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showInkAnnotation="0" codeName="ThisWorkbook" autoCompressPictures="0"/>
  <mc:AlternateContent xmlns:mc="http://schemas.openxmlformats.org/markup-compatibility/2006">
    <mc:Choice Requires="x15">
      <x15ac:absPath xmlns:x15ac="http://schemas.microsoft.com/office/spreadsheetml/2010/11/ac" url="P:\WORK-GENERAL\POSTDOC-UCB\BERKELEY-VIBE\Documents\Projects\Kamaehu2024\Aaron-MikeG Lit_samples\"/>
    </mc:Choice>
  </mc:AlternateContent>
  <xr:revisionPtr revIDLastSave="0" documentId="8_{501E8B5F-0EAD-4C7D-B8E6-21361195DB05}" xr6:coauthVersionLast="47" xr6:coauthVersionMax="47" xr10:uidLastSave="{00000000-0000-0000-0000-000000000000}"/>
  <bookViews>
    <workbookView xWindow="-108" yWindow="-108" windowWidth="23256" windowHeight="12456" tabRatio="500" xr2:uid="{00000000-000D-0000-FFFF-FFFF00000000}"/>
  </bookViews>
  <sheets>
    <sheet name="TAS " sheetId="4" r:id="rId1"/>
    <sheet name="Data" sheetId="1" r:id="rId2"/>
    <sheet name="Backstage" sheetId="5" r:id="rId3"/>
    <sheet name="Params" sheetId="6" r:id="rId4"/>
    <sheet name="Original table from paper" sheetId="7" r:id="rId5"/>
    <sheet name="transposed_table" sheetId="8" r:id="rId6"/>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E13" i="7" l="1"/>
  <c r="AD13" i="7"/>
  <c r="AC13" i="7"/>
  <c r="AB13" i="7"/>
  <c r="AA13" i="7"/>
  <c r="Z13" i="7"/>
  <c r="Y13" i="7"/>
  <c r="X13" i="7"/>
  <c r="W13" i="7"/>
  <c r="V13" i="7"/>
  <c r="U13" i="7"/>
  <c r="T13" i="7"/>
  <c r="S13" i="7"/>
  <c r="R13" i="7"/>
  <c r="Q13" i="7"/>
  <c r="P13" i="7"/>
  <c r="O13" i="7"/>
  <c r="N13" i="7"/>
  <c r="M13" i="7"/>
  <c r="L13" i="7"/>
  <c r="K13" i="7"/>
  <c r="J13" i="7"/>
  <c r="I13" i="7"/>
  <c r="H13" i="7"/>
  <c r="G13" i="7"/>
  <c r="F13" i="7"/>
  <c r="E13" i="7"/>
  <c r="D13" i="7"/>
  <c r="C13" i="7"/>
  <c r="B13" i="7"/>
  <c r="B4" i="5"/>
  <c r="D4" i="5" s="1"/>
  <c r="C4" i="5"/>
  <c r="K4" i="5" s="1"/>
  <c r="C3" i="5"/>
  <c r="H4" i="5"/>
  <c r="I4" i="5"/>
  <c r="J4" i="5"/>
  <c r="O4" i="5"/>
  <c r="P4" i="5"/>
  <c r="Q4" i="5"/>
  <c r="R4" i="5"/>
  <c r="B5" i="5"/>
  <c r="H5" i="5" s="1"/>
  <c r="C5" i="5"/>
  <c r="P5" i="5" s="1"/>
  <c r="D5" i="5"/>
  <c r="E5" i="5"/>
  <c r="F5" i="5"/>
  <c r="G5" i="5"/>
  <c r="I5" i="5"/>
  <c r="J5" i="5"/>
  <c r="K5" i="5"/>
  <c r="L5" i="5"/>
  <c r="M5" i="5"/>
  <c r="N5" i="5"/>
  <c r="O5" i="5"/>
  <c r="Q5" i="5"/>
  <c r="R5" i="5"/>
  <c r="B6" i="5"/>
  <c r="C6" i="5"/>
  <c r="F6" i="5"/>
  <c r="G6" i="5"/>
  <c r="K6" i="5"/>
  <c r="N6" i="5"/>
  <c r="O6" i="5"/>
  <c r="B7" i="5"/>
  <c r="C7" i="5"/>
  <c r="D7" i="5"/>
  <c r="H7" i="5"/>
  <c r="K7" i="5"/>
  <c r="L7" i="5"/>
  <c r="P7" i="5"/>
  <c r="Q7" i="5"/>
  <c r="B8" i="5"/>
  <c r="G8" i="5" s="1"/>
  <c r="C8" i="5"/>
  <c r="O8" i="5" s="1"/>
  <c r="D8" i="5"/>
  <c r="E8" i="5"/>
  <c r="F8" i="5"/>
  <c r="H8" i="5"/>
  <c r="I8" i="5"/>
  <c r="K8" i="5"/>
  <c r="L8" i="5"/>
  <c r="M8" i="5"/>
  <c r="N8" i="5"/>
  <c r="P8" i="5"/>
  <c r="Q8" i="5"/>
  <c r="B9" i="5"/>
  <c r="E9" i="5" s="1"/>
  <c r="C9" i="5"/>
  <c r="F9" i="5"/>
  <c r="J9" i="5"/>
  <c r="K9" i="5"/>
  <c r="M9" i="5"/>
  <c r="N9" i="5"/>
  <c r="R9" i="5"/>
  <c r="B10" i="5"/>
  <c r="C10" i="5"/>
  <c r="G10" i="5"/>
  <c r="H10" i="5"/>
  <c r="J10" i="5"/>
  <c r="K10" i="5"/>
  <c r="O10" i="5"/>
  <c r="B11" i="5"/>
  <c r="F11" i="5" s="1"/>
  <c r="C11" i="5"/>
  <c r="N11" i="5" s="1"/>
  <c r="D11" i="5"/>
  <c r="E11" i="5"/>
  <c r="G11" i="5"/>
  <c r="H11" i="5"/>
  <c r="K11" i="5"/>
  <c r="L11" i="5"/>
  <c r="M11" i="5"/>
  <c r="O11" i="5"/>
  <c r="P11" i="5"/>
  <c r="B12" i="5"/>
  <c r="R12" i="5" s="1"/>
  <c r="C12" i="5"/>
  <c r="I12" i="5"/>
  <c r="J12" i="5"/>
  <c r="L12" i="5"/>
  <c r="M12" i="5"/>
  <c r="Q12" i="5"/>
  <c r="B13" i="5"/>
  <c r="C13" i="5"/>
  <c r="P13" i="5" s="1"/>
  <c r="F13" i="5"/>
  <c r="G13" i="5"/>
  <c r="I13" i="5"/>
  <c r="J13" i="5"/>
  <c r="Q13" i="5"/>
  <c r="R13" i="5"/>
  <c r="B14" i="5"/>
  <c r="C14" i="5"/>
  <c r="D14" i="5"/>
  <c r="B15" i="5"/>
  <c r="C15" i="5"/>
  <c r="D15" i="5"/>
  <c r="H15" i="5"/>
  <c r="I15" i="5"/>
  <c r="K15" i="5"/>
  <c r="L15" i="5"/>
  <c r="P15" i="5"/>
  <c r="Q15" i="5"/>
  <c r="B16" i="5"/>
  <c r="G16" i="5" s="1"/>
  <c r="C16" i="5"/>
  <c r="O16" i="5" s="1"/>
  <c r="D16" i="5"/>
  <c r="E16" i="5"/>
  <c r="F16" i="5"/>
  <c r="H16" i="5"/>
  <c r="I16" i="5"/>
  <c r="K16" i="5"/>
  <c r="L16" i="5"/>
  <c r="M16" i="5"/>
  <c r="N16" i="5"/>
  <c r="P16" i="5"/>
  <c r="Q16" i="5"/>
  <c r="R16" i="5"/>
  <c r="B17" i="5"/>
  <c r="C17" i="5"/>
  <c r="E17" i="5"/>
  <c r="F17" i="5"/>
  <c r="H17" i="5"/>
  <c r="J17" i="5"/>
  <c r="K17" i="5"/>
  <c r="P17" i="5"/>
  <c r="R17" i="5"/>
  <c r="B18" i="5"/>
  <c r="C18" i="5"/>
  <c r="P18" i="5"/>
  <c r="B19" i="5"/>
  <c r="C19" i="5"/>
  <c r="N19" i="5" s="1"/>
  <c r="D19" i="5"/>
  <c r="E19" i="5"/>
  <c r="G19" i="5"/>
  <c r="H19" i="5"/>
  <c r="J19" i="5"/>
  <c r="M19" i="5"/>
  <c r="O19" i="5"/>
  <c r="P19" i="5"/>
  <c r="R19" i="5"/>
  <c r="B20" i="5"/>
  <c r="C20" i="5"/>
  <c r="M20" i="5"/>
  <c r="B21" i="5"/>
  <c r="C21" i="5"/>
  <c r="P21" i="5" s="1"/>
  <c r="D21" i="5"/>
  <c r="F21" i="5"/>
  <c r="N21" i="5"/>
  <c r="O21" i="5"/>
  <c r="Q21" i="5"/>
  <c r="R21" i="5"/>
  <c r="B22" i="5"/>
  <c r="C22" i="5"/>
  <c r="D22" i="5"/>
  <c r="F22" i="5"/>
  <c r="G22" i="5"/>
  <c r="I22" i="5"/>
  <c r="K22" i="5"/>
  <c r="L22" i="5"/>
  <c r="O22" i="5"/>
  <c r="Q22" i="5"/>
  <c r="B23" i="5"/>
  <c r="C23" i="5"/>
  <c r="P23" i="5"/>
  <c r="B24" i="5"/>
  <c r="C24" i="5"/>
  <c r="E24" i="5"/>
  <c r="F24" i="5"/>
  <c r="H24" i="5"/>
  <c r="P24" i="5"/>
  <c r="Q24" i="5"/>
  <c r="B25" i="5"/>
  <c r="C25" i="5"/>
  <c r="N25" i="5"/>
  <c r="B26" i="5"/>
  <c r="C26" i="5"/>
  <c r="E26" i="5"/>
  <c r="G26" i="5"/>
  <c r="H26" i="5"/>
  <c r="P26" i="5"/>
  <c r="R26" i="5"/>
  <c r="B27" i="5"/>
  <c r="C27" i="5"/>
  <c r="M27" i="5"/>
  <c r="B28" i="5"/>
  <c r="C28" i="5"/>
  <c r="D28" i="5"/>
  <c r="E28" i="5"/>
  <c r="M28" i="5"/>
  <c r="O28" i="5"/>
  <c r="Q28" i="5"/>
  <c r="R28" i="5"/>
  <c r="B29" i="5"/>
  <c r="C29" i="5"/>
  <c r="P29" i="5" s="1"/>
  <c r="D29" i="5"/>
  <c r="F29" i="5"/>
  <c r="G29" i="5"/>
  <c r="I29" i="5"/>
  <c r="J29" i="5"/>
  <c r="L29" i="5"/>
  <c r="N29" i="5"/>
  <c r="O29" i="5"/>
  <c r="Q29" i="5"/>
  <c r="R29" i="5"/>
  <c r="B30" i="5"/>
  <c r="C30" i="5"/>
  <c r="O30" i="5"/>
  <c r="B31" i="5"/>
  <c r="C31" i="5"/>
  <c r="D31" i="5"/>
  <c r="F31" i="5"/>
  <c r="H31" i="5"/>
  <c r="P31" i="5"/>
  <c r="Q31" i="5"/>
  <c r="B32" i="5"/>
  <c r="G32" i="5" s="1"/>
  <c r="C32" i="5"/>
  <c r="E32" i="5"/>
  <c r="F32" i="5"/>
  <c r="H32" i="5"/>
  <c r="I32" i="5"/>
  <c r="K32" i="5"/>
  <c r="M32" i="5"/>
  <c r="N32" i="5"/>
  <c r="P32" i="5"/>
  <c r="Q32" i="5"/>
  <c r="B33" i="5"/>
  <c r="C33" i="5"/>
  <c r="D33" i="5"/>
  <c r="E33" i="5"/>
  <c r="F33" i="5"/>
  <c r="G33" i="5"/>
  <c r="H33" i="5"/>
  <c r="I33" i="5"/>
  <c r="J33" i="5"/>
  <c r="K33" i="5"/>
  <c r="L33" i="5"/>
  <c r="M33" i="5"/>
  <c r="N33" i="5"/>
  <c r="O33" i="5"/>
  <c r="P33" i="5"/>
  <c r="Q33" i="5"/>
  <c r="R33" i="5"/>
  <c r="S33" i="5"/>
  <c r="T33" i="5" s="1"/>
  <c r="B34" i="5"/>
  <c r="C34" i="5"/>
  <c r="D34" i="5"/>
  <c r="E34" i="5"/>
  <c r="F34" i="5"/>
  <c r="G34" i="5"/>
  <c r="H34" i="5"/>
  <c r="I34" i="5"/>
  <c r="J34" i="5"/>
  <c r="K34" i="5"/>
  <c r="L34" i="5"/>
  <c r="M34" i="5"/>
  <c r="N34" i="5"/>
  <c r="O34" i="5"/>
  <c r="P34" i="5"/>
  <c r="Q34" i="5"/>
  <c r="R34" i="5"/>
  <c r="S34" i="5"/>
  <c r="T34" i="5" s="1"/>
  <c r="B35" i="5"/>
  <c r="C35" i="5"/>
  <c r="D35" i="5"/>
  <c r="E35" i="5"/>
  <c r="F35" i="5"/>
  <c r="G35" i="5"/>
  <c r="H35" i="5"/>
  <c r="S35" i="5" s="1"/>
  <c r="T35" i="5" s="1"/>
  <c r="E35" i="1" s="1"/>
  <c r="I35" i="5"/>
  <c r="J35" i="5"/>
  <c r="K35" i="5"/>
  <c r="L35" i="5"/>
  <c r="M35" i="5"/>
  <c r="N35" i="5"/>
  <c r="O35" i="5"/>
  <c r="P35" i="5"/>
  <c r="Q35" i="5"/>
  <c r="R35" i="5"/>
  <c r="B36" i="5"/>
  <c r="C36" i="5"/>
  <c r="D36" i="5"/>
  <c r="E36" i="5"/>
  <c r="F36" i="5"/>
  <c r="G36" i="5"/>
  <c r="H36" i="5"/>
  <c r="S36" i="5" s="1"/>
  <c r="T36" i="5" s="1"/>
  <c r="E36" i="1" s="1"/>
  <c r="I36" i="5"/>
  <c r="J36" i="5"/>
  <c r="K36" i="5"/>
  <c r="L36" i="5"/>
  <c r="M36" i="5"/>
  <c r="N36" i="5"/>
  <c r="O36" i="5"/>
  <c r="P36" i="5"/>
  <c r="Q36" i="5"/>
  <c r="R36" i="5"/>
  <c r="B37" i="5"/>
  <c r="C37" i="5"/>
  <c r="D37" i="5"/>
  <c r="E37" i="5"/>
  <c r="F37" i="5"/>
  <c r="G37" i="5"/>
  <c r="H37" i="5"/>
  <c r="I37" i="5"/>
  <c r="J37" i="5"/>
  <c r="K37" i="5"/>
  <c r="L37" i="5"/>
  <c r="M37" i="5"/>
  <c r="N37" i="5"/>
  <c r="O37" i="5"/>
  <c r="P37" i="5"/>
  <c r="Q37" i="5"/>
  <c r="R37" i="5"/>
  <c r="S37" i="5"/>
  <c r="T37" i="5" s="1"/>
  <c r="E37" i="1" s="1"/>
  <c r="B38" i="5"/>
  <c r="C38" i="5"/>
  <c r="D38" i="5"/>
  <c r="E38" i="5"/>
  <c r="F38" i="5"/>
  <c r="G38" i="5"/>
  <c r="H38" i="5"/>
  <c r="S38" i="5" s="1"/>
  <c r="T38" i="5" s="1"/>
  <c r="E38" i="1" s="1"/>
  <c r="I38" i="5"/>
  <c r="J38" i="5"/>
  <c r="K38" i="5"/>
  <c r="L38" i="5"/>
  <c r="M38" i="5"/>
  <c r="N38" i="5"/>
  <c r="O38" i="5"/>
  <c r="P38" i="5"/>
  <c r="Q38" i="5"/>
  <c r="R38" i="5"/>
  <c r="B39" i="5"/>
  <c r="C39" i="5"/>
  <c r="D39" i="5"/>
  <c r="E39" i="5"/>
  <c r="F39" i="5"/>
  <c r="G39" i="5"/>
  <c r="H39" i="5"/>
  <c r="S39" i="5" s="1"/>
  <c r="T39" i="5" s="1"/>
  <c r="E39" i="1" s="1"/>
  <c r="I39" i="5"/>
  <c r="J39" i="5"/>
  <c r="K39" i="5"/>
  <c r="L39" i="5"/>
  <c r="M39" i="5"/>
  <c r="N39" i="5"/>
  <c r="O39" i="5"/>
  <c r="P39" i="5"/>
  <c r="Q39" i="5"/>
  <c r="R39" i="5"/>
  <c r="B40" i="5"/>
  <c r="C40" i="5"/>
  <c r="D40" i="5"/>
  <c r="E40" i="5"/>
  <c r="F40" i="5"/>
  <c r="G40" i="5"/>
  <c r="H40" i="5"/>
  <c r="I40" i="5"/>
  <c r="J40" i="5"/>
  <c r="K40" i="5"/>
  <c r="L40" i="5"/>
  <c r="M40" i="5"/>
  <c r="N40" i="5"/>
  <c r="O40" i="5"/>
  <c r="P40" i="5"/>
  <c r="Q40" i="5"/>
  <c r="R40" i="5"/>
  <c r="S40" i="5"/>
  <c r="T40" i="5"/>
  <c r="B41" i="5"/>
  <c r="C41" i="5"/>
  <c r="D41" i="5"/>
  <c r="E41" i="5"/>
  <c r="F41" i="5"/>
  <c r="G41" i="5"/>
  <c r="H41" i="5"/>
  <c r="S41" i="5" s="1"/>
  <c r="T41" i="5" s="1"/>
  <c r="E41" i="1" s="1"/>
  <c r="I41" i="5"/>
  <c r="J41" i="5"/>
  <c r="K41" i="5"/>
  <c r="L41" i="5"/>
  <c r="M41" i="5"/>
  <c r="N41" i="5"/>
  <c r="O41" i="5"/>
  <c r="P41" i="5"/>
  <c r="Q41" i="5"/>
  <c r="R41" i="5"/>
  <c r="B42" i="5"/>
  <c r="C42" i="5"/>
  <c r="D42" i="5"/>
  <c r="E42" i="5"/>
  <c r="F42" i="5"/>
  <c r="G42" i="5"/>
  <c r="H42" i="5"/>
  <c r="S42" i="5" s="1"/>
  <c r="T42" i="5" s="1"/>
  <c r="E42" i="1" s="1"/>
  <c r="I42" i="5"/>
  <c r="J42" i="5"/>
  <c r="K42" i="5"/>
  <c r="L42" i="5"/>
  <c r="M42" i="5"/>
  <c r="N42" i="5"/>
  <c r="O42" i="5"/>
  <c r="P42" i="5"/>
  <c r="Q42" i="5"/>
  <c r="R42" i="5"/>
  <c r="B43" i="5"/>
  <c r="C43" i="5"/>
  <c r="D43" i="5"/>
  <c r="E43" i="5"/>
  <c r="F43" i="5"/>
  <c r="G43" i="5"/>
  <c r="H43" i="5"/>
  <c r="I43" i="5"/>
  <c r="J43" i="5"/>
  <c r="K43" i="5"/>
  <c r="L43" i="5"/>
  <c r="M43" i="5"/>
  <c r="N43" i="5"/>
  <c r="O43" i="5"/>
  <c r="P43" i="5"/>
  <c r="Q43" i="5"/>
  <c r="R43" i="5"/>
  <c r="S43" i="5"/>
  <c r="T43" i="5"/>
  <c r="B44" i="5"/>
  <c r="C44" i="5"/>
  <c r="D44" i="5"/>
  <c r="E44" i="5"/>
  <c r="F44" i="5"/>
  <c r="G44" i="5"/>
  <c r="H44" i="5"/>
  <c r="S44" i="5" s="1"/>
  <c r="T44" i="5" s="1"/>
  <c r="E44" i="1" s="1"/>
  <c r="I44" i="5"/>
  <c r="J44" i="5"/>
  <c r="K44" i="5"/>
  <c r="L44" i="5"/>
  <c r="M44" i="5"/>
  <c r="N44" i="5"/>
  <c r="O44" i="5"/>
  <c r="P44" i="5"/>
  <c r="Q44" i="5"/>
  <c r="R44" i="5"/>
  <c r="B45" i="5"/>
  <c r="C45" i="5"/>
  <c r="D45" i="5"/>
  <c r="E45" i="5"/>
  <c r="F45" i="5"/>
  <c r="G45" i="5"/>
  <c r="H45" i="5"/>
  <c r="I45" i="5"/>
  <c r="J45" i="5"/>
  <c r="K45" i="5"/>
  <c r="L45" i="5"/>
  <c r="M45" i="5"/>
  <c r="N45" i="5"/>
  <c r="O45" i="5"/>
  <c r="P45" i="5"/>
  <c r="Q45" i="5"/>
  <c r="R45" i="5"/>
  <c r="S45" i="5"/>
  <c r="T45" i="5" s="1"/>
  <c r="E45" i="1" s="1"/>
  <c r="B46" i="5"/>
  <c r="C46" i="5"/>
  <c r="D46" i="5"/>
  <c r="E46" i="5"/>
  <c r="F46" i="5"/>
  <c r="G46" i="5"/>
  <c r="H46" i="5"/>
  <c r="S46" i="5" s="1"/>
  <c r="T46" i="5" s="1"/>
  <c r="E46" i="1" s="1"/>
  <c r="I46" i="5"/>
  <c r="J46" i="5"/>
  <c r="K46" i="5"/>
  <c r="L46" i="5"/>
  <c r="M46" i="5"/>
  <c r="N46" i="5"/>
  <c r="O46" i="5"/>
  <c r="P46" i="5"/>
  <c r="Q46" i="5"/>
  <c r="R46" i="5"/>
  <c r="B47" i="5"/>
  <c r="C47" i="5"/>
  <c r="D47" i="5"/>
  <c r="E47" i="5"/>
  <c r="F47" i="5"/>
  <c r="G47" i="5"/>
  <c r="H47" i="5"/>
  <c r="S47" i="5" s="1"/>
  <c r="T47" i="5" s="1"/>
  <c r="E47" i="1" s="1"/>
  <c r="I47" i="5"/>
  <c r="J47" i="5"/>
  <c r="K47" i="5"/>
  <c r="L47" i="5"/>
  <c r="M47" i="5"/>
  <c r="N47" i="5"/>
  <c r="O47" i="5"/>
  <c r="P47" i="5"/>
  <c r="Q47" i="5"/>
  <c r="R47" i="5"/>
  <c r="B48" i="5"/>
  <c r="C48" i="5"/>
  <c r="D48" i="5"/>
  <c r="E48" i="5"/>
  <c r="F48" i="5"/>
  <c r="G48" i="5"/>
  <c r="H48" i="5"/>
  <c r="I48" i="5"/>
  <c r="J48" i="5"/>
  <c r="K48" i="5"/>
  <c r="L48" i="5"/>
  <c r="M48" i="5"/>
  <c r="N48" i="5"/>
  <c r="O48" i="5"/>
  <c r="P48" i="5"/>
  <c r="Q48" i="5"/>
  <c r="R48" i="5"/>
  <c r="S48" i="5"/>
  <c r="T48" i="5"/>
  <c r="B49" i="5"/>
  <c r="C49" i="5"/>
  <c r="D49" i="5"/>
  <c r="E49" i="5"/>
  <c r="F49" i="5"/>
  <c r="G49" i="5"/>
  <c r="H49" i="5"/>
  <c r="I49" i="5"/>
  <c r="J49" i="5"/>
  <c r="K49" i="5"/>
  <c r="L49" i="5"/>
  <c r="M49" i="5"/>
  <c r="N49" i="5"/>
  <c r="O49" i="5"/>
  <c r="P49" i="5"/>
  <c r="Q49" i="5"/>
  <c r="R49" i="5"/>
  <c r="S49" i="5"/>
  <c r="T49" i="5" s="1"/>
  <c r="B50" i="5"/>
  <c r="C50" i="5"/>
  <c r="D50" i="5"/>
  <c r="E50" i="5"/>
  <c r="F50" i="5"/>
  <c r="G50" i="5"/>
  <c r="H50" i="5"/>
  <c r="S50" i="5" s="1"/>
  <c r="T50" i="5" s="1"/>
  <c r="E50" i="1" s="1"/>
  <c r="I50" i="5"/>
  <c r="J50" i="5"/>
  <c r="K50" i="5"/>
  <c r="L50" i="5"/>
  <c r="M50" i="5"/>
  <c r="N50" i="5"/>
  <c r="O50" i="5"/>
  <c r="P50" i="5"/>
  <c r="Q50" i="5"/>
  <c r="R50" i="5"/>
  <c r="B51" i="5"/>
  <c r="C51" i="5"/>
  <c r="D51" i="5"/>
  <c r="E51" i="5"/>
  <c r="F51" i="5"/>
  <c r="G51" i="5"/>
  <c r="H51" i="5"/>
  <c r="I51" i="5"/>
  <c r="J51" i="5"/>
  <c r="K51" i="5"/>
  <c r="L51" i="5"/>
  <c r="M51" i="5"/>
  <c r="N51" i="5"/>
  <c r="O51" i="5"/>
  <c r="P51" i="5"/>
  <c r="Q51" i="5"/>
  <c r="R51" i="5"/>
  <c r="S51" i="5"/>
  <c r="T51" i="5"/>
  <c r="B52" i="5"/>
  <c r="C52" i="5"/>
  <c r="D52" i="5"/>
  <c r="E52" i="5"/>
  <c r="F52" i="5"/>
  <c r="G52" i="5"/>
  <c r="H52" i="5"/>
  <c r="S52" i="5" s="1"/>
  <c r="I52" i="5"/>
  <c r="J52" i="5"/>
  <c r="K52" i="5"/>
  <c r="L52" i="5"/>
  <c r="M52" i="5"/>
  <c r="N52" i="5"/>
  <c r="O52" i="5"/>
  <c r="P52" i="5"/>
  <c r="Q52" i="5"/>
  <c r="R52" i="5"/>
  <c r="T52" i="5"/>
  <c r="B53" i="5"/>
  <c r="C53" i="5"/>
  <c r="D53" i="5"/>
  <c r="E53" i="5"/>
  <c r="F53" i="5"/>
  <c r="G53" i="5"/>
  <c r="H53" i="5"/>
  <c r="I53" i="5"/>
  <c r="J53" i="5"/>
  <c r="K53" i="5"/>
  <c r="L53" i="5"/>
  <c r="M53" i="5"/>
  <c r="N53" i="5"/>
  <c r="O53" i="5"/>
  <c r="P53" i="5"/>
  <c r="Q53" i="5"/>
  <c r="R53" i="5"/>
  <c r="S53" i="5"/>
  <c r="T53" i="5" s="1"/>
  <c r="E53" i="1" s="1"/>
  <c r="B54" i="5"/>
  <c r="C54" i="5"/>
  <c r="D54" i="5"/>
  <c r="E54" i="5"/>
  <c r="F54" i="5"/>
  <c r="G54" i="5"/>
  <c r="H54" i="5"/>
  <c r="S54" i="5" s="1"/>
  <c r="T54" i="5" s="1"/>
  <c r="E54" i="1" s="1"/>
  <c r="I54" i="5"/>
  <c r="J54" i="5"/>
  <c r="K54" i="5"/>
  <c r="L54" i="5"/>
  <c r="M54" i="5"/>
  <c r="N54" i="5"/>
  <c r="O54" i="5"/>
  <c r="P54" i="5"/>
  <c r="Q54" i="5"/>
  <c r="R54" i="5"/>
  <c r="B55" i="5"/>
  <c r="C55" i="5"/>
  <c r="D55" i="5"/>
  <c r="E55" i="5"/>
  <c r="F55" i="5"/>
  <c r="G55" i="5"/>
  <c r="H55" i="5"/>
  <c r="I55" i="5"/>
  <c r="J55" i="5"/>
  <c r="K55" i="5"/>
  <c r="L55" i="5"/>
  <c r="M55" i="5"/>
  <c r="N55" i="5"/>
  <c r="O55" i="5"/>
  <c r="P55" i="5"/>
  <c r="Q55" i="5"/>
  <c r="R55" i="5"/>
  <c r="S55" i="5"/>
  <c r="T55" i="5" s="1"/>
  <c r="E55" i="1" s="1"/>
  <c r="B56" i="5"/>
  <c r="C56" i="5"/>
  <c r="D56" i="5"/>
  <c r="E56" i="5"/>
  <c r="F56" i="5"/>
  <c r="G56" i="5"/>
  <c r="H56" i="5"/>
  <c r="S56" i="5" s="1"/>
  <c r="T56" i="5" s="1"/>
  <c r="E56" i="1" s="1"/>
  <c r="I56" i="5"/>
  <c r="J56" i="5"/>
  <c r="K56" i="5"/>
  <c r="L56" i="5"/>
  <c r="M56" i="5"/>
  <c r="N56" i="5"/>
  <c r="O56" i="5"/>
  <c r="P56" i="5"/>
  <c r="Q56" i="5"/>
  <c r="R56" i="5"/>
  <c r="B57" i="5"/>
  <c r="C57" i="5"/>
  <c r="D57" i="5"/>
  <c r="E57" i="5"/>
  <c r="F57" i="5"/>
  <c r="G57" i="5"/>
  <c r="H57" i="5"/>
  <c r="I57" i="5"/>
  <c r="J57" i="5"/>
  <c r="K57" i="5"/>
  <c r="L57" i="5"/>
  <c r="M57" i="5"/>
  <c r="N57" i="5"/>
  <c r="O57" i="5"/>
  <c r="P57" i="5"/>
  <c r="Q57" i="5"/>
  <c r="R57" i="5"/>
  <c r="S57" i="5"/>
  <c r="T57" i="5" s="1"/>
  <c r="B58" i="5"/>
  <c r="C58" i="5"/>
  <c r="D58" i="5"/>
  <c r="E58" i="5"/>
  <c r="F58" i="5"/>
  <c r="G58" i="5"/>
  <c r="H58" i="5"/>
  <c r="I58" i="5"/>
  <c r="J58" i="5"/>
  <c r="K58" i="5"/>
  <c r="L58" i="5"/>
  <c r="M58" i="5"/>
  <c r="N58" i="5"/>
  <c r="O58" i="5"/>
  <c r="P58" i="5"/>
  <c r="Q58" i="5"/>
  <c r="R58" i="5"/>
  <c r="S58" i="5"/>
  <c r="T58" i="5" s="1"/>
  <c r="E58" i="1" s="1"/>
  <c r="B59" i="5"/>
  <c r="C59" i="5"/>
  <c r="D59" i="5"/>
  <c r="E59" i="5"/>
  <c r="F59" i="5"/>
  <c r="G59" i="5"/>
  <c r="H59" i="5"/>
  <c r="S59" i="5" s="1"/>
  <c r="T59" i="5" s="1"/>
  <c r="E59" i="1" s="1"/>
  <c r="I59" i="5"/>
  <c r="J59" i="5"/>
  <c r="K59" i="5"/>
  <c r="L59" i="5"/>
  <c r="M59" i="5"/>
  <c r="N59" i="5"/>
  <c r="O59" i="5"/>
  <c r="P59" i="5"/>
  <c r="Q59" i="5"/>
  <c r="R59" i="5"/>
  <c r="B60" i="5"/>
  <c r="C60" i="5"/>
  <c r="D60" i="5"/>
  <c r="E60" i="5"/>
  <c r="F60" i="5"/>
  <c r="G60" i="5"/>
  <c r="H60" i="5"/>
  <c r="S60" i="5" s="1"/>
  <c r="T60" i="5" s="1"/>
  <c r="E60" i="1" s="1"/>
  <c r="I60" i="5"/>
  <c r="J60" i="5"/>
  <c r="K60" i="5"/>
  <c r="L60" i="5"/>
  <c r="M60" i="5"/>
  <c r="N60" i="5"/>
  <c r="O60" i="5"/>
  <c r="P60" i="5"/>
  <c r="Q60" i="5"/>
  <c r="R60" i="5"/>
  <c r="B61" i="5"/>
  <c r="C61" i="5"/>
  <c r="D61" i="5"/>
  <c r="E61" i="5"/>
  <c r="F61" i="5"/>
  <c r="G61" i="5"/>
  <c r="H61" i="5"/>
  <c r="I61" i="5"/>
  <c r="J61" i="5"/>
  <c r="K61" i="5"/>
  <c r="L61" i="5"/>
  <c r="M61" i="5"/>
  <c r="N61" i="5"/>
  <c r="O61" i="5"/>
  <c r="P61" i="5"/>
  <c r="Q61" i="5"/>
  <c r="R61" i="5"/>
  <c r="S61" i="5"/>
  <c r="T61" i="5" s="1"/>
  <c r="E61" i="1" s="1"/>
  <c r="B62" i="5"/>
  <c r="C62" i="5"/>
  <c r="D62" i="5"/>
  <c r="E62" i="5"/>
  <c r="F62" i="5"/>
  <c r="G62" i="5"/>
  <c r="H62" i="5"/>
  <c r="I62" i="5"/>
  <c r="J62" i="5"/>
  <c r="K62" i="5"/>
  <c r="L62" i="5"/>
  <c r="M62" i="5"/>
  <c r="N62" i="5"/>
  <c r="O62" i="5"/>
  <c r="P62" i="5"/>
  <c r="Q62" i="5"/>
  <c r="R62" i="5"/>
  <c r="S62" i="5"/>
  <c r="T62" i="5"/>
  <c r="B63" i="5"/>
  <c r="C63" i="5"/>
  <c r="D63" i="5"/>
  <c r="E63" i="5"/>
  <c r="F63" i="5"/>
  <c r="G63" i="5"/>
  <c r="H63" i="5"/>
  <c r="S63" i="5" s="1"/>
  <c r="T63" i="5" s="1"/>
  <c r="E63" i="1" s="1"/>
  <c r="I63" i="5"/>
  <c r="J63" i="5"/>
  <c r="K63" i="5"/>
  <c r="L63" i="5"/>
  <c r="M63" i="5"/>
  <c r="N63" i="5"/>
  <c r="O63" i="5"/>
  <c r="P63" i="5"/>
  <c r="Q63" i="5"/>
  <c r="R63" i="5"/>
  <c r="B64" i="5"/>
  <c r="C64" i="5"/>
  <c r="D64" i="5"/>
  <c r="E64" i="5"/>
  <c r="F64" i="5"/>
  <c r="G64" i="5"/>
  <c r="H64" i="5"/>
  <c r="S64" i="5" s="1"/>
  <c r="T64" i="5" s="1"/>
  <c r="E64" i="1" s="1"/>
  <c r="I64" i="5"/>
  <c r="J64" i="5"/>
  <c r="K64" i="5"/>
  <c r="L64" i="5"/>
  <c r="M64" i="5"/>
  <c r="N64" i="5"/>
  <c r="O64" i="5"/>
  <c r="P64" i="5"/>
  <c r="Q64" i="5"/>
  <c r="R64" i="5"/>
  <c r="B65" i="5"/>
  <c r="C65" i="5"/>
  <c r="D65" i="5"/>
  <c r="E65" i="5"/>
  <c r="F65" i="5"/>
  <c r="G65" i="5"/>
  <c r="H65" i="5"/>
  <c r="I65" i="5"/>
  <c r="J65" i="5"/>
  <c r="K65" i="5"/>
  <c r="L65" i="5"/>
  <c r="M65" i="5"/>
  <c r="N65" i="5"/>
  <c r="O65" i="5"/>
  <c r="P65" i="5"/>
  <c r="Q65" i="5"/>
  <c r="R65" i="5"/>
  <c r="S65" i="5"/>
  <c r="T65" i="5" s="1"/>
  <c r="E65" i="1" s="1"/>
  <c r="B66" i="5"/>
  <c r="C66" i="5"/>
  <c r="D66" i="5"/>
  <c r="E66" i="5"/>
  <c r="F66" i="5"/>
  <c r="G66" i="5"/>
  <c r="H66" i="5"/>
  <c r="S66" i="5" s="1"/>
  <c r="T66" i="5" s="1"/>
  <c r="E66" i="1" s="1"/>
  <c r="I66" i="5"/>
  <c r="J66" i="5"/>
  <c r="K66" i="5"/>
  <c r="L66" i="5"/>
  <c r="M66" i="5"/>
  <c r="N66" i="5"/>
  <c r="O66" i="5"/>
  <c r="P66" i="5"/>
  <c r="Q66" i="5"/>
  <c r="R66" i="5"/>
  <c r="B67" i="5"/>
  <c r="C67" i="5"/>
  <c r="D67" i="5"/>
  <c r="E67" i="5"/>
  <c r="F67" i="5"/>
  <c r="G67" i="5"/>
  <c r="H67" i="5"/>
  <c r="S67" i="5" s="1"/>
  <c r="T67" i="5" s="1"/>
  <c r="E67" i="1" s="1"/>
  <c r="I67" i="5"/>
  <c r="J67" i="5"/>
  <c r="K67" i="5"/>
  <c r="L67" i="5"/>
  <c r="M67" i="5"/>
  <c r="N67" i="5"/>
  <c r="O67" i="5"/>
  <c r="P67" i="5"/>
  <c r="Q67" i="5"/>
  <c r="R67" i="5"/>
  <c r="B68" i="5"/>
  <c r="C68" i="5"/>
  <c r="D68" i="5"/>
  <c r="E68" i="5"/>
  <c r="F68" i="5"/>
  <c r="G68" i="5"/>
  <c r="H68" i="5"/>
  <c r="S68" i="5" s="1"/>
  <c r="I68" i="5"/>
  <c r="J68" i="5"/>
  <c r="K68" i="5"/>
  <c r="L68" i="5"/>
  <c r="M68" i="5"/>
  <c r="N68" i="5"/>
  <c r="O68" i="5"/>
  <c r="P68" i="5"/>
  <c r="Q68" i="5"/>
  <c r="R68" i="5"/>
  <c r="T68" i="5"/>
  <c r="E68" i="1" s="1"/>
  <c r="B69" i="5"/>
  <c r="C69" i="5"/>
  <c r="D69" i="5"/>
  <c r="E69" i="5"/>
  <c r="F69" i="5"/>
  <c r="G69" i="5"/>
  <c r="H69" i="5"/>
  <c r="I69" i="5"/>
  <c r="J69" i="5"/>
  <c r="K69" i="5"/>
  <c r="L69" i="5"/>
  <c r="M69" i="5"/>
  <c r="N69" i="5"/>
  <c r="O69" i="5"/>
  <c r="P69" i="5"/>
  <c r="Q69" i="5"/>
  <c r="R69" i="5"/>
  <c r="S69" i="5"/>
  <c r="T69" i="5" s="1"/>
  <c r="E69" i="1" s="1"/>
  <c r="B70" i="5"/>
  <c r="C70" i="5"/>
  <c r="D70" i="5"/>
  <c r="E70" i="5"/>
  <c r="F70" i="5"/>
  <c r="G70" i="5"/>
  <c r="H70" i="5"/>
  <c r="S70" i="5" s="1"/>
  <c r="T70" i="5" s="1"/>
  <c r="E70" i="1" s="1"/>
  <c r="I70" i="5"/>
  <c r="J70" i="5"/>
  <c r="K70" i="5"/>
  <c r="L70" i="5"/>
  <c r="M70" i="5"/>
  <c r="N70" i="5"/>
  <c r="O70" i="5"/>
  <c r="P70" i="5"/>
  <c r="Q70" i="5"/>
  <c r="R70" i="5"/>
  <c r="B71" i="5"/>
  <c r="C71" i="5"/>
  <c r="D71" i="5"/>
  <c r="E71" i="5"/>
  <c r="F71" i="5"/>
  <c r="G71" i="5"/>
  <c r="H71" i="5"/>
  <c r="I71" i="5"/>
  <c r="J71" i="5"/>
  <c r="K71" i="5"/>
  <c r="L71" i="5"/>
  <c r="M71" i="5"/>
  <c r="N71" i="5"/>
  <c r="O71" i="5"/>
  <c r="P71" i="5"/>
  <c r="Q71" i="5"/>
  <c r="R71" i="5"/>
  <c r="S71" i="5"/>
  <c r="T71" i="5" s="1"/>
  <c r="E71" i="1" s="1"/>
  <c r="B72" i="5"/>
  <c r="C72" i="5"/>
  <c r="D72" i="5"/>
  <c r="E72" i="5"/>
  <c r="F72" i="5"/>
  <c r="G72" i="5"/>
  <c r="H72" i="5"/>
  <c r="S72" i="5" s="1"/>
  <c r="T72" i="5" s="1"/>
  <c r="E72" i="1" s="1"/>
  <c r="I72" i="5"/>
  <c r="J72" i="5"/>
  <c r="K72" i="5"/>
  <c r="L72" i="5"/>
  <c r="M72" i="5"/>
  <c r="N72" i="5"/>
  <c r="O72" i="5"/>
  <c r="P72" i="5"/>
  <c r="Q72" i="5"/>
  <c r="R72" i="5"/>
  <c r="B73" i="5"/>
  <c r="C73" i="5"/>
  <c r="D73" i="5"/>
  <c r="E73" i="5"/>
  <c r="F73" i="5"/>
  <c r="G73" i="5"/>
  <c r="H73" i="5"/>
  <c r="I73" i="5"/>
  <c r="J73" i="5"/>
  <c r="K73" i="5"/>
  <c r="L73" i="5"/>
  <c r="M73" i="5"/>
  <c r="N73" i="5"/>
  <c r="O73" i="5"/>
  <c r="P73" i="5"/>
  <c r="Q73" i="5"/>
  <c r="R73" i="5"/>
  <c r="S73" i="5"/>
  <c r="T73" i="5" s="1"/>
  <c r="E73" i="1" s="1"/>
  <c r="B74" i="5"/>
  <c r="C74" i="5"/>
  <c r="D74" i="5"/>
  <c r="E74" i="5"/>
  <c r="F74" i="5"/>
  <c r="G74" i="5"/>
  <c r="H74" i="5"/>
  <c r="I74" i="5"/>
  <c r="J74" i="5"/>
  <c r="K74" i="5"/>
  <c r="L74" i="5"/>
  <c r="M74" i="5"/>
  <c r="N74" i="5"/>
  <c r="O74" i="5"/>
  <c r="P74" i="5"/>
  <c r="Q74" i="5"/>
  <c r="R74" i="5"/>
  <c r="S74" i="5"/>
  <c r="T74" i="5" s="1"/>
  <c r="E74" i="1" s="1"/>
  <c r="B75" i="5"/>
  <c r="C75" i="5"/>
  <c r="D75" i="5"/>
  <c r="E75" i="5"/>
  <c r="F75" i="5"/>
  <c r="G75" i="5"/>
  <c r="H75" i="5"/>
  <c r="S75" i="5" s="1"/>
  <c r="T75" i="5" s="1"/>
  <c r="E75" i="1" s="1"/>
  <c r="I75" i="5"/>
  <c r="J75" i="5"/>
  <c r="K75" i="5"/>
  <c r="L75" i="5"/>
  <c r="M75" i="5"/>
  <c r="N75" i="5"/>
  <c r="O75" i="5"/>
  <c r="P75" i="5"/>
  <c r="Q75" i="5"/>
  <c r="R75" i="5"/>
  <c r="B76" i="5"/>
  <c r="C76" i="5"/>
  <c r="D76" i="5"/>
  <c r="E76" i="5"/>
  <c r="F76" i="5"/>
  <c r="G76" i="5"/>
  <c r="H76" i="5"/>
  <c r="S76" i="5" s="1"/>
  <c r="I76" i="5"/>
  <c r="J76" i="5"/>
  <c r="K76" i="5"/>
  <c r="L76" i="5"/>
  <c r="M76" i="5"/>
  <c r="N76" i="5"/>
  <c r="O76" i="5"/>
  <c r="P76" i="5"/>
  <c r="Q76" i="5"/>
  <c r="R76" i="5"/>
  <c r="T76" i="5"/>
  <c r="B77" i="5"/>
  <c r="C77" i="5"/>
  <c r="D77" i="5"/>
  <c r="E77" i="5"/>
  <c r="F77" i="5"/>
  <c r="G77" i="5"/>
  <c r="H77" i="5"/>
  <c r="I77" i="5"/>
  <c r="J77" i="5"/>
  <c r="K77" i="5"/>
  <c r="L77" i="5"/>
  <c r="M77" i="5"/>
  <c r="N77" i="5"/>
  <c r="O77" i="5"/>
  <c r="P77" i="5"/>
  <c r="Q77" i="5"/>
  <c r="R77" i="5"/>
  <c r="S77" i="5"/>
  <c r="T77" i="5" s="1"/>
  <c r="E77" i="1" s="1"/>
  <c r="B78" i="5"/>
  <c r="C78" i="5"/>
  <c r="D78" i="5"/>
  <c r="E78" i="5"/>
  <c r="F78" i="5"/>
  <c r="G78" i="5"/>
  <c r="H78" i="5"/>
  <c r="S78" i="5" s="1"/>
  <c r="T78" i="5" s="1"/>
  <c r="E78" i="1" s="1"/>
  <c r="I78" i="5"/>
  <c r="J78" i="5"/>
  <c r="K78" i="5"/>
  <c r="L78" i="5"/>
  <c r="M78" i="5"/>
  <c r="N78" i="5"/>
  <c r="O78" i="5"/>
  <c r="P78" i="5"/>
  <c r="Q78" i="5"/>
  <c r="R78" i="5"/>
  <c r="B79" i="5"/>
  <c r="C79" i="5"/>
  <c r="D79" i="5"/>
  <c r="E79" i="5"/>
  <c r="F79" i="5"/>
  <c r="G79" i="5"/>
  <c r="H79" i="5"/>
  <c r="I79" i="5"/>
  <c r="J79" i="5"/>
  <c r="K79" i="5"/>
  <c r="L79" i="5"/>
  <c r="M79" i="5"/>
  <c r="N79" i="5"/>
  <c r="O79" i="5"/>
  <c r="P79" i="5"/>
  <c r="Q79" i="5"/>
  <c r="R79" i="5"/>
  <c r="S79" i="5"/>
  <c r="T79" i="5"/>
  <c r="E79" i="1" s="1"/>
  <c r="B80" i="5"/>
  <c r="C80" i="5"/>
  <c r="D80" i="5"/>
  <c r="E80" i="5"/>
  <c r="F80" i="5"/>
  <c r="G80" i="5"/>
  <c r="H80" i="5"/>
  <c r="S80" i="5" s="1"/>
  <c r="T80" i="5" s="1"/>
  <c r="E80" i="1" s="1"/>
  <c r="I80" i="5"/>
  <c r="J80" i="5"/>
  <c r="K80" i="5"/>
  <c r="L80" i="5"/>
  <c r="M80" i="5"/>
  <c r="N80" i="5"/>
  <c r="O80" i="5"/>
  <c r="P80" i="5"/>
  <c r="Q80" i="5"/>
  <c r="R80" i="5"/>
  <c r="B81" i="5"/>
  <c r="C81" i="5"/>
  <c r="D81" i="5"/>
  <c r="E81" i="5"/>
  <c r="F81" i="5"/>
  <c r="G81" i="5"/>
  <c r="H81" i="5"/>
  <c r="I81" i="5"/>
  <c r="J81" i="5"/>
  <c r="K81" i="5"/>
  <c r="L81" i="5"/>
  <c r="M81" i="5"/>
  <c r="N81" i="5"/>
  <c r="O81" i="5"/>
  <c r="P81" i="5"/>
  <c r="Q81" i="5"/>
  <c r="R81" i="5"/>
  <c r="S81" i="5"/>
  <c r="T81" i="5" s="1"/>
  <c r="B82" i="5"/>
  <c r="C82" i="5"/>
  <c r="D82" i="5"/>
  <c r="E82" i="5"/>
  <c r="F82" i="5"/>
  <c r="G82" i="5"/>
  <c r="H82" i="5"/>
  <c r="I82" i="5"/>
  <c r="J82" i="5"/>
  <c r="K82" i="5"/>
  <c r="L82" i="5"/>
  <c r="M82" i="5"/>
  <c r="N82" i="5"/>
  <c r="O82" i="5"/>
  <c r="P82" i="5"/>
  <c r="Q82" i="5"/>
  <c r="R82" i="5"/>
  <c r="S82" i="5"/>
  <c r="T82" i="5"/>
  <c r="E82" i="1" s="1"/>
  <c r="B83" i="5"/>
  <c r="C83" i="5"/>
  <c r="D83" i="5"/>
  <c r="E83" i="5"/>
  <c r="F83" i="5"/>
  <c r="G83" i="5"/>
  <c r="H83" i="5"/>
  <c r="S83" i="5" s="1"/>
  <c r="T83" i="5" s="1"/>
  <c r="E83" i="1" s="1"/>
  <c r="I83" i="5"/>
  <c r="J83" i="5"/>
  <c r="K83" i="5"/>
  <c r="L83" i="5"/>
  <c r="M83" i="5"/>
  <c r="N83" i="5"/>
  <c r="O83" i="5"/>
  <c r="P83" i="5"/>
  <c r="Q83" i="5"/>
  <c r="R83" i="5"/>
  <c r="B84" i="5"/>
  <c r="C84" i="5"/>
  <c r="D84" i="5"/>
  <c r="E84" i="5"/>
  <c r="F84" i="5"/>
  <c r="G84" i="5"/>
  <c r="H84" i="5"/>
  <c r="S84" i="5" s="1"/>
  <c r="I84" i="5"/>
  <c r="J84" i="5"/>
  <c r="K84" i="5"/>
  <c r="L84" i="5"/>
  <c r="M84" i="5"/>
  <c r="N84" i="5"/>
  <c r="O84" i="5"/>
  <c r="P84" i="5"/>
  <c r="Q84" i="5"/>
  <c r="R84" i="5"/>
  <c r="T84" i="5"/>
  <c r="B85" i="5"/>
  <c r="C85" i="5"/>
  <c r="D85" i="5"/>
  <c r="E85" i="5"/>
  <c r="F85" i="5"/>
  <c r="G85" i="5"/>
  <c r="H85" i="5"/>
  <c r="I85" i="5"/>
  <c r="J85" i="5"/>
  <c r="K85" i="5"/>
  <c r="L85" i="5"/>
  <c r="M85" i="5"/>
  <c r="N85" i="5"/>
  <c r="O85" i="5"/>
  <c r="P85" i="5"/>
  <c r="Q85" i="5"/>
  <c r="R85" i="5"/>
  <c r="S85" i="5"/>
  <c r="T85" i="5"/>
  <c r="B86" i="5"/>
  <c r="C86" i="5"/>
  <c r="D86" i="5"/>
  <c r="E86" i="5"/>
  <c r="F86" i="5"/>
  <c r="G86" i="5"/>
  <c r="H86" i="5"/>
  <c r="S86" i="5" s="1"/>
  <c r="T86" i="5" s="1"/>
  <c r="E86" i="1" s="1"/>
  <c r="I86" i="5"/>
  <c r="J86" i="5"/>
  <c r="K86" i="5"/>
  <c r="L86" i="5"/>
  <c r="M86" i="5"/>
  <c r="N86" i="5"/>
  <c r="O86" i="5"/>
  <c r="P86" i="5"/>
  <c r="Q86" i="5"/>
  <c r="R86" i="5"/>
  <c r="B87" i="5"/>
  <c r="C87" i="5"/>
  <c r="D87" i="5"/>
  <c r="E87" i="5"/>
  <c r="F87" i="5"/>
  <c r="G87" i="5"/>
  <c r="H87" i="5"/>
  <c r="I87" i="5"/>
  <c r="J87" i="5"/>
  <c r="K87" i="5"/>
  <c r="L87" i="5"/>
  <c r="M87" i="5"/>
  <c r="N87" i="5"/>
  <c r="O87" i="5"/>
  <c r="P87" i="5"/>
  <c r="Q87" i="5"/>
  <c r="R87" i="5"/>
  <c r="S87" i="5"/>
  <c r="T87" i="5" s="1"/>
  <c r="E87" i="1" s="1"/>
  <c r="B88" i="5"/>
  <c r="C88" i="5"/>
  <c r="D88" i="5"/>
  <c r="E88" i="5"/>
  <c r="F88" i="5"/>
  <c r="G88" i="5"/>
  <c r="H88" i="5"/>
  <c r="I88" i="5"/>
  <c r="J88" i="5"/>
  <c r="K88" i="5"/>
  <c r="L88" i="5"/>
  <c r="M88" i="5"/>
  <c r="N88" i="5"/>
  <c r="O88" i="5"/>
  <c r="P88" i="5"/>
  <c r="Q88" i="5"/>
  <c r="R88" i="5"/>
  <c r="S88" i="5"/>
  <c r="T88" i="5"/>
  <c r="E88" i="1" s="1"/>
  <c r="B89" i="5"/>
  <c r="C89" i="5"/>
  <c r="D89" i="5"/>
  <c r="E89" i="5"/>
  <c r="F89" i="5"/>
  <c r="G89" i="5"/>
  <c r="H89" i="5"/>
  <c r="S89" i="5" s="1"/>
  <c r="T89" i="5" s="1"/>
  <c r="E89" i="1" s="1"/>
  <c r="I89" i="5"/>
  <c r="J89" i="5"/>
  <c r="K89" i="5"/>
  <c r="L89" i="5"/>
  <c r="M89" i="5"/>
  <c r="N89" i="5"/>
  <c r="O89" i="5"/>
  <c r="P89" i="5"/>
  <c r="Q89" i="5"/>
  <c r="R89" i="5"/>
  <c r="B90" i="5"/>
  <c r="C90" i="5"/>
  <c r="D90" i="5"/>
  <c r="E90" i="5"/>
  <c r="F90" i="5"/>
  <c r="G90" i="5"/>
  <c r="H90" i="5"/>
  <c r="I90" i="5"/>
  <c r="J90" i="5"/>
  <c r="K90" i="5"/>
  <c r="L90" i="5"/>
  <c r="M90" i="5"/>
  <c r="N90" i="5"/>
  <c r="O90" i="5"/>
  <c r="P90" i="5"/>
  <c r="Q90" i="5"/>
  <c r="R90" i="5"/>
  <c r="S90" i="5"/>
  <c r="T90" i="5" s="1"/>
  <c r="E90" i="1" s="1"/>
  <c r="B91" i="5"/>
  <c r="C91" i="5"/>
  <c r="D91" i="5"/>
  <c r="E91" i="5"/>
  <c r="F91" i="5"/>
  <c r="G91" i="5"/>
  <c r="H91" i="5"/>
  <c r="I91" i="5"/>
  <c r="J91" i="5"/>
  <c r="K91" i="5"/>
  <c r="L91" i="5"/>
  <c r="M91" i="5"/>
  <c r="N91" i="5"/>
  <c r="O91" i="5"/>
  <c r="P91" i="5"/>
  <c r="Q91" i="5"/>
  <c r="R91" i="5"/>
  <c r="S91" i="5"/>
  <c r="T91" i="5"/>
  <c r="E91" i="1" s="1"/>
  <c r="B92" i="5"/>
  <c r="C92" i="5"/>
  <c r="D92" i="5"/>
  <c r="E92" i="5"/>
  <c r="F92" i="5"/>
  <c r="G92" i="5"/>
  <c r="H92" i="5"/>
  <c r="S92" i="5" s="1"/>
  <c r="T92" i="5" s="1"/>
  <c r="E92" i="1" s="1"/>
  <c r="I92" i="5"/>
  <c r="J92" i="5"/>
  <c r="K92" i="5"/>
  <c r="L92" i="5"/>
  <c r="M92" i="5"/>
  <c r="N92" i="5"/>
  <c r="O92" i="5"/>
  <c r="P92" i="5"/>
  <c r="Q92" i="5"/>
  <c r="R92" i="5"/>
  <c r="B93" i="5"/>
  <c r="C93" i="5"/>
  <c r="D93" i="5"/>
  <c r="E93" i="5"/>
  <c r="F93" i="5"/>
  <c r="G93" i="5"/>
  <c r="H93" i="5"/>
  <c r="I93" i="5"/>
  <c r="J93" i="5"/>
  <c r="K93" i="5"/>
  <c r="L93" i="5"/>
  <c r="M93" i="5"/>
  <c r="N93" i="5"/>
  <c r="O93" i="5"/>
  <c r="P93" i="5"/>
  <c r="Q93" i="5"/>
  <c r="R93" i="5"/>
  <c r="S93" i="5"/>
  <c r="T93" i="5" s="1"/>
  <c r="E93" i="1" s="1"/>
  <c r="B94" i="5"/>
  <c r="C94" i="5"/>
  <c r="D94" i="5"/>
  <c r="E94" i="5"/>
  <c r="F94" i="5"/>
  <c r="G94" i="5"/>
  <c r="H94" i="5"/>
  <c r="I94" i="5"/>
  <c r="J94" i="5"/>
  <c r="K94" i="5"/>
  <c r="L94" i="5"/>
  <c r="M94" i="5"/>
  <c r="N94" i="5"/>
  <c r="O94" i="5"/>
  <c r="P94" i="5"/>
  <c r="Q94" i="5"/>
  <c r="R94" i="5"/>
  <c r="S94" i="5"/>
  <c r="T94" i="5"/>
  <c r="B95" i="5"/>
  <c r="C95" i="5"/>
  <c r="D95" i="5"/>
  <c r="E95" i="5"/>
  <c r="F95" i="5"/>
  <c r="G95" i="5"/>
  <c r="H95" i="5"/>
  <c r="S95" i="5" s="1"/>
  <c r="T95" i="5" s="1"/>
  <c r="E95" i="1" s="1"/>
  <c r="I95" i="5"/>
  <c r="J95" i="5"/>
  <c r="K95" i="5"/>
  <c r="L95" i="5"/>
  <c r="M95" i="5"/>
  <c r="N95" i="5"/>
  <c r="O95" i="5"/>
  <c r="P95" i="5"/>
  <c r="Q95" i="5"/>
  <c r="R95" i="5"/>
  <c r="B96" i="5"/>
  <c r="C96" i="5"/>
  <c r="D96" i="5"/>
  <c r="E96" i="5"/>
  <c r="F96" i="5"/>
  <c r="G96" i="5"/>
  <c r="H96" i="5"/>
  <c r="S96" i="5" s="1"/>
  <c r="T96" i="5" s="1"/>
  <c r="E96" i="1" s="1"/>
  <c r="I96" i="5"/>
  <c r="J96" i="5"/>
  <c r="K96" i="5"/>
  <c r="L96" i="5"/>
  <c r="M96" i="5"/>
  <c r="N96" i="5"/>
  <c r="O96" i="5"/>
  <c r="P96" i="5"/>
  <c r="Q96" i="5"/>
  <c r="R96" i="5"/>
  <c r="B97" i="5"/>
  <c r="C97" i="5"/>
  <c r="D97" i="5"/>
  <c r="E97" i="5"/>
  <c r="F97" i="5"/>
  <c r="G97" i="5"/>
  <c r="H97" i="5"/>
  <c r="I97" i="5"/>
  <c r="J97" i="5"/>
  <c r="K97" i="5"/>
  <c r="L97" i="5"/>
  <c r="M97" i="5"/>
  <c r="N97" i="5"/>
  <c r="O97" i="5"/>
  <c r="P97" i="5"/>
  <c r="Q97" i="5"/>
  <c r="R97" i="5"/>
  <c r="S97" i="5"/>
  <c r="T97" i="5" s="1"/>
  <c r="E97" i="1" s="1"/>
  <c r="B98" i="5"/>
  <c r="C98" i="5"/>
  <c r="D98" i="5"/>
  <c r="E98" i="5"/>
  <c r="F98" i="5"/>
  <c r="G98" i="5"/>
  <c r="H98" i="5"/>
  <c r="S98" i="5" s="1"/>
  <c r="T98" i="5" s="1"/>
  <c r="E98" i="1" s="1"/>
  <c r="I98" i="5"/>
  <c r="J98" i="5"/>
  <c r="K98" i="5"/>
  <c r="L98" i="5"/>
  <c r="M98" i="5"/>
  <c r="N98" i="5"/>
  <c r="O98" i="5"/>
  <c r="P98" i="5"/>
  <c r="Q98" i="5"/>
  <c r="R98" i="5"/>
  <c r="B99" i="5"/>
  <c r="C99" i="5"/>
  <c r="D99" i="5"/>
  <c r="E99" i="5"/>
  <c r="F99" i="5"/>
  <c r="G99" i="5"/>
  <c r="H99" i="5"/>
  <c r="S99" i="5" s="1"/>
  <c r="T99" i="5" s="1"/>
  <c r="E99" i="1" s="1"/>
  <c r="I99" i="5"/>
  <c r="J99" i="5"/>
  <c r="K99" i="5"/>
  <c r="L99" i="5"/>
  <c r="M99" i="5"/>
  <c r="N99" i="5"/>
  <c r="O99" i="5"/>
  <c r="P99" i="5"/>
  <c r="Q99" i="5"/>
  <c r="R99" i="5"/>
  <c r="B100" i="5"/>
  <c r="C100" i="5"/>
  <c r="D100" i="5"/>
  <c r="E100" i="5"/>
  <c r="F100" i="5"/>
  <c r="G100" i="5"/>
  <c r="H100" i="5"/>
  <c r="S100" i="5" s="1"/>
  <c r="I100" i="5"/>
  <c r="J100" i="5"/>
  <c r="K100" i="5"/>
  <c r="L100" i="5"/>
  <c r="M100" i="5"/>
  <c r="N100" i="5"/>
  <c r="O100" i="5"/>
  <c r="P100" i="5"/>
  <c r="Q100" i="5"/>
  <c r="R100" i="5"/>
  <c r="T100" i="5"/>
  <c r="E100" i="1" s="1"/>
  <c r="B3" i="5"/>
  <c r="E3" i="5" s="1"/>
  <c r="D3" i="5"/>
  <c r="F3" i="5"/>
  <c r="G3" i="5"/>
  <c r="H3" i="5"/>
  <c r="J3" i="5"/>
  <c r="K3" i="5"/>
  <c r="L3" i="5"/>
  <c r="M3" i="5"/>
  <c r="N3" i="5"/>
  <c r="O3" i="5"/>
  <c r="P3" i="5"/>
  <c r="R3" i="5"/>
  <c r="E33" i="1"/>
  <c r="E34" i="1"/>
  <c r="E40" i="1"/>
  <c r="E43" i="1"/>
  <c r="E48" i="1"/>
  <c r="E49" i="1"/>
  <c r="E51" i="1"/>
  <c r="E52" i="1"/>
  <c r="E57" i="1"/>
  <c r="E62" i="1"/>
  <c r="E76" i="1"/>
  <c r="E81" i="1"/>
  <c r="E84" i="1"/>
  <c r="E85" i="1"/>
  <c r="E94" i="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3" i="5"/>
  <c r="M30" i="5" l="1"/>
  <c r="P30" i="5"/>
  <c r="J30" i="5"/>
  <c r="R30" i="5"/>
  <c r="F27" i="5"/>
  <c r="I27" i="5"/>
  <c r="K27" i="5"/>
  <c r="D25" i="5"/>
  <c r="G25" i="5"/>
  <c r="I25" i="5"/>
  <c r="J23" i="5"/>
  <c r="R23" i="5"/>
  <c r="E23" i="5"/>
  <c r="M23" i="5"/>
  <c r="G23" i="5"/>
  <c r="O23" i="5"/>
  <c r="K20" i="5"/>
  <c r="F20" i="5"/>
  <c r="N20" i="5"/>
  <c r="H20" i="5"/>
  <c r="P20" i="5"/>
  <c r="Q18" i="5"/>
  <c r="L18" i="5"/>
  <c r="N18" i="5"/>
  <c r="N30" i="5"/>
  <c r="E30" i="5"/>
  <c r="L27" i="5"/>
  <c r="M25" i="5"/>
  <c r="N23" i="5"/>
  <c r="L20" i="5"/>
  <c r="O18" i="5"/>
  <c r="I18" i="5"/>
  <c r="D18" i="5"/>
  <c r="F18" i="5"/>
  <c r="M14" i="5"/>
  <c r="P14" i="5"/>
  <c r="Q14" i="5"/>
  <c r="J14" i="5"/>
  <c r="R14" i="5"/>
  <c r="L30" i="5"/>
  <c r="J27" i="5"/>
  <c r="K25" i="5"/>
  <c r="L23" i="5"/>
  <c r="J20" i="5"/>
  <c r="M18" i="5"/>
  <c r="O14" i="5"/>
  <c r="E14" i="5"/>
  <c r="S14" i="5" s="1"/>
  <c r="T14" i="5" s="1"/>
  <c r="E14" i="1" s="1"/>
  <c r="I3" i="5"/>
  <c r="S3" i="5" s="1"/>
  <c r="T3" i="5" s="1"/>
  <c r="E3" i="1" s="1"/>
  <c r="Q3" i="5"/>
  <c r="J31" i="5"/>
  <c r="R31" i="5"/>
  <c r="E31" i="5"/>
  <c r="S31" i="5" s="1"/>
  <c r="T31" i="5" s="1"/>
  <c r="E31" i="1" s="1"/>
  <c r="M31" i="5"/>
  <c r="G31" i="5"/>
  <c r="O31" i="5"/>
  <c r="K30" i="5"/>
  <c r="K28" i="5"/>
  <c r="F28" i="5"/>
  <c r="S28" i="5" s="1"/>
  <c r="T28" i="5" s="1"/>
  <c r="E28" i="1" s="1"/>
  <c r="N28" i="5"/>
  <c r="H28" i="5"/>
  <c r="P28" i="5"/>
  <c r="H27" i="5"/>
  <c r="Q26" i="5"/>
  <c r="L26" i="5"/>
  <c r="N26" i="5"/>
  <c r="J25" i="5"/>
  <c r="O24" i="5"/>
  <c r="J24" i="5"/>
  <c r="R24" i="5"/>
  <c r="D24" i="5"/>
  <c r="L24" i="5"/>
  <c r="K23" i="5"/>
  <c r="H21" i="5"/>
  <c r="K21" i="5"/>
  <c r="E21" i="5"/>
  <c r="S21" i="5" s="1"/>
  <c r="T21" i="5" s="1"/>
  <c r="E21" i="1" s="1"/>
  <c r="M21" i="5"/>
  <c r="I20" i="5"/>
  <c r="S19" i="5"/>
  <c r="T19" i="5" s="1"/>
  <c r="E19" i="1" s="1"/>
  <c r="K18" i="5"/>
  <c r="N14" i="5"/>
  <c r="S5" i="5"/>
  <c r="T5" i="5" s="1"/>
  <c r="E5" i="1" s="1"/>
  <c r="N31" i="5"/>
  <c r="I30" i="5"/>
  <c r="L28" i="5"/>
  <c r="G27" i="5"/>
  <c r="O26" i="5"/>
  <c r="I26" i="5"/>
  <c r="D26" i="5"/>
  <c r="F26" i="5"/>
  <c r="H25" i="5"/>
  <c r="N24" i="5"/>
  <c r="G24" i="5"/>
  <c r="I23" i="5"/>
  <c r="L21" i="5"/>
  <c r="G20" i="5"/>
  <c r="J18" i="5"/>
  <c r="L17" i="5"/>
  <c r="O17" i="5"/>
  <c r="Q17" i="5"/>
  <c r="L14" i="5"/>
  <c r="H13" i="5"/>
  <c r="K13" i="5"/>
  <c r="D13" i="5"/>
  <c r="L13" i="5"/>
  <c r="E13" i="5"/>
  <c r="M13" i="5"/>
  <c r="E12" i="5"/>
  <c r="Q10" i="5"/>
  <c r="L10" i="5"/>
  <c r="M10" i="5"/>
  <c r="N10" i="5"/>
  <c r="L31" i="5"/>
  <c r="G30" i="5"/>
  <c r="J28" i="5"/>
  <c r="R27" i="5"/>
  <c r="E27" i="5"/>
  <c r="M26" i="5"/>
  <c r="F25" i="5"/>
  <c r="M24" i="5"/>
  <c r="H23" i="5"/>
  <c r="M22" i="5"/>
  <c r="P22" i="5"/>
  <c r="J22" i="5"/>
  <c r="R22" i="5"/>
  <c r="J21" i="5"/>
  <c r="R20" i="5"/>
  <c r="E20" i="5"/>
  <c r="F19" i="5"/>
  <c r="I19" i="5"/>
  <c r="K19" i="5"/>
  <c r="H18" i="5"/>
  <c r="N17" i="5"/>
  <c r="D17" i="5"/>
  <c r="S17" i="5" s="1"/>
  <c r="T17" i="5" s="1"/>
  <c r="E17" i="1" s="1"/>
  <c r="G17" i="5"/>
  <c r="I17" i="5"/>
  <c r="K14" i="5"/>
  <c r="O13" i="5"/>
  <c r="D12" i="5"/>
  <c r="R10" i="5"/>
  <c r="I10" i="5"/>
  <c r="D10" i="5"/>
  <c r="S10" i="5" s="1"/>
  <c r="T10" i="5" s="1"/>
  <c r="E10" i="1" s="1"/>
  <c r="E10" i="5"/>
  <c r="F10" i="5"/>
  <c r="I7" i="5"/>
  <c r="J7" i="5"/>
  <c r="R7" i="5"/>
  <c r="E7" i="5"/>
  <c r="S7" i="5" s="1"/>
  <c r="T7" i="5" s="1"/>
  <c r="E7" i="1" s="1"/>
  <c r="M7" i="5"/>
  <c r="F7" i="5"/>
  <c r="N7" i="5"/>
  <c r="G7" i="5"/>
  <c r="O7" i="5"/>
  <c r="D6" i="5"/>
  <c r="L6" i="5"/>
  <c r="M6" i="5"/>
  <c r="P6" i="5"/>
  <c r="Q6" i="5"/>
  <c r="J6" i="5"/>
  <c r="R6" i="5"/>
  <c r="O32" i="5"/>
  <c r="J32" i="5"/>
  <c r="R32" i="5"/>
  <c r="L32" i="5"/>
  <c r="K31" i="5"/>
  <c r="F30" i="5"/>
  <c r="H29" i="5"/>
  <c r="K29" i="5"/>
  <c r="E29" i="5"/>
  <c r="S29" i="5" s="1"/>
  <c r="T29" i="5" s="1"/>
  <c r="E29" i="1" s="1"/>
  <c r="M29" i="5"/>
  <c r="I28" i="5"/>
  <c r="P27" i="5"/>
  <c r="D27" i="5"/>
  <c r="K26" i="5"/>
  <c r="R25" i="5"/>
  <c r="E25" i="5"/>
  <c r="K24" i="5"/>
  <c r="F23" i="5"/>
  <c r="N22" i="5"/>
  <c r="E22" i="5"/>
  <c r="I21" i="5"/>
  <c r="Q20" i="5"/>
  <c r="D20" i="5"/>
  <c r="L19" i="5"/>
  <c r="G18" i="5"/>
  <c r="M17" i="5"/>
  <c r="J15" i="5"/>
  <c r="R15" i="5"/>
  <c r="E15" i="5"/>
  <c r="S15" i="5" s="1"/>
  <c r="T15" i="5" s="1"/>
  <c r="E15" i="1" s="1"/>
  <c r="M15" i="5"/>
  <c r="F15" i="5"/>
  <c r="N15" i="5"/>
  <c r="G15" i="5"/>
  <c r="O15" i="5"/>
  <c r="G14" i="5"/>
  <c r="N13" i="5"/>
  <c r="P10" i="5"/>
  <c r="L9" i="5"/>
  <c r="O9" i="5"/>
  <c r="P9" i="5"/>
  <c r="Q9" i="5"/>
  <c r="E6" i="5"/>
  <c r="I31" i="5"/>
  <c r="Q30" i="5"/>
  <c r="D30" i="5"/>
  <c r="G28" i="5"/>
  <c r="O27" i="5"/>
  <c r="N27" i="5"/>
  <c r="J26" i="5"/>
  <c r="P25" i="5"/>
  <c r="L25" i="5"/>
  <c r="O25" i="5"/>
  <c r="Q25" i="5"/>
  <c r="I24" i="5"/>
  <c r="Q23" i="5"/>
  <c r="D23" i="5"/>
  <c r="G21" i="5"/>
  <c r="O20" i="5"/>
  <c r="R18" i="5"/>
  <c r="E18" i="5"/>
  <c r="F14" i="5"/>
  <c r="K12" i="5"/>
  <c r="F12" i="5"/>
  <c r="N12" i="5"/>
  <c r="G12" i="5"/>
  <c r="O12" i="5"/>
  <c r="H12" i="5"/>
  <c r="P12" i="5"/>
  <c r="D9" i="5"/>
  <c r="G9" i="5"/>
  <c r="H9" i="5"/>
  <c r="I9" i="5"/>
  <c r="D32" i="5"/>
  <c r="S32" i="5" s="1"/>
  <c r="T32" i="5" s="1"/>
  <c r="E32" i="1" s="1"/>
  <c r="I14" i="5"/>
  <c r="R11" i="5"/>
  <c r="J11" i="5"/>
  <c r="I6" i="5"/>
  <c r="H30" i="5"/>
  <c r="Q27" i="5"/>
  <c r="H22" i="5"/>
  <c r="Q19" i="5"/>
  <c r="J16" i="5"/>
  <c r="S16" i="5" s="1"/>
  <c r="T16" i="5" s="1"/>
  <c r="E16" i="1" s="1"/>
  <c r="H14" i="5"/>
  <c r="Q11" i="5"/>
  <c r="I11" i="5"/>
  <c r="S11" i="5" s="1"/>
  <c r="T11" i="5" s="1"/>
  <c r="E11" i="1" s="1"/>
  <c r="R8" i="5"/>
  <c r="J8" i="5"/>
  <c r="S8" i="5" s="1"/>
  <c r="T8" i="5" s="1"/>
  <c r="E8" i="1" s="1"/>
  <c r="H6" i="5"/>
  <c r="N4" i="5"/>
  <c r="G4" i="5"/>
  <c r="M4" i="5"/>
  <c r="F4" i="5"/>
  <c r="L4" i="5"/>
  <c r="E4" i="5"/>
  <c r="S4" i="5" s="1"/>
  <c r="T4" i="5" s="1"/>
  <c r="E4" i="1" s="1"/>
  <c r="S30" i="5" l="1"/>
  <c r="T30" i="5" s="1"/>
  <c r="E30" i="1" s="1"/>
  <c r="S22" i="5"/>
  <c r="T22" i="5" s="1"/>
  <c r="E22" i="1" s="1"/>
  <c r="S25" i="5"/>
  <c r="T25" i="5" s="1"/>
  <c r="E25" i="1" s="1"/>
  <c r="S12" i="5"/>
  <c r="T12" i="5" s="1"/>
  <c r="E12" i="1" s="1"/>
  <c r="S24" i="5"/>
  <c r="T24" i="5" s="1"/>
  <c r="E24" i="1" s="1"/>
  <c r="S6" i="5"/>
  <c r="T6" i="5" s="1"/>
  <c r="E6" i="1" s="1"/>
  <c r="S27" i="5"/>
  <c r="T27" i="5" s="1"/>
  <c r="E27" i="1" s="1"/>
  <c r="S26" i="5"/>
  <c r="T26" i="5" s="1"/>
  <c r="E26" i="1" s="1"/>
  <c r="S13" i="5"/>
  <c r="T13" i="5" s="1"/>
  <c r="E13" i="1" s="1"/>
  <c r="S9" i="5"/>
  <c r="T9" i="5" s="1"/>
  <c r="E9" i="1" s="1"/>
  <c r="S23" i="5"/>
  <c r="T23" i="5" s="1"/>
  <c r="E23" i="1" s="1"/>
  <c r="S20" i="5"/>
  <c r="T20" i="5" s="1"/>
  <c r="E20" i="1" s="1"/>
  <c r="S18" i="5"/>
  <c r="T18" i="5" s="1"/>
  <c r="E18" i="1" s="1"/>
</calcChain>
</file>

<file path=xl/sharedStrings.xml><?xml version="1.0" encoding="utf-8"?>
<sst xmlns="http://schemas.openxmlformats.org/spreadsheetml/2006/main" count="518" uniqueCount="110">
  <si>
    <t>YOUR DATA</t>
  </si>
  <si>
    <t>Basalt</t>
  </si>
  <si>
    <t>Sample #</t>
  </si>
  <si>
    <t>%SiO₂</t>
  </si>
  <si>
    <t>%Na₂O</t>
  </si>
  <si>
    <t>%K₂O</t>
  </si>
  <si>
    <t>%TotalAlk</t>
  </si>
  <si>
    <t>Picro-Basalt</t>
  </si>
  <si>
    <t>Basaltic Andesite</t>
  </si>
  <si>
    <t>Andesite</t>
  </si>
  <si>
    <t>Dacite</t>
  </si>
  <si>
    <t>Rhyolite</t>
  </si>
  <si>
    <t>Subalkaline Series</t>
  </si>
  <si>
    <t>Trachyte</t>
  </si>
  <si>
    <t>Alkaline Series</t>
  </si>
  <si>
    <t>Basanite</t>
  </si>
  <si>
    <t>Phonotephrite</t>
  </si>
  <si>
    <t>Tephriphonolite</t>
  </si>
  <si>
    <t>Phonolite</t>
  </si>
  <si>
    <t>Foidite</t>
  </si>
  <si>
    <t>Hyperalkaline Series</t>
  </si>
  <si>
    <t>TAS Parameters, visually plotted</t>
  </si>
  <si>
    <t>Your rock is :</t>
  </si>
  <si>
    <t>Your rock :</t>
  </si>
  <si>
    <t>Variety :</t>
  </si>
  <si>
    <t>This plot is editable : you can change every value in it. However, don't move the cells or all the file will be unusable.</t>
  </si>
  <si>
    <t>This file works as follows :</t>
  </si>
  <si>
    <t>a.</t>
  </si>
  <si>
    <t>b.</t>
  </si>
  <si>
    <t>c.</t>
  </si>
  <si>
    <t>d.</t>
  </si>
  <si>
    <t>In the case of Trachybasalt, Basaltic Trachyansdesite and Trachyandesite, I added a "Variety" column in "Backstage", col.T. This is used to compare the Na2O and K2O contents of your sample, and apply a slightly more accurate name to your rock.</t>
  </si>
  <si>
    <t>e.</t>
  </si>
  <si>
    <t>Finally, the classification of your rock is reported next to your sample in the "Data" sheet, col.E.</t>
  </si>
  <si>
    <t>The "Backstage" and "Params" sheets are protected to avoid an unintentional modification. However, if you want to tinker the hidden sides of this file, you can unlock these two sheets by entering an empty password.</t>
  </si>
  <si>
    <t>Data used to plot the TAS diagram are from Le Maitre et al, 2002. The examples given are from Boivin &amp; Bachèlery, 2009 (eruptions of the Piton de la Fournaise, Réunion, in 1977 and 1983).</t>
  </si>
  <si>
    <t>Equations used to determine the rock field boundaries</t>
  </si>
  <si>
    <t>TrachyBasalt</t>
  </si>
  <si>
    <t>Basaltic TrachyAndesite</t>
  </si>
  <si>
    <t>TrachyAndesite</t>
  </si>
  <si>
    <t>Important : sources and architecture of this document</t>
  </si>
  <si>
    <r>
      <t xml:space="preserve">This file is based on the "TAS Diagram Plotter", version 2.0, by Kayla IACOVINO (available on her website at </t>
    </r>
    <r>
      <rPr>
        <b/>
        <sz val="12"/>
        <color rgb="FF00B0F0"/>
        <rFont val="Calibri"/>
        <family val="2"/>
        <scheme val="minor"/>
      </rPr>
      <t>http://www.kaylaiacovino.com/tools-for-petrologists/</t>
    </r>
    <r>
      <rPr>
        <sz val="12"/>
        <color theme="1"/>
        <rFont val="Calibri"/>
        <family val="2"/>
        <scheme val="minor"/>
      </rPr>
      <t>.</t>
    </r>
  </si>
  <si>
    <t>Further improvements and ideas</t>
  </si>
  <si>
    <t>- Add other elements compostions (FeO, MgO, etc.) to improve classification.</t>
  </si>
  <si>
    <t>- Add more details to the classification, with subcategories for each rock types (ex.: Boninite for Basaltic-Andesite, Nephelinite for Foidite, etc.).</t>
  </si>
  <si>
    <t>- Add trace elements, spider grams and normalisation to chondrites.</t>
  </si>
  <si>
    <t>- Add CIPW norm to (try to) present a mineral composition.</t>
  </si>
  <si>
    <t>- Add the possibility to switch to plutonic rocks if needed</t>
  </si>
  <si>
    <t>In the "Params" sheet, all coordinates used to determine the different areas of the TAS Diagram are reported. Row 33 contains the %SiO2 values, rows 3-32 contain the %(Na20+K2O). This plot has editable values, in case you wish to change the rocks fields.</t>
  </si>
  <si>
    <t>In the "Backstage" sheet, every field is sampled to identify where in the chart the sample falls. To define the areas, I used a linear regression with every couple of data points from the "Params" plot (see demonstration below). Once a correspondence has been established between your data and a field, the name of this field is re-written next to your data.</t>
  </si>
  <si>
    <t>Also in the "Backstage" sheet, the rock type row is concatenated in the S column. No rock should be assigned more than one type (if it happens : 1. I did my job wrong, 2. you will see these rock names side by side in the S column). The use of a large number of columns, with only 1 name written on every data line, is use to reduce the complexity of the formulae used to determined the name of each rock.</t>
  </si>
  <si>
    <t>158-5</t>
  </si>
  <si>
    <t>186-11</t>
  </si>
  <si>
    <t>158-4</t>
  </si>
  <si>
    <t>158-7</t>
  </si>
  <si>
    <t>186-8</t>
  </si>
  <si>
    <t>186-14</t>
  </si>
  <si>
    <t>186-15</t>
  </si>
  <si>
    <t>186-4</t>
  </si>
  <si>
    <t>186-7</t>
  </si>
  <si>
    <t>187-1</t>
  </si>
  <si>
    <t>186-5</t>
  </si>
  <si>
    <t>186-2</t>
  </si>
  <si>
    <t>187-5A</t>
  </si>
  <si>
    <t>187-3</t>
  </si>
  <si>
    <t>187-6</t>
  </si>
  <si>
    <t>186-1</t>
  </si>
  <si>
    <t>158-6</t>
  </si>
  <si>
    <t>187-5B</t>
  </si>
  <si>
    <t>186-9</t>
  </si>
  <si>
    <t>187-2</t>
  </si>
  <si>
    <t>187-7</t>
  </si>
  <si>
    <t>186-3</t>
  </si>
  <si>
    <t>187-8</t>
  </si>
  <si>
    <t>187-9</t>
  </si>
  <si>
    <t>158-9</t>
  </si>
  <si>
    <t>158-1</t>
  </si>
  <si>
    <t>158-3</t>
  </si>
  <si>
    <t>Sample</t>
  </si>
  <si>
    <t>Depth</t>
  </si>
  <si>
    <t>Dike</t>
  </si>
  <si>
    <t>SIO2</t>
  </si>
  <si>
    <t>TiO2</t>
  </si>
  <si>
    <t>Al2O3</t>
  </si>
  <si>
    <t>FeOT</t>
  </si>
  <si>
    <t>MnO</t>
  </si>
  <si>
    <t>MgO</t>
  </si>
  <si>
    <t>CaO</t>
  </si>
  <si>
    <t>Na2O</t>
  </si>
  <si>
    <t>K2O</t>
  </si>
  <si>
    <t>P2O5</t>
  </si>
  <si>
    <t>Sum</t>
  </si>
  <si>
    <t>Matrix</t>
  </si>
  <si>
    <t>—</t>
  </si>
  <si>
    <t>Ol</t>
  </si>
  <si>
    <t>&lt;0.1</t>
  </si>
  <si>
    <t>Ol mu</t>
  </si>
  <si>
    <t>&lt;0 1</t>
  </si>
  <si>
    <t>&lt;01</t>
  </si>
  <si>
    <t>Opaq</t>
  </si>
  <si>
    <t>Plag</t>
  </si>
  <si>
    <t>Plag mu</t>
  </si>
  <si>
    <t>Cpx</t>
  </si>
  <si>
    <t>Cpxji</t>
  </si>
  <si>
    <t>Ves</t>
  </si>
  <si>
    <t>31 2</t>
  </si>
  <si>
    <t>SUMphens</t>
  </si>
  <si>
    <t>186-13</t>
  </si>
  <si>
    <t>158-10</t>
  </si>
  <si>
    <t>186-10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</si>
</sst>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sz val="10"/>
      <color theme="1"/>
      <name val="Arial"/>
      <family val="2"/>
    </font>
    <font>
      <sz val="12"/>
      <color theme="1"/>
      <name val="Arial"/>
      <family val="2"/>
    </font>
    <font>
      <b/>
      <sz val="14"/>
      <color theme="1"/>
      <name val="Arial"/>
      <family val="2"/>
    </font>
    <font>
      <i/>
      <sz val="10"/>
      <color theme="1"/>
      <name val="Arial"/>
      <family val="2"/>
    </font>
    <font>
      <b/>
      <sz val="12"/>
      <color theme="1"/>
      <name val="Arial"/>
      <family val="2"/>
    </font>
    <font>
      <sz val="12"/>
      <color rgb="FFFF0000"/>
      <name val="Calibri"/>
      <family val="2"/>
      <scheme val="minor"/>
    </font>
    <font>
      <b/>
      <sz val="12"/>
      <color rgb="FFFF0000"/>
      <name val="Calibri"/>
      <family val="2"/>
      <scheme val="minor"/>
    </font>
    <font>
      <b/>
      <sz val="12"/>
      <color rgb="FF00B0F0"/>
      <name val="Calibri"/>
      <family val="2"/>
      <scheme val="minor"/>
    </font>
    <font>
      <b/>
      <sz val="12"/>
      <color theme="4"/>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6" tint="0.59999389629810485"/>
        <bgColor indexed="64"/>
      </patternFill>
    </fill>
  </fills>
  <borders count="49">
    <border>
      <left/>
      <right/>
      <top/>
      <bottom/>
      <diagonal/>
    </border>
    <border>
      <left/>
      <right style="thin">
        <color auto="1"/>
      </right>
      <top/>
      <bottom/>
      <diagonal/>
    </border>
    <border>
      <left/>
      <right style="thin">
        <color auto="1"/>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thin">
        <color indexed="64"/>
      </bottom>
      <diagonal/>
    </border>
    <border>
      <left style="thin">
        <color auto="1"/>
      </left>
      <right/>
      <top/>
      <bottom/>
      <diagonal/>
    </border>
    <border>
      <left style="thin">
        <color auto="1"/>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bottom style="medium">
        <color indexed="64"/>
      </bottom>
      <diagonal/>
    </border>
    <border>
      <left style="thin">
        <color auto="1"/>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top style="medium">
        <color indexed="64"/>
      </top>
      <bottom style="thin">
        <color indexed="64"/>
      </bottom>
      <diagonal/>
    </border>
    <border>
      <left/>
      <right/>
      <top/>
      <bottom style="thin">
        <color indexed="64"/>
      </bottom>
      <diagonal/>
    </border>
    <border>
      <left/>
      <right/>
      <top style="thin">
        <color indexed="64"/>
      </top>
      <bottom/>
      <diagonal/>
    </border>
    <border>
      <left style="double">
        <color rgb="FFFF0000"/>
      </left>
      <right/>
      <top style="double">
        <color rgb="FFFF0000"/>
      </top>
      <bottom/>
      <diagonal/>
    </border>
    <border>
      <left/>
      <right/>
      <top style="double">
        <color rgb="FFFF0000"/>
      </top>
      <bottom/>
      <diagonal/>
    </border>
    <border>
      <left/>
      <right style="double">
        <color rgb="FFFF0000"/>
      </right>
      <top style="double">
        <color rgb="FFFF0000"/>
      </top>
      <bottom/>
      <diagonal/>
    </border>
    <border>
      <left style="double">
        <color rgb="FFFF0000"/>
      </left>
      <right/>
      <top/>
      <bottom style="thin">
        <color indexed="64"/>
      </bottom>
      <diagonal/>
    </border>
    <border>
      <left/>
      <right style="double">
        <color rgb="FFFF0000"/>
      </right>
      <top/>
      <bottom style="thin">
        <color indexed="64"/>
      </bottom>
      <diagonal/>
    </border>
    <border>
      <left style="double">
        <color rgb="FFFF0000"/>
      </left>
      <right/>
      <top style="thin">
        <color indexed="64"/>
      </top>
      <bottom/>
      <diagonal/>
    </border>
    <border>
      <left/>
      <right style="double">
        <color rgb="FFFF0000"/>
      </right>
      <top style="thin">
        <color indexed="64"/>
      </top>
      <bottom/>
      <diagonal/>
    </border>
    <border>
      <left style="double">
        <color rgb="FFFF0000"/>
      </left>
      <right/>
      <top/>
      <bottom/>
      <diagonal/>
    </border>
    <border>
      <left/>
      <right style="double">
        <color rgb="FFFF0000"/>
      </right>
      <top/>
      <bottom/>
      <diagonal/>
    </border>
    <border>
      <left style="double">
        <color rgb="FFFF0000"/>
      </left>
      <right/>
      <top/>
      <bottom style="double">
        <color rgb="FFFF0000"/>
      </bottom>
      <diagonal/>
    </border>
    <border>
      <left/>
      <right/>
      <top/>
      <bottom style="double">
        <color rgb="FFFF0000"/>
      </bottom>
      <diagonal/>
    </border>
    <border>
      <left/>
      <right style="double">
        <color rgb="FFFF0000"/>
      </right>
      <top/>
      <bottom style="double">
        <color rgb="FFFF0000"/>
      </bottom>
      <diagonal/>
    </border>
    <border>
      <left style="double">
        <color theme="4"/>
      </left>
      <right/>
      <top style="double">
        <color theme="4"/>
      </top>
      <bottom/>
      <diagonal/>
    </border>
    <border>
      <left/>
      <right/>
      <top style="double">
        <color theme="4"/>
      </top>
      <bottom/>
      <diagonal/>
    </border>
    <border>
      <left/>
      <right style="double">
        <color theme="4"/>
      </right>
      <top style="double">
        <color theme="4"/>
      </top>
      <bottom/>
      <diagonal/>
    </border>
    <border>
      <left style="double">
        <color theme="4"/>
      </left>
      <right/>
      <top/>
      <bottom style="thin">
        <color indexed="64"/>
      </bottom>
      <diagonal/>
    </border>
    <border>
      <left/>
      <right style="double">
        <color theme="4"/>
      </right>
      <top/>
      <bottom style="thin">
        <color indexed="64"/>
      </bottom>
      <diagonal/>
    </border>
    <border>
      <left style="double">
        <color theme="4"/>
      </left>
      <right/>
      <top/>
      <bottom/>
      <diagonal/>
    </border>
    <border>
      <left/>
      <right style="double">
        <color theme="4"/>
      </right>
      <top/>
      <bottom/>
      <diagonal/>
    </border>
    <border>
      <left style="double">
        <color theme="4"/>
      </left>
      <right/>
      <top/>
      <bottom style="double">
        <color theme="4"/>
      </bottom>
      <diagonal/>
    </border>
    <border>
      <left/>
      <right/>
      <top/>
      <bottom style="double">
        <color theme="4"/>
      </bottom>
      <diagonal/>
    </border>
    <border>
      <left/>
      <right style="double">
        <color theme="4"/>
      </right>
      <top/>
      <bottom style="double">
        <color theme="4"/>
      </bottom>
      <diagonal/>
    </border>
  </borders>
  <cellStyleXfs count="2">
    <xf numFmtId="0" fontId="0" fillId="0" borderId="0"/>
    <xf numFmtId="0" fontId="1" fillId="0" borderId="0"/>
  </cellStyleXfs>
  <cellXfs count="94">
    <xf numFmtId="0" fontId="0" fillId="0" borderId="0" xfId="0"/>
    <xf numFmtId="0" fontId="2" fillId="0" borderId="0" xfId="0" applyFont="1" applyAlignment="1">
      <alignment vertical="center"/>
    </xf>
    <xf numFmtId="0" fontId="2" fillId="0" borderId="1" xfId="0" applyFont="1" applyBorder="1" applyAlignment="1">
      <alignment vertical="center"/>
    </xf>
    <xf numFmtId="0" fontId="2" fillId="0" borderId="8" xfId="0" applyFont="1" applyBorder="1" applyAlignment="1">
      <alignment vertical="center"/>
    </xf>
    <xf numFmtId="0" fontId="2" fillId="0" borderId="0" xfId="0" quotePrefix="1" applyFont="1" applyAlignment="1">
      <alignment vertical="center"/>
    </xf>
    <xf numFmtId="0" fontId="0" fillId="0" borderId="0" xfId="0" applyAlignment="1">
      <alignment horizontal="center" vertical="center"/>
    </xf>
    <xf numFmtId="0" fontId="0" fillId="2" borderId="13" xfId="0" applyFill="1" applyBorder="1" applyAlignment="1">
      <alignment horizontal="center" vertical="center"/>
    </xf>
    <xf numFmtId="0" fontId="0" fillId="2" borderId="0" xfId="0" applyFill="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2" fillId="0" borderId="1" xfId="0" quotePrefix="1" applyFont="1" applyBorder="1" applyAlignment="1">
      <alignment vertical="center"/>
    </xf>
    <xf numFmtId="0" fontId="3" fillId="0" borderId="0" xfId="0" applyFont="1"/>
    <xf numFmtId="0" fontId="2" fillId="0" borderId="0" xfId="0" applyFont="1" applyAlignment="1">
      <alignment horizontal="right" vertical="center"/>
    </xf>
    <xf numFmtId="0" fontId="2" fillId="0" borderId="20" xfId="0" applyFont="1" applyBorder="1" applyAlignment="1">
      <alignment horizontal="center" vertical="center"/>
    </xf>
    <xf numFmtId="0" fontId="5" fillId="0" borderId="0" xfId="0" applyFont="1" applyAlignment="1">
      <alignment vertical="center"/>
    </xf>
    <xf numFmtId="0" fontId="2" fillId="0" borderId="1" xfId="0" applyFont="1" applyBorder="1" applyAlignment="1">
      <alignment horizontal="right" vertical="center"/>
    </xf>
    <xf numFmtId="0" fontId="2" fillId="0" borderId="21" xfId="0" applyFont="1" applyBorder="1" applyAlignment="1">
      <alignment horizontal="right" vertical="center"/>
    </xf>
    <xf numFmtId="0" fontId="3" fillId="0" borderId="0" xfId="0" applyFont="1" applyAlignment="1">
      <alignment horizontal="right"/>
    </xf>
    <xf numFmtId="0" fontId="5" fillId="3" borderId="1" xfId="0" applyFont="1" applyFill="1" applyBorder="1"/>
    <xf numFmtId="0" fontId="3" fillId="4" borderId="7" xfId="0" applyFont="1" applyFill="1" applyBorder="1"/>
    <xf numFmtId="2" fontId="2" fillId="5" borderId="1" xfId="0" applyNumberFormat="1" applyFont="1" applyFill="1" applyBorder="1"/>
    <xf numFmtId="0" fontId="3" fillId="6" borderId="7" xfId="0" applyFont="1" applyFill="1" applyBorder="1" applyAlignment="1">
      <alignment horizontal="right"/>
    </xf>
    <xf numFmtId="0" fontId="2" fillId="7" borderId="1" xfId="0" applyFont="1" applyFill="1" applyBorder="1"/>
    <xf numFmtId="0" fontId="3" fillId="8" borderId="7" xfId="0" applyFont="1" applyFill="1" applyBorder="1" applyAlignment="1">
      <alignment horizontal="right"/>
    </xf>
    <xf numFmtId="0" fontId="0" fillId="0" borderId="0" xfId="0" applyAlignment="1">
      <alignment horizontal="left" vertical="center"/>
    </xf>
    <xf numFmtId="2" fontId="2" fillId="0" borderId="0" xfId="0" applyNumberFormat="1" applyFont="1" applyAlignment="1">
      <alignment vertical="center"/>
    </xf>
    <xf numFmtId="2" fontId="2" fillId="0" borderId="14" xfId="0" applyNumberFormat="1" applyFont="1" applyBorder="1" applyAlignment="1">
      <alignment vertical="center"/>
    </xf>
    <xf numFmtId="0" fontId="2" fillId="0" borderId="22" xfId="0" applyFont="1" applyBorder="1" applyAlignment="1">
      <alignment vertical="center"/>
    </xf>
    <xf numFmtId="0" fontId="2" fillId="0" borderId="7" xfId="0" applyFont="1" applyBorder="1" applyAlignment="1">
      <alignment vertical="center"/>
    </xf>
    <xf numFmtId="0" fontId="2" fillId="0" borderId="24" xfId="0" applyFont="1" applyBorder="1" applyAlignment="1">
      <alignment vertical="center"/>
    </xf>
    <xf numFmtId="0" fontId="2" fillId="4" borderId="22" xfId="0" applyFont="1" applyFill="1" applyBorder="1" applyAlignment="1">
      <alignment vertical="center"/>
    </xf>
    <xf numFmtId="0" fontId="2" fillId="8" borderId="22" xfId="0" applyFont="1" applyFill="1" applyBorder="1" applyAlignment="1">
      <alignment vertical="center"/>
    </xf>
    <xf numFmtId="0" fontId="2" fillId="6" borderId="23" xfId="0" applyFont="1" applyFill="1" applyBorder="1" applyAlignment="1">
      <alignment vertical="center"/>
    </xf>
    <xf numFmtId="0" fontId="1" fillId="0" borderId="0" xfId="1"/>
    <xf numFmtId="2" fontId="1" fillId="0" borderId="0" xfId="1" applyNumberFormat="1"/>
    <xf numFmtId="1" fontId="1" fillId="0" borderId="0" xfId="1" applyNumberFormat="1"/>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2" fillId="0" borderId="3" xfId="0" applyFont="1" applyBorder="1" applyAlignment="1">
      <alignment horizontal="center" vertical="center"/>
    </xf>
    <xf numFmtId="0" fontId="2" fillId="0" borderId="19" xfId="0" applyFont="1" applyBorder="1" applyAlignment="1">
      <alignment horizontal="center" vertical="center"/>
    </xf>
    <xf numFmtId="0" fontId="2" fillId="0" borderId="2" xfId="0" applyFont="1" applyBorder="1" applyAlignment="1">
      <alignment horizontal="center" vertical="center"/>
    </xf>
    <xf numFmtId="0" fontId="2" fillId="0" borderId="9" xfId="0" applyFont="1" applyBorder="1" applyAlignment="1">
      <alignment horizontal="center" vertical="center"/>
    </xf>
    <xf numFmtId="0" fontId="0" fillId="0" borderId="44" xfId="0" quotePrefix="1" applyBorder="1" applyAlignment="1">
      <alignment horizontal="left" vertical="center"/>
    </xf>
    <xf numFmtId="0" fontId="0" fillId="0" borderId="0" xfId="0" quotePrefix="1" applyAlignment="1">
      <alignment horizontal="left" vertical="center"/>
    </xf>
    <xf numFmtId="0" fontId="0" fillId="0" borderId="45" xfId="0" quotePrefix="1" applyBorder="1" applyAlignment="1">
      <alignment horizontal="left" vertical="center"/>
    </xf>
    <xf numFmtId="0" fontId="0" fillId="0" borderId="46" xfId="0" quotePrefix="1" applyBorder="1" applyAlignment="1">
      <alignment horizontal="left" vertical="center"/>
    </xf>
    <xf numFmtId="0" fontId="0" fillId="0" borderId="47" xfId="0" quotePrefix="1" applyBorder="1" applyAlignment="1">
      <alignment horizontal="left" vertical="center"/>
    </xf>
    <xf numFmtId="0" fontId="0" fillId="0" borderId="48" xfId="0" quotePrefix="1" applyBorder="1" applyAlignment="1">
      <alignment horizontal="left" vertical="center"/>
    </xf>
    <xf numFmtId="0" fontId="0" fillId="0" borderId="0" xfId="0" applyAlignment="1">
      <alignment horizontal="left" vertical="center"/>
    </xf>
    <xf numFmtId="0" fontId="0" fillId="0" borderId="45" xfId="0" applyBorder="1" applyAlignment="1">
      <alignment horizontal="left" vertical="center"/>
    </xf>
    <xf numFmtId="0" fontId="0" fillId="0" borderId="44" xfId="0" applyBorder="1" applyAlignment="1">
      <alignment horizontal="left" vertical="center"/>
    </xf>
    <xf numFmtId="0" fontId="0" fillId="0" borderId="44" xfId="0" quotePrefix="1" applyBorder="1" applyAlignment="1">
      <alignment horizontal="left" vertical="center" wrapText="1"/>
    </xf>
    <xf numFmtId="0" fontId="0" fillId="0" borderId="0" xfId="0" applyAlignment="1">
      <alignment horizontal="left" vertical="center" wrapText="1"/>
    </xf>
    <xf numFmtId="0" fontId="0" fillId="0" borderId="45" xfId="0" applyBorder="1" applyAlignment="1">
      <alignment horizontal="left" vertical="center" wrapText="1"/>
    </xf>
    <xf numFmtId="0" fontId="0" fillId="0" borderId="44" xfId="0" applyBorder="1" applyAlignment="1">
      <alignment horizontal="left" vertical="center" wrapText="1"/>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0" fillId="0" borderId="25" xfId="0" applyFont="1" applyBorder="1" applyAlignment="1">
      <alignment horizontal="center" vertical="center"/>
    </xf>
    <xf numFmtId="0" fontId="10" fillId="0" borderId="43"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8" xfId="0" applyFont="1" applyBorder="1" applyAlignment="1">
      <alignment horizontal="center" vertical="center"/>
    </xf>
    <xf numFmtId="0" fontId="4" fillId="0" borderId="3" xfId="0" applyFont="1" applyBorder="1" applyAlignment="1">
      <alignment horizontal="center" vertical="center"/>
    </xf>
    <xf numFmtId="0" fontId="4" fillId="0" borderId="19" xfId="0" applyFont="1" applyBorder="1" applyAlignment="1">
      <alignment horizontal="center" vertical="center"/>
    </xf>
    <xf numFmtId="0" fontId="7" fillId="0" borderId="11" xfId="0" applyFont="1" applyBorder="1" applyAlignment="1">
      <alignment horizontal="center" vertical="center"/>
    </xf>
    <xf numFmtId="0" fontId="7" fillId="0" borderId="0" xfId="0" applyFont="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25" xfId="0" applyFont="1" applyBorder="1" applyAlignment="1">
      <alignment horizontal="center" vertical="center"/>
    </xf>
    <xf numFmtId="0" fontId="8" fillId="0" borderId="31" xfId="0" applyFont="1" applyBorder="1" applyAlignment="1">
      <alignment horizontal="center" vertical="center"/>
    </xf>
    <xf numFmtId="0" fontId="0" fillId="0" borderId="26" xfId="0" applyBorder="1" applyAlignment="1">
      <alignment horizontal="left" vertical="center" wrapText="1"/>
    </xf>
    <xf numFmtId="0" fontId="0" fillId="0" borderId="33" xfId="0" applyBorder="1" applyAlignment="1">
      <alignment horizontal="left" vertical="center" wrapText="1"/>
    </xf>
    <xf numFmtId="0" fontId="0" fillId="0" borderId="35" xfId="0" applyBorder="1" applyAlignment="1">
      <alignment horizontal="left" vertical="center" wrapText="1"/>
    </xf>
    <xf numFmtId="0" fontId="0" fillId="0" borderId="25"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center" vertical="center"/>
    </xf>
    <xf numFmtId="0" fontId="0" fillId="0" borderId="34" xfId="0" applyBorder="1" applyAlignment="1">
      <alignment horizontal="center" vertical="center"/>
    </xf>
    <xf numFmtId="0" fontId="0" fillId="0" borderId="30" xfId="0" applyBorder="1" applyAlignment="1">
      <alignment horizontal="center" vertical="center"/>
    </xf>
    <xf numFmtId="0" fontId="0" fillId="0" borderId="26" xfId="0" applyBorder="1" applyAlignment="1">
      <alignment horizontal="left" vertical="center"/>
    </xf>
    <xf numFmtId="0" fontId="0" fillId="0" borderId="33" xfId="0" applyBorder="1" applyAlignment="1">
      <alignment horizontal="left" vertical="center"/>
    </xf>
    <xf numFmtId="0" fontId="0" fillId="0" borderId="0" xfId="0" applyAlignment="1">
      <alignment horizontal="center"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6" xfId="0" applyBorder="1" applyAlignment="1">
      <alignment horizontal="center" vertical="center"/>
    </xf>
    <xf numFmtId="0" fontId="0" fillId="0" borderId="25" xfId="0" applyBorder="1" applyAlignment="1">
      <alignment horizontal="center" vertical="center"/>
    </xf>
  </cellXfs>
  <cellStyles count="2">
    <cellStyle name="Normal" xfId="0" builtinId="0"/>
    <cellStyle name="Normal 2" xfId="1" xr:uid="{9C4A43BD-7E06-485A-8DFA-28AE26804481}"/>
  </cellStyles>
  <dxfs count="3">
    <dxf>
      <font>
        <color theme="0"/>
      </font>
    </dxf>
    <dxf>
      <font>
        <color theme="0"/>
      </font>
    </dxf>
    <dxf>
      <font>
        <b val="0"/>
        <i val="0"/>
        <color rgb="FFFFFF00"/>
      </font>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3170410626525551E-2"/>
          <c:y val="6.9468171451591745E-2"/>
          <c:w val="0.92897574295148599"/>
          <c:h val="0.88964340320591873"/>
        </c:manualLayout>
      </c:layout>
      <c:scatterChart>
        <c:scatterStyle val="lineMarker"/>
        <c:varyColors val="0"/>
        <c:ser>
          <c:idx val="8"/>
          <c:order val="0"/>
          <c:tx>
            <c:v>data</c:v>
          </c:tx>
          <c:spPr>
            <a:ln w="28575">
              <a:noFill/>
            </a:ln>
          </c:spPr>
          <c:marker>
            <c:symbol val="square"/>
            <c:size val="7"/>
          </c:marker>
          <c:dLbls>
            <c:dLbl>
              <c:idx val="0"/>
              <c:layout>
                <c:manualLayout>
                  <c:x val="-5.6330401460376767E-2"/>
                  <c:y val="6.4676613114940272E-3"/>
                </c:manualLayout>
              </c:layout>
              <c:tx>
                <c:rich>
                  <a:bodyPr/>
                  <a:lstStyle/>
                  <a:p>
                    <a:fld id="{0B157B8B-E94F-4BFA-B450-F86AC8F36C2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C4C2-41AC-9EB1-86746DAE3D5F}"/>
                </c:ext>
              </c:extLst>
            </c:dLbl>
            <c:dLbl>
              <c:idx val="1"/>
              <c:layout>
                <c:manualLayout>
                  <c:x val="-5.6330401460376746E-2"/>
                  <c:y val="-1.6169153278736254E-3"/>
                </c:manualLayout>
              </c:layout>
              <c:tx>
                <c:rich>
                  <a:bodyPr wrap="square" lIns="38100" tIns="19050" rIns="38100" bIns="19050" anchor="ctr">
                    <a:spAutoFit/>
                  </a:bodyPr>
                  <a:lstStyle/>
                  <a:p>
                    <a:pPr>
                      <a:defRPr>
                        <a:solidFill>
                          <a:srgbClr val="FF0000"/>
                        </a:solidFill>
                      </a:defRPr>
                    </a:pPr>
                    <a:fld id="{6ACC1FDF-C456-44BA-AEC5-1058C81EA523}" type="CELLRANGE">
                      <a:rPr lang="en-US"/>
                      <a:pPr>
                        <a:defRPr>
                          <a:solidFill>
                            <a:srgbClr val="FF0000"/>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C4C2-41AC-9EB1-86746DAE3D5F}"/>
                </c:ext>
              </c:extLst>
            </c:dLbl>
            <c:dLbl>
              <c:idx val="2"/>
              <c:layout>
                <c:manualLayout>
                  <c:x val="-6.6892351734197358E-2"/>
                  <c:y val="-6.4676613114940272E-3"/>
                </c:manualLayout>
              </c:layout>
              <c:tx>
                <c:rich>
                  <a:bodyPr/>
                  <a:lstStyle/>
                  <a:p>
                    <a:fld id="{D33CF7AC-3F54-4951-A50B-A08C6199184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C4C2-41AC-9EB1-86746DAE3D5F}"/>
                </c:ext>
              </c:extLst>
            </c:dLbl>
            <c:dLbl>
              <c:idx val="3"/>
              <c:layout>
                <c:manualLayout>
                  <c:x val="-1.056195027382064E-2"/>
                  <c:y val="-4.0422883196837789E-2"/>
                </c:manualLayout>
              </c:layout>
              <c:tx>
                <c:rich>
                  <a:bodyPr/>
                  <a:lstStyle/>
                  <a:p>
                    <a:fld id="{30118C7F-E666-4646-A7B2-D6F6FB5FF49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C4C2-41AC-9EB1-86746DAE3D5F}"/>
                </c:ext>
              </c:extLst>
            </c:dLbl>
            <c:dLbl>
              <c:idx val="4"/>
              <c:layout>
                <c:manualLayout>
                  <c:x val="-5.6330401460376787E-2"/>
                  <c:y val="-4.2039798524711174E-2"/>
                </c:manualLayout>
              </c:layout>
              <c:tx>
                <c:rich>
                  <a:bodyPr/>
                  <a:lstStyle/>
                  <a:p>
                    <a:fld id="{8D63BF23-FCBA-4352-B0A2-359A2CA1AC5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4C2-41AC-9EB1-86746DAE3D5F}"/>
                </c:ext>
              </c:extLst>
            </c:dLbl>
            <c:dLbl>
              <c:idx val="5"/>
              <c:layout>
                <c:manualLayout>
                  <c:x val="-4.2247801095282561E-2"/>
                  <c:y val="-4.2039798524711174E-2"/>
                </c:manualLayout>
              </c:layout>
              <c:tx>
                <c:rich>
                  <a:bodyPr/>
                  <a:lstStyle/>
                  <a:p>
                    <a:fld id="{B3C7E03F-6C55-480B-AEA0-048E85B6BF6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C4C2-41AC-9EB1-86746DAE3D5F}"/>
                </c:ext>
              </c:extLst>
            </c:dLbl>
            <c:dLbl>
              <c:idx val="6"/>
              <c:layout>
                <c:manualLayout>
                  <c:x val="4.6942001216980622E-3"/>
                  <c:y val="-1.6169153278735068E-2"/>
                </c:manualLayout>
              </c:layout>
              <c:tx>
                <c:rich>
                  <a:bodyPr/>
                  <a:lstStyle/>
                  <a:p>
                    <a:fld id="{86F5BC44-2CF8-498B-B5D8-5895D97C442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C4C2-41AC-9EB1-86746DAE3D5F}"/>
                </c:ext>
              </c:extLst>
            </c:dLbl>
            <c:dLbl>
              <c:idx val="7"/>
              <c:layout>
                <c:manualLayout>
                  <c:x val="4.1074251064858042E-2"/>
                  <c:y val="-8.0845766393675342E-3"/>
                </c:manualLayout>
              </c:layout>
              <c:tx>
                <c:rich>
                  <a:bodyPr/>
                  <a:lstStyle/>
                  <a:p>
                    <a:fld id="{3570C42E-1D87-4B73-B689-8CFDA7863F6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C4C2-41AC-9EB1-86746DAE3D5F}"/>
                </c:ext>
              </c:extLst>
            </c:dLbl>
            <c:dLbl>
              <c:idx val="8"/>
              <c:layout>
                <c:manualLayout>
                  <c:x val="2.464455063891487E-2"/>
                  <c:y val="-3.3955221885343646E-2"/>
                </c:manualLayout>
              </c:layout>
              <c:tx>
                <c:rich>
                  <a:bodyPr/>
                  <a:lstStyle/>
                  <a:p>
                    <a:fld id="{C0D9BDDB-1EC1-4F65-AE8F-465A50AAC3C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C4C2-41AC-9EB1-86746DAE3D5F}"/>
                </c:ext>
              </c:extLst>
            </c:dLbl>
            <c:dLbl>
              <c:idx val="9"/>
              <c:layout>
                <c:manualLayout>
                  <c:x val="-5.2809751369103243E-2"/>
                  <c:y val="2.4253729918102603E-2"/>
                </c:manualLayout>
              </c:layout>
              <c:tx>
                <c:rich>
                  <a:bodyPr wrap="square" lIns="38100" tIns="19050" rIns="38100" bIns="19050" anchor="ctr">
                    <a:spAutoFit/>
                  </a:bodyPr>
                  <a:lstStyle/>
                  <a:p>
                    <a:pPr>
                      <a:defRPr>
                        <a:solidFill>
                          <a:srgbClr val="FF0000"/>
                        </a:solidFill>
                      </a:defRPr>
                    </a:pPr>
                    <a:fld id="{4DBBC75B-DBDD-4FAD-B79D-C69C37E1EDEB}" type="CELLRANGE">
                      <a:rPr lang="en-US"/>
                      <a:pPr>
                        <a:defRPr>
                          <a:solidFill>
                            <a:srgbClr val="FF0000"/>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4C2-41AC-9EB1-86746DAE3D5F}"/>
                </c:ext>
              </c:extLst>
            </c:dLbl>
            <c:dLbl>
              <c:idx val="10"/>
              <c:layout>
                <c:manualLayout>
                  <c:x val="-5.6330401460376746E-2"/>
                  <c:y val="6.4676613114940272E-3"/>
                </c:manualLayout>
              </c:layout>
              <c:tx>
                <c:rich>
                  <a:bodyPr/>
                  <a:lstStyle/>
                  <a:p>
                    <a:fld id="{1C3A11DC-00C4-49CA-BF37-B9439360D09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C4C2-41AC-9EB1-86746DAE3D5F}"/>
                </c:ext>
              </c:extLst>
            </c:dLbl>
            <c:dLbl>
              <c:idx val="11"/>
              <c:layout>
                <c:manualLayout>
                  <c:x val="7.0413001825470499E-3"/>
                  <c:y val="-1.7786068606608574E-2"/>
                </c:manualLayout>
              </c:layout>
              <c:tx>
                <c:rich>
                  <a:bodyPr/>
                  <a:lstStyle/>
                  <a:p>
                    <a:fld id="{C877B3CC-654D-4389-972B-A656EDC45DB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C4C2-41AC-9EB1-86746DAE3D5F}"/>
                </c:ext>
              </c:extLst>
            </c:dLbl>
            <c:dLbl>
              <c:idx val="12"/>
              <c:layout>
                <c:manualLayout>
                  <c:x val="-7.1586551855895464E-2"/>
                  <c:y val="-6.4676613114940272E-3"/>
                </c:manualLayout>
              </c:layout>
              <c:tx>
                <c:rich>
                  <a:bodyPr/>
                  <a:lstStyle/>
                  <a:p>
                    <a:fld id="{882152BB-50BB-4015-B9D6-164745DF8F6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C4C2-41AC-9EB1-86746DAE3D5F}"/>
                </c:ext>
              </c:extLst>
            </c:dLbl>
            <c:dLbl>
              <c:idx val="13"/>
              <c:layout>
                <c:manualLayout>
                  <c:x val="3.4032950882310953E-2"/>
                  <c:y val="-2.425372991810272E-2"/>
                </c:manualLayout>
              </c:layout>
              <c:tx>
                <c:rich>
                  <a:bodyPr/>
                  <a:lstStyle/>
                  <a:p>
                    <a:fld id="{C25DF8AC-A5B8-4B39-842B-C3B6A81538F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4C2-41AC-9EB1-86746DAE3D5F}"/>
                </c:ext>
              </c:extLst>
            </c:dLbl>
            <c:dLbl>
              <c:idx val="14"/>
              <c:layout>
                <c:manualLayout>
                  <c:x val="-5.8677501521225781E-3"/>
                  <c:y val="-2.1019899262355587E-2"/>
                </c:manualLayout>
              </c:layout>
              <c:tx>
                <c:rich>
                  <a:bodyPr/>
                  <a:lstStyle/>
                  <a:p>
                    <a:fld id="{137A70A5-A949-41AE-9004-8D7341C3796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4C2-41AC-9EB1-86746DAE3D5F}"/>
                </c:ext>
              </c:extLst>
            </c:dLbl>
            <c:dLbl>
              <c:idx val="15"/>
              <c:layout>
                <c:manualLayout>
                  <c:x val="-3.5206500912735507E-2"/>
                  <c:y val="2.2636814590229096E-2"/>
                </c:manualLayout>
              </c:layout>
              <c:tx>
                <c:rich>
                  <a:bodyPr/>
                  <a:lstStyle/>
                  <a:p>
                    <a:fld id="{366BDCB7-1603-4E0F-B84D-6DB621892C0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4C2-41AC-9EB1-86746DAE3D5F}"/>
                </c:ext>
              </c:extLst>
            </c:dLbl>
            <c:dLbl>
              <c:idx val="16"/>
              <c:layout>
                <c:manualLayout>
                  <c:x val="-9.5057552464385756E-2"/>
                  <c:y val="1.455223795086156E-2"/>
                </c:manualLayout>
              </c:layout>
              <c:tx>
                <c:rich>
                  <a:bodyPr/>
                  <a:lstStyle/>
                  <a:p>
                    <a:fld id="{D58C782F-B727-427C-9D8F-69BCB124826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4C2-41AC-9EB1-86746DAE3D5F}"/>
                </c:ext>
              </c:extLst>
            </c:dLbl>
            <c:dLbl>
              <c:idx val="17"/>
              <c:layout>
                <c:manualLayout>
                  <c:x val="1.7603250456367733E-2"/>
                  <c:y val="-6.4676613114940272E-3"/>
                </c:manualLayout>
              </c:layout>
              <c:tx>
                <c:rich>
                  <a:bodyPr/>
                  <a:lstStyle/>
                  <a:p>
                    <a:fld id="{2A829357-62D3-4E23-B562-DEFE183CDEC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4C2-41AC-9EB1-86746DAE3D5F}"/>
                </c:ext>
              </c:extLst>
            </c:dLbl>
            <c:dLbl>
              <c:idx val="18"/>
              <c:layout>
                <c:manualLayout>
                  <c:x val="-8.8016252281838667E-2"/>
                  <c:y val="7.1144274426434187E-2"/>
                </c:manualLayout>
              </c:layout>
              <c:tx>
                <c:rich>
                  <a:bodyPr/>
                  <a:lstStyle/>
                  <a:p>
                    <a:fld id="{92C9516D-99FF-4D44-BBD3-AF7891A4BF1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4C2-41AC-9EB1-86746DAE3D5F}"/>
                </c:ext>
              </c:extLst>
            </c:dLbl>
            <c:dLbl>
              <c:idx val="19"/>
              <c:layout>
                <c:manualLayout>
                  <c:x val="-7.8627852038442581E-2"/>
                  <c:y val="8.5696512377295739E-2"/>
                </c:manualLayout>
              </c:layout>
              <c:tx>
                <c:rich>
                  <a:bodyPr wrap="square" lIns="38100" tIns="19050" rIns="38100" bIns="19050" anchor="ctr">
                    <a:spAutoFit/>
                  </a:bodyPr>
                  <a:lstStyle/>
                  <a:p>
                    <a:pPr>
                      <a:defRPr>
                        <a:solidFill>
                          <a:srgbClr val="FF0000"/>
                        </a:solidFill>
                      </a:defRPr>
                    </a:pPr>
                    <a:fld id="{A95B61BE-1425-4430-B002-260229FF99A0}" type="CELLRANGE">
                      <a:rPr lang="en-US"/>
                      <a:pPr>
                        <a:defRPr>
                          <a:solidFill>
                            <a:srgbClr val="FF0000"/>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4C2-41AC-9EB1-86746DAE3D5F}"/>
                </c:ext>
              </c:extLst>
            </c:dLbl>
            <c:dLbl>
              <c:idx val="20"/>
              <c:layout>
                <c:manualLayout>
                  <c:x val="-4.6942001216981055E-3"/>
                  <c:y val="-2.7487560573849733E-2"/>
                </c:manualLayout>
              </c:layout>
              <c:tx>
                <c:rich>
                  <a:bodyPr/>
                  <a:lstStyle/>
                  <a:p>
                    <a:fld id="{62920936-BD7F-402A-A0C9-D71E40EAAED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4C2-41AC-9EB1-86746DAE3D5F}"/>
                </c:ext>
              </c:extLst>
            </c:dLbl>
            <c:dLbl>
              <c:idx val="21"/>
              <c:layout>
                <c:manualLayout>
                  <c:x val="3.9900701034433529E-2"/>
                  <c:y val="-6.3059697787066771E-2"/>
                </c:manualLayout>
              </c:layout>
              <c:tx>
                <c:rich>
                  <a:bodyPr wrap="square" lIns="38100" tIns="19050" rIns="38100" bIns="19050" anchor="ctr">
                    <a:spAutoFit/>
                  </a:bodyPr>
                  <a:lstStyle/>
                  <a:p>
                    <a:pPr>
                      <a:defRPr>
                        <a:solidFill>
                          <a:schemeClr val="accent1"/>
                        </a:solidFill>
                      </a:defRPr>
                    </a:pPr>
                    <a:fld id="{5CC01453-B16D-4E48-8543-5C7BB761A247}" type="CELLRANGE">
                      <a:rPr lang="en-US">
                        <a:solidFill>
                          <a:schemeClr val="accent1"/>
                        </a:solidFill>
                      </a:rPr>
                      <a:pPr>
                        <a:defRPr>
                          <a:solidFill>
                            <a:schemeClr val="accent1"/>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C4C2-41AC-9EB1-86746DAE3D5F}"/>
                </c:ext>
              </c:extLst>
            </c:dLbl>
            <c:dLbl>
              <c:idx val="22"/>
              <c:layout>
                <c:manualLayout>
                  <c:x val="-3.0512300791037405E-2"/>
                  <c:y val="9.378108901666328E-2"/>
                </c:manualLayout>
              </c:layout>
              <c:tx>
                <c:rich>
                  <a:bodyPr/>
                  <a:lstStyle/>
                  <a:p>
                    <a:fld id="{DBA8750C-F087-42F0-AC3F-8115EDDA636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C4C2-41AC-9EB1-86746DAE3D5F}"/>
                </c:ext>
              </c:extLst>
            </c:dLbl>
            <c:dLbl>
              <c:idx val="23"/>
              <c:layout>
                <c:manualLayout>
                  <c:x val="4.6942001216980625E-2"/>
                  <c:y val="-2.1019899262355587E-2"/>
                </c:manualLayout>
              </c:layout>
              <c:tx>
                <c:rich>
                  <a:bodyPr/>
                  <a:lstStyle/>
                  <a:p>
                    <a:fld id="{ACEFA839-4F08-4EC7-8E3C-E215122A724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C4C2-41AC-9EB1-86746DAE3D5F}"/>
                </c:ext>
              </c:extLst>
            </c:dLbl>
            <c:dLbl>
              <c:idx val="24"/>
              <c:layout>
                <c:manualLayout>
                  <c:x val="-8.8016252281838708E-2"/>
                  <c:y val="0.10186566565603081"/>
                </c:manualLayout>
              </c:layout>
              <c:tx>
                <c:rich>
                  <a:bodyPr wrap="square" lIns="38100" tIns="19050" rIns="38100" bIns="19050" anchor="ctr">
                    <a:spAutoFit/>
                  </a:bodyPr>
                  <a:lstStyle/>
                  <a:p>
                    <a:pPr>
                      <a:defRPr>
                        <a:solidFill>
                          <a:schemeClr val="accent1"/>
                        </a:solidFill>
                      </a:defRPr>
                    </a:pPr>
                    <a:fld id="{74105A8A-F78A-488E-B1C1-7A8298406A1B}" type="CELLRANGE">
                      <a:rPr lang="en-US">
                        <a:solidFill>
                          <a:schemeClr val="accent1"/>
                        </a:solidFill>
                      </a:rPr>
                      <a:pPr>
                        <a:defRPr>
                          <a:solidFill>
                            <a:schemeClr val="accent1"/>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C4C2-41AC-9EB1-86746DAE3D5F}"/>
                </c:ext>
              </c:extLst>
            </c:dLbl>
            <c:dLbl>
              <c:idx val="25"/>
              <c:layout>
                <c:manualLayout>
                  <c:x val="2.5818100669339341E-2"/>
                  <c:y val="8.8930343033042869E-2"/>
                </c:manualLayout>
              </c:layout>
              <c:tx>
                <c:rich>
                  <a:bodyPr wrap="square" lIns="38100" tIns="19050" rIns="38100" bIns="19050" anchor="ctr">
                    <a:spAutoFit/>
                  </a:bodyPr>
                  <a:lstStyle/>
                  <a:p>
                    <a:pPr>
                      <a:defRPr b="1">
                        <a:solidFill>
                          <a:srgbClr val="FF0000"/>
                        </a:solidFill>
                      </a:defRPr>
                    </a:pPr>
                    <a:fld id="{E256A26B-AC2B-4050-B4DA-7C1D4C239692}" type="CELLRANGE">
                      <a:rPr lang="en-US"/>
                      <a:pPr>
                        <a:defRPr b="1">
                          <a:solidFill>
                            <a:srgbClr val="FF0000"/>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C4C2-41AC-9EB1-86746DAE3D5F}"/>
                </c:ext>
              </c:extLst>
            </c:dLbl>
            <c:dLbl>
              <c:idx val="26"/>
              <c:layout>
                <c:manualLayout>
                  <c:x val="6.102460158207481E-2"/>
                  <c:y val="-4.6890544508331695E-2"/>
                </c:manualLayout>
              </c:layout>
              <c:tx>
                <c:rich>
                  <a:bodyPr/>
                  <a:lstStyle/>
                  <a:p>
                    <a:fld id="{25283958-7C4C-41B8-AE61-C12277BF92F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C4C2-41AC-9EB1-86746DAE3D5F}"/>
                </c:ext>
              </c:extLst>
            </c:dLbl>
            <c:dLbl>
              <c:idx val="27"/>
              <c:layout>
                <c:manualLayout>
                  <c:x val="5.2809751369103201E-2"/>
                  <c:y val="6.4676613114940272E-3"/>
                </c:manualLayout>
              </c:layout>
              <c:tx>
                <c:rich>
                  <a:bodyPr wrap="square" lIns="38100" tIns="19050" rIns="38100" bIns="19050" anchor="ctr">
                    <a:spAutoFit/>
                  </a:bodyPr>
                  <a:lstStyle/>
                  <a:p>
                    <a:pPr>
                      <a:defRPr>
                        <a:solidFill>
                          <a:schemeClr val="accent1"/>
                        </a:solidFill>
                      </a:defRPr>
                    </a:pPr>
                    <a:fld id="{8E87A6DD-B5E7-4597-89C7-087A07000C11}" type="CELLRANGE">
                      <a:rPr lang="en-US">
                        <a:solidFill>
                          <a:schemeClr val="accent1"/>
                        </a:solidFill>
                      </a:rPr>
                      <a:pPr>
                        <a:defRPr>
                          <a:solidFill>
                            <a:schemeClr val="accent1"/>
                          </a:solidFill>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C4C2-41AC-9EB1-86746DAE3D5F}"/>
                </c:ext>
              </c:extLst>
            </c:dLbl>
            <c:dLbl>
              <c:idx val="28"/>
              <c:layout>
                <c:manualLayout>
                  <c:x val="3.8727151004009017E-2"/>
                  <c:y val="-2.9104475901723121E-2"/>
                </c:manualLayout>
              </c:layout>
              <c:tx>
                <c:rich>
                  <a:bodyPr/>
                  <a:lstStyle/>
                  <a:p>
                    <a:fld id="{2DD37D9F-B38E-43BA-BF78-CD6BEC5AFC4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C4C2-41AC-9EB1-86746DAE3D5F}"/>
                </c:ext>
              </c:extLst>
            </c:dLbl>
            <c:dLbl>
              <c:idx val="29"/>
              <c:layout>
                <c:manualLayout>
                  <c:x val="4.8115551247405054E-2"/>
                  <c:y val="4.2039798524711056E-2"/>
                </c:manualLayout>
              </c:layout>
              <c:tx>
                <c:rich>
                  <a:bodyPr/>
                  <a:lstStyle/>
                  <a:p>
                    <a:fld id="{2544415E-913F-4487-9598-E7E9AF45C59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C4C2-41AC-9EB1-86746DAE3D5F}"/>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xVal>
            <c:numRef>
              <c:f>Backstage!$B$3:$B$32</c:f>
              <c:numCache>
                <c:formatCode>0.00</c:formatCode>
                <c:ptCount val="30"/>
                <c:pt idx="0">
                  <c:v>43.85</c:v>
                </c:pt>
                <c:pt idx="1">
                  <c:v>44.8</c:v>
                </c:pt>
                <c:pt idx="2">
                  <c:v>45.4</c:v>
                </c:pt>
                <c:pt idx="3">
                  <c:v>47.25</c:v>
                </c:pt>
                <c:pt idx="4">
                  <c:v>46.98</c:v>
                </c:pt>
                <c:pt idx="5">
                  <c:v>47.27</c:v>
                </c:pt>
                <c:pt idx="6">
                  <c:v>47.25</c:v>
                </c:pt>
                <c:pt idx="7">
                  <c:v>48.01</c:v>
                </c:pt>
                <c:pt idx="8">
                  <c:v>47.95</c:v>
                </c:pt>
                <c:pt idx="9">
                  <c:v>46.89</c:v>
                </c:pt>
                <c:pt idx="10">
                  <c:v>46.7</c:v>
                </c:pt>
                <c:pt idx="11">
                  <c:v>46.85</c:v>
                </c:pt>
                <c:pt idx="12">
                  <c:v>45.5</c:v>
                </c:pt>
                <c:pt idx="13">
                  <c:v>45.85</c:v>
                </c:pt>
                <c:pt idx="14">
                  <c:v>45.63</c:v>
                </c:pt>
                <c:pt idx="15">
                  <c:v>45.99</c:v>
                </c:pt>
                <c:pt idx="16">
                  <c:v>46.8</c:v>
                </c:pt>
                <c:pt idx="17">
                  <c:v>47.65</c:v>
                </c:pt>
                <c:pt idx="18">
                  <c:v>48.35</c:v>
                </c:pt>
                <c:pt idx="19">
                  <c:v>48.42</c:v>
                </c:pt>
                <c:pt idx="20">
                  <c:v>47.75</c:v>
                </c:pt>
                <c:pt idx="21">
                  <c:v>48.5</c:v>
                </c:pt>
                <c:pt idx="22">
                  <c:v>49.45</c:v>
                </c:pt>
                <c:pt idx="23">
                  <c:v>49.45</c:v>
                </c:pt>
                <c:pt idx="24">
                  <c:v>49.35</c:v>
                </c:pt>
                <c:pt idx="25">
                  <c:v>49.6</c:v>
                </c:pt>
                <c:pt idx="26">
                  <c:v>49.3</c:v>
                </c:pt>
                <c:pt idx="27">
                  <c:v>49.85</c:v>
                </c:pt>
                <c:pt idx="28">
                  <c:v>49.68</c:v>
                </c:pt>
                <c:pt idx="29">
                  <c:v>49.96</c:v>
                </c:pt>
              </c:numCache>
            </c:numRef>
          </c:xVal>
          <c:yVal>
            <c:numRef>
              <c:f>Backstage!$C$3:$C$32</c:f>
              <c:numCache>
                <c:formatCode>0.00</c:formatCode>
                <c:ptCount val="30"/>
                <c:pt idx="0">
                  <c:v>3.5</c:v>
                </c:pt>
                <c:pt idx="1">
                  <c:v>5.46</c:v>
                </c:pt>
                <c:pt idx="2">
                  <c:v>6</c:v>
                </c:pt>
                <c:pt idx="3">
                  <c:v>6.4</c:v>
                </c:pt>
                <c:pt idx="4">
                  <c:v>6.4499999999999993</c:v>
                </c:pt>
                <c:pt idx="5">
                  <c:v>5.0199999999999996</c:v>
                </c:pt>
                <c:pt idx="6">
                  <c:v>5</c:v>
                </c:pt>
                <c:pt idx="7">
                  <c:v>5.49</c:v>
                </c:pt>
                <c:pt idx="8">
                  <c:v>5.52</c:v>
                </c:pt>
                <c:pt idx="9">
                  <c:v>2.93</c:v>
                </c:pt>
                <c:pt idx="10">
                  <c:v>3.1100000000000003</c:v>
                </c:pt>
                <c:pt idx="11">
                  <c:v>3.67</c:v>
                </c:pt>
                <c:pt idx="12">
                  <c:v>3.99</c:v>
                </c:pt>
                <c:pt idx="13">
                  <c:v>3.9</c:v>
                </c:pt>
                <c:pt idx="14">
                  <c:v>4.0599999999999996</c:v>
                </c:pt>
                <c:pt idx="15">
                  <c:v>3.81</c:v>
                </c:pt>
                <c:pt idx="16">
                  <c:v>4.9399999999999995</c:v>
                </c:pt>
                <c:pt idx="17">
                  <c:v>4.8499999999999996</c:v>
                </c:pt>
                <c:pt idx="18">
                  <c:v>3.09</c:v>
                </c:pt>
                <c:pt idx="19">
                  <c:v>2.92</c:v>
                </c:pt>
                <c:pt idx="20">
                  <c:v>3.1999999999999997</c:v>
                </c:pt>
                <c:pt idx="21">
                  <c:v>3.13</c:v>
                </c:pt>
                <c:pt idx="22">
                  <c:v>2.38</c:v>
                </c:pt>
                <c:pt idx="23">
                  <c:v>2.79</c:v>
                </c:pt>
                <c:pt idx="24">
                  <c:v>2.7399999999999998</c:v>
                </c:pt>
                <c:pt idx="25">
                  <c:v>2.74</c:v>
                </c:pt>
                <c:pt idx="26">
                  <c:v>3.0999999999999996</c:v>
                </c:pt>
                <c:pt idx="27">
                  <c:v>2.7800000000000002</c:v>
                </c:pt>
                <c:pt idx="28">
                  <c:v>3.1</c:v>
                </c:pt>
                <c:pt idx="29">
                  <c:v>2.67</c:v>
                </c:pt>
              </c:numCache>
            </c:numRef>
          </c:yVal>
          <c:smooth val="0"/>
          <c:extLst>
            <c:ext xmlns:c15="http://schemas.microsoft.com/office/drawing/2012/chart" uri="{02D57815-91ED-43cb-92C2-25804820EDAC}">
              <c15:datalabelsRange>
                <c15:f>Backstage!$A$3:$A$32</c15:f>
                <c15:dlblRangeCache>
                  <c:ptCount val="30"/>
                  <c:pt idx="0">
                    <c:v>158-5</c:v>
                  </c:pt>
                  <c:pt idx="1">
                    <c:v>186-11</c:v>
                  </c:pt>
                  <c:pt idx="2">
                    <c:v>158-4</c:v>
                  </c:pt>
                  <c:pt idx="3">
                    <c:v>158-7</c:v>
                  </c:pt>
                  <c:pt idx="4">
                    <c:v>186-8</c:v>
                  </c:pt>
                  <c:pt idx="5">
                    <c:v>186-14</c:v>
                  </c:pt>
                  <c:pt idx="6">
                    <c:v>186-15</c:v>
                  </c:pt>
                  <c:pt idx="7">
                    <c:v>186-4</c:v>
                  </c:pt>
                  <c:pt idx="8">
                    <c:v>186-7</c:v>
                  </c:pt>
                  <c:pt idx="9">
                    <c:v>187-1</c:v>
                  </c:pt>
                  <c:pt idx="10">
                    <c:v>186-5</c:v>
                  </c:pt>
                  <c:pt idx="11">
                    <c:v>186-2</c:v>
                  </c:pt>
                  <c:pt idx="12">
                    <c:v>187-5A</c:v>
                  </c:pt>
                  <c:pt idx="13">
                    <c:v>187-3</c:v>
                  </c:pt>
                  <c:pt idx="14">
                    <c:v>187-6</c:v>
                  </c:pt>
                  <c:pt idx="15">
                    <c:v>186-1</c:v>
                  </c:pt>
                  <c:pt idx="16">
                    <c:v>186-10</c:v>
                  </c:pt>
                  <c:pt idx="17">
                    <c:v>158-6</c:v>
                  </c:pt>
                  <c:pt idx="18">
                    <c:v>187-5B</c:v>
                  </c:pt>
                  <c:pt idx="19">
                    <c:v>186-9</c:v>
                  </c:pt>
                  <c:pt idx="20">
                    <c:v>187-2</c:v>
                  </c:pt>
                  <c:pt idx="21">
                    <c:v>187-7</c:v>
                  </c:pt>
                  <c:pt idx="22">
                    <c:v>186-3</c:v>
                  </c:pt>
                  <c:pt idx="23">
                    <c:v>186-13</c:v>
                  </c:pt>
                  <c:pt idx="24">
                    <c:v>187-8</c:v>
                  </c:pt>
                  <c:pt idx="25">
                    <c:v>187-9</c:v>
                  </c:pt>
                  <c:pt idx="26">
                    <c:v>158-9</c:v>
                  </c:pt>
                  <c:pt idx="27">
                    <c:v>158-1</c:v>
                  </c:pt>
                  <c:pt idx="28">
                    <c:v>158-10</c:v>
                  </c:pt>
                  <c:pt idx="29">
                    <c:v>158-3</c:v>
                  </c:pt>
                </c15:dlblRangeCache>
              </c15:datalabelsRange>
            </c:ext>
            <c:ext xmlns:c16="http://schemas.microsoft.com/office/drawing/2014/chart" uri="{C3380CC4-5D6E-409C-BE32-E72D297353CC}">
              <c16:uniqueId val="{0000000A-C4C2-41AC-9EB1-86746DAE3D5F}"/>
            </c:ext>
          </c:extLst>
        </c:ser>
        <c:ser>
          <c:idx val="9"/>
          <c:order val="1"/>
          <c:tx>
            <c:v>Param_1</c:v>
          </c:tx>
          <c:spPr>
            <a:ln w="9525" cap="sq">
              <a:solidFill>
                <a:schemeClr val="tx1"/>
              </a:solidFill>
              <a:miter lim="800000"/>
            </a:ln>
          </c:spPr>
          <c:marker>
            <c:symbol val="none"/>
          </c:marker>
          <c:xVal>
            <c:numRef>
              <c:f>(Params!$A$33,Params!$A$33,Params!$A$33,Params!$C$33,Params!$D$33,Params!$G$33)</c:f>
              <c:numCache>
                <c:formatCode>General</c:formatCode>
                <c:ptCount val="6"/>
                <c:pt idx="0">
                  <c:v>41</c:v>
                </c:pt>
                <c:pt idx="1">
                  <c:v>41</c:v>
                </c:pt>
                <c:pt idx="2">
                  <c:v>41</c:v>
                </c:pt>
                <c:pt idx="3">
                  <c:v>45</c:v>
                </c:pt>
                <c:pt idx="4">
                  <c:v>48.4</c:v>
                </c:pt>
                <c:pt idx="5">
                  <c:v>52.5</c:v>
                </c:pt>
              </c:numCache>
            </c:numRef>
          </c:xVal>
          <c:yVal>
            <c:numRef>
              <c:f>(Params!$A$32,Params!$A$26,Params!$A$18,Params!$C$13,Params!$D$9,Params!$G$4)</c:f>
              <c:numCache>
                <c:formatCode>General</c:formatCode>
                <c:ptCount val="6"/>
                <c:pt idx="0">
                  <c:v>0.5</c:v>
                </c:pt>
                <c:pt idx="1">
                  <c:v>3</c:v>
                </c:pt>
                <c:pt idx="2">
                  <c:v>7</c:v>
                </c:pt>
                <c:pt idx="3">
                  <c:v>9.4</c:v>
                </c:pt>
                <c:pt idx="4">
                  <c:v>11.5</c:v>
                </c:pt>
                <c:pt idx="5">
                  <c:v>14</c:v>
                </c:pt>
              </c:numCache>
            </c:numRef>
          </c:yVal>
          <c:smooth val="0"/>
          <c:extLst>
            <c:ext xmlns:c16="http://schemas.microsoft.com/office/drawing/2014/chart" uri="{C3380CC4-5D6E-409C-BE32-E72D297353CC}">
              <c16:uniqueId val="{00000002-0FB8-4F77-8AF2-A8B946F9098B}"/>
            </c:ext>
          </c:extLst>
        </c:ser>
        <c:ser>
          <c:idx val="0"/>
          <c:order val="2"/>
          <c:tx>
            <c:v>Param_2</c:v>
          </c:tx>
          <c:spPr>
            <a:ln w="9525" cap="sq">
              <a:solidFill>
                <a:schemeClr val="tx1"/>
              </a:solidFill>
              <a:miter lim="800000"/>
            </a:ln>
          </c:spPr>
          <c:marker>
            <c:symbol val="none"/>
          </c:marker>
          <c:xVal>
            <c:numRef>
              <c:f>(Params!$C$33,Params!$C$33,Params!$C$33,Params!$E$33,Params!$H$33,Params!$K$33,Params!$L$33)</c:f>
              <c:numCache>
                <c:formatCode>General</c:formatCode>
                <c:ptCount val="7"/>
                <c:pt idx="0">
                  <c:v>45</c:v>
                </c:pt>
                <c:pt idx="1">
                  <c:v>45</c:v>
                </c:pt>
                <c:pt idx="2">
                  <c:v>45</c:v>
                </c:pt>
                <c:pt idx="3">
                  <c:v>49.4</c:v>
                </c:pt>
                <c:pt idx="4">
                  <c:v>53</c:v>
                </c:pt>
                <c:pt idx="5">
                  <c:v>57.6</c:v>
                </c:pt>
                <c:pt idx="6">
                  <c:v>61</c:v>
                </c:pt>
              </c:numCache>
            </c:numRef>
          </c:xVal>
          <c:yVal>
            <c:numRef>
              <c:f>(Params!$C$32,Params!$C$26,Params!$C$22,Params!$E$17,Params!$H$13,Params!$K$9,Params!$L$5)</c:f>
              <c:numCache>
                <c:formatCode>General</c:formatCode>
                <c:ptCount val="7"/>
                <c:pt idx="0">
                  <c:v>0.5</c:v>
                </c:pt>
                <c:pt idx="1">
                  <c:v>3</c:v>
                </c:pt>
                <c:pt idx="2">
                  <c:v>5</c:v>
                </c:pt>
                <c:pt idx="3">
                  <c:v>7.3</c:v>
                </c:pt>
                <c:pt idx="4">
                  <c:v>9.3000000000000007</c:v>
                </c:pt>
                <c:pt idx="5">
                  <c:v>11.7</c:v>
                </c:pt>
                <c:pt idx="6">
                  <c:v>13.5</c:v>
                </c:pt>
              </c:numCache>
            </c:numRef>
          </c:yVal>
          <c:smooth val="0"/>
          <c:extLst>
            <c:ext xmlns:c16="http://schemas.microsoft.com/office/drawing/2014/chart" uri="{C3380CC4-5D6E-409C-BE32-E72D297353CC}">
              <c16:uniqueId val="{00000003-0FB8-4F77-8AF2-A8B946F9098B}"/>
            </c:ext>
          </c:extLst>
        </c:ser>
        <c:ser>
          <c:idx val="1"/>
          <c:order val="3"/>
          <c:tx>
            <c:v>Param_3</c:v>
          </c:tx>
          <c:spPr>
            <a:ln w="9525" cap="sq">
              <a:solidFill>
                <a:schemeClr val="tx1"/>
              </a:solidFill>
              <a:miter lim="800000"/>
            </a:ln>
          </c:spPr>
          <c:marker>
            <c:symbol val="none"/>
          </c:marker>
          <c:xVal>
            <c:numRef>
              <c:f>(Params!$Q$33,Params!$Q$33,Params!$S$33)</c:f>
              <c:numCache>
                <c:formatCode>General</c:formatCode>
                <c:ptCount val="3"/>
                <c:pt idx="0">
                  <c:v>69</c:v>
                </c:pt>
                <c:pt idx="1">
                  <c:v>69</c:v>
                </c:pt>
                <c:pt idx="2">
                  <c:v>77.5</c:v>
                </c:pt>
              </c:numCache>
            </c:numRef>
          </c:xVal>
          <c:yVal>
            <c:numRef>
              <c:f>(Params!$Q$4,Params!$Q$16,Params!$S$32)</c:f>
              <c:numCache>
                <c:formatCode>General</c:formatCode>
                <c:ptCount val="3"/>
                <c:pt idx="0">
                  <c:v>14</c:v>
                </c:pt>
                <c:pt idx="1">
                  <c:v>8</c:v>
                </c:pt>
                <c:pt idx="2">
                  <c:v>0.5</c:v>
                </c:pt>
              </c:numCache>
            </c:numRef>
          </c:yVal>
          <c:smooth val="0"/>
          <c:extLst>
            <c:ext xmlns:c16="http://schemas.microsoft.com/office/drawing/2014/chart" uri="{C3380CC4-5D6E-409C-BE32-E72D297353CC}">
              <c16:uniqueId val="{00000004-0FB8-4F77-8AF2-A8B946F9098B}"/>
            </c:ext>
          </c:extLst>
        </c:ser>
        <c:ser>
          <c:idx val="2"/>
          <c:order val="4"/>
          <c:tx>
            <c:v>Param_4</c:v>
          </c:tx>
          <c:spPr>
            <a:ln w="9525" cap="sq">
              <a:solidFill>
                <a:schemeClr val="tx1"/>
              </a:solidFill>
              <a:miter lim="800000"/>
            </a:ln>
          </c:spPr>
          <c:marker>
            <c:symbol val="none"/>
          </c:marker>
          <c:xVal>
            <c:numRef>
              <c:f>(Params!$A$33,Params!$C$33)</c:f>
              <c:numCache>
                <c:formatCode>General</c:formatCode>
                <c:ptCount val="2"/>
                <c:pt idx="0">
                  <c:v>41</c:v>
                </c:pt>
                <c:pt idx="1">
                  <c:v>45</c:v>
                </c:pt>
              </c:numCache>
            </c:numRef>
          </c:xVal>
          <c:yVal>
            <c:numRef>
              <c:f>(Params!$A$26,Params!$C$26)</c:f>
              <c:numCache>
                <c:formatCode>General</c:formatCode>
                <c:ptCount val="2"/>
                <c:pt idx="0">
                  <c:v>3</c:v>
                </c:pt>
                <c:pt idx="1">
                  <c:v>3</c:v>
                </c:pt>
              </c:numCache>
            </c:numRef>
          </c:yVal>
          <c:smooth val="0"/>
          <c:extLst>
            <c:ext xmlns:c16="http://schemas.microsoft.com/office/drawing/2014/chart" uri="{C3380CC4-5D6E-409C-BE32-E72D297353CC}">
              <c16:uniqueId val="{00000005-0FB8-4F77-8AF2-A8B946F9098B}"/>
            </c:ext>
          </c:extLst>
        </c:ser>
        <c:ser>
          <c:idx val="3"/>
          <c:order val="5"/>
          <c:tx>
            <c:v>Param_5</c:v>
          </c:tx>
          <c:spPr>
            <a:ln w="9525" cap="sq">
              <a:solidFill>
                <a:schemeClr val="tx1"/>
              </a:solidFill>
              <a:miter lim="800000"/>
            </a:ln>
          </c:spPr>
          <c:marker>
            <c:symbol val="none"/>
          </c:marker>
          <c:xVal>
            <c:numRef>
              <c:f>(Params!$C$33,Params!$F$33,Params!$J$33,Params!$N$33,Params!$Q$33)</c:f>
              <c:numCache>
                <c:formatCode>General</c:formatCode>
                <c:ptCount val="5"/>
                <c:pt idx="0">
                  <c:v>45</c:v>
                </c:pt>
                <c:pt idx="1">
                  <c:v>52</c:v>
                </c:pt>
                <c:pt idx="2">
                  <c:v>57</c:v>
                </c:pt>
                <c:pt idx="3">
                  <c:v>63</c:v>
                </c:pt>
                <c:pt idx="4">
                  <c:v>69</c:v>
                </c:pt>
              </c:numCache>
            </c:numRef>
          </c:xVal>
          <c:yVal>
            <c:numRef>
              <c:f>(Params!$C$22,Params!$F$22,Params!$J$20,Params!$N$18,Params!$Q$16)</c:f>
              <c:numCache>
                <c:formatCode>General</c:formatCode>
                <c:ptCount val="5"/>
                <c:pt idx="0">
                  <c:v>5</c:v>
                </c:pt>
                <c:pt idx="1">
                  <c:v>5</c:v>
                </c:pt>
                <c:pt idx="2">
                  <c:v>5.9</c:v>
                </c:pt>
                <c:pt idx="3">
                  <c:v>7</c:v>
                </c:pt>
                <c:pt idx="4">
                  <c:v>8</c:v>
                </c:pt>
              </c:numCache>
            </c:numRef>
          </c:yVal>
          <c:smooth val="0"/>
          <c:extLst>
            <c:ext xmlns:c16="http://schemas.microsoft.com/office/drawing/2014/chart" uri="{C3380CC4-5D6E-409C-BE32-E72D297353CC}">
              <c16:uniqueId val="{00000006-0FB8-4F77-8AF2-A8B946F9098B}"/>
            </c:ext>
          </c:extLst>
        </c:ser>
        <c:ser>
          <c:idx val="4"/>
          <c:order val="6"/>
          <c:tx>
            <c:v>Param_6</c:v>
          </c:tx>
          <c:spPr>
            <a:ln w="9525" cap="sq">
              <a:solidFill>
                <a:schemeClr val="tx1"/>
              </a:solidFill>
              <a:miter lim="800000"/>
            </a:ln>
          </c:spPr>
          <c:marker>
            <c:symbol val="none"/>
          </c:marker>
          <c:xVal>
            <c:numRef>
              <c:f>(Params!$C$33,Params!$E$33,Params!$F$33,Params!$F$33)</c:f>
              <c:numCache>
                <c:formatCode>General</c:formatCode>
                <c:ptCount val="4"/>
                <c:pt idx="0">
                  <c:v>45</c:v>
                </c:pt>
                <c:pt idx="1">
                  <c:v>49.4</c:v>
                </c:pt>
                <c:pt idx="2">
                  <c:v>52</c:v>
                </c:pt>
                <c:pt idx="3">
                  <c:v>52</c:v>
                </c:pt>
              </c:numCache>
            </c:numRef>
          </c:xVal>
          <c:yVal>
            <c:numRef>
              <c:f>(Params!$C$13,Params!$E$17,Params!$F$22,Params!$F$32)</c:f>
              <c:numCache>
                <c:formatCode>General</c:formatCode>
                <c:ptCount val="4"/>
                <c:pt idx="0">
                  <c:v>9.4</c:v>
                </c:pt>
                <c:pt idx="1">
                  <c:v>7.3</c:v>
                </c:pt>
                <c:pt idx="2">
                  <c:v>5</c:v>
                </c:pt>
                <c:pt idx="3">
                  <c:v>0.5</c:v>
                </c:pt>
              </c:numCache>
            </c:numRef>
          </c:yVal>
          <c:smooth val="0"/>
          <c:extLst>
            <c:ext xmlns:c16="http://schemas.microsoft.com/office/drawing/2014/chart" uri="{C3380CC4-5D6E-409C-BE32-E72D297353CC}">
              <c16:uniqueId val="{00000008-0FB8-4F77-8AF2-A8B946F9098B}"/>
            </c:ext>
          </c:extLst>
        </c:ser>
        <c:ser>
          <c:idx val="5"/>
          <c:order val="7"/>
          <c:tx>
            <c:v>Param_7</c:v>
          </c:tx>
          <c:spPr>
            <a:ln w="0" cap="sq">
              <a:solidFill>
                <a:schemeClr val="tx1"/>
              </a:solidFill>
              <a:miter lim="800000"/>
            </a:ln>
          </c:spPr>
          <c:marker>
            <c:symbol val="none"/>
          </c:marker>
          <c:xVal>
            <c:numRef>
              <c:f>(Params!$D$33,Params!$H$33,Params!$J$33,Params!$J$33)</c:f>
              <c:numCache>
                <c:formatCode>General</c:formatCode>
                <c:ptCount val="4"/>
                <c:pt idx="0">
                  <c:v>48.4</c:v>
                </c:pt>
                <c:pt idx="1">
                  <c:v>53</c:v>
                </c:pt>
                <c:pt idx="2">
                  <c:v>57</c:v>
                </c:pt>
                <c:pt idx="3">
                  <c:v>57</c:v>
                </c:pt>
              </c:numCache>
            </c:numRef>
          </c:xVal>
          <c:yVal>
            <c:numRef>
              <c:f>(Params!$D$9,Params!$H$13,Params!$J$20,Params!$J$32)</c:f>
              <c:numCache>
                <c:formatCode>General</c:formatCode>
                <c:ptCount val="4"/>
                <c:pt idx="0">
                  <c:v>11.5</c:v>
                </c:pt>
                <c:pt idx="1">
                  <c:v>9.3000000000000007</c:v>
                </c:pt>
                <c:pt idx="2">
                  <c:v>5.9</c:v>
                </c:pt>
                <c:pt idx="3">
                  <c:v>0.5</c:v>
                </c:pt>
              </c:numCache>
            </c:numRef>
          </c:yVal>
          <c:smooth val="0"/>
          <c:extLst>
            <c:ext xmlns:c16="http://schemas.microsoft.com/office/drawing/2014/chart" uri="{C3380CC4-5D6E-409C-BE32-E72D297353CC}">
              <c16:uniqueId val="{00000009-0FB8-4F77-8AF2-A8B946F9098B}"/>
            </c:ext>
          </c:extLst>
        </c:ser>
        <c:ser>
          <c:idx val="6"/>
          <c:order val="8"/>
          <c:tx>
            <c:v>Param_8</c:v>
          </c:tx>
          <c:spPr>
            <a:ln w="9525" cap="sq">
              <a:solidFill>
                <a:schemeClr val="tx1"/>
              </a:solidFill>
              <a:miter lim="800000"/>
            </a:ln>
          </c:spPr>
          <c:marker>
            <c:symbol val="none"/>
          </c:marker>
          <c:xVal>
            <c:numRef>
              <c:f>(Params!$G$33,Params!$K$33,Params!$N$33,Params!$N$33)</c:f>
              <c:numCache>
                <c:formatCode>General</c:formatCode>
                <c:ptCount val="4"/>
                <c:pt idx="0">
                  <c:v>52.5</c:v>
                </c:pt>
                <c:pt idx="1">
                  <c:v>57.6</c:v>
                </c:pt>
                <c:pt idx="2">
                  <c:v>63</c:v>
                </c:pt>
                <c:pt idx="3">
                  <c:v>63</c:v>
                </c:pt>
              </c:numCache>
            </c:numRef>
          </c:xVal>
          <c:yVal>
            <c:numRef>
              <c:f>(Params!$G$4,Params!$K$9,Params!$N$18,Params!$N$32)</c:f>
              <c:numCache>
                <c:formatCode>General</c:formatCode>
                <c:ptCount val="4"/>
                <c:pt idx="0">
                  <c:v>14</c:v>
                </c:pt>
                <c:pt idx="1">
                  <c:v>11.7</c:v>
                </c:pt>
                <c:pt idx="2">
                  <c:v>7</c:v>
                </c:pt>
                <c:pt idx="3">
                  <c:v>0.5</c:v>
                </c:pt>
              </c:numCache>
            </c:numRef>
          </c:yVal>
          <c:smooth val="0"/>
          <c:extLst>
            <c:ext xmlns:c16="http://schemas.microsoft.com/office/drawing/2014/chart" uri="{C3380CC4-5D6E-409C-BE32-E72D297353CC}">
              <c16:uniqueId val="{0000000A-0FB8-4F77-8AF2-A8B946F9098B}"/>
            </c:ext>
          </c:extLst>
        </c:ser>
        <c:dLbls>
          <c:showLegendKey val="0"/>
          <c:showVal val="0"/>
          <c:showCatName val="0"/>
          <c:showSerName val="0"/>
          <c:showPercent val="0"/>
          <c:showBubbleSize val="0"/>
        </c:dLbls>
        <c:axId val="1813242512"/>
        <c:axId val="1815329808"/>
      </c:scatterChart>
      <c:valAx>
        <c:axId val="1813242512"/>
        <c:scaling>
          <c:orientation val="minMax"/>
          <c:max val="78"/>
          <c:min val="36"/>
        </c:scaling>
        <c:delete val="0"/>
        <c:axPos val="b"/>
        <c:numFmt formatCode="0" sourceLinked="0"/>
        <c:majorTickMark val="cross"/>
        <c:minorTickMark val="out"/>
        <c:tickLblPos val="nextTo"/>
        <c:spPr>
          <a:noFill/>
          <a:ln>
            <a:solidFill>
              <a:schemeClr val="tx1"/>
            </a:solidFill>
          </a:ln>
        </c:spPr>
        <c:txPr>
          <a:bodyPr/>
          <a:lstStyle/>
          <a:p>
            <a:pPr>
              <a:defRPr>
                <a:latin typeface="Arial" panose="020B0604020202020204" pitchFamily="34" charset="0"/>
                <a:cs typeface="Arial" panose="020B0604020202020204" pitchFamily="34" charset="0"/>
              </a:defRPr>
            </a:pPr>
            <a:endParaRPr lang="en-US"/>
          </a:p>
        </c:txPr>
        <c:crossAx val="1815329808"/>
        <c:crosses val="autoZero"/>
        <c:crossBetween val="midCat"/>
      </c:valAx>
      <c:valAx>
        <c:axId val="1815329808"/>
        <c:scaling>
          <c:orientation val="minMax"/>
        </c:scaling>
        <c:delete val="0"/>
        <c:axPos val="l"/>
        <c:numFmt formatCode="0" sourceLinked="0"/>
        <c:majorTickMark val="cross"/>
        <c:minorTickMark val="out"/>
        <c:tickLblPos val="nextTo"/>
        <c:spPr>
          <a:ln w="9525" cmpd="sng">
            <a:solidFill>
              <a:schemeClr val="tx1"/>
            </a:solidFill>
          </a:ln>
        </c:spPr>
        <c:txPr>
          <a:bodyPr/>
          <a:lstStyle/>
          <a:p>
            <a:pPr>
              <a:defRPr b="0">
                <a:latin typeface="Arial" panose="020B0604020202020204" pitchFamily="34" charset="0"/>
                <a:cs typeface="Arial" panose="020B0604020202020204" pitchFamily="34" charset="0"/>
              </a:defRPr>
            </a:pPr>
            <a:endParaRPr lang="en-US"/>
          </a:p>
        </c:txPr>
        <c:crossAx val="1813242512"/>
        <c:crosses val="autoZero"/>
        <c:crossBetween val="midCat"/>
        <c:minorUnit val="1"/>
      </c:valAx>
      <c:spPr>
        <a:noFill/>
        <a:ln>
          <a:noFill/>
        </a:ln>
      </c:spPr>
    </c:plotArea>
    <c:legend>
      <c:legendPos val="tr"/>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overlay val="1"/>
    </c:legend>
    <c:plotVisOnly val="1"/>
    <c:dispBlanksAs val="gap"/>
    <c:showDLblsOverMax val="0"/>
  </c:chart>
  <c:spPr>
    <a:solidFill>
      <a:sysClr val="window" lastClr="FFFFFF"/>
    </a:solidFill>
    <a:ln w="3175">
      <a:solidFill>
        <a:sysClr val="windowText" lastClr="000000"/>
      </a:solidFill>
    </a:ln>
  </c:sp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F56578E-C7EB-474F-BFE9-3B26F5B76818}">
  <sheetPr codeName="Graphique1"/>
  <sheetViews>
    <sheetView tabSelected="1"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7492" cy="6283569"/>
    <xdr:graphicFrame macro="">
      <xdr:nvGraphicFramePr>
        <xdr:cNvPr id="2" name="Graphique 1">
          <a:extLst>
            <a:ext uri="{FF2B5EF4-FFF2-40B4-BE49-F238E27FC236}">
              <a16:creationId xmlns:a16="http://schemas.microsoft.com/office/drawing/2014/main" id="{F68A31B5-3030-4716-AD87-D514D48816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0.16789</cdr:x>
      <cdr:y>0.57478</cdr:y>
    </cdr:from>
    <cdr:to>
      <cdr:x>0.23839</cdr:x>
      <cdr:y>0.61177</cdr:y>
    </cdr:to>
    <cdr:sp macro="" textlink="">
      <cdr:nvSpPr>
        <cdr:cNvPr id="2" name="TextBox 20">
          <a:extLst xmlns:a="http://schemas.openxmlformats.org/drawingml/2006/main">
            <a:ext uri="{FF2B5EF4-FFF2-40B4-BE49-F238E27FC236}">
              <a16:creationId xmlns:a16="http://schemas.microsoft.com/office/drawing/2014/main" id="{00000000-0008-0000-0000-000015000000}"/>
            </a:ext>
          </a:extLst>
        </cdr:cNvPr>
        <cdr:cNvSpPr txBox="1"/>
      </cdr:nvSpPr>
      <cdr:spPr>
        <a:xfrm xmlns:a="http://schemas.openxmlformats.org/drawingml/2006/main">
          <a:off x="1561620" y="3489592"/>
          <a:ext cx="655747" cy="22457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Basanite</a:t>
          </a:r>
        </a:p>
      </cdr:txBody>
    </cdr:sp>
  </cdr:relSizeAnchor>
  <cdr:relSizeAnchor xmlns:cdr="http://schemas.openxmlformats.org/drawingml/2006/chartDrawing">
    <cdr:from>
      <cdr:x>0.26316</cdr:x>
      <cdr:y>0.41121</cdr:y>
    </cdr:from>
    <cdr:to>
      <cdr:x>0.37</cdr:x>
      <cdr:y>0.4482</cdr:y>
    </cdr:to>
    <cdr:sp macro="" textlink="">
      <cdr:nvSpPr>
        <cdr:cNvPr id="3" name="TextBox 21">
          <a:extLst xmlns:a="http://schemas.openxmlformats.org/drawingml/2006/main">
            <a:ext uri="{FF2B5EF4-FFF2-40B4-BE49-F238E27FC236}">
              <a16:creationId xmlns:a16="http://schemas.microsoft.com/office/drawing/2014/main" id="{00000000-0008-0000-0000-000016000000}"/>
            </a:ext>
          </a:extLst>
        </cdr:cNvPr>
        <cdr:cNvSpPr txBox="1"/>
      </cdr:nvSpPr>
      <cdr:spPr>
        <a:xfrm xmlns:a="http://schemas.openxmlformats.org/drawingml/2006/main">
          <a:off x="2447735" y="2496525"/>
          <a:ext cx="993759" cy="22457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Phonotephrite</a:t>
          </a:r>
        </a:p>
      </cdr:txBody>
    </cdr:sp>
  </cdr:relSizeAnchor>
  <cdr:relSizeAnchor xmlns:cdr="http://schemas.openxmlformats.org/drawingml/2006/chartDrawing">
    <cdr:from>
      <cdr:x>0.28003</cdr:x>
      <cdr:y>0.57967</cdr:y>
    </cdr:from>
    <cdr:to>
      <cdr:x>0.38486</cdr:x>
      <cdr:y>0.61666</cdr:y>
    </cdr:to>
    <cdr:sp macro="" textlink="">
      <cdr:nvSpPr>
        <cdr:cNvPr id="4" name="TextBox 22">
          <a:extLst xmlns:a="http://schemas.openxmlformats.org/drawingml/2006/main">
            <a:ext uri="{FF2B5EF4-FFF2-40B4-BE49-F238E27FC236}">
              <a16:creationId xmlns:a16="http://schemas.microsoft.com/office/drawing/2014/main" id="{00000000-0008-0000-0000-000017000000}"/>
            </a:ext>
          </a:extLst>
        </cdr:cNvPr>
        <cdr:cNvSpPr txBox="1"/>
      </cdr:nvSpPr>
      <cdr:spPr>
        <a:xfrm xmlns:a="http://schemas.openxmlformats.org/drawingml/2006/main">
          <a:off x="3030393" y="4553027"/>
          <a:ext cx="1134456" cy="29053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Trachybasalt</a:t>
          </a:r>
        </a:p>
      </cdr:txBody>
    </cdr:sp>
  </cdr:relSizeAnchor>
  <cdr:relSizeAnchor xmlns:cdr="http://schemas.openxmlformats.org/drawingml/2006/chartDrawing">
    <cdr:from>
      <cdr:x>0.46411</cdr:x>
      <cdr:y>0.47078</cdr:y>
    </cdr:from>
    <cdr:to>
      <cdr:x>0.57576</cdr:x>
      <cdr:y>0.50777</cdr:y>
    </cdr:to>
    <cdr:sp macro="" textlink="">
      <cdr:nvSpPr>
        <cdr:cNvPr id="5" name="TextBox 24">
          <a:extLst xmlns:a="http://schemas.openxmlformats.org/drawingml/2006/main">
            <a:ext uri="{FF2B5EF4-FFF2-40B4-BE49-F238E27FC236}">
              <a16:creationId xmlns:a16="http://schemas.microsoft.com/office/drawing/2014/main" id="{00000000-0008-0000-0000-000019000000}"/>
            </a:ext>
          </a:extLst>
        </cdr:cNvPr>
        <cdr:cNvSpPr txBox="1"/>
      </cdr:nvSpPr>
      <cdr:spPr>
        <a:xfrm xmlns:a="http://schemas.openxmlformats.org/drawingml/2006/main">
          <a:off x="4315252" y="2856080"/>
          <a:ext cx="1038106" cy="22440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900" cap="small" baseline="0">
              <a:latin typeface="Arial" panose="020B0604020202020204" pitchFamily="34" charset="0"/>
              <a:cs typeface="Arial" panose="020B0604020202020204" pitchFamily="34" charset="0"/>
            </a:rPr>
            <a:t>Trachyandesite</a:t>
          </a:r>
        </a:p>
      </cdr:txBody>
    </cdr:sp>
  </cdr:relSizeAnchor>
  <cdr:relSizeAnchor xmlns:cdr="http://schemas.openxmlformats.org/drawingml/2006/chartDrawing">
    <cdr:from>
      <cdr:x>0.61731</cdr:x>
      <cdr:y>0.3638</cdr:y>
    </cdr:from>
    <cdr:to>
      <cdr:x>0.69206</cdr:x>
      <cdr:y>0.40079</cdr:y>
    </cdr:to>
    <cdr:sp macro="" textlink="">
      <cdr:nvSpPr>
        <cdr:cNvPr id="6" name="TextBox 25">
          <a:extLst xmlns:a="http://schemas.openxmlformats.org/drawingml/2006/main">
            <a:ext uri="{FF2B5EF4-FFF2-40B4-BE49-F238E27FC236}">
              <a16:creationId xmlns:a16="http://schemas.microsoft.com/office/drawing/2014/main" id="{00000000-0008-0000-0000-00001A000000}"/>
            </a:ext>
          </a:extLst>
        </cdr:cNvPr>
        <cdr:cNvSpPr txBox="1"/>
      </cdr:nvSpPr>
      <cdr:spPr>
        <a:xfrm xmlns:a="http://schemas.openxmlformats.org/drawingml/2006/main">
          <a:off x="5739668" y="2207065"/>
          <a:ext cx="695015" cy="22440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Trachyte</a:t>
          </a:r>
        </a:p>
      </cdr:txBody>
    </cdr:sp>
  </cdr:relSizeAnchor>
  <cdr:relSizeAnchor xmlns:cdr="http://schemas.openxmlformats.org/drawingml/2006/chartDrawing">
    <cdr:from>
      <cdr:x>0.80842</cdr:x>
      <cdr:y>0.38769</cdr:y>
    </cdr:from>
    <cdr:to>
      <cdr:x>0.87961</cdr:x>
      <cdr:y>0.42468</cdr:y>
    </cdr:to>
    <cdr:sp macro="" textlink="">
      <cdr:nvSpPr>
        <cdr:cNvPr id="7" name="TextBox 26">
          <a:extLst xmlns:a="http://schemas.openxmlformats.org/drawingml/2006/main">
            <a:ext uri="{FF2B5EF4-FFF2-40B4-BE49-F238E27FC236}">
              <a16:creationId xmlns:a16="http://schemas.microsoft.com/office/drawing/2014/main" id="{00000000-0008-0000-0000-00001B000000}"/>
            </a:ext>
          </a:extLst>
        </cdr:cNvPr>
        <cdr:cNvSpPr txBox="1"/>
      </cdr:nvSpPr>
      <cdr:spPr>
        <a:xfrm xmlns:a="http://schemas.openxmlformats.org/drawingml/2006/main">
          <a:off x="7530460" y="2358135"/>
          <a:ext cx="663067"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Rhyolite</a:t>
          </a:r>
        </a:p>
      </cdr:txBody>
    </cdr:sp>
  </cdr:relSizeAnchor>
  <cdr:relSizeAnchor xmlns:cdr="http://schemas.openxmlformats.org/drawingml/2006/chartDrawing">
    <cdr:from>
      <cdr:x>0.70359</cdr:x>
      <cdr:y>0.65259</cdr:y>
    </cdr:from>
    <cdr:to>
      <cdr:x>0.76155</cdr:x>
      <cdr:y>0.68958</cdr:y>
    </cdr:to>
    <cdr:sp macro="" textlink="">
      <cdr:nvSpPr>
        <cdr:cNvPr id="8" name="TextBox 27">
          <a:extLst xmlns:a="http://schemas.openxmlformats.org/drawingml/2006/main">
            <a:ext uri="{FF2B5EF4-FFF2-40B4-BE49-F238E27FC236}">
              <a16:creationId xmlns:a16="http://schemas.microsoft.com/office/drawing/2014/main" id="{00000000-0008-0000-0000-00001C000000}"/>
            </a:ext>
          </a:extLst>
        </cdr:cNvPr>
        <cdr:cNvSpPr txBox="1"/>
      </cdr:nvSpPr>
      <cdr:spPr>
        <a:xfrm xmlns:a="http://schemas.openxmlformats.org/drawingml/2006/main">
          <a:off x="6553918" y="3969400"/>
          <a:ext cx="539891"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Dacite</a:t>
          </a:r>
        </a:p>
      </cdr:txBody>
    </cdr:sp>
  </cdr:relSizeAnchor>
  <cdr:relSizeAnchor xmlns:cdr="http://schemas.openxmlformats.org/drawingml/2006/chartDrawing">
    <cdr:from>
      <cdr:x>0.53085</cdr:x>
      <cdr:y>0.71881</cdr:y>
    </cdr:from>
    <cdr:to>
      <cdr:x>0.6019</cdr:x>
      <cdr:y>0.7558</cdr:y>
    </cdr:to>
    <cdr:sp macro="" textlink="">
      <cdr:nvSpPr>
        <cdr:cNvPr id="9" name="TextBox 28">
          <a:extLst xmlns:a="http://schemas.openxmlformats.org/drawingml/2006/main">
            <a:ext uri="{FF2B5EF4-FFF2-40B4-BE49-F238E27FC236}">
              <a16:creationId xmlns:a16="http://schemas.microsoft.com/office/drawing/2014/main" id="{00000000-0008-0000-0000-00001D000000}"/>
            </a:ext>
          </a:extLst>
        </cdr:cNvPr>
        <cdr:cNvSpPr txBox="1"/>
      </cdr:nvSpPr>
      <cdr:spPr>
        <a:xfrm xmlns:a="http://schemas.openxmlformats.org/drawingml/2006/main">
          <a:off x="4944882" y="4372167"/>
          <a:ext cx="661784"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Andesite</a:t>
          </a:r>
        </a:p>
      </cdr:txBody>
    </cdr:sp>
  </cdr:relSizeAnchor>
  <cdr:relSizeAnchor xmlns:cdr="http://schemas.openxmlformats.org/drawingml/2006/chartDrawing">
    <cdr:from>
      <cdr:x>0.34258</cdr:x>
      <cdr:y>0.54647</cdr:y>
    </cdr:from>
    <cdr:to>
      <cdr:x>0.47237</cdr:x>
      <cdr:y>0.60527</cdr:y>
    </cdr:to>
    <cdr:sp macro="" textlink="">
      <cdr:nvSpPr>
        <cdr:cNvPr id="10" name="TextBox 23">
          <a:extLst xmlns:a="http://schemas.openxmlformats.org/drawingml/2006/main">
            <a:ext uri="{FF2B5EF4-FFF2-40B4-BE49-F238E27FC236}">
              <a16:creationId xmlns:a16="http://schemas.microsoft.com/office/drawing/2014/main" id="{00000000-0008-0000-0000-000018000000}"/>
            </a:ext>
          </a:extLst>
        </cdr:cNvPr>
        <cdr:cNvSpPr txBox="1"/>
      </cdr:nvSpPr>
      <cdr:spPr>
        <a:xfrm xmlns:a="http://schemas.openxmlformats.org/drawingml/2006/main">
          <a:off x="3191167" y="3323923"/>
          <a:ext cx="1208943" cy="35766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Basaltic Trachyandesite</a:t>
          </a:r>
        </a:p>
      </cdr:txBody>
    </cdr:sp>
  </cdr:relSizeAnchor>
  <cdr:relSizeAnchor xmlns:cdr="http://schemas.openxmlformats.org/drawingml/2006/chartDrawing">
    <cdr:from>
      <cdr:x>0.34997</cdr:x>
      <cdr:y>0.28556</cdr:y>
    </cdr:from>
    <cdr:to>
      <cdr:x>0.46494</cdr:x>
      <cdr:y>0.32255</cdr:y>
    </cdr:to>
    <cdr:sp macro="" textlink="">
      <cdr:nvSpPr>
        <cdr:cNvPr id="11" name="TextBox 21">
          <a:extLst xmlns:a="http://schemas.openxmlformats.org/drawingml/2006/main">
            <a:ext uri="{FF2B5EF4-FFF2-40B4-BE49-F238E27FC236}">
              <a16:creationId xmlns:a16="http://schemas.microsoft.com/office/drawing/2014/main" id="{024CDF38-1742-40A4-9FAA-21524486B827}"/>
            </a:ext>
          </a:extLst>
        </cdr:cNvPr>
        <cdr:cNvSpPr txBox="1"/>
      </cdr:nvSpPr>
      <cdr:spPr>
        <a:xfrm xmlns:a="http://schemas.openxmlformats.org/drawingml/2006/main">
          <a:off x="3260010" y="1736896"/>
          <a:ext cx="1070871"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Tephriphonolite</a:t>
          </a:r>
        </a:p>
      </cdr:txBody>
    </cdr:sp>
  </cdr:relSizeAnchor>
  <cdr:relSizeAnchor xmlns:cdr="http://schemas.openxmlformats.org/drawingml/2006/chartDrawing">
    <cdr:from>
      <cdr:x>0.46287</cdr:x>
      <cdr:y>0.18177</cdr:y>
    </cdr:from>
    <cdr:to>
      <cdr:x>0.54177</cdr:x>
      <cdr:y>0.21886</cdr:y>
    </cdr:to>
    <cdr:sp macro="" textlink="">
      <cdr:nvSpPr>
        <cdr:cNvPr id="12" name="TextBox 21">
          <a:extLst xmlns:a="http://schemas.openxmlformats.org/drawingml/2006/main">
            <a:ext uri="{FF2B5EF4-FFF2-40B4-BE49-F238E27FC236}">
              <a16:creationId xmlns:a16="http://schemas.microsoft.com/office/drawing/2014/main" id="{83DB44AE-105F-445D-9DEF-B285689ACDF6}"/>
            </a:ext>
          </a:extLst>
        </cdr:cNvPr>
        <cdr:cNvSpPr txBox="1"/>
      </cdr:nvSpPr>
      <cdr:spPr>
        <a:xfrm xmlns:a="http://schemas.openxmlformats.org/drawingml/2006/main">
          <a:off x="4303673" y="1102751"/>
          <a:ext cx="733662"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Phonolite</a:t>
          </a:r>
        </a:p>
      </cdr:txBody>
    </cdr:sp>
  </cdr:relSizeAnchor>
  <cdr:relSizeAnchor xmlns:cdr="http://schemas.openxmlformats.org/drawingml/2006/chartDrawing">
    <cdr:from>
      <cdr:x>0.14136</cdr:x>
      <cdr:y>0.82455</cdr:y>
    </cdr:from>
    <cdr:to>
      <cdr:x>0.23819</cdr:x>
      <cdr:y>0.86164</cdr:y>
    </cdr:to>
    <cdr:sp macro="" textlink="">
      <cdr:nvSpPr>
        <cdr:cNvPr id="13" name="TextBox 20">
          <a:extLst xmlns:a="http://schemas.openxmlformats.org/drawingml/2006/main">
            <a:ext uri="{FF2B5EF4-FFF2-40B4-BE49-F238E27FC236}">
              <a16:creationId xmlns:a16="http://schemas.microsoft.com/office/drawing/2014/main" id="{4F952FDB-CFE6-45D6-B17D-15EDF13D2A00}"/>
            </a:ext>
          </a:extLst>
        </cdr:cNvPr>
        <cdr:cNvSpPr txBox="1"/>
      </cdr:nvSpPr>
      <cdr:spPr>
        <a:xfrm xmlns:a="http://schemas.openxmlformats.org/drawingml/2006/main">
          <a:off x="1314306" y="5002299"/>
          <a:ext cx="900375"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Picro-Basalt</a:t>
          </a:r>
        </a:p>
      </cdr:txBody>
    </cdr:sp>
  </cdr:relSizeAnchor>
  <cdr:relSizeAnchor xmlns:cdr="http://schemas.openxmlformats.org/drawingml/2006/chartDrawing">
    <cdr:from>
      <cdr:x>0.19995</cdr:x>
      <cdr:y>0.91826</cdr:y>
    </cdr:from>
    <cdr:to>
      <cdr:x>0.30478</cdr:x>
      <cdr:y>0.95525</cdr:y>
    </cdr:to>
    <cdr:sp macro="" textlink="">
      <cdr:nvSpPr>
        <cdr:cNvPr id="14" name="TextBox 22">
          <a:extLst xmlns:a="http://schemas.openxmlformats.org/drawingml/2006/main">
            <a:ext uri="{FF2B5EF4-FFF2-40B4-BE49-F238E27FC236}">
              <a16:creationId xmlns:a16="http://schemas.microsoft.com/office/drawing/2014/main" id="{0A83666B-AB49-4EED-BE7B-6C52CD6968B3}"/>
            </a:ext>
          </a:extLst>
        </cdr:cNvPr>
        <cdr:cNvSpPr txBox="1"/>
      </cdr:nvSpPr>
      <cdr:spPr>
        <a:xfrm xmlns:a="http://schemas.openxmlformats.org/drawingml/2006/main">
          <a:off x="2163797" y="7212405"/>
          <a:ext cx="1134456" cy="29053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Basalt</a:t>
          </a:r>
        </a:p>
      </cdr:txBody>
    </cdr:sp>
  </cdr:relSizeAnchor>
  <cdr:relSizeAnchor xmlns:cdr="http://schemas.openxmlformats.org/drawingml/2006/chartDrawing">
    <cdr:from>
      <cdr:x>0.41068</cdr:x>
      <cdr:y>0.65082</cdr:y>
    </cdr:from>
    <cdr:to>
      <cdr:x>0.51551</cdr:x>
      <cdr:y>0.70962</cdr:y>
    </cdr:to>
    <cdr:sp macro="" textlink="">
      <cdr:nvSpPr>
        <cdr:cNvPr id="15" name="TextBox 22">
          <a:extLst xmlns:a="http://schemas.openxmlformats.org/drawingml/2006/main">
            <a:ext uri="{FF2B5EF4-FFF2-40B4-BE49-F238E27FC236}">
              <a16:creationId xmlns:a16="http://schemas.microsoft.com/office/drawing/2014/main" id="{86381792-8248-4D00-A9E8-6C627755E70E}"/>
            </a:ext>
          </a:extLst>
        </cdr:cNvPr>
        <cdr:cNvSpPr txBox="1"/>
      </cdr:nvSpPr>
      <cdr:spPr>
        <a:xfrm xmlns:a="http://schemas.openxmlformats.org/drawingml/2006/main">
          <a:off x="4444326" y="5111857"/>
          <a:ext cx="1134456" cy="46184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Basaltic Andesite</a:t>
          </a:r>
        </a:p>
      </cdr:txBody>
    </cdr:sp>
  </cdr:relSizeAnchor>
  <cdr:relSizeAnchor xmlns:cdr="http://schemas.openxmlformats.org/drawingml/2006/chartDrawing">
    <cdr:from>
      <cdr:x>0.15037</cdr:x>
      <cdr:y>0.27269</cdr:y>
    </cdr:from>
    <cdr:to>
      <cdr:x>0.2108</cdr:x>
      <cdr:y>0.30968</cdr:y>
    </cdr:to>
    <cdr:sp macro="" textlink="">
      <cdr:nvSpPr>
        <cdr:cNvPr id="16" name="TextBox 20">
          <a:extLst xmlns:a="http://schemas.openxmlformats.org/drawingml/2006/main">
            <a:ext uri="{FF2B5EF4-FFF2-40B4-BE49-F238E27FC236}">
              <a16:creationId xmlns:a16="http://schemas.microsoft.com/office/drawing/2014/main" id="{40F8EA71-3D22-402B-9A29-4761338B7E09}"/>
            </a:ext>
          </a:extLst>
        </cdr:cNvPr>
        <cdr:cNvSpPr txBox="1"/>
      </cdr:nvSpPr>
      <cdr:spPr>
        <a:xfrm xmlns:a="http://schemas.openxmlformats.org/drawingml/2006/main">
          <a:off x="1400662" y="1658620"/>
          <a:ext cx="562975" cy="22499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900" cap="small" baseline="0">
              <a:latin typeface="Arial" panose="020B0604020202020204" pitchFamily="34" charset="0"/>
              <a:cs typeface="Arial" panose="020B0604020202020204" pitchFamily="34" charset="0"/>
            </a:rPr>
            <a:t>Foidite</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410308</xdr:colOff>
      <xdr:row>26</xdr:row>
      <xdr:rowOff>0</xdr:rowOff>
    </xdr:from>
    <xdr:to>
      <xdr:col>0</xdr:col>
      <xdr:colOff>410308</xdr:colOff>
      <xdr:row>31</xdr:row>
      <xdr:rowOff>43961</xdr:rowOff>
    </xdr:to>
    <xdr:cxnSp macro="">
      <xdr:nvCxnSpPr>
        <xdr:cNvPr id="6" name="Connecteur droit 5">
          <a:extLst>
            <a:ext uri="{FF2B5EF4-FFF2-40B4-BE49-F238E27FC236}">
              <a16:creationId xmlns:a16="http://schemas.microsoft.com/office/drawing/2014/main" id="{21B0C694-E857-4FC4-9FD6-EA99BFF1E01E}"/>
            </a:ext>
          </a:extLst>
        </xdr:cNvPr>
        <xdr:cNvCxnSpPr/>
      </xdr:nvCxnSpPr>
      <xdr:spPr>
        <a:xfrm flipV="1">
          <a:off x="410308" y="5143500"/>
          <a:ext cx="0" cy="1033096"/>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423496</xdr:colOff>
      <xdr:row>17</xdr:row>
      <xdr:rowOff>175846</xdr:rowOff>
    </xdr:from>
    <xdr:to>
      <xdr:col>0</xdr:col>
      <xdr:colOff>423496</xdr:colOff>
      <xdr:row>25</xdr:row>
      <xdr:rowOff>13189</xdr:rowOff>
    </xdr:to>
    <xdr:cxnSp macro="">
      <xdr:nvCxnSpPr>
        <xdr:cNvPr id="7" name="Connecteur droit 6">
          <a:extLst>
            <a:ext uri="{FF2B5EF4-FFF2-40B4-BE49-F238E27FC236}">
              <a16:creationId xmlns:a16="http://schemas.microsoft.com/office/drawing/2014/main" id="{34D2B753-4C7C-4980-A3C1-8959A7C81407}"/>
            </a:ext>
          </a:extLst>
        </xdr:cNvPr>
        <xdr:cNvCxnSpPr/>
      </xdr:nvCxnSpPr>
      <xdr:spPr>
        <a:xfrm flipV="1">
          <a:off x="423496" y="3538904"/>
          <a:ext cx="0" cy="1419958"/>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410308</xdr:colOff>
      <xdr:row>26</xdr:row>
      <xdr:rowOff>7327</xdr:rowOff>
    </xdr:from>
    <xdr:to>
      <xdr:col>2</xdr:col>
      <xdr:colOff>410308</xdr:colOff>
      <xdr:row>31</xdr:row>
      <xdr:rowOff>65942</xdr:rowOff>
    </xdr:to>
    <xdr:cxnSp macro="">
      <xdr:nvCxnSpPr>
        <xdr:cNvPr id="14" name="Connecteur droit 13">
          <a:extLst>
            <a:ext uri="{FF2B5EF4-FFF2-40B4-BE49-F238E27FC236}">
              <a16:creationId xmlns:a16="http://schemas.microsoft.com/office/drawing/2014/main" id="{8A442900-4994-4AA1-85CC-44998B12405A}"/>
            </a:ext>
          </a:extLst>
        </xdr:cNvPr>
        <xdr:cNvCxnSpPr/>
      </xdr:nvCxnSpPr>
      <xdr:spPr>
        <a:xfrm flipV="1">
          <a:off x="2080846" y="5150827"/>
          <a:ext cx="0" cy="104775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410308</xdr:colOff>
      <xdr:row>21</xdr:row>
      <xdr:rowOff>183173</xdr:rowOff>
    </xdr:from>
    <xdr:to>
      <xdr:col>2</xdr:col>
      <xdr:colOff>410308</xdr:colOff>
      <xdr:row>24</xdr:row>
      <xdr:rowOff>183173</xdr:rowOff>
    </xdr:to>
    <xdr:cxnSp macro="">
      <xdr:nvCxnSpPr>
        <xdr:cNvPr id="16" name="Connecteur droit 15">
          <a:extLst>
            <a:ext uri="{FF2B5EF4-FFF2-40B4-BE49-F238E27FC236}">
              <a16:creationId xmlns:a16="http://schemas.microsoft.com/office/drawing/2014/main" id="{975D4F23-07E8-479B-946B-EC34CC838D69}"/>
            </a:ext>
          </a:extLst>
        </xdr:cNvPr>
        <xdr:cNvCxnSpPr/>
      </xdr:nvCxnSpPr>
      <xdr:spPr>
        <a:xfrm>
          <a:off x="2080846" y="4337538"/>
          <a:ext cx="0" cy="593481"/>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534865</xdr:colOff>
      <xdr:row>25</xdr:row>
      <xdr:rowOff>109904</xdr:rowOff>
    </xdr:from>
    <xdr:to>
      <xdr:col>2</xdr:col>
      <xdr:colOff>300404</xdr:colOff>
      <xdr:row>25</xdr:row>
      <xdr:rowOff>109904</xdr:rowOff>
    </xdr:to>
    <xdr:cxnSp macro="">
      <xdr:nvCxnSpPr>
        <xdr:cNvPr id="20" name="Connecteur droit 19">
          <a:extLst>
            <a:ext uri="{FF2B5EF4-FFF2-40B4-BE49-F238E27FC236}">
              <a16:creationId xmlns:a16="http://schemas.microsoft.com/office/drawing/2014/main" id="{8D89A6C4-FDD8-4B85-8E11-CD97962076E1}"/>
            </a:ext>
          </a:extLst>
        </xdr:cNvPr>
        <xdr:cNvCxnSpPr/>
      </xdr:nvCxnSpPr>
      <xdr:spPr>
        <a:xfrm>
          <a:off x="534865" y="5055577"/>
          <a:ext cx="1436077" cy="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504092</xdr:colOff>
      <xdr:row>21</xdr:row>
      <xdr:rowOff>101112</xdr:rowOff>
    </xdr:from>
    <xdr:to>
      <xdr:col>5</xdr:col>
      <xdr:colOff>306457</xdr:colOff>
      <xdr:row>21</xdr:row>
      <xdr:rowOff>101112</xdr:rowOff>
    </xdr:to>
    <xdr:cxnSp macro="">
      <xdr:nvCxnSpPr>
        <xdr:cNvPr id="21" name="Connecteur droit 20">
          <a:extLst>
            <a:ext uri="{FF2B5EF4-FFF2-40B4-BE49-F238E27FC236}">
              <a16:creationId xmlns:a16="http://schemas.microsoft.com/office/drawing/2014/main" id="{8D01105C-846E-4A33-9D28-76FFE21C9DBA}"/>
            </a:ext>
          </a:extLst>
        </xdr:cNvPr>
        <xdr:cNvCxnSpPr/>
      </xdr:nvCxnSpPr>
      <xdr:spPr>
        <a:xfrm>
          <a:off x="2177179" y="4275547"/>
          <a:ext cx="2311995" cy="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452038</xdr:colOff>
      <xdr:row>12</xdr:row>
      <xdr:rowOff>107674</xdr:rowOff>
    </xdr:from>
    <xdr:to>
      <xdr:col>2</xdr:col>
      <xdr:colOff>240196</xdr:colOff>
      <xdr:row>17</xdr:row>
      <xdr:rowOff>11469</xdr:rowOff>
    </xdr:to>
    <xdr:cxnSp macro="">
      <xdr:nvCxnSpPr>
        <xdr:cNvPr id="25" name="Connecteur droit 24">
          <a:extLst>
            <a:ext uri="{FF2B5EF4-FFF2-40B4-BE49-F238E27FC236}">
              <a16:creationId xmlns:a16="http://schemas.microsoft.com/office/drawing/2014/main" id="{4C07B1FB-B2F8-4711-8DE8-1CF1EF57253F}"/>
            </a:ext>
          </a:extLst>
        </xdr:cNvPr>
        <xdr:cNvCxnSpPr/>
      </xdr:nvCxnSpPr>
      <xdr:spPr>
        <a:xfrm flipV="1">
          <a:off x="452038" y="2493065"/>
          <a:ext cx="1461245" cy="897708"/>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521804</xdr:colOff>
      <xdr:row>8</xdr:row>
      <xdr:rowOff>198782</xdr:rowOff>
    </xdr:from>
    <xdr:to>
      <xdr:col>3</xdr:col>
      <xdr:colOff>314740</xdr:colOff>
      <xdr:row>11</xdr:row>
      <xdr:rowOff>132521</xdr:rowOff>
    </xdr:to>
    <xdr:cxnSp macro="">
      <xdr:nvCxnSpPr>
        <xdr:cNvPr id="27" name="Connecteur droit 26">
          <a:extLst>
            <a:ext uri="{FF2B5EF4-FFF2-40B4-BE49-F238E27FC236}">
              <a16:creationId xmlns:a16="http://schemas.microsoft.com/office/drawing/2014/main" id="{FC547A70-4DA0-4ACC-8F01-2F54EA4FAE4A}"/>
            </a:ext>
          </a:extLst>
        </xdr:cNvPr>
        <xdr:cNvCxnSpPr/>
      </xdr:nvCxnSpPr>
      <xdr:spPr>
        <a:xfrm flipV="1">
          <a:off x="2194891" y="1789043"/>
          <a:ext cx="629479" cy="530087"/>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604630</xdr:colOff>
      <xdr:row>12</xdr:row>
      <xdr:rowOff>140805</xdr:rowOff>
    </xdr:from>
    <xdr:to>
      <xdr:col>4</xdr:col>
      <xdr:colOff>231913</xdr:colOff>
      <xdr:row>16</xdr:row>
      <xdr:rowOff>57978</xdr:rowOff>
    </xdr:to>
    <xdr:cxnSp macro="">
      <xdr:nvCxnSpPr>
        <xdr:cNvPr id="30" name="Connecteur droit 29">
          <a:extLst>
            <a:ext uri="{FF2B5EF4-FFF2-40B4-BE49-F238E27FC236}">
              <a16:creationId xmlns:a16="http://schemas.microsoft.com/office/drawing/2014/main" id="{0309C737-ACF0-426B-B228-71259C0E4BE7}"/>
            </a:ext>
          </a:extLst>
        </xdr:cNvPr>
        <xdr:cNvCxnSpPr/>
      </xdr:nvCxnSpPr>
      <xdr:spPr>
        <a:xfrm>
          <a:off x="2277717" y="2526196"/>
          <a:ext cx="1300370" cy="712304"/>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530087</xdr:colOff>
      <xdr:row>16</xdr:row>
      <xdr:rowOff>165652</xdr:rowOff>
    </xdr:from>
    <xdr:to>
      <xdr:col>4</xdr:col>
      <xdr:colOff>289891</xdr:colOff>
      <xdr:row>20</xdr:row>
      <xdr:rowOff>149087</xdr:rowOff>
    </xdr:to>
    <xdr:cxnSp macro="">
      <xdr:nvCxnSpPr>
        <xdr:cNvPr id="33" name="Connecteur droit 32">
          <a:extLst>
            <a:ext uri="{FF2B5EF4-FFF2-40B4-BE49-F238E27FC236}">
              <a16:creationId xmlns:a16="http://schemas.microsoft.com/office/drawing/2014/main" id="{B11D10B0-873C-4E0E-8596-1B39E9CF76A9}"/>
            </a:ext>
          </a:extLst>
        </xdr:cNvPr>
        <xdr:cNvCxnSpPr/>
      </xdr:nvCxnSpPr>
      <xdr:spPr>
        <a:xfrm flipV="1">
          <a:off x="2203174" y="3346174"/>
          <a:ext cx="1432891" cy="778565"/>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472109</xdr:colOff>
      <xdr:row>17</xdr:row>
      <xdr:rowOff>8283</xdr:rowOff>
    </xdr:from>
    <xdr:to>
      <xdr:col>5</xdr:col>
      <xdr:colOff>331306</xdr:colOff>
      <xdr:row>21</xdr:row>
      <xdr:rowOff>8283</xdr:rowOff>
    </xdr:to>
    <xdr:cxnSp macro="">
      <xdr:nvCxnSpPr>
        <xdr:cNvPr id="36" name="Connecteur droit 35">
          <a:extLst>
            <a:ext uri="{FF2B5EF4-FFF2-40B4-BE49-F238E27FC236}">
              <a16:creationId xmlns:a16="http://schemas.microsoft.com/office/drawing/2014/main" id="{D1F08761-F492-4AA6-853C-8F8D751CA165}"/>
            </a:ext>
          </a:extLst>
        </xdr:cNvPr>
        <xdr:cNvCxnSpPr/>
      </xdr:nvCxnSpPr>
      <xdr:spPr>
        <a:xfrm flipH="1" flipV="1">
          <a:off x="3818283" y="3387587"/>
          <a:ext cx="695740" cy="795131"/>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416042</xdr:colOff>
      <xdr:row>21</xdr:row>
      <xdr:rowOff>196233</xdr:rowOff>
    </xdr:from>
    <xdr:to>
      <xdr:col>5</xdr:col>
      <xdr:colOff>416042</xdr:colOff>
      <xdr:row>31</xdr:row>
      <xdr:rowOff>8282</xdr:rowOff>
    </xdr:to>
    <xdr:cxnSp macro="">
      <xdr:nvCxnSpPr>
        <xdr:cNvPr id="39" name="Connecteur droit 38">
          <a:extLst>
            <a:ext uri="{FF2B5EF4-FFF2-40B4-BE49-F238E27FC236}">
              <a16:creationId xmlns:a16="http://schemas.microsoft.com/office/drawing/2014/main" id="{BD1D824B-E666-4A6F-AF3F-D978032A163D}"/>
            </a:ext>
          </a:extLst>
        </xdr:cNvPr>
        <xdr:cNvCxnSpPr/>
      </xdr:nvCxnSpPr>
      <xdr:spPr>
        <a:xfrm>
          <a:off x="4598759" y="4370668"/>
          <a:ext cx="0" cy="1799875"/>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612913</xdr:colOff>
      <xdr:row>3</xdr:row>
      <xdr:rowOff>157369</xdr:rowOff>
    </xdr:from>
    <xdr:to>
      <xdr:col>6</xdr:col>
      <xdr:colOff>265044</xdr:colOff>
      <xdr:row>8</xdr:row>
      <xdr:rowOff>66261</xdr:rowOff>
    </xdr:to>
    <xdr:cxnSp macro="">
      <xdr:nvCxnSpPr>
        <xdr:cNvPr id="41" name="Connecteur droit 40">
          <a:extLst>
            <a:ext uri="{FF2B5EF4-FFF2-40B4-BE49-F238E27FC236}">
              <a16:creationId xmlns:a16="http://schemas.microsoft.com/office/drawing/2014/main" id="{8906319F-CFE8-4FD5-B334-1492FAE0D17C}"/>
            </a:ext>
          </a:extLst>
        </xdr:cNvPr>
        <xdr:cNvCxnSpPr/>
      </xdr:nvCxnSpPr>
      <xdr:spPr>
        <a:xfrm flipH="1">
          <a:off x="3122543" y="753717"/>
          <a:ext cx="2161762" cy="902805"/>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687457</xdr:colOff>
      <xdr:row>8</xdr:row>
      <xdr:rowOff>165653</xdr:rowOff>
    </xdr:from>
    <xdr:to>
      <xdr:col>7</xdr:col>
      <xdr:colOff>298174</xdr:colOff>
      <xdr:row>12</xdr:row>
      <xdr:rowOff>33131</xdr:rowOff>
    </xdr:to>
    <xdr:cxnSp macro="">
      <xdr:nvCxnSpPr>
        <xdr:cNvPr id="45" name="Connecteur droit 44">
          <a:extLst>
            <a:ext uri="{FF2B5EF4-FFF2-40B4-BE49-F238E27FC236}">
              <a16:creationId xmlns:a16="http://schemas.microsoft.com/office/drawing/2014/main" id="{692B6CF9-3687-4B8F-9493-97AADB62328B}"/>
            </a:ext>
          </a:extLst>
        </xdr:cNvPr>
        <xdr:cNvCxnSpPr/>
      </xdr:nvCxnSpPr>
      <xdr:spPr>
        <a:xfrm flipH="1" flipV="1">
          <a:off x="3197087" y="1755914"/>
          <a:ext cx="2956891" cy="662608"/>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654327</xdr:colOff>
      <xdr:row>12</xdr:row>
      <xdr:rowOff>140805</xdr:rowOff>
    </xdr:from>
    <xdr:to>
      <xdr:col>7</xdr:col>
      <xdr:colOff>273326</xdr:colOff>
      <xdr:row>16</xdr:row>
      <xdr:rowOff>57978</xdr:rowOff>
    </xdr:to>
    <xdr:cxnSp macro="">
      <xdr:nvCxnSpPr>
        <xdr:cNvPr id="49" name="Connecteur droit 48">
          <a:extLst>
            <a:ext uri="{FF2B5EF4-FFF2-40B4-BE49-F238E27FC236}">
              <a16:creationId xmlns:a16="http://schemas.microsoft.com/office/drawing/2014/main" id="{A07E17D7-BC02-43B5-B585-5A54C77749C9}"/>
            </a:ext>
          </a:extLst>
        </xdr:cNvPr>
        <xdr:cNvCxnSpPr/>
      </xdr:nvCxnSpPr>
      <xdr:spPr>
        <a:xfrm flipH="1">
          <a:off x="4000501" y="2526196"/>
          <a:ext cx="2128629" cy="712304"/>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521805</xdr:colOff>
      <xdr:row>13</xdr:row>
      <xdr:rowOff>0</xdr:rowOff>
    </xdr:from>
    <xdr:to>
      <xdr:col>9</xdr:col>
      <xdr:colOff>223632</xdr:colOff>
      <xdr:row>19</xdr:row>
      <xdr:rowOff>24847</xdr:rowOff>
    </xdr:to>
    <xdr:cxnSp macro="">
      <xdr:nvCxnSpPr>
        <xdr:cNvPr id="53" name="Connecteur droit 52">
          <a:extLst>
            <a:ext uri="{FF2B5EF4-FFF2-40B4-BE49-F238E27FC236}">
              <a16:creationId xmlns:a16="http://schemas.microsoft.com/office/drawing/2014/main" id="{02C6FC1D-140F-4E85-940B-0C8B4865A55D}"/>
            </a:ext>
          </a:extLst>
        </xdr:cNvPr>
        <xdr:cNvCxnSpPr/>
      </xdr:nvCxnSpPr>
      <xdr:spPr>
        <a:xfrm flipH="1" flipV="1">
          <a:off x="6377609" y="2584174"/>
          <a:ext cx="1374914" cy="1217543"/>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588066</xdr:colOff>
      <xdr:row>19</xdr:row>
      <xdr:rowOff>124239</xdr:rowOff>
    </xdr:from>
    <xdr:to>
      <xdr:col>9</xdr:col>
      <xdr:colOff>190500</xdr:colOff>
      <xdr:row>21</xdr:row>
      <xdr:rowOff>91109</xdr:rowOff>
    </xdr:to>
    <xdr:cxnSp macro="">
      <xdr:nvCxnSpPr>
        <xdr:cNvPr id="57" name="Connecteur droit 56">
          <a:extLst>
            <a:ext uri="{FF2B5EF4-FFF2-40B4-BE49-F238E27FC236}">
              <a16:creationId xmlns:a16="http://schemas.microsoft.com/office/drawing/2014/main" id="{27869CE3-B04B-4E6C-858A-1E63206A9D18}"/>
            </a:ext>
          </a:extLst>
        </xdr:cNvPr>
        <xdr:cNvCxnSpPr/>
      </xdr:nvCxnSpPr>
      <xdr:spPr>
        <a:xfrm flipV="1">
          <a:off x="4770783" y="3901109"/>
          <a:ext cx="2948608" cy="364435"/>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394507</xdr:colOff>
      <xdr:row>20</xdr:row>
      <xdr:rowOff>91109</xdr:rowOff>
    </xdr:from>
    <xdr:to>
      <xdr:col>9</xdr:col>
      <xdr:colOff>394507</xdr:colOff>
      <xdr:row>30</xdr:row>
      <xdr:rowOff>140805</xdr:rowOff>
    </xdr:to>
    <xdr:cxnSp macro="">
      <xdr:nvCxnSpPr>
        <xdr:cNvPr id="60" name="Connecteur droit 59">
          <a:extLst>
            <a:ext uri="{FF2B5EF4-FFF2-40B4-BE49-F238E27FC236}">
              <a16:creationId xmlns:a16="http://schemas.microsoft.com/office/drawing/2014/main" id="{0C8AA996-90D6-40C6-88BB-BF822771C102}"/>
            </a:ext>
          </a:extLst>
        </xdr:cNvPr>
        <xdr:cNvCxnSpPr/>
      </xdr:nvCxnSpPr>
      <xdr:spPr>
        <a:xfrm>
          <a:off x="7923398" y="4066761"/>
          <a:ext cx="0" cy="2037522"/>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629478</xdr:colOff>
      <xdr:row>3</xdr:row>
      <xdr:rowOff>140804</xdr:rowOff>
    </xdr:from>
    <xdr:to>
      <xdr:col>10</xdr:col>
      <xdr:colOff>149088</xdr:colOff>
      <xdr:row>8</xdr:row>
      <xdr:rowOff>66261</xdr:rowOff>
    </xdr:to>
    <xdr:cxnSp macro="">
      <xdr:nvCxnSpPr>
        <xdr:cNvPr id="65" name="Connecteur droit 64">
          <a:extLst>
            <a:ext uri="{FF2B5EF4-FFF2-40B4-BE49-F238E27FC236}">
              <a16:creationId xmlns:a16="http://schemas.microsoft.com/office/drawing/2014/main" id="{936BCC39-7B52-4F86-888F-EE8544EEABD0}"/>
            </a:ext>
          </a:extLst>
        </xdr:cNvPr>
        <xdr:cNvCxnSpPr/>
      </xdr:nvCxnSpPr>
      <xdr:spPr>
        <a:xfrm flipH="1" flipV="1">
          <a:off x="5648739" y="737152"/>
          <a:ext cx="2865784" cy="91937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621196</xdr:colOff>
      <xdr:row>8</xdr:row>
      <xdr:rowOff>149087</xdr:rowOff>
    </xdr:from>
    <xdr:to>
      <xdr:col>10</xdr:col>
      <xdr:colOff>173936</xdr:colOff>
      <xdr:row>12</xdr:row>
      <xdr:rowOff>49696</xdr:rowOff>
    </xdr:to>
    <xdr:cxnSp macro="">
      <xdr:nvCxnSpPr>
        <xdr:cNvPr id="68" name="Connecteur droit 67">
          <a:extLst>
            <a:ext uri="{FF2B5EF4-FFF2-40B4-BE49-F238E27FC236}">
              <a16:creationId xmlns:a16="http://schemas.microsoft.com/office/drawing/2014/main" id="{F4414732-E9E3-40D5-AA5B-133347144861}"/>
            </a:ext>
          </a:extLst>
        </xdr:cNvPr>
        <xdr:cNvCxnSpPr/>
      </xdr:nvCxnSpPr>
      <xdr:spPr>
        <a:xfrm flipH="1">
          <a:off x="6477000" y="1739348"/>
          <a:ext cx="2062371" cy="695739"/>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588065</xdr:colOff>
      <xdr:row>5</xdr:row>
      <xdr:rowOff>0</xdr:rowOff>
    </xdr:from>
    <xdr:to>
      <xdr:col>11</xdr:col>
      <xdr:colOff>265045</xdr:colOff>
      <xdr:row>8</xdr:row>
      <xdr:rowOff>8282</xdr:rowOff>
    </xdr:to>
    <xdr:cxnSp macro="">
      <xdr:nvCxnSpPr>
        <xdr:cNvPr id="73" name="Connecteur droit 72">
          <a:extLst>
            <a:ext uri="{FF2B5EF4-FFF2-40B4-BE49-F238E27FC236}">
              <a16:creationId xmlns:a16="http://schemas.microsoft.com/office/drawing/2014/main" id="{51EAF4A7-3A5A-491F-8DFD-437F24B961A8}"/>
            </a:ext>
          </a:extLst>
        </xdr:cNvPr>
        <xdr:cNvCxnSpPr/>
      </xdr:nvCxnSpPr>
      <xdr:spPr>
        <a:xfrm flipH="1">
          <a:off x="8953500" y="993913"/>
          <a:ext cx="513523" cy="60463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414131</xdr:colOff>
      <xdr:row>17</xdr:row>
      <xdr:rowOff>190500</xdr:rowOff>
    </xdr:from>
    <xdr:to>
      <xdr:col>13</xdr:col>
      <xdr:colOff>414131</xdr:colOff>
      <xdr:row>31</xdr:row>
      <xdr:rowOff>27397</xdr:rowOff>
    </xdr:to>
    <xdr:cxnSp macro="">
      <xdr:nvCxnSpPr>
        <xdr:cNvPr id="76" name="Connecteur droit 75">
          <a:extLst>
            <a:ext uri="{FF2B5EF4-FFF2-40B4-BE49-F238E27FC236}">
              <a16:creationId xmlns:a16="http://schemas.microsoft.com/office/drawing/2014/main" id="{82CD6A8C-DDB9-4525-B939-AFFE662B71E8}"/>
            </a:ext>
          </a:extLst>
        </xdr:cNvPr>
        <xdr:cNvCxnSpPr/>
      </xdr:nvCxnSpPr>
      <xdr:spPr>
        <a:xfrm>
          <a:off x="11289196" y="3569804"/>
          <a:ext cx="0" cy="2619854"/>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588066</xdr:colOff>
      <xdr:row>17</xdr:row>
      <xdr:rowOff>165653</xdr:rowOff>
    </xdr:from>
    <xdr:to>
      <xdr:col>13</xdr:col>
      <xdr:colOff>339587</xdr:colOff>
      <xdr:row>19</xdr:row>
      <xdr:rowOff>107673</xdr:rowOff>
    </xdr:to>
    <xdr:cxnSp macro="">
      <xdr:nvCxnSpPr>
        <xdr:cNvPr id="78" name="Connecteur droit 77">
          <a:extLst>
            <a:ext uri="{FF2B5EF4-FFF2-40B4-BE49-F238E27FC236}">
              <a16:creationId xmlns:a16="http://schemas.microsoft.com/office/drawing/2014/main" id="{BB878924-2F91-447B-BE6E-08EBA4A9DC04}"/>
            </a:ext>
          </a:extLst>
        </xdr:cNvPr>
        <xdr:cNvCxnSpPr/>
      </xdr:nvCxnSpPr>
      <xdr:spPr>
        <a:xfrm flipH="1">
          <a:off x="8116957" y="3544957"/>
          <a:ext cx="3097695" cy="339586"/>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546652</xdr:colOff>
      <xdr:row>9</xdr:row>
      <xdr:rowOff>33131</xdr:rowOff>
    </xdr:from>
    <xdr:to>
      <xdr:col>13</xdr:col>
      <xdr:colOff>339587</xdr:colOff>
      <xdr:row>17</xdr:row>
      <xdr:rowOff>0</xdr:rowOff>
    </xdr:to>
    <xdr:cxnSp macro="">
      <xdr:nvCxnSpPr>
        <xdr:cNvPr id="81" name="Connecteur droit 80">
          <a:extLst>
            <a:ext uri="{FF2B5EF4-FFF2-40B4-BE49-F238E27FC236}">
              <a16:creationId xmlns:a16="http://schemas.microsoft.com/office/drawing/2014/main" id="{DEBD6C5C-122D-43A5-BCF4-20649DD320AC}"/>
            </a:ext>
          </a:extLst>
        </xdr:cNvPr>
        <xdr:cNvCxnSpPr/>
      </xdr:nvCxnSpPr>
      <xdr:spPr>
        <a:xfrm>
          <a:off x="8912087" y="1822174"/>
          <a:ext cx="2302565" cy="1557130"/>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563218</xdr:colOff>
      <xdr:row>15</xdr:row>
      <xdr:rowOff>149087</xdr:rowOff>
    </xdr:from>
    <xdr:to>
      <xdr:col>16</xdr:col>
      <xdr:colOff>265043</xdr:colOff>
      <xdr:row>17</xdr:row>
      <xdr:rowOff>66261</xdr:rowOff>
    </xdr:to>
    <xdr:cxnSp macro="">
      <xdr:nvCxnSpPr>
        <xdr:cNvPr id="86" name="Connecteur droit 85">
          <a:extLst>
            <a:ext uri="{FF2B5EF4-FFF2-40B4-BE49-F238E27FC236}">
              <a16:creationId xmlns:a16="http://schemas.microsoft.com/office/drawing/2014/main" id="{D2C60E21-F749-478A-833C-1C0F919F3796}"/>
            </a:ext>
          </a:extLst>
        </xdr:cNvPr>
        <xdr:cNvCxnSpPr/>
      </xdr:nvCxnSpPr>
      <xdr:spPr>
        <a:xfrm flipH="1">
          <a:off x="11438283" y="3130826"/>
          <a:ext cx="2211456" cy="314739"/>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430696</xdr:colOff>
      <xdr:row>4</xdr:row>
      <xdr:rowOff>49695</xdr:rowOff>
    </xdr:from>
    <xdr:to>
      <xdr:col>16</xdr:col>
      <xdr:colOff>430696</xdr:colOff>
      <xdr:row>14</xdr:row>
      <xdr:rowOff>157369</xdr:rowOff>
    </xdr:to>
    <xdr:cxnSp macro="">
      <xdr:nvCxnSpPr>
        <xdr:cNvPr id="89" name="Connecteur droit 88">
          <a:extLst>
            <a:ext uri="{FF2B5EF4-FFF2-40B4-BE49-F238E27FC236}">
              <a16:creationId xmlns:a16="http://schemas.microsoft.com/office/drawing/2014/main" id="{BD1AC2DD-7258-4DAC-A46A-3EEE5555F314}"/>
            </a:ext>
          </a:extLst>
        </xdr:cNvPr>
        <xdr:cNvCxnSpPr/>
      </xdr:nvCxnSpPr>
      <xdr:spPr>
        <a:xfrm>
          <a:off x="13815392" y="844825"/>
          <a:ext cx="0" cy="2095501"/>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447262</xdr:colOff>
      <xdr:row>16</xdr:row>
      <xdr:rowOff>49695</xdr:rowOff>
    </xdr:from>
    <xdr:to>
      <xdr:col>18</xdr:col>
      <xdr:colOff>314739</xdr:colOff>
      <xdr:row>30</xdr:row>
      <xdr:rowOff>132522</xdr:rowOff>
    </xdr:to>
    <xdr:cxnSp macro="">
      <xdr:nvCxnSpPr>
        <xdr:cNvPr id="91" name="Connecteur droit 90">
          <a:extLst>
            <a:ext uri="{FF2B5EF4-FFF2-40B4-BE49-F238E27FC236}">
              <a16:creationId xmlns:a16="http://schemas.microsoft.com/office/drawing/2014/main" id="{5274DF01-FAAF-4B58-A813-36E1FB242941}"/>
            </a:ext>
          </a:extLst>
        </xdr:cNvPr>
        <xdr:cNvCxnSpPr/>
      </xdr:nvCxnSpPr>
      <xdr:spPr>
        <a:xfrm>
          <a:off x="13831958" y="3230217"/>
          <a:ext cx="1540564" cy="2865783"/>
        </a:xfrm>
        <a:prstGeom prst="line">
          <a:avLst/>
        </a:prstGeom>
        <a:ln w="6350">
          <a:solidFill>
            <a:sysClr val="windowText" lastClr="000000"/>
          </a:solidFill>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20</xdr:col>
      <xdr:colOff>588065</xdr:colOff>
      <xdr:row>31</xdr:row>
      <xdr:rowOff>90480</xdr:rowOff>
    </xdr:from>
    <xdr:ext cx="1598543" cy="219163"/>
    <mc:AlternateContent xmlns:mc="http://schemas.openxmlformats.org/markup-compatibility/2006" xmlns:a14="http://schemas.microsoft.com/office/drawing/2010/main">
      <mc:Choice Requires="a14">
        <xdr:sp macro="" textlink="">
          <xdr:nvSpPr>
            <xdr:cNvPr id="2" name="ZoneTexte 1">
              <a:extLst>
                <a:ext uri="{FF2B5EF4-FFF2-40B4-BE49-F238E27FC236}">
                  <a16:creationId xmlns:a16="http://schemas.microsoft.com/office/drawing/2014/main" id="{C4EB057F-B3E9-4895-8A27-8016FDFA9581}"/>
                </a:ext>
              </a:extLst>
            </xdr:cNvPr>
            <xdr:cNvSpPr txBox="1"/>
          </xdr:nvSpPr>
          <xdr:spPr>
            <a:xfrm>
              <a:off x="17318935" y="6261023"/>
              <a:ext cx="1598543"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fr-FR" sz="1400" b="0" i="1">
                        <a:latin typeface="Cambria Math" panose="02040503050406030204" pitchFamily="18" charset="0"/>
                      </a:rPr>
                      <m:t>𝑦</m:t>
                    </m:r>
                    <m:r>
                      <a:rPr lang="fr-FR" sz="1400" b="0" i="1">
                        <a:latin typeface="Cambria Math" panose="02040503050406030204" pitchFamily="18" charset="0"/>
                      </a:rPr>
                      <m:t>=</m:t>
                    </m:r>
                    <m:r>
                      <a:rPr lang="fr-FR" sz="1400" b="0" i="1">
                        <a:solidFill>
                          <a:schemeClr val="accent1"/>
                        </a:solidFill>
                        <a:latin typeface="Cambria Math" panose="02040503050406030204" pitchFamily="18" charset="0"/>
                      </a:rPr>
                      <m:t>𝑎</m:t>
                    </m:r>
                    <m:r>
                      <a:rPr lang="fr-FR" sz="1400" b="0" i="1">
                        <a:latin typeface="Cambria Math" panose="02040503050406030204" pitchFamily="18" charset="0"/>
                      </a:rPr>
                      <m:t>𝑥</m:t>
                    </m:r>
                    <m:r>
                      <a:rPr lang="fr-FR" sz="1400" b="0" i="1">
                        <a:latin typeface="Cambria Math" panose="02040503050406030204" pitchFamily="18" charset="0"/>
                      </a:rPr>
                      <m:t>+</m:t>
                    </m:r>
                    <m:r>
                      <a:rPr lang="fr-FR" sz="1400" b="0" i="1">
                        <a:solidFill>
                          <a:schemeClr val="accent3"/>
                        </a:solidFill>
                        <a:latin typeface="Cambria Math" panose="02040503050406030204" pitchFamily="18" charset="0"/>
                      </a:rPr>
                      <m:t>𝑏</m:t>
                    </m:r>
                    <m:r>
                      <a:rPr lang="fr-FR" sz="1400" b="0" i="1">
                        <a:solidFill>
                          <a:schemeClr val="accent3"/>
                        </a:solidFill>
                        <a:latin typeface="Cambria Math" panose="02040503050406030204" pitchFamily="18" charset="0"/>
                      </a:rPr>
                      <m:t> </m:t>
                    </m:r>
                  </m:oMath>
                </m:oMathPara>
              </a14:m>
              <a:endParaRPr lang="fr-FR" sz="1400"/>
            </a:p>
          </xdr:txBody>
        </xdr:sp>
      </mc:Choice>
      <mc:Fallback xmlns="">
        <xdr:sp macro="" textlink="">
          <xdr:nvSpPr>
            <xdr:cNvPr id="2" name="ZoneTexte 1">
              <a:extLst>
                <a:ext uri="{FF2B5EF4-FFF2-40B4-BE49-F238E27FC236}">
                  <a16:creationId xmlns:a16="http://schemas.microsoft.com/office/drawing/2014/main" id="{C4EB057F-B3E9-4895-8A27-8016FDFA9581}"/>
                </a:ext>
              </a:extLst>
            </xdr:cNvPr>
            <xdr:cNvSpPr txBox="1"/>
          </xdr:nvSpPr>
          <xdr:spPr>
            <a:xfrm>
              <a:off x="17318935" y="6261023"/>
              <a:ext cx="1598543"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fr-FR" sz="1400" b="0" i="0">
                  <a:latin typeface="Cambria Math" panose="02040503050406030204" pitchFamily="18" charset="0"/>
                </a:rPr>
                <a:t>𝑦=</a:t>
              </a:r>
              <a:r>
                <a:rPr lang="fr-FR" sz="1400" b="0" i="0">
                  <a:solidFill>
                    <a:schemeClr val="accent1"/>
                  </a:solidFill>
                  <a:latin typeface="Cambria Math" panose="02040503050406030204" pitchFamily="18" charset="0"/>
                </a:rPr>
                <a:t>𝑎</a:t>
              </a:r>
              <a:r>
                <a:rPr lang="fr-FR" sz="1400" b="0" i="0">
                  <a:latin typeface="Cambria Math" panose="02040503050406030204" pitchFamily="18" charset="0"/>
                </a:rPr>
                <a:t>𝑥+</a:t>
              </a:r>
              <a:r>
                <a:rPr lang="fr-FR" sz="1400" b="0" i="0">
                  <a:solidFill>
                    <a:schemeClr val="accent3"/>
                  </a:solidFill>
                  <a:latin typeface="Cambria Math" panose="02040503050406030204" pitchFamily="18" charset="0"/>
                </a:rPr>
                <a:t>𝑏 </a:t>
              </a:r>
              <a:endParaRPr lang="fr-FR" sz="1400"/>
            </a:p>
          </xdr:txBody>
        </xdr:sp>
      </mc:Fallback>
    </mc:AlternateContent>
    <xdr:clientData/>
  </xdr:oneCellAnchor>
  <xdr:oneCellAnchor>
    <xdr:from>
      <xdr:col>20</xdr:col>
      <xdr:colOff>677519</xdr:colOff>
      <xdr:row>36</xdr:row>
      <xdr:rowOff>173935</xdr:rowOff>
    </xdr:from>
    <xdr:ext cx="3231872" cy="475171"/>
    <mc:AlternateContent xmlns:mc="http://schemas.openxmlformats.org/markup-compatibility/2006" xmlns:a14="http://schemas.microsoft.com/office/drawing/2010/main">
      <mc:Choice Requires="a14">
        <xdr:sp macro="" textlink="">
          <xdr:nvSpPr>
            <xdr:cNvPr id="3" name="ZoneTexte 2">
              <a:extLst>
                <a:ext uri="{FF2B5EF4-FFF2-40B4-BE49-F238E27FC236}">
                  <a16:creationId xmlns:a16="http://schemas.microsoft.com/office/drawing/2014/main" id="{1B35C269-D07F-47F6-97B4-6E5DD33FD26F}"/>
                </a:ext>
              </a:extLst>
            </xdr:cNvPr>
            <xdr:cNvSpPr txBox="1"/>
          </xdr:nvSpPr>
          <xdr:spPr>
            <a:xfrm>
              <a:off x="17408389" y="7346674"/>
              <a:ext cx="3231872" cy="475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eaLnBrk="1" fontAlgn="auto" latinLnBrk="0" hangingPunct="1"/>
              <a14:m>
                <m:oMathPara xmlns:m="http://schemas.openxmlformats.org/officeDocument/2006/math">
                  <m:oMathParaPr>
                    <m:jc m:val="centerGroup"/>
                  </m:oMathParaPr>
                  <m:oMath xmlns:m="http://schemas.openxmlformats.org/officeDocument/2006/math">
                    <m:r>
                      <a:rPr lang="fr-FR" sz="1400" b="0" i="1">
                        <a:solidFill>
                          <a:sysClr val="windowText" lastClr="000000"/>
                        </a:solidFill>
                        <a:effectLst/>
                        <a:latin typeface="Cambria Math" panose="02040503050406030204" pitchFamily="18" charset="0"/>
                        <a:ea typeface="+mn-ea"/>
                        <a:cs typeface="+mn-cs"/>
                      </a:rPr>
                      <m:t>𝑦</m:t>
                    </m:r>
                    <m:r>
                      <a:rPr lang="fr-FR" sz="1400" b="0" i="1">
                        <a:solidFill>
                          <a:sysClr val="windowText" lastClr="000000"/>
                        </a:solidFill>
                        <a:effectLst/>
                        <a:latin typeface="Cambria Math" panose="02040503050406030204" pitchFamily="18" charset="0"/>
                        <a:ea typeface="+mn-ea"/>
                        <a:cs typeface="+mn-cs"/>
                      </a:rPr>
                      <m:t>=</m:t>
                    </m:r>
                    <m:f>
                      <m:fPr>
                        <m:ctrlPr>
                          <a:rPr lang="fr-FR" sz="1400" b="0" i="1">
                            <a:solidFill>
                              <a:schemeClr val="accent1"/>
                            </a:solidFill>
                            <a:effectLst/>
                            <a:latin typeface="Cambria Math" panose="02040503050406030204" pitchFamily="18" charset="0"/>
                            <a:ea typeface="+mn-ea"/>
                            <a:cs typeface="+mn-cs"/>
                          </a:rPr>
                        </m:ctrlPr>
                      </m:fPr>
                      <m:num>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1</m:t>
                        </m:r>
                      </m:num>
                      <m:den>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1</m:t>
                        </m:r>
                      </m:den>
                    </m:f>
                    <m:r>
                      <a:rPr lang="fr-FR" sz="1400" b="0" i="1">
                        <a:solidFill>
                          <a:schemeClr val="tx1"/>
                        </a:solidFill>
                        <a:effectLst/>
                        <a:latin typeface="Cambria Math" panose="02040503050406030204" pitchFamily="18" charset="0"/>
                        <a:ea typeface="+mn-ea"/>
                        <a:cs typeface="+mn-cs"/>
                      </a:rPr>
                      <m:t>𝑥</m:t>
                    </m:r>
                    <m:r>
                      <a:rPr lang="fr-FR" sz="1400" b="0" i="1">
                        <a:solidFill>
                          <a:schemeClr val="tx1"/>
                        </a:solidFill>
                        <a:effectLst/>
                        <a:latin typeface="Cambria Math" panose="02040503050406030204" pitchFamily="18" charset="0"/>
                        <a:ea typeface="+mn-ea"/>
                        <a:cs typeface="+mn-cs"/>
                      </a:rPr>
                      <m:t>+[</m:t>
                    </m:r>
                    <m:r>
                      <a:rPr lang="fr-FR" sz="1400" b="0" i="1">
                        <a:solidFill>
                          <a:schemeClr val="accent3"/>
                        </a:solidFill>
                        <a:effectLst/>
                        <a:latin typeface="Cambria Math" panose="02040503050406030204" pitchFamily="18" charset="0"/>
                        <a:ea typeface="+mn-ea"/>
                        <a:cs typeface="+mn-cs"/>
                      </a:rPr>
                      <m:t>𝑦</m:t>
                    </m:r>
                    <m:r>
                      <a:rPr lang="fr-FR" sz="1400" b="0" i="1">
                        <a:solidFill>
                          <a:schemeClr val="accent3"/>
                        </a:solidFill>
                        <a:effectLst/>
                        <a:latin typeface="Cambria Math" panose="02040503050406030204" pitchFamily="18" charset="0"/>
                        <a:ea typeface="+mn-ea"/>
                        <a:cs typeface="+mn-cs"/>
                      </a:rPr>
                      <m:t>1−</m:t>
                    </m:r>
                    <m:f>
                      <m:fPr>
                        <m:ctrlPr>
                          <a:rPr lang="fr-FR" sz="1400" b="0" i="1">
                            <a:solidFill>
                              <a:schemeClr val="accent3"/>
                            </a:solidFill>
                            <a:effectLst/>
                            <a:latin typeface="Cambria Math" panose="02040503050406030204" pitchFamily="18" charset="0"/>
                            <a:ea typeface="+mn-ea"/>
                            <a:cs typeface="+mn-cs"/>
                          </a:rPr>
                        </m:ctrlPr>
                      </m:fPr>
                      <m:num>
                        <m:r>
                          <a:rPr lang="fr-FR" sz="1400" b="0" i="1">
                            <a:solidFill>
                              <a:schemeClr val="accent3"/>
                            </a:solidFill>
                            <a:effectLst/>
                            <a:latin typeface="Cambria Math" panose="02040503050406030204" pitchFamily="18" charset="0"/>
                            <a:ea typeface="+mn-ea"/>
                            <a:cs typeface="+mn-cs"/>
                          </a:rPr>
                          <m:t>𝑦</m:t>
                        </m:r>
                        <m:r>
                          <a:rPr lang="fr-FR" sz="1400" b="0" i="1">
                            <a:solidFill>
                              <a:schemeClr val="accent3"/>
                            </a:solidFill>
                            <a:effectLst/>
                            <a:latin typeface="Cambria Math" panose="02040503050406030204" pitchFamily="18" charset="0"/>
                            <a:ea typeface="+mn-ea"/>
                            <a:cs typeface="+mn-cs"/>
                          </a:rPr>
                          <m:t>2−</m:t>
                        </m:r>
                        <m:r>
                          <a:rPr lang="fr-FR" sz="1400" b="0" i="1">
                            <a:solidFill>
                              <a:schemeClr val="accent3"/>
                            </a:solidFill>
                            <a:effectLst/>
                            <a:latin typeface="Cambria Math" panose="02040503050406030204" pitchFamily="18" charset="0"/>
                            <a:ea typeface="+mn-ea"/>
                            <a:cs typeface="+mn-cs"/>
                          </a:rPr>
                          <m:t>𝑦</m:t>
                        </m:r>
                        <m:r>
                          <a:rPr lang="fr-FR" sz="1400" b="0" i="1">
                            <a:solidFill>
                              <a:schemeClr val="accent3"/>
                            </a:solidFill>
                            <a:effectLst/>
                            <a:latin typeface="Cambria Math" panose="02040503050406030204" pitchFamily="18" charset="0"/>
                            <a:ea typeface="+mn-ea"/>
                            <a:cs typeface="+mn-cs"/>
                          </a:rPr>
                          <m:t>1</m:t>
                        </m:r>
                      </m:num>
                      <m:den>
                        <m:r>
                          <a:rPr lang="fr-FR" sz="1400" b="0" i="1">
                            <a:solidFill>
                              <a:schemeClr val="accent3"/>
                            </a:solidFill>
                            <a:effectLst/>
                            <a:latin typeface="Cambria Math" panose="02040503050406030204" pitchFamily="18" charset="0"/>
                            <a:ea typeface="+mn-ea"/>
                            <a:cs typeface="+mn-cs"/>
                          </a:rPr>
                          <m:t>𝑥</m:t>
                        </m:r>
                        <m:r>
                          <a:rPr lang="fr-FR" sz="1400" b="0" i="1">
                            <a:solidFill>
                              <a:schemeClr val="accent3"/>
                            </a:solidFill>
                            <a:effectLst/>
                            <a:latin typeface="Cambria Math" panose="02040503050406030204" pitchFamily="18" charset="0"/>
                            <a:ea typeface="+mn-ea"/>
                            <a:cs typeface="+mn-cs"/>
                          </a:rPr>
                          <m:t>2−</m:t>
                        </m:r>
                        <m:r>
                          <a:rPr lang="fr-FR" sz="1400" b="0" i="1">
                            <a:solidFill>
                              <a:schemeClr val="accent3"/>
                            </a:solidFill>
                            <a:effectLst/>
                            <a:latin typeface="Cambria Math" panose="02040503050406030204" pitchFamily="18" charset="0"/>
                            <a:ea typeface="+mn-ea"/>
                            <a:cs typeface="+mn-cs"/>
                          </a:rPr>
                          <m:t>𝑥</m:t>
                        </m:r>
                        <m:r>
                          <a:rPr lang="fr-FR" sz="1400" b="0" i="1">
                            <a:solidFill>
                              <a:schemeClr val="accent3"/>
                            </a:solidFill>
                            <a:effectLst/>
                            <a:latin typeface="Cambria Math" panose="02040503050406030204" pitchFamily="18" charset="0"/>
                            <a:ea typeface="+mn-ea"/>
                            <a:cs typeface="+mn-cs"/>
                          </a:rPr>
                          <m:t>1</m:t>
                        </m:r>
                      </m:den>
                    </m:f>
                    <m:r>
                      <a:rPr lang="fr-FR" sz="1400" b="0" i="1">
                        <a:solidFill>
                          <a:schemeClr val="accent3"/>
                        </a:solidFill>
                        <a:effectLst/>
                        <a:latin typeface="Cambria Math" panose="02040503050406030204" pitchFamily="18" charset="0"/>
                        <a:ea typeface="+mn-ea"/>
                        <a:cs typeface="+mn-cs"/>
                      </a:rPr>
                      <m:t>𝑥</m:t>
                    </m:r>
                    <m:r>
                      <a:rPr lang="fr-FR" sz="1400" b="0" i="1">
                        <a:solidFill>
                          <a:schemeClr val="accent3"/>
                        </a:solidFill>
                        <a:effectLst/>
                        <a:latin typeface="Cambria Math" panose="02040503050406030204" pitchFamily="18" charset="0"/>
                        <a:ea typeface="+mn-ea"/>
                        <a:cs typeface="+mn-cs"/>
                      </a:rPr>
                      <m:t>1]</m:t>
                    </m:r>
                  </m:oMath>
                </m:oMathPara>
              </a14:m>
              <a:endParaRPr lang="fr-FR" sz="1400">
                <a:effectLst/>
              </a:endParaRPr>
            </a:p>
          </xdr:txBody>
        </xdr:sp>
      </mc:Choice>
      <mc:Fallback xmlns="">
        <xdr:sp macro="" textlink="">
          <xdr:nvSpPr>
            <xdr:cNvPr id="3" name="ZoneTexte 2">
              <a:extLst>
                <a:ext uri="{FF2B5EF4-FFF2-40B4-BE49-F238E27FC236}">
                  <a16:creationId xmlns:a16="http://schemas.microsoft.com/office/drawing/2014/main" id="{1B35C269-D07F-47F6-97B4-6E5DD33FD26F}"/>
                </a:ext>
              </a:extLst>
            </xdr:cNvPr>
            <xdr:cNvSpPr txBox="1"/>
          </xdr:nvSpPr>
          <xdr:spPr>
            <a:xfrm>
              <a:off x="17408389" y="7346674"/>
              <a:ext cx="3231872" cy="475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eaLnBrk="1" fontAlgn="auto" latinLnBrk="0" hangingPunct="1"/>
              <a:r>
                <a:rPr lang="fr-FR" sz="1400" b="0" i="0">
                  <a:solidFill>
                    <a:sysClr val="windowText" lastClr="000000"/>
                  </a:solidFill>
                  <a:effectLst/>
                  <a:latin typeface="Cambria Math" panose="02040503050406030204" pitchFamily="18" charset="0"/>
                  <a:ea typeface="+mn-ea"/>
                  <a:cs typeface="+mn-cs"/>
                </a:rPr>
                <a:t>𝑦=</a:t>
              </a:r>
              <a:r>
                <a:rPr lang="fr-FR" sz="1400" b="0" i="0">
                  <a:solidFill>
                    <a:schemeClr val="accent1"/>
                  </a:solidFill>
                  <a:effectLst/>
                  <a:latin typeface="+mn-lt"/>
                  <a:ea typeface="+mn-ea"/>
                  <a:cs typeface="+mn-cs"/>
                </a:rPr>
                <a:t>(𝑦2−𝑦1)/(𝑥2−𝑥1)</a:t>
              </a:r>
              <a:r>
                <a:rPr lang="fr-FR" sz="1400" b="0" i="0">
                  <a:solidFill>
                    <a:schemeClr val="tx1"/>
                  </a:solidFill>
                  <a:effectLst/>
                  <a:latin typeface="+mn-lt"/>
                  <a:ea typeface="+mn-ea"/>
                  <a:cs typeface="+mn-cs"/>
                </a:rPr>
                <a:t> 𝑥+[</a:t>
              </a:r>
              <a:r>
                <a:rPr lang="fr-FR" sz="1400" b="0" i="0">
                  <a:solidFill>
                    <a:schemeClr val="accent3"/>
                  </a:solidFill>
                  <a:effectLst/>
                  <a:latin typeface="+mn-lt"/>
                  <a:ea typeface="+mn-ea"/>
                  <a:cs typeface="+mn-cs"/>
                </a:rPr>
                <a:t>𝑦1−(𝑦2−𝑦1)/(𝑥2−𝑥1) 𝑥1</a:t>
              </a:r>
              <a:r>
                <a:rPr lang="fr-FR" sz="1400" b="0" i="0">
                  <a:solidFill>
                    <a:schemeClr val="tx1"/>
                  </a:solidFill>
                  <a:effectLst/>
                  <a:latin typeface="+mn-lt"/>
                  <a:ea typeface="+mn-ea"/>
                  <a:cs typeface="+mn-cs"/>
                </a:rPr>
                <a:t>]</a:t>
              </a:r>
              <a:endParaRPr lang="fr-FR" sz="1400">
                <a:effectLst/>
              </a:endParaRPr>
            </a:p>
          </xdr:txBody>
        </xdr:sp>
      </mc:Fallback>
    </mc:AlternateContent>
    <xdr:clientData/>
  </xdr:oneCellAnchor>
  <xdr:oneCellAnchor>
    <xdr:from>
      <xdr:col>23</xdr:col>
      <xdr:colOff>49699</xdr:colOff>
      <xdr:row>33</xdr:row>
      <xdr:rowOff>173935</xdr:rowOff>
    </xdr:from>
    <xdr:ext cx="1434816" cy="404726"/>
    <mc:AlternateContent xmlns:mc="http://schemas.openxmlformats.org/markup-compatibility/2006" xmlns:a14="http://schemas.microsoft.com/office/drawing/2010/main">
      <mc:Choice Requires="a14">
        <xdr:sp macro="" textlink="">
          <xdr:nvSpPr>
            <xdr:cNvPr id="32" name="ZoneTexte 31">
              <a:extLst>
                <a:ext uri="{FF2B5EF4-FFF2-40B4-BE49-F238E27FC236}">
                  <a16:creationId xmlns:a16="http://schemas.microsoft.com/office/drawing/2014/main" id="{062962C7-8445-4DD6-8459-2EFBD9DED8D7}"/>
                </a:ext>
              </a:extLst>
            </xdr:cNvPr>
            <xdr:cNvSpPr txBox="1"/>
          </xdr:nvSpPr>
          <xdr:spPr>
            <a:xfrm>
              <a:off x="19290199" y="6750326"/>
              <a:ext cx="1434816"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eaLnBrk="1" fontAlgn="auto" latinLnBrk="0" hangingPunct="1"/>
              <a14:m>
                <m:oMathPara xmlns:m="http://schemas.openxmlformats.org/officeDocument/2006/math">
                  <m:oMathParaPr>
                    <m:jc m:val="centerGroup"/>
                  </m:oMathParaPr>
                  <m:oMath xmlns:m="http://schemas.openxmlformats.org/officeDocument/2006/math">
                    <m:r>
                      <m:rPr>
                        <m:sty m:val="p"/>
                      </m:rPr>
                      <a:rPr lang="fr-FR" sz="1400" b="0" i="1">
                        <a:solidFill>
                          <a:schemeClr val="accent3"/>
                        </a:solidFill>
                        <a:effectLst/>
                        <a:latin typeface="Cambria Math" panose="02040503050406030204" pitchFamily="18" charset="0"/>
                        <a:ea typeface="Cambria Math" panose="02040503050406030204" pitchFamily="18" charset="0"/>
                        <a:cs typeface="+mn-cs"/>
                      </a:rPr>
                      <m:t>b</m:t>
                    </m:r>
                    <m:r>
                      <a:rPr lang="fr-FR" sz="1400" b="0" i="1">
                        <a:solidFill>
                          <a:schemeClr val="tx1"/>
                        </a:solidFill>
                        <a:effectLst/>
                        <a:latin typeface="Cambria Math" panose="02040503050406030204" pitchFamily="18" charset="0"/>
                        <a:ea typeface="Cambria Math" panose="02040503050406030204" pitchFamily="18" charset="0"/>
                        <a:cs typeface="+mn-cs"/>
                      </a:rPr>
                      <m:t>=</m:t>
                    </m:r>
                    <m:r>
                      <a:rPr lang="fr-FR" sz="1400" b="0" i="1">
                        <a:solidFill>
                          <a:schemeClr val="tx1"/>
                        </a:solidFill>
                        <a:effectLst/>
                        <a:latin typeface="Cambria Math" panose="02040503050406030204" pitchFamily="18" charset="0"/>
                        <a:ea typeface="+mn-ea"/>
                        <a:cs typeface="+mn-cs"/>
                      </a:rPr>
                      <m:t>𝑦</m:t>
                    </m:r>
                    <m:r>
                      <a:rPr lang="fr-FR" sz="1400" b="0" i="1">
                        <a:solidFill>
                          <a:schemeClr val="tx1"/>
                        </a:solidFill>
                        <a:effectLst/>
                        <a:latin typeface="Cambria Math" panose="02040503050406030204" pitchFamily="18" charset="0"/>
                        <a:ea typeface="+mn-ea"/>
                        <a:cs typeface="+mn-cs"/>
                      </a:rPr>
                      <m:t>−</m:t>
                    </m:r>
                    <m:f>
                      <m:fPr>
                        <m:ctrlPr>
                          <a:rPr lang="fr-FR" sz="1400" b="0" i="1">
                            <a:solidFill>
                              <a:schemeClr val="accent1"/>
                            </a:solidFill>
                            <a:effectLst/>
                            <a:latin typeface="Cambria Math" panose="02040503050406030204" pitchFamily="18" charset="0"/>
                            <a:ea typeface="+mn-ea"/>
                            <a:cs typeface="+mn-cs"/>
                          </a:rPr>
                        </m:ctrlPr>
                      </m:fPr>
                      <m:num>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1</m:t>
                        </m:r>
                      </m:num>
                      <m:den>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1</m:t>
                        </m:r>
                      </m:den>
                    </m:f>
                    <m:r>
                      <a:rPr lang="fr-FR" sz="1400" b="0" i="1">
                        <a:solidFill>
                          <a:schemeClr val="tx1"/>
                        </a:solidFill>
                        <a:effectLst/>
                        <a:latin typeface="Cambria Math" panose="02040503050406030204" pitchFamily="18" charset="0"/>
                        <a:ea typeface="+mn-ea"/>
                        <a:cs typeface="+mn-cs"/>
                      </a:rPr>
                      <m:t>𝑥</m:t>
                    </m:r>
                  </m:oMath>
                </m:oMathPara>
              </a14:m>
              <a:endParaRPr lang="fr-FR" sz="1400">
                <a:effectLst/>
              </a:endParaRPr>
            </a:p>
          </xdr:txBody>
        </xdr:sp>
      </mc:Choice>
      <mc:Fallback xmlns="">
        <xdr:sp macro="" textlink="">
          <xdr:nvSpPr>
            <xdr:cNvPr id="32" name="ZoneTexte 31">
              <a:extLst>
                <a:ext uri="{FF2B5EF4-FFF2-40B4-BE49-F238E27FC236}">
                  <a16:creationId xmlns:a16="http://schemas.microsoft.com/office/drawing/2014/main" id="{062962C7-8445-4DD6-8459-2EFBD9DED8D7}"/>
                </a:ext>
              </a:extLst>
            </xdr:cNvPr>
            <xdr:cNvSpPr txBox="1"/>
          </xdr:nvSpPr>
          <xdr:spPr>
            <a:xfrm>
              <a:off x="19290199" y="6750326"/>
              <a:ext cx="1434816"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eaLnBrk="1" fontAlgn="auto" latinLnBrk="0" hangingPunct="1"/>
              <a:r>
                <a:rPr lang="fr-FR" sz="1400" b="0" i="0">
                  <a:solidFill>
                    <a:schemeClr val="accent3"/>
                  </a:solidFill>
                  <a:effectLst/>
                  <a:latin typeface="Cambria Math" panose="02040503050406030204" pitchFamily="18" charset="0"/>
                  <a:ea typeface="Cambria Math" panose="02040503050406030204" pitchFamily="18" charset="0"/>
                  <a:cs typeface="+mn-cs"/>
                </a:rPr>
                <a:t>b</a:t>
              </a:r>
              <a:r>
                <a:rPr lang="fr-FR" sz="1400" b="0" i="0">
                  <a:solidFill>
                    <a:schemeClr val="tx1"/>
                  </a:solidFill>
                  <a:effectLst/>
                  <a:latin typeface="Cambria Math" panose="02040503050406030204" pitchFamily="18" charset="0"/>
                  <a:ea typeface="Cambria Math" panose="02040503050406030204" pitchFamily="18" charset="0"/>
                  <a:cs typeface="+mn-cs"/>
                </a:rPr>
                <a:t>=</a:t>
              </a:r>
              <a:r>
                <a:rPr lang="fr-FR" sz="1400" b="0" i="0">
                  <a:solidFill>
                    <a:schemeClr val="tx1"/>
                  </a:solidFill>
                  <a:effectLst/>
                  <a:latin typeface="+mn-lt"/>
                  <a:ea typeface="+mn-ea"/>
                  <a:cs typeface="+mn-cs"/>
                </a:rPr>
                <a:t>𝑦−</a:t>
              </a:r>
              <a:r>
                <a:rPr lang="fr-FR" sz="1400" b="0" i="0">
                  <a:solidFill>
                    <a:schemeClr val="accent1"/>
                  </a:solidFill>
                  <a:effectLst/>
                  <a:latin typeface="+mn-lt"/>
                  <a:ea typeface="+mn-ea"/>
                  <a:cs typeface="+mn-cs"/>
                </a:rPr>
                <a:t>(𝑦2−𝑦1)/(𝑥2−𝑥1)</a:t>
              </a:r>
              <a:r>
                <a:rPr lang="fr-FR" sz="1400" b="0" i="0">
                  <a:solidFill>
                    <a:schemeClr val="tx1"/>
                  </a:solidFill>
                  <a:effectLst/>
                  <a:latin typeface="+mn-lt"/>
                  <a:ea typeface="+mn-ea"/>
                  <a:cs typeface="+mn-cs"/>
                </a:rPr>
                <a:t> 𝑥</a:t>
              </a:r>
              <a:endParaRPr lang="fr-FR" sz="1400">
                <a:effectLst/>
              </a:endParaRPr>
            </a:p>
          </xdr:txBody>
        </xdr:sp>
      </mc:Fallback>
    </mc:AlternateContent>
    <xdr:clientData/>
  </xdr:oneCellAnchor>
  <xdr:oneCellAnchor>
    <xdr:from>
      <xdr:col>22</xdr:col>
      <xdr:colOff>810038</xdr:colOff>
      <xdr:row>30</xdr:row>
      <xdr:rowOff>172278</xdr:rowOff>
    </xdr:from>
    <xdr:ext cx="1137106" cy="404791"/>
    <mc:AlternateContent xmlns:mc="http://schemas.openxmlformats.org/markup-compatibility/2006" xmlns:a14="http://schemas.microsoft.com/office/drawing/2010/main">
      <mc:Choice Requires="a14">
        <xdr:sp macro="" textlink="">
          <xdr:nvSpPr>
            <xdr:cNvPr id="4" name="ZoneTexte 3">
              <a:extLst>
                <a:ext uri="{FF2B5EF4-FFF2-40B4-BE49-F238E27FC236}">
                  <a16:creationId xmlns:a16="http://schemas.microsoft.com/office/drawing/2014/main" id="{149121E2-F0ED-4E2D-B19A-48BD951799E4}"/>
                </a:ext>
              </a:extLst>
            </xdr:cNvPr>
            <xdr:cNvSpPr txBox="1"/>
          </xdr:nvSpPr>
          <xdr:spPr>
            <a:xfrm>
              <a:off x="19213995" y="6144039"/>
              <a:ext cx="1137106" cy="4047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FR" sz="1400" b="0" i="1">
                        <a:solidFill>
                          <a:schemeClr val="accent1"/>
                        </a:solidFill>
                        <a:effectLst/>
                        <a:latin typeface="Cambria Math" panose="02040503050406030204" pitchFamily="18" charset="0"/>
                        <a:ea typeface="+mn-ea"/>
                        <a:cs typeface="+mn-cs"/>
                      </a:rPr>
                      <m:t>𝑎</m:t>
                    </m:r>
                    <m:r>
                      <a:rPr lang="fr-FR" sz="1400" b="0" i="1">
                        <a:solidFill>
                          <a:schemeClr val="tx1"/>
                        </a:solidFill>
                        <a:effectLst/>
                        <a:latin typeface="Cambria Math" panose="02040503050406030204" pitchFamily="18" charset="0"/>
                        <a:ea typeface="+mn-ea"/>
                        <a:cs typeface="+mn-cs"/>
                      </a:rPr>
                      <m:t>=</m:t>
                    </m:r>
                    <m:f>
                      <m:fPr>
                        <m:ctrlPr>
                          <a:rPr lang="fr-FR" sz="1400" b="0" i="1">
                            <a:solidFill>
                              <a:schemeClr val="accent1"/>
                            </a:solidFill>
                            <a:effectLst/>
                            <a:latin typeface="Cambria Math" panose="02040503050406030204" pitchFamily="18" charset="0"/>
                            <a:ea typeface="+mn-ea"/>
                            <a:cs typeface="+mn-cs"/>
                          </a:rPr>
                        </m:ctrlPr>
                      </m:fPr>
                      <m:num>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2 −</m:t>
                        </m:r>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1</m:t>
                        </m:r>
                      </m:num>
                      <m:den>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1</m:t>
                        </m:r>
                      </m:den>
                    </m:f>
                  </m:oMath>
                </m:oMathPara>
              </a14:m>
              <a:br>
                <a:rPr lang="fr-FR" sz="1400" b="0">
                  <a:solidFill>
                    <a:schemeClr val="tx1"/>
                  </a:solidFill>
                  <a:effectLst/>
                  <a:latin typeface="+mn-lt"/>
                  <a:ea typeface="+mn-ea"/>
                  <a:cs typeface="+mn-cs"/>
                </a:rPr>
              </a:br>
              <a:endParaRPr lang="fr-FR" sz="1400"/>
            </a:p>
          </xdr:txBody>
        </xdr:sp>
      </mc:Choice>
      <mc:Fallback xmlns="">
        <xdr:sp macro="" textlink="">
          <xdr:nvSpPr>
            <xdr:cNvPr id="4" name="ZoneTexte 3">
              <a:extLst>
                <a:ext uri="{FF2B5EF4-FFF2-40B4-BE49-F238E27FC236}">
                  <a16:creationId xmlns:a16="http://schemas.microsoft.com/office/drawing/2014/main" id="{149121E2-F0ED-4E2D-B19A-48BD951799E4}"/>
                </a:ext>
              </a:extLst>
            </xdr:cNvPr>
            <xdr:cNvSpPr txBox="1"/>
          </xdr:nvSpPr>
          <xdr:spPr>
            <a:xfrm>
              <a:off x="19213995" y="6144039"/>
              <a:ext cx="1137106" cy="4047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fr-FR" sz="1400" b="0" i="0">
                  <a:solidFill>
                    <a:schemeClr val="accent1"/>
                  </a:solidFill>
                  <a:effectLst/>
                  <a:latin typeface="Cambria Math" panose="02040503050406030204" pitchFamily="18" charset="0"/>
                  <a:ea typeface="+mn-ea"/>
                  <a:cs typeface="+mn-cs"/>
                </a:rPr>
                <a:t>𝑎</a:t>
              </a:r>
              <a:r>
                <a:rPr lang="fr-FR" sz="1400" b="0" i="0">
                  <a:solidFill>
                    <a:schemeClr val="tx1"/>
                  </a:solidFill>
                  <a:effectLst/>
                  <a:latin typeface="+mn-lt"/>
                  <a:ea typeface="+mn-ea"/>
                  <a:cs typeface="+mn-cs"/>
                </a:rPr>
                <a:t>=</a:t>
              </a:r>
              <a:r>
                <a:rPr lang="fr-FR" sz="1400" b="0" i="0">
                  <a:solidFill>
                    <a:schemeClr val="accent1"/>
                  </a:solidFill>
                  <a:effectLst/>
                  <a:latin typeface="+mn-lt"/>
                  <a:ea typeface="+mn-ea"/>
                  <a:cs typeface="+mn-cs"/>
                </a:rPr>
                <a:t>(𝑦2 −𝑦1)/(𝑥2−𝑥1)</a:t>
              </a:r>
              <a:br>
                <a:rPr lang="fr-FR" sz="1400" b="0">
                  <a:solidFill>
                    <a:schemeClr val="tx1"/>
                  </a:solidFill>
                  <a:effectLst/>
                  <a:latin typeface="+mn-lt"/>
                  <a:ea typeface="+mn-ea"/>
                  <a:cs typeface="+mn-cs"/>
                </a:rPr>
              </a:br>
              <a:endParaRPr lang="fr-FR" sz="1400"/>
            </a:p>
          </xdr:txBody>
        </xdr:sp>
      </mc:Fallback>
    </mc:AlternateContent>
    <xdr:clientData/>
  </xdr:oneCellAnchor>
  <xdr:twoCellAnchor>
    <xdr:from>
      <xdr:col>24</xdr:col>
      <xdr:colOff>786847</xdr:colOff>
      <xdr:row>33</xdr:row>
      <xdr:rowOff>165652</xdr:rowOff>
    </xdr:from>
    <xdr:to>
      <xdr:col>28</xdr:col>
      <xdr:colOff>339586</xdr:colOff>
      <xdr:row>36</xdr:row>
      <xdr:rowOff>8282</xdr:rowOff>
    </xdr:to>
    <xdr:sp macro="" textlink="">
      <xdr:nvSpPr>
        <xdr:cNvPr id="5" name="ZoneTexte 4">
          <a:extLst>
            <a:ext uri="{FF2B5EF4-FFF2-40B4-BE49-F238E27FC236}">
              <a16:creationId xmlns:a16="http://schemas.microsoft.com/office/drawing/2014/main" id="{2DAC7B70-1EC4-42E6-B9EE-297BB47F7B05}"/>
            </a:ext>
          </a:extLst>
        </xdr:cNvPr>
        <xdr:cNvSpPr txBox="1"/>
      </xdr:nvSpPr>
      <xdr:spPr>
        <a:xfrm>
          <a:off x="20863890" y="6742043"/>
          <a:ext cx="2898913" cy="4389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With x and y the</a:t>
          </a:r>
          <a:r>
            <a:rPr lang="fr-FR" sz="1100" baseline="0"/>
            <a:t> coordinates of any point on the equation. Here I used y1 and x1.</a:t>
          </a:r>
          <a:endParaRPr lang="fr-FR" sz="1100"/>
        </a:p>
      </xdr:txBody>
    </xdr:sp>
    <xdr:clientData/>
  </xdr:twoCellAnchor>
  <xdr:oneCellAnchor>
    <xdr:from>
      <xdr:col>20</xdr:col>
      <xdr:colOff>571500</xdr:colOff>
      <xdr:row>39</xdr:row>
      <xdr:rowOff>168965</xdr:rowOff>
    </xdr:from>
    <xdr:ext cx="2893944" cy="475171"/>
    <mc:AlternateContent xmlns:mc="http://schemas.openxmlformats.org/markup-compatibility/2006" xmlns:a14="http://schemas.microsoft.com/office/drawing/2010/main">
      <mc:Choice Requires="a14">
        <xdr:sp macro="" textlink="">
          <xdr:nvSpPr>
            <xdr:cNvPr id="35" name="ZoneTexte 34">
              <a:extLst>
                <a:ext uri="{FF2B5EF4-FFF2-40B4-BE49-F238E27FC236}">
                  <a16:creationId xmlns:a16="http://schemas.microsoft.com/office/drawing/2014/main" id="{4F0881AB-0DBC-497F-9C26-B5CFBB031336}"/>
                </a:ext>
              </a:extLst>
            </xdr:cNvPr>
            <xdr:cNvSpPr txBox="1"/>
          </xdr:nvSpPr>
          <xdr:spPr>
            <a:xfrm>
              <a:off x="17302370" y="7938052"/>
              <a:ext cx="2893944" cy="475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eaLnBrk="1" fontAlgn="auto" latinLnBrk="0" hangingPunct="1"/>
              <a14:m>
                <m:oMathPara xmlns:m="http://schemas.openxmlformats.org/officeDocument/2006/math">
                  <m:oMathParaPr>
                    <m:jc m:val="centerGroup"/>
                  </m:oMathParaPr>
                  <m:oMath xmlns:m="http://schemas.openxmlformats.org/officeDocument/2006/math">
                    <m:r>
                      <a:rPr lang="fr-FR" sz="1400" b="0" i="1">
                        <a:solidFill>
                          <a:sysClr val="windowText" lastClr="000000"/>
                        </a:solidFill>
                        <a:effectLst/>
                        <a:latin typeface="Cambria Math" panose="02040503050406030204" pitchFamily="18" charset="0"/>
                        <a:ea typeface="+mn-ea"/>
                        <a:cs typeface="+mn-cs"/>
                      </a:rPr>
                      <m:t>𝑦</m:t>
                    </m:r>
                    <m:r>
                      <a:rPr lang="fr-FR" sz="1400" b="0" i="1">
                        <a:solidFill>
                          <a:sysClr val="windowText" lastClr="000000"/>
                        </a:solidFill>
                        <a:effectLst/>
                        <a:latin typeface="Cambria Math" panose="02040503050406030204" pitchFamily="18" charset="0"/>
                        <a:ea typeface="+mn-ea"/>
                        <a:cs typeface="+mn-cs"/>
                      </a:rPr>
                      <m:t>=</m:t>
                    </m:r>
                    <m:r>
                      <a:rPr lang="fr-FR" sz="1400" b="0" i="1">
                        <a:solidFill>
                          <a:schemeClr val="accent3"/>
                        </a:solidFill>
                        <a:effectLst/>
                        <a:latin typeface="Cambria Math" panose="02040503050406030204" pitchFamily="18" charset="0"/>
                        <a:ea typeface="+mn-ea"/>
                        <a:cs typeface="+mn-cs"/>
                      </a:rPr>
                      <m:t>𝑦</m:t>
                    </m:r>
                    <m:r>
                      <a:rPr lang="fr-FR" sz="1400" b="0" i="1">
                        <a:solidFill>
                          <a:schemeClr val="accent3"/>
                        </a:solidFill>
                        <a:effectLst/>
                        <a:latin typeface="Cambria Math" panose="02040503050406030204" pitchFamily="18" charset="0"/>
                        <a:ea typeface="+mn-ea"/>
                        <a:cs typeface="+mn-cs"/>
                      </a:rPr>
                      <m:t>1+ </m:t>
                    </m:r>
                    <m:f>
                      <m:fPr>
                        <m:ctrlPr>
                          <a:rPr lang="fr-FR" sz="1400" b="0" i="1">
                            <a:solidFill>
                              <a:schemeClr val="accent1"/>
                            </a:solidFill>
                            <a:effectLst/>
                            <a:latin typeface="Cambria Math" panose="02040503050406030204" pitchFamily="18" charset="0"/>
                            <a:ea typeface="+mn-ea"/>
                            <a:cs typeface="+mn-cs"/>
                          </a:rPr>
                        </m:ctrlPr>
                      </m:fPr>
                      <m:num>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𝑦</m:t>
                        </m:r>
                        <m:r>
                          <a:rPr lang="fr-FR" sz="1400" b="0" i="1">
                            <a:solidFill>
                              <a:schemeClr val="accent1"/>
                            </a:solidFill>
                            <a:effectLst/>
                            <a:latin typeface="Cambria Math" panose="02040503050406030204" pitchFamily="18" charset="0"/>
                            <a:ea typeface="+mn-ea"/>
                            <a:cs typeface="+mn-cs"/>
                          </a:rPr>
                          <m:t>1</m:t>
                        </m:r>
                      </m:num>
                      <m:den>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2−</m:t>
                        </m:r>
                        <m:r>
                          <a:rPr lang="fr-FR" sz="1400" b="0" i="1">
                            <a:solidFill>
                              <a:schemeClr val="accent1"/>
                            </a:solidFill>
                            <a:effectLst/>
                            <a:latin typeface="Cambria Math" panose="02040503050406030204" pitchFamily="18" charset="0"/>
                            <a:ea typeface="+mn-ea"/>
                            <a:cs typeface="+mn-cs"/>
                          </a:rPr>
                          <m:t>𝑥</m:t>
                        </m:r>
                        <m:r>
                          <a:rPr lang="fr-FR" sz="1400" b="0" i="1">
                            <a:solidFill>
                              <a:schemeClr val="accent1"/>
                            </a:solidFill>
                            <a:effectLst/>
                            <a:latin typeface="Cambria Math" panose="02040503050406030204" pitchFamily="18" charset="0"/>
                            <a:ea typeface="+mn-ea"/>
                            <a:cs typeface="+mn-cs"/>
                          </a:rPr>
                          <m:t>1</m:t>
                        </m:r>
                      </m:den>
                    </m:f>
                    <m:r>
                      <a:rPr lang="fr-FR" sz="1400" b="0" i="1">
                        <a:solidFill>
                          <a:sysClr val="windowText" lastClr="000000"/>
                        </a:solidFill>
                        <a:effectLst/>
                        <a:latin typeface="Cambria Math" panose="02040503050406030204" pitchFamily="18" charset="0"/>
                        <a:ea typeface="+mn-ea"/>
                        <a:cs typeface="+mn-cs"/>
                      </a:rPr>
                      <m:t>(</m:t>
                    </m:r>
                    <m:r>
                      <a:rPr lang="fr-FR" sz="1400" b="0" i="1">
                        <a:solidFill>
                          <a:sysClr val="windowText" lastClr="000000"/>
                        </a:solidFill>
                        <a:effectLst/>
                        <a:latin typeface="Cambria Math" panose="02040503050406030204" pitchFamily="18" charset="0"/>
                        <a:ea typeface="+mn-ea"/>
                        <a:cs typeface="+mn-cs"/>
                      </a:rPr>
                      <m:t>𝑥</m:t>
                    </m:r>
                    <m:r>
                      <a:rPr lang="fr-FR" sz="1400" b="0" i="1">
                        <a:solidFill>
                          <a:sysClr val="windowText" lastClr="000000"/>
                        </a:solidFill>
                        <a:effectLst/>
                        <a:latin typeface="Cambria Math" panose="02040503050406030204" pitchFamily="18" charset="0"/>
                        <a:ea typeface="+mn-ea"/>
                        <a:cs typeface="+mn-cs"/>
                      </a:rPr>
                      <m:t>−</m:t>
                    </m:r>
                    <m:r>
                      <a:rPr lang="fr-FR" sz="1400" b="0" i="1">
                        <a:solidFill>
                          <a:schemeClr val="accent3"/>
                        </a:solidFill>
                        <a:effectLst/>
                        <a:latin typeface="Cambria Math" panose="02040503050406030204" pitchFamily="18" charset="0"/>
                        <a:ea typeface="+mn-ea"/>
                        <a:cs typeface="+mn-cs"/>
                      </a:rPr>
                      <m:t>𝑥</m:t>
                    </m:r>
                    <m:r>
                      <a:rPr lang="fr-FR" sz="1400" b="0" i="1">
                        <a:solidFill>
                          <a:schemeClr val="accent3"/>
                        </a:solidFill>
                        <a:effectLst/>
                        <a:latin typeface="Cambria Math" panose="02040503050406030204" pitchFamily="18" charset="0"/>
                        <a:ea typeface="+mn-ea"/>
                        <a:cs typeface="+mn-cs"/>
                      </a:rPr>
                      <m:t>1)</m:t>
                    </m:r>
                  </m:oMath>
                </m:oMathPara>
              </a14:m>
              <a:endParaRPr lang="fr-FR" sz="1400">
                <a:effectLst/>
              </a:endParaRPr>
            </a:p>
          </xdr:txBody>
        </xdr:sp>
      </mc:Choice>
      <mc:Fallback xmlns="">
        <xdr:sp macro="" textlink="">
          <xdr:nvSpPr>
            <xdr:cNvPr id="35" name="ZoneTexte 34">
              <a:extLst>
                <a:ext uri="{FF2B5EF4-FFF2-40B4-BE49-F238E27FC236}">
                  <a16:creationId xmlns:a16="http://schemas.microsoft.com/office/drawing/2014/main" id="{4F0881AB-0DBC-497F-9C26-B5CFBB031336}"/>
                </a:ext>
              </a:extLst>
            </xdr:cNvPr>
            <xdr:cNvSpPr txBox="1"/>
          </xdr:nvSpPr>
          <xdr:spPr>
            <a:xfrm>
              <a:off x="17302370" y="7938052"/>
              <a:ext cx="2893944" cy="475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eaLnBrk="1" fontAlgn="auto" latinLnBrk="0" hangingPunct="1"/>
              <a:r>
                <a:rPr lang="fr-FR" sz="1400" b="0" i="0">
                  <a:solidFill>
                    <a:sysClr val="windowText" lastClr="000000"/>
                  </a:solidFill>
                  <a:effectLst/>
                  <a:latin typeface="Cambria Math" panose="02040503050406030204" pitchFamily="18" charset="0"/>
                  <a:ea typeface="+mn-ea"/>
                  <a:cs typeface="+mn-cs"/>
                </a:rPr>
                <a:t>𝑦=</a:t>
              </a:r>
              <a:r>
                <a:rPr lang="fr-FR" sz="1400" b="0" i="0">
                  <a:solidFill>
                    <a:schemeClr val="accent3"/>
                  </a:solidFill>
                  <a:effectLst/>
                  <a:latin typeface="Cambria Math" panose="02040503050406030204" pitchFamily="18" charset="0"/>
                  <a:ea typeface="+mn-ea"/>
                  <a:cs typeface="+mn-cs"/>
                </a:rPr>
                <a:t>𝑦1</a:t>
              </a:r>
              <a:r>
                <a:rPr lang="fr-FR" sz="1400" b="0" i="0">
                  <a:solidFill>
                    <a:sysClr val="windowText" lastClr="000000"/>
                  </a:solidFill>
                  <a:effectLst/>
                  <a:latin typeface="Cambria Math" panose="02040503050406030204" pitchFamily="18" charset="0"/>
                  <a:ea typeface="+mn-ea"/>
                  <a:cs typeface="+mn-cs"/>
                </a:rPr>
                <a:t>+ </a:t>
              </a:r>
              <a:r>
                <a:rPr lang="fr-FR" sz="1400" b="0" i="0">
                  <a:solidFill>
                    <a:schemeClr val="accent1"/>
                  </a:solidFill>
                  <a:effectLst/>
                  <a:latin typeface="+mn-lt"/>
                  <a:ea typeface="+mn-ea"/>
                  <a:cs typeface="+mn-cs"/>
                </a:rPr>
                <a:t> (𝑦2−𝑦1)/(𝑥2−𝑥1)</a:t>
              </a:r>
              <a:r>
                <a:rPr lang="fr-FR" sz="1400" b="0" i="0">
                  <a:solidFill>
                    <a:sysClr val="windowText" lastClr="000000"/>
                  </a:solidFill>
                  <a:effectLst/>
                  <a:latin typeface="Cambria Math" panose="02040503050406030204" pitchFamily="18" charset="0"/>
                  <a:ea typeface="+mn-ea"/>
                  <a:cs typeface="+mn-cs"/>
                </a:rPr>
                <a:t>(𝑥−</a:t>
              </a:r>
              <a:r>
                <a:rPr lang="fr-FR" sz="1400" b="0" i="0">
                  <a:solidFill>
                    <a:schemeClr val="accent3"/>
                  </a:solidFill>
                  <a:effectLst/>
                  <a:latin typeface="Cambria Math" panose="02040503050406030204" pitchFamily="18" charset="0"/>
                  <a:ea typeface="+mn-ea"/>
                  <a:cs typeface="+mn-cs"/>
                </a:rPr>
                <a:t>𝑥1</a:t>
              </a:r>
              <a:r>
                <a:rPr lang="fr-FR" sz="1400" b="0" i="0">
                  <a:solidFill>
                    <a:sysClr val="windowText" lastClr="000000"/>
                  </a:solidFill>
                  <a:effectLst/>
                  <a:latin typeface="Cambria Math" panose="02040503050406030204" pitchFamily="18" charset="0"/>
                  <a:ea typeface="+mn-ea"/>
                  <a:cs typeface="+mn-cs"/>
                </a:rPr>
                <a:t>)</a:t>
              </a:r>
              <a:endParaRPr lang="fr-FR" sz="1400">
                <a:effectLst/>
              </a:endParaRPr>
            </a:p>
          </xdr:txBody>
        </xdr:sp>
      </mc:Fallback>
    </mc:AlternateContent>
    <xdr:clientData/>
  </xdr:oneCellAnchor>
  <xdr:twoCellAnchor>
    <xdr:from>
      <xdr:col>24</xdr:col>
      <xdr:colOff>757030</xdr:colOff>
      <xdr:row>30</xdr:row>
      <xdr:rowOff>119269</xdr:rowOff>
    </xdr:from>
    <xdr:to>
      <xdr:col>28</xdr:col>
      <xdr:colOff>309769</xdr:colOff>
      <xdr:row>32</xdr:row>
      <xdr:rowOff>160682</xdr:rowOff>
    </xdr:to>
    <xdr:sp macro="" textlink="">
      <xdr:nvSpPr>
        <xdr:cNvPr id="37" name="ZoneTexte 36">
          <a:extLst>
            <a:ext uri="{FF2B5EF4-FFF2-40B4-BE49-F238E27FC236}">
              <a16:creationId xmlns:a16="http://schemas.microsoft.com/office/drawing/2014/main" id="{22DFDF43-354F-46F0-A8A2-CACA0DD383E7}"/>
            </a:ext>
          </a:extLst>
        </xdr:cNvPr>
        <xdr:cNvSpPr txBox="1"/>
      </xdr:nvSpPr>
      <xdr:spPr>
        <a:xfrm>
          <a:off x="20834073" y="6091030"/>
          <a:ext cx="2898913" cy="4389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With x the SiO2 content, and y the</a:t>
          </a:r>
          <a:r>
            <a:rPr lang="fr-FR" sz="1100" baseline="0"/>
            <a:t> alkali content.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B2E024C-EF35-454F-A98A-6813C8EE9B06}">
  <we:reference id="wa104381504" version="1.0.0.0" store="fr-FR" storeType="OMEX"/>
  <we:alternateReferences>
    <we:reference id="wa104381504" version="1.0.0.0" store="WA104381504" storeType="OMEX"/>
  </we:alternateReferences>
  <we:properties/>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E100"/>
  <sheetViews>
    <sheetView zoomScale="175" zoomScaleNormal="175" zoomScalePageLayoutView="125" workbookViewId="0">
      <selection activeCell="A6" sqref="A6"/>
    </sheetView>
  </sheetViews>
  <sheetFormatPr defaultColWidth="11" defaultRowHeight="15" x14ac:dyDescent="0.25"/>
  <cols>
    <col min="1" max="1" width="11" style="20"/>
    <col min="2" max="2" width="11" style="24"/>
    <col min="3" max="4" width="11" style="22"/>
    <col min="5" max="5" width="23" style="19" bestFit="1" customWidth="1"/>
    <col min="6" max="16384" width="11" style="13"/>
  </cols>
  <sheetData>
    <row r="1" spans="1:5" ht="16.2" thickBot="1" x14ac:dyDescent="0.35">
      <c r="A1" s="38" t="s">
        <v>0</v>
      </c>
      <c r="B1" s="39"/>
      <c r="C1" s="39"/>
      <c r="D1" s="40"/>
      <c r="E1" s="13" t="s">
        <v>23</v>
      </c>
    </row>
    <row r="2" spans="1:5" x14ac:dyDescent="0.25">
      <c r="A2" s="21" t="s">
        <v>2</v>
      </c>
      <c r="B2" s="25" t="s">
        <v>3</v>
      </c>
      <c r="C2" s="23" t="s">
        <v>4</v>
      </c>
      <c r="D2" s="23" t="s">
        <v>5</v>
      </c>
    </row>
    <row r="3" spans="1:5" x14ac:dyDescent="0.25">
      <c r="A3" s="20" t="s">
        <v>51</v>
      </c>
      <c r="B3" s="24">
        <v>43.85</v>
      </c>
      <c r="C3" s="22">
        <v>2.73</v>
      </c>
      <c r="D3" s="22">
        <v>0.77</v>
      </c>
      <c r="E3" s="19" t="str">
        <f>IF(Backstage!$T3="",Backstage!$S3,Backstage!$T3)</f>
        <v>Basanite</v>
      </c>
    </row>
    <row r="4" spans="1:5" x14ac:dyDescent="0.25">
      <c r="A4" s="20" t="s">
        <v>52</v>
      </c>
      <c r="B4" s="24">
        <v>44.8</v>
      </c>
      <c r="C4" s="22">
        <v>4.01</v>
      </c>
      <c r="D4" s="22">
        <v>1.45</v>
      </c>
      <c r="E4" s="19" t="str">
        <f>IF(Backstage!$T4="",Backstage!$S4,Backstage!$T4)</f>
        <v>Basanite</v>
      </c>
    </row>
    <row r="5" spans="1:5" x14ac:dyDescent="0.25">
      <c r="A5" s="20" t="s">
        <v>53</v>
      </c>
      <c r="B5" s="24">
        <v>45.4</v>
      </c>
      <c r="C5" s="22">
        <v>4.25</v>
      </c>
      <c r="D5" s="22">
        <v>1.75</v>
      </c>
      <c r="E5" s="19" t="str">
        <f>IF(Backstage!$T5="",Backstage!$S5,Backstage!$T5)</f>
        <v>Basanite</v>
      </c>
    </row>
    <row r="6" spans="1:5" x14ac:dyDescent="0.25">
      <c r="A6" s="20" t="s">
        <v>54</v>
      </c>
      <c r="B6" s="24">
        <v>47.25</v>
      </c>
      <c r="C6" s="22">
        <v>4.78</v>
      </c>
      <c r="D6" s="22">
        <v>1.62</v>
      </c>
      <c r="E6" s="19" t="str">
        <f>IF(Backstage!$T6="",Backstage!$S6,Backstage!$T6)</f>
        <v>Basanite</v>
      </c>
    </row>
    <row r="7" spans="1:5" x14ac:dyDescent="0.25">
      <c r="A7" s="20" t="s">
        <v>55</v>
      </c>
      <c r="B7" s="24">
        <v>46.98</v>
      </c>
      <c r="C7" s="22">
        <v>4.8499999999999996</v>
      </c>
      <c r="D7" s="22">
        <v>1.6</v>
      </c>
      <c r="E7" s="19" t="str">
        <f>IF(Backstage!$T7="",Backstage!$S7,Backstage!$T7)</f>
        <v>Basanite</v>
      </c>
    </row>
    <row r="8" spans="1:5" x14ac:dyDescent="0.25">
      <c r="A8" s="20" t="s">
        <v>56</v>
      </c>
      <c r="B8" s="24">
        <v>47.27</v>
      </c>
      <c r="C8" s="22">
        <v>3.85</v>
      </c>
      <c r="D8" s="22">
        <v>1.17</v>
      </c>
      <c r="E8" s="19" t="str">
        <f>IF(Backstage!$T8="",Backstage!$S8,Backstage!$T8)</f>
        <v>Hawaiite</v>
      </c>
    </row>
    <row r="9" spans="1:5" x14ac:dyDescent="0.25">
      <c r="A9" s="20" t="s">
        <v>57</v>
      </c>
      <c r="B9" s="24">
        <v>47.25</v>
      </c>
      <c r="C9" s="22">
        <v>3.82</v>
      </c>
      <c r="D9" s="22">
        <v>1.18</v>
      </c>
      <c r="E9" s="19" t="str">
        <f>IF(Backstage!$T9="",Backstage!$S9,Backstage!$T9)</f>
        <v>Hawaiite</v>
      </c>
    </row>
    <row r="10" spans="1:5" x14ac:dyDescent="0.25">
      <c r="A10" s="20" t="s">
        <v>58</v>
      </c>
      <c r="B10" s="24">
        <v>48.01</v>
      </c>
      <c r="C10" s="22">
        <v>4.1399999999999997</v>
      </c>
      <c r="D10" s="22">
        <v>1.35</v>
      </c>
      <c r="E10" s="19" t="str">
        <f>IF(Backstage!$T10="",Backstage!$S10,Backstage!$T10)</f>
        <v>Hawaiite</v>
      </c>
    </row>
    <row r="11" spans="1:5" x14ac:dyDescent="0.25">
      <c r="A11" s="20" t="s">
        <v>59</v>
      </c>
      <c r="B11" s="24">
        <v>47.95</v>
      </c>
      <c r="C11" s="22">
        <v>4.18</v>
      </c>
      <c r="D11" s="22">
        <v>1.34</v>
      </c>
      <c r="E11" s="19" t="str">
        <f>IF(Backstage!$T11="",Backstage!$S11,Backstage!$T11)</f>
        <v>Hawaiite</v>
      </c>
    </row>
    <row r="12" spans="1:5" x14ac:dyDescent="0.25">
      <c r="A12" s="20" t="s">
        <v>60</v>
      </c>
      <c r="B12" s="24">
        <v>46.89</v>
      </c>
      <c r="C12" s="22">
        <v>2.25</v>
      </c>
      <c r="D12" s="22">
        <v>0.68</v>
      </c>
      <c r="E12" s="19" t="str">
        <f>IF(Backstage!$T12="",Backstage!$S12,Backstage!$T12)</f>
        <v>Basalt</v>
      </c>
    </row>
    <row r="13" spans="1:5" x14ac:dyDescent="0.25">
      <c r="A13" s="20" t="s">
        <v>61</v>
      </c>
      <c r="B13" s="24">
        <v>46.7</v>
      </c>
      <c r="C13" s="22">
        <v>2.37</v>
      </c>
      <c r="D13" s="22">
        <v>0.74</v>
      </c>
      <c r="E13" s="19" t="str">
        <f>IF(Backstage!$T13="",Backstage!$S13,Backstage!$T13)</f>
        <v>Basalt</v>
      </c>
    </row>
    <row r="14" spans="1:5" x14ac:dyDescent="0.25">
      <c r="A14" s="20" t="s">
        <v>62</v>
      </c>
      <c r="B14" s="24">
        <v>46.85</v>
      </c>
      <c r="C14" s="22">
        <v>2.85</v>
      </c>
      <c r="D14" s="22">
        <v>0.82</v>
      </c>
      <c r="E14" s="19" t="str">
        <f>IF(Backstage!$T14="",Backstage!$S14,Backstage!$T14)</f>
        <v>Basalt</v>
      </c>
    </row>
    <row r="15" spans="1:5" x14ac:dyDescent="0.25">
      <c r="A15" s="20" t="s">
        <v>63</v>
      </c>
      <c r="B15" s="24">
        <v>45.5</v>
      </c>
      <c r="C15" s="22">
        <v>2.96</v>
      </c>
      <c r="D15" s="22">
        <v>1.03</v>
      </c>
      <c r="E15" s="19" t="str">
        <f>IF(Backstage!$T15="",Backstage!$S15,Backstage!$T15)</f>
        <v>Basalt</v>
      </c>
    </row>
    <row r="16" spans="1:5" x14ac:dyDescent="0.25">
      <c r="A16" s="20" t="s">
        <v>64</v>
      </c>
      <c r="B16" s="24">
        <v>45.85</v>
      </c>
      <c r="C16" s="22">
        <v>2.9</v>
      </c>
      <c r="D16" s="22">
        <v>1</v>
      </c>
      <c r="E16" s="19" t="str">
        <f>IF(Backstage!$T16="",Backstage!$S16,Backstage!$T16)</f>
        <v>Basalt</v>
      </c>
    </row>
    <row r="17" spans="1:5" x14ac:dyDescent="0.25">
      <c r="A17" s="20" t="s">
        <v>65</v>
      </c>
      <c r="B17" s="24">
        <v>45.63</v>
      </c>
      <c r="C17" s="22">
        <v>3.01</v>
      </c>
      <c r="D17" s="22">
        <v>1.05</v>
      </c>
      <c r="E17" s="19" t="str">
        <f>IF(Backstage!$T17="",Backstage!$S17,Backstage!$T17)</f>
        <v>Basalt</v>
      </c>
    </row>
    <row r="18" spans="1:5" x14ac:dyDescent="0.25">
      <c r="A18" s="20" t="s">
        <v>66</v>
      </c>
      <c r="B18" s="24">
        <v>45.99</v>
      </c>
      <c r="C18" s="22">
        <v>2.9</v>
      </c>
      <c r="D18" s="22">
        <v>0.91</v>
      </c>
      <c r="E18" s="19" t="str">
        <f>IF(Backstage!$T18="",Backstage!$S18,Backstage!$T18)</f>
        <v>Basalt</v>
      </c>
    </row>
    <row r="19" spans="1:5" x14ac:dyDescent="0.25">
      <c r="A19" s="20" t="s">
        <v>109</v>
      </c>
      <c r="B19" s="24">
        <v>46.8</v>
      </c>
      <c r="C19" s="22">
        <v>3.79</v>
      </c>
      <c r="D19" s="22">
        <v>1.1499999999999999</v>
      </c>
      <c r="E19" s="19" t="str">
        <f>IF(Backstage!$T19="",Backstage!$S19,Backstage!$T19)</f>
        <v>Basalt</v>
      </c>
    </row>
    <row r="20" spans="1:5" x14ac:dyDescent="0.25">
      <c r="A20" s="20" t="s">
        <v>67</v>
      </c>
      <c r="B20" s="24">
        <v>47.65</v>
      </c>
      <c r="C20" s="22">
        <v>3.68</v>
      </c>
      <c r="D20" s="22">
        <v>1.17</v>
      </c>
      <c r="E20" s="19" t="str">
        <f>IF(Backstage!$T20="",Backstage!$S20,Backstage!$T20)</f>
        <v>Basalt</v>
      </c>
    </row>
    <row r="21" spans="1:5" x14ac:dyDescent="0.25">
      <c r="A21" s="20" t="s">
        <v>68</v>
      </c>
      <c r="B21" s="24">
        <v>48.35</v>
      </c>
      <c r="C21" s="22">
        <v>2.5</v>
      </c>
      <c r="D21" s="22">
        <v>0.59</v>
      </c>
      <c r="E21" s="19" t="str">
        <f>IF(Backstage!$T21="",Backstage!$S21,Backstage!$T21)</f>
        <v>Basalt</v>
      </c>
    </row>
    <row r="22" spans="1:5" x14ac:dyDescent="0.25">
      <c r="A22" s="20" t="s">
        <v>69</v>
      </c>
      <c r="B22" s="24">
        <v>48.42</v>
      </c>
      <c r="C22" s="22">
        <v>2.41</v>
      </c>
      <c r="D22" s="22">
        <v>0.51</v>
      </c>
      <c r="E22" s="19" t="str">
        <f>IF(Backstage!$T22="",Backstage!$S22,Backstage!$T22)</f>
        <v>Basalt</v>
      </c>
    </row>
    <row r="23" spans="1:5" x14ac:dyDescent="0.25">
      <c r="A23" s="20" t="s">
        <v>70</v>
      </c>
      <c r="B23" s="24">
        <v>47.75</v>
      </c>
      <c r="C23" s="22">
        <v>2.5499999999999998</v>
      </c>
      <c r="D23" s="22">
        <v>0.65</v>
      </c>
      <c r="E23" s="19" t="str">
        <f>IF(Backstage!$T23="",Backstage!$S23,Backstage!$T23)</f>
        <v>Basalt</v>
      </c>
    </row>
    <row r="24" spans="1:5" x14ac:dyDescent="0.25">
      <c r="A24" s="20" t="s">
        <v>71</v>
      </c>
      <c r="B24" s="24">
        <v>48.5</v>
      </c>
      <c r="C24" s="22">
        <v>2.58</v>
      </c>
      <c r="D24" s="22">
        <v>0.55000000000000004</v>
      </c>
      <c r="E24" s="19" t="str">
        <f>IF(Backstage!$T24="",Backstage!$S24,Backstage!$T24)</f>
        <v>Basalt</v>
      </c>
    </row>
    <row r="25" spans="1:5" x14ac:dyDescent="0.25">
      <c r="A25" s="20" t="s">
        <v>72</v>
      </c>
      <c r="B25" s="24">
        <v>49.45</v>
      </c>
      <c r="C25" s="22">
        <v>2.0099999999999998</v>
      </c>
      <c r="D25" s="22">
        <v>0.37</v>
      </c>
      <c r="E25" s="19" t="str">
        <f>IF(Backstage!$T25="",Backstage!$S25,Backstage!$T25)</f>
        <v>Basalt</v>
      </c>
    </row>
    <row r="26" spans="1:5" x14ac:dyDescent="0.25">
      <c r="A26" s="20" t="s">
        <v>107</v>
      </c>
      <c r="B26" s="24">
        <v>49.45</v>
      </c>
      <c r="C26" s="22">
        <v>2.36</v>
      </c>
      <c r="D26" s="22">
        <v>0.43</v>
      </c>
      <c r="E26" s="19" t="str">
        <f>IF(Backstage!$T26="",Backstage!$S26,Backstage!$T26)</f>
        <v>Basalt</v>
      </c>
    </row>
    <row r="27" spans="1:5" x14ac:dyDescent="0.25">
      <c r="A27" s="20" t="s">
        <v>73</v>
      </c>
      <c r="B27" s="24">
        <v>49.35</v>
      </c>
      <c r="C27" s="22">
        <v>2.2999999999999998</v>
      </c>
      <c r="D27" s="22">
        <v>0.44</v>
      </c>
      <c r="E27" s="19" t="str">
        <f>IF(Backstage!$T27="",Backstage!$S27,Backstage!$T27)</f>
        <v>Basalt</v>
      </c>
    </row>
    <row r="28" spans="1:5" x14ac:dyDescent="0.25">
      <c r="A28" s="20" t="s">
        <v>74</v>
      </c>
      <c r="B28" s="24">
        <v>49.6</v>
      </c>
      <c r="C28" s="22">
        <v>2.31</v>
      </c>
      <c r="D28" s="22">
        <v>0.43</v>
      </c>
      <c r="E28" s="19" t="str">
        <f>IF(Backstage!$T28="",Backstage!$S28,Backstage!$T28)</f>
        <v>Basalt</v>
      </c>
    </row>
    <row r="29" spans="1:5" x14ac:dyDescent="0.25">
      <c r="A29" s="20" t="s">
        <v>75</v>
      </c>
      <c r="B29" s="24">
        <v>49.3</v>
      </c>
      <c r="C29" s="22">
        <v>2.2799999999999998</v>
      </c>
      <c r="D29" s="22">
        <v>0.82</v>
      </c>
      <c r="E29" s="19" t="str">
        <f>IF(Backstage!$T29="",Backstage!$S29,Backstage!$T29)</f>
        <v>Basalt</v>
      </c>
    </row>
    <row r="30" spans="1:5" x14ac:dyDescent="0.25">
      <c r="A30" s="20" t="s">
        <v>76</v>
      </c>
      <c r="B30" s="24">
        <v>49.85</v>
      </c>
      <c r="C30" s="22">
        <v>2.35</v>
      </c>
      <c r="D30" s="22">
        <v>0.43</v>
      </c>
      <c r="E30" s="19" t="str">
        <f>IF(Backstage!$T30="",Backstage!$S30,Backstage!$T30)</f>
        <v>Basalt</v>
      </c>
    </row>
    <row r="31" spans="1:5" x14ac:dyDescent="0.25">
      <c r="A31" s="20" t="s">
        <v>108</v>
      </c>
      <c r="B31" s="24">
        <v>49.68</v>
      </c>
      <c r="C31" s="22">
        <v>2.33</v>
      </c>
      <c r="D31" s="22">
        <v>0.77</v>
      </c>
      <c r="E31" s="19" t="str">
        <f>IF(Backstage!$T31="",Backstage!$S31,Backstage!$T31)</f>
        <v>Basalt</v>
      </c>
    </row>
    <row r="32" spans="1:5" x14ac:dyDescent="0.25">
      <c r="A32" s="20" t="s">
        <v>77</v>
      </c>
      <c r="B32" s="24">
        <v>49.96</v>
      </c>
      <c r="C32" s="22">
        <v>2.2999999999999998</v>
      </c>
      <c r="D32" s="22">
        <v>0.37</v>
      </c>
      <c r="E32" s="19" t="str">
        <f>IF(Backstage!$T32="",Backstage!$S32,Backstage!$T32)</f>
        <v>Basalt</v>
      </c>
    </row>
    <row r="33" spans="5:5" x14ac:dyDescent="0.25">
      <c r="E33" s="19" t="str">
        <f>IF(Backstage!$T33="",Backstage!$S33,Backstage!$T33)</f>
        <v/>
      </c>
    </row>
    <row r="34" spans="5:5" x14ac:dyDescent="0.25">
      <c r="E34" s="19" t="str">
        <f>IF(Backstage!$T34="",Backstage!$S34,Backstage!$T34)</f>
        <v/>
      </c>
    </row>
    <row r="35" spans="5:5" x14ac:dyDescent="0.25">
      <c r="E35" s="19" t="str">
        <f>IF(Backstage!$T35="",Backstage!$S35,Backstage!$T35)</f>
        <v/>
      </c>
    </row>
    <row r="36" spans="5:5" x14ac:dyDescent="0.25">
      <c r="E36" s="19" t="str">
        <f>IF(Backstage!$T36="",Backstage!$S36,Backstage!$T36)</f>
        <v/>
      </c>
    </row>
    <row r="37" spans="5:5" x14ac:dyDescent="0.25">
      <c r="E37" s="19" t="str">
        <f>IF(Backstage!$T37="",Backstage!$S37,Backstage!$T37)</f>
        <v/>
      </c>
    </row>
    <row r="38" spans="5:5" x14ac:dyDescent="0.25">
      <c r="E38" s="19" t="str">
        <f>IF(Backstage!$T38="",Backstage!$S38,Backstage!$T38)</f>
        <v/>
      </c>
    </row>
    <row r="39" spans="5:5" x14ac:dyDescent="0.25">
      <c r="E39" s="19" t="str">
        <f>IF(Backstage!$T39="",Backstage!$S39,Backstage!$T39)</f>
        <v/>
      </c>
    </row>
    <row r="40" spans="5:5" x14ac:dyDescent="0.25">
      <c r="E40" s="19" t="str">
        <f>IF(Backstage!$T40="",Backstage!$S40,Backstage!$T40)</f>
        <v/>
      </c>
    </row>
    <row r="41" spans="5:5" x14ac:dyDescent="0.25">
      <c r="E41" s="19" t="str">
        <f>IF(Backstage!$T41="",Backstage!$S41,Backstage!$T41)</f>
        <v/>
      </c>
    </row>
    <row r="42" spans="5:5" x14ac:dyDescent="0.25">
      <c r="E42" s="19" t="str">
        <f>IF(Backstage!$T42="",Backstage!$S42,Backstage!$T42)</f>
        <v/>
      </c>
    </row>
    <row r="43" spans="5:5" x14ac:dyDescent="0.25">
      <c r="E43" s="19" t="str">
        <f>IF(Backstage!$T43="",Backstage!$S43,Backstage!$T43)</f>
        <v/>
      </c>
    </row>
    <row r="44" spans="5:5" x14ac:dyDescent="0.25">
      <c r="E44" s="19" t="str">
        <f>IF(Backstage!$T44="",Backstage!$S44,Backstage!$T44)</f>
        <v/>
      </c>
    </row>
    <row r="45" spans="5:5" x14ac:dyDescent="0.25">
      <c r="E45" s="19" t="str">
        <f>IF(Backstage!$T45="",Backstage!$S45,Backstage!$T45)</f>
        <v/>
      </c>
    </row>
    <row r="46" spans="5:5" x14ac:dyDescent="0.25">
      <c r="E46" s="19" t="str">
        <f>IF(Backstage!$T46="",Backstage!$S46,Backstage!$T46)</f>
        <v/>
      </c>
    </row>
    <row r="47" spans="5:5" x14ac:dyDescent="0.25">
      <c r="E47" s="19" t="str">
        <f>IF(Backstage!$T47="",Backstage!$S47,Backstage!$T47)</f>
        <v/>
      </c>
    </row>
    <row r="48" spans="5:5" x14ac:dyDescent="0.25">
      <c r="E48" s="19" t="str">
        <f>IF(Backstage!$T48="",Backstage!$S48,Backstage!$T48)</f>
        <v/>
      </c>
    </row>
    <row r="49" spans="5:5" x14ac:dyDescent="0.25">
      <c r="E49" s="19" t="str">
        <f>IF(Backstage!$T49="",Backstage!$S49,Backstage!$T49)</f>
        <v/>
      </c>
    </row>
    <row r="50" spans="5:5" x14ac:dyDescent="0.25">
      <c r="E50" s="19" t="str">
        <f>IF(Backstage!$T50="",Backstage!$S50,Backstage!$T50)</f>
        <v/>
      </c>
    </row>
    <row r="51" spans="5:5" x14ac:dyDescent="0.25">
      <c r="E51" s="19" t="str">
        <f>IF(Backstage!$T51="",Backstage!$S51,Backstage!$T51)</f>
        <v/>
      </c>
    </row>
    <row r="52" spans="5:5" x14ac:dyDescent="0.25">
      <c r="E52" s="19" t="str">
        <f>IF(Backstage!$T52="",Backstage!$S52,Backstage!$T52)</f>
        <v/>
      </c>
    </row>
    <row r="53" spans="5:5" x14ac:dyDescent="0.25">
      <c r="E53" s="19" t="str">
        <f>IF(Backstage!$T53="",Backstage!$S53,Backstage!$T53)</f>
        <v/>
      </c>
    </row>
    <row r="54" spans="5:5" x14ac:dyDescent="0.25">
      <c r="E54" s="19" t="str">
        <f>IF(Backstage!$T54="",Backstage!$S54,Backstage!$T54)</f>
        <v/>
      </c>
    </row>
    <row r="55" spans="5:5" x14ac:dyDescent="0.25">
      <c r="E55" s="19" t="str">
        <f>IF(Backstage!$T55="",Backstage!$S55,Backstage!$T55)</f>
        <v/>
      </c>
    </row>
    <row r="56" spans="5:5" x14ac:dyDescent="0.25">
      <c r="E56" s="19" t="str">
        <f>IF(Backstage!$T56="",Backstage!$S56,Backstage!$T56)</f>
        <v/>
      </c>
    </row>
    <row r="57" spans="5:5" x14ac:dyDescent="0.25">
      <c r="E57" s="19" t="str">
        <f>IF(Backstage!$T57="",Backstage!$S57,Backstage!$T57)</f>
        <v/>
      </c>
    </row>
    <row r="58" spans="5:5" x14ac:dyDescent="0.25">
      <c r="E58" s="19" t="str">
        <f>IF(Backstage!$T58="",Backstage!$S58,Backstage!$T58)</f>
        <v/>
      </c>
    </row>
    <row r="59" spans="5:5" x14ac:dyDescent="0.25">
      <c r="E59" s="19" t="str">
        <f>IF(Backstage!$T59="",Backstage!$S59,Backstage!$T59)</f>
        <v/>
      </c>
    </row>
    <row r="60" spans="5:5" x14ac:dyDescent="0.25">
      <c r="E60" s="19" t="str">
        <f>IF(Backstage!$T60="",Backstage!$S60,Backstage!$T60)</f>
        <v/>
      </c>
    </row>
    <row r="61" spans="5:5" x14ac:dyDescent="0.25">
      <c r="E61" s="19" t="str">
        <f>IF(Backstage!$T61="",Backstage!$S61,Backstage!$T61)</f>
        <v/>
      </c>
    </row>
    <row r="62" spans="5:5" x14ac:dyDescent="0.25">
      <c r="E62" s="19" t="str">
        <f>IF(Backstage!$T62="",Backstage!$S62,Backstage!$T62)</f>
        <v/>
      </c>
    </row>
    <row r="63" spans="5:5" x14ac:dyDescent="0.25">
      <c r="E63" s="19" t="str">
        <f>IF(Backstage!$T63="",Backstage!$S63,Backstage!$T63)</f>
        <v/>
      </c>
    </row>
    <row r="64" spans="5:5" x14ac:dyDescent="0.25">
      <c r="E64" s="19" t="str">
        <f>IF(Backstage!$T64="",Backstage!$S64,Backstage!$T64)</f>
        <v/>
      </c>
    </row>
    <row r="65" spans="5:5" x14ac:dyDescent="0.25">
      <c r="E65" s="19" t="str">
        <f>IF(Backstage!$T65="",Backstage!$S65,Backstage!$T65)</f>
        <v/>
      </c>
    </row>
    <row r="66" spans="5:5" x14ac:dyDescent="0.25">
      <c r="E66" s="19" t="str">
        <f>IF(Backstage!$T66="",Backstage!$S66,Backstage!$T66)</f>
        <v/>
      </c>
    </row>
    <row r="67" spans="5:5" x14ac:dyDescent="0.25">
      <c r="E67" s="19" t="str">
        <f>IF(Backstage!$T67="",Backstage!$S67,Backstage!$T67)</f>
        <v/>
      </c>
    </row>
    <row r="68" spans="5:5" x14ac:dyDescent="0.25">
      <c r="E68" s="19" t="str">
        <f>IF(Backstage!$T68="",Backstage!$S68,Backstage!$T68)</f>
        <v/>
      </c>
    </row>
    <row r="69" spans="5:5" x14ac:dyDescent="0.25">
      <c r="E69" s="19" t="str">
        <f>IF(Backstage!$T69="",Backstage!$S69,Backstage!$T69)</f>
        <v/>
      </c>
    </row>
    <row r="70" spans="5:5" x14ac:dyDescent="0.25">
      <c r="E70" s="19" t="str">
        <f>IF(Backstage!$T70="",Backstage!$S70,Backstage!$T70)</f>
        <v/>
      </c>
    </row>
    <row r="71" spans="5:5" x14ac:dyDescent="0.25">
      <c r="E71" s="19" t="str">
        <f>IF(Backstage!$T71="",Backstage!$S71,Backstage!$T71)</f>
        <v/>
      </c>
    </row>
    <row r="72" spans="5:5" x14ac:dyDescent="0.25">
      <c r="E72" s="19" t="str">
        <f>IF(Backstage!$T72="",Backstage!$S72,Backstage!$T72)</f>
        <v/>
      </c>
    </row>
    <row r="73" spans="5:5" x14ac:dyDescent="0.25">
      <c r="E73" s="19" t="str">
        <f>IF(Backstage!$T73="",Backstage!$S73,Backstage!$T73)</f>
        <v/>
      </c>
    </row>
    <row r="74" spans="5:5" x14ac:dyDescent="0.25">
      <c r="E74" s="19" t="str">
        <f>IF(Backstage!$T74="",Backstage!$S74,Backstage!$T74)</f>
        <v/>
      </c>
    </row>
    <row r="75" spans="5:5" x14ac:dyDescent="0.25">
      <c r="E75" s="19" t="str">
        <f>IF(Backstage!$T75="",Backstage!$S75,Backstage!$T75)</f>
        <v/>
      </c>
    </row>
    <row r="76" spans="5:5" x14ac:dyDescent="0.25">
      <c r="E76" s="19" t="str">
        <f>IF(Backstage!$T76="",Backstage!$S76,Backstage!$T76)</f>
        <v/>
      </c>
    </row>
    <row r="77" spans="5:5" x14ac:dyDescent="0.25">
      <c r="E77" s="19" t="str">
        <f>IF(Backstage!$T77="",Backstage!$S77,Backstage!$T77)</f>
        <v/>
      </c>
    </row>
    <row r="78" spans="5:5" x14ac:dyDescent="0.25">
      <c r="E78" s="19" t="str">
        <f>IF(Backstage!$T78="",Backstage!$S78,Backstage!$T78)</f>
        <v/>
      </c>
    </row>
    <row r="79" spans="5:5" x14ac:dyDescent="0.25">
      <c r="E79" s="19" t="str">
        <f>IF(Backstage!$T79="",Backstage!$S79,Backstage!$T79)</f>
        <v/>
      </c>
    </row>
    <row r="80" spans="5:5" x14ac:dyDescent="0.25">
      <c r="E80" s="19" t="str">
        <f>IF(Backstage!$T80="",Backstage!$S80,Backstage!$T80)</f>
        <v/>
      </c>
    </row>
    <row r="81" spans="5:5" x14ac:dyDescent="0.25">
      <c r="E81" s="19" t="str">
        <f>IF(Backstage!$T81="",Backstage!$S81,Backstage!$T81)</f>
        <v/>
      </c>
    </row>
    <row r="82" spans="5:5" x14ac:dyDescent="0.25">
      <c r="E82" s="19" t="str">
        <f>IF(Backstage!$T82="",Backstage!$S82,Backstage!$T82)</f>
        <v/>
      </c>
    </row>
    <row r="83" spans="5:5" x14ac:dyDescent="0.25">
      <c r="E83" s="19" t="str">
        <f>IF(Backstage!$T83="",Backstage!$S83,Backstage!$T83)</f>
        <v/>
      </c>
    </row>
    <row r="84" spans="5:5" x14ac:dyDescent="0.25">
      <c r="E84" s="19" t="str">
        <f>IF(Backstage!$T84="",Backstage!$S84,Backstage!$T84)</f>
        <v/>
      </c>
    </row>
    <row r="85" spans="5:5" x14ac:dyDescent="0.25">
      <c r="E85" s="19" t="str">
        <f>IF(Backstage!$T85="",Backstage!$S85,Backstage!$T85)</f>
        <v/>
      </c>
    </row>
    <row r="86" spans="5:5" x14ac:dyDescent="0.25">
      <c r="E86" s="19" t="str">
        <f>IF(Backstage!$T86="",Backstage!$S86,Backstage!$T86)</f>
        <v/>
      </c>
    </row>
    <row r="87" spans="5:5" x14ac:dyDescent="0.25">
      <c r="E87" s="19" t="str">
        <f>IF(Backstage!$T87="",Backstage!$S87,Backstage!$T87)</f>
        <v/>
      </c>
    </row>
    <row r="88" spans="5:5" x14ac:dyDescent="0.25">
      <c r="E88" s="19" t="str">
        <f>IF(Backstage!$T88="",Backstage!$S88,Backstage!$T88)</f>
        <v/>
      </c>
    </row>
    <row r="89" spans="5:5" x14ac:dyDescent="0.25">
      <c r="E89" s="19" t="str">
        <f>IF(Backstage!$T89="",Backstage!$S89,Backstage!$T89)</f>
        <v/>
      </c>
    </row>
    <row r="90" spans="5:5" x14ac:dyDescent="0.25">
      <c r="E90" s="19" t="str">
        <f>IF(Backstage!$T90="",Backstage!$S90,Backstage!$T90)</f>
        <v/>
      </c>
    </row>
    <row r="91" spans="5:5" x14ac:dyDescent="0.25">
      <c r="E91" s="19" t="str">
        <f>IF(Backstage!$T91="",Backstage!$S91,Backstage!$T91)</f>
        <v/>
      </c>
    </row>
    <row r="92" spans="5:5" x14ac:dyDescent="0.25">
      <c r="E92" s="19" t="str">
        <f>IF(Backstage!$T92="",Backstage!$S92,Backstage!$T92)</f>
        <v/>
      </c>
    </row>
    <row r="93" spans="5:5" x14ac:dyDescent="0.25">
      <c r="E93" s="19" t="str">
        <f>IF(Backstage!$T93="",Backstage!$S93,Backstage!$T93)</f>
        <v/>
      </c>
    </row>
    <row r="94" spans="5:5" x14ac:dyDescent="0.25">
      <c r="E94" s="19" t="str">
        <f>IF(Backstage!$T94="",Backstage!$S94,Backstage!$T94)</f>
        <v/>
      </c>
    </row>
    <row r="95" spans="5:5" x14ac:dyDescent="0.25">
      <c r="E95" s="19" t="str">
        <f>IF(Backstage!$T95="",Backstage!$S95,Backstage!$T95)</f>
        <v/>
      </c>
    </row>
    <row r="96" spans="5:5" x14ac:dyDescent="0.25">
      <c r="E96" s="19" t="str">
        <f>IF(Backstage!$T96="",Backstage!$S96,Backstage!$T96)</f>
        <v/>
      </c>
    </row>
    <row r="97" spans="5:5" x14ac:dyDescent="0.25">
      <c r="E97" s="19" t="str">
        <f>IF(Backstage!$T97="",Backstage!$S97,Backstage!$T97)</f>
        <v/>
      </c>
    </row>
    <row r="98" spans="5:5" x14ac:dyDescent="0.25">
      <c r="E98" s="19" t="str">
        <f>IF(Backstage!$T98="",Backstage!$S98,Backstage!$T98)</f>
        <v/>
      </c>
    </row>
    <row r="99" spans="5:5" x14ac:dyDescent="0.25">
      <c r="E99" s="19" t="str">
        <f>IF(Backstage!$T99="",Backstage!$S99,Backstage!$T99)</f>
        <v/>
      </c>
    </row>
    <row r="100" spans="5:5" x14ac:dyDescent="0.25">
      <c r="E100" s="19" t="str">
        <f>IF(Backstage!$T100="",Backstage!$S100,Backstage!$T100)</f>
        <v/>
      </c>
    </row>
  </sheetData>
  <mergeCells count="1">
    <mergeCell ref="A1:D1"/>
  </mergeCells>
  <conditionalFormatting sqref="B1:D1048576">
    <cfRule type="cellIs" dxfId="2" priority="1" operator="lessThan">
      <formula>0</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4A593-71BA-444D-BE79-0B1BCE805411}">
  <dimension ref="A1:T100"/>
  <sheetViews>
    <sheetView topLeftCell="A24" zoomScale="175" zoomScaleNormal="175" workbookViewId="0">
      <selection activeCell="D3" sqref="D3"/>
    </sheetView>
  </sheetViews>
  <sheetFormatPr defaultColWidth="11" defaultRowHeight="13.2" x14ac:dyDescent="0.3"/>
  <cols>
    <col min="1" max="1" width="11" style="16"/>
    <col min="2" max="2" width="11" style="27"/>
    <col min="3" max="3" width="11" style="28"/>
    <col min="4" max="4" width="9.69921875" style="1" bestFit="1" customWidth="1"/>
    <col min="5" max="5" width="5.5" style="1" bestFit="1" customWidth="1"/>
    <col min="6" max="6" width="13.69921875" style="1" bestFit="1" customWidth="1"/>
    <col min="7" max="7" width="7.19921875" style="1" bestFit="1" customWidth="1"/>
    <col min="8" max="8" width="5.5" style="1" bestFit="1" customWidth="1"/>
    <col min="9" max="9" width="6.69921875" style="2" bestFit="1" customWidth="1"/>
    <col min="10" max="10" width="10.796875" style="1" bestFit="1" customWidth="1"/>
    <col min="11" max="11" width="19.19921875" style="1" bestFit="1" customWidth="1"/>
    <col min="12" max="12" width="12.69921875" style="1" bestFit="1" customWidth="1"/>
    <col min="13" max="13" width="7.19921875" style="2" bestFit="1" customWidth="1"/>
    <col min="14" max="14" width="7.19921875" style="1" bestFit="1" customWidth="1"/>
    <col min="15" max="15" width="10.796875" style="1" bestFit="1" customWidth="1"/>
    <col min="16" max="16" width="11.796875" style="1" bestFit="1" customWidth="1"/>
    <col min="17" max="17" width="7.69921875" style="1" bestFit="1" customWidth="1"/>
    <col min="18" max="18" width="5.69921875" style="2" bestFit="1" customWidth="1"/>
    <col min="19" max="19" width="22" style="17" customWidth="1"/>
    <col min="20" max="20" width="11" style="14"/>
    <col min="21" max="16384" width="11" style="1"/>
  </cols>
  <sheetData>
    <row r="1" spans="1:20" ht="13.8" thickBot="1" x14ac:dyDescent="0.35">
      <c r="A1" s="41" t="s">
        <v>0</v>
      </c>
      <c r="B1" s="41"/>
      <c r="C1" s="42"/>
      <c r="D1" s="41" t="s">
        <v>12</v>
      </c>
      <c r="E1" s="41"/>
      <c r="F1" s="41"/>
      <c r="G1" s="41"/>
      <c r="H1" s="41"/>
      <c r="I1" s="43"/>
      <c r="J1" s="44" t="s">
        <v>14</v>
      </c>
      <c r="K1" s="41"/>
      <c r="L1" s="41"/>
      <c r="M1" s="43"/>
      <c r="N1" s="44" t="s">
        <v>20</v>
      </c>
      <c r="O1" s="41"/>
      <c r="P1" s="41"/>
      <c r="Q1" s="41"/>
      <c r="R1" s="43"/>
      <c r="S1" s="15" t="s">
        <v>22</v>
      </c>
      <c r="T1" s="1" t="s">
        <v>24</v>
      </c>
    </row>
    <row r="2" spans="1:20" x14ac:dyDescent="0.3">
      <c r="A2" s="32" t="s">
        <v>2</v>
      </c>
      <c r="B2" s="33" t="s">
        <v>3</v>
      </c>
      <c r="C2" s="34" t="s">
        <v>6</v>
      </c>
      <c r="D2" s="29" t="s">
        <v>7</v>
      </c>
      <c r="E2" s="29" t="s">
        <v>1</v>
      </c>
      <c r="F2" s="29" t="s">
        <v>8</v>
      </c>
      <c r="G2" s="29" t="s">
        <v>9</v>
      </c>
      <c r="H2" s="29" t="s">
        <v>10</v>
      </c>
      <c r="I2" s="30" t="s">
        <v>11</v>
      </c>
      <c r="J2" s="29" t="s">
        <v>37</v>
      </c>
      <c r="K2" s="29" t="s">
        <v>38</v>
      </c>
      <c r="L2" s="29" t="s">
        <v>39</v>
      </c>
      <c r="M2" s="30" t="s">
        <v>13</v>
      </c>
      <c r="N2" s="31" t="s">
        <v>15</v>
      </c>
      <c r="O2" s="29" t="s">
        <v>16</v>
      </c>
      <c r="P2" s="29" t="s">
        <v>17</v>
      </c>
      <c r="Q2" s="29" t="s">
        <v>18</v>
      </c>
      <c r="R2" s="30" t="s">
        <v>19</v>
      </c>
    </row>
    <row r="3" spans="1:20" x14ac:dyDescent="0.3">
      <c r="A3" s="16" t="str">
        <f>Data!$A3</f>
        <v>158-5</v>
      </c>
      <c r="B3" s="27">
        <f>Data!$B3</f>
        <v>43.85</v>
      </c>
      <c r="C3" s="28">
        <f>Data!$C3+Data!$D3</f>
        <v>3.5</v>
      </c>
      <c r="D3" s="1" t="str">
        <f>IF(AND(AND($B3&gt;=Params!$A$33,$B3&lt;Params!$C$33),AND($C3&gt;=Params!$A$32,$C3&lt;Params!$A$26)),$D$2,"")</f>
        <v/>
      </c>
      <c r="E3" s="1" t="str">
        <f>IF(AND(AND($B3&gt;=Params!$C$33,$B3&lt;Params!$F$33),AND($C3&gt;=Params!$C$32,$C3&lt;Params!$C$22)),$E$2,"")</f>
        <v/>
      </c>
      <c r="F3" s="4" t="str">
        <f>IF(AND($B3&gt;=Params!$F$33,$B3&lt;Params!$J$33,$C3&lt;Params!$F$22+((Params!$J$20-Params!$F$22)/(Params!$J$33-Params!$F$33))*($B3-Params!$F$33)),$F$2,"")</f>
        <v/>
      </c>
      <c r="G3" s="4" t="str">
        <f>IF(AND($B3&gt;=Params!$J$33,$B3&lt;Params!$N$33,$C3&lt;Params!$J$20+((Params!$N$18-Params!$J$20)/(Params!$N$33-Params!$J$33))*($B3-Params!$J$33)),$G$2,"")</f>
        <v/>
      </c>
      <c r="H3" s="4" t="str">
        <f>IF(AND($B3&gt;=Params!$N$33,$C3&lt;Params!$N$18+((Params!$Q$16-Params!$N$18)/(Params!$Q$33-Params!$N$33))*($B3-Params!$N$33),C$3&lt;Params!$Q$16+((Params!$S$32-Params!$Q$16)/(Params!$S$33-Params!$Q$33))*($B3-Params!$Q$33)),$H$2,"")</f>
        <v/>
      </c>
      <c r="I3" s="12" t="str">
        <f>IF(AND($B3&gt;=Params!$Q$33,$C3&gt;=Params!$Q$16+((Params!$S$32-Params!$Q$16)/(Params!$S$33-Params!$Q$33))*($B3-Params!$Q$33)),$I$2,"")</f>
        <v/>
      </c>
      <c r="J3" s="1" t="str">
        <f>IF(AND($C3&gt;=Params!$C$22,$C3&lt;Params!$C$22+((Params!$E$17-Params!$C$22)/(Params!$E$33-Params!$C$33))*($B3-Params!$C$33),$C3&lt;Params!$E$17+((Params!$F$22-Params!$E$17)/(Params!$F$33-Params!$E$33))*($B3-Params!$E$33)),$J$2,"")</f>
        <v/>
      </c>
      <c r="K3" s="1" t="str">
        <f>IF(AND($C3&gt;=Params!$E$17+((Params!$F$22-Params!$E$17)/(Params!$F$33-Params!$E$33))*($B3-Params!$E$33),$C3&gt;=Params!$F$22+((Params!$J$20-Params!$F$22)/(Params!$J$33-Params!$F$33))*($B3-Params!$F$33),$C3&lt;Params!$E$17+((Params!$H$13-Params!$E$17)/(Params!$H$33-Params!$E$33))*($B3-Params!$E$33),$C3&lt;Params!$H$13+((Params!$J$20-Params!$H$13)/(Params!$J$33-Params!$H$33))*($B3-Params!$H$33)),$K$2,"")</f>
        <v/>
      </c>
      <c r="L3" s="1" t="str">
        <f>IF(AND($C3&gt;=Params!$H$13+((Params!$J$20-Params!$H$13)/(Params!$J$33-Params!$H$33))*($B3-Params!$H$33),$C3&gt;=Params!$J$20+((Params!$N$18-Params!$J$20)/(Params!$N$33-Params!$J$33))*($B3-Params!$J$33),$C3&lt;Params!$H$13+((Params!$K$9-Params!$H$13)/(Params!$K$33-Params!$H$33))*($B3-Params!$H$33),$C3&lt;Params!$K$9+((Params!$N$18-Params!$K$9)/(Params!$N$33-Params!$K$33))*($B3-Params!$K$33)),$L$2,"")</f>
        <v/>
      </c>
      <c r="M3" s="2" t="str">
        <f>IF(AND($C3&gt;=Params!$K$9+((Params!$N$18-Params!$K$9)/(Params!$N$33-Params!$K$33))*($B3-Params!$K$33),$C3&gt;=Params!$N$18+((Params!$Q$16-Params!$N$18)/(Params!$Q$33-Params!$N33))*($B3-Params!$Q$33),$C3&lt;Params!$K$9+((Params!$L$5-Params!$K$9)/(Params!$L$33-Params!$K$33))*($B3-Params!$K$33),$C3&lt;Params!$L$5+((Params!$Q$4-Params!$L$5)/(Params!$Q$33-Params!$L$33))*($B3-Params!$L$33),$B3&lt;Params!$Q$33),$M$2,"")</f>
        <v/>
      </c>
      <c r="N3" s="3" t="str">
        <f>IF(OR(AND($C3&gt;=Params!$A$26,$B3&gt;=Params!$A$33,$B3&lt;Params!$C$33,$C3&lt;Params!$A$18+((Params!$C$13-Params!$A$18)/(Params!$C$33-Params!$A$33))*($B3-Params!$A$33)),AND($B3&gt;=Params!$C$33,$C3&gt;Params!$C$22+((Params!$E$17-Params!$C$22)/(Params!$E$33-Params!$C$33))*($B3-Params!$C$33),$C3&lt;Params!$C$13+((Params!$E$17-Params!$C$13)/(Params!$E$33-Params!$C$33))*($B3-Params!$C$33))),$N$2,"")</f>
        <v>Basanite</v>
      </c>
      <c r="O3" s="1" t="str">
        <f>IF(AND($C3&gt;=Params!$C$13+((Params!$E$17-Params!$C$13)/(Params!$E$33-Params!$C$33))*($B3-Params!$C$33),$C3&gt;=Params!$E$17+((Params!$H$13-Params!$E$17)/(Params!$H$33-Params!$E$33))*($B3-Params!$E$33),$C3&lt;Params!$C$13+((Params!$D$9-Params!$C$13)/(Params!$D$33-Params!$C$33))*($B3-Params!$C$33),$C3&lt;Params!$D$9+((Params!$H$13-Params!$D$9)/(Params!$H$33-Params!$D$33))*($B3-Params!$D$33)),$O$2,"")</f>
        <v/>
      </c>
      <c r="P3" s="1" t="str">
        <f>IF(AND($C3&gt;=Params!$D$9+((Params!$H$13-Params!$D$9)/(Params!$H$33-Params!$D$33))*($B3-Params!$D$33),$C3&gt;=Params!$H$13+((Params!$K$9-Params!$H$13)/(Params!$K$33-Params!$H$33))*($B3-Params!$H$33),$C3&lt;Params!$D$9+((Params!$G$4-Params!$D$9)/(Params!$G$33-Params!$D$33))*($B3-Params!$D$33),$C3&lt;Params!$G$4+((Params!$K$9-Params!$G$4)/(Params!$K$33-Params!$G$33))*($B3-Params!$G$33)),$P$2,"")</f>
        <v/>
      </c>
      <c r="Q3" s="1" t="str">
        <f>IF(AND($C3&gt;=Params!$G$4+((Params!$K$9-Params!$G$4)/(Params!$K$33-Params!$G$33))*($B3-Params!$G$33),$C3&gt;Params!$K$9+((Params!$L$5-Params!$K$9)/(Params!$L$33-Params!$K$33))*($B3-Params!$K$33),$C3&lt;Params!$G$4+((Params!$L$5-Params!$G$4)/(Params!$L$33-Params!$G$33))*($B3-Params!$G$33)),$Q$2,"")</f>
        <v/>
      </c>
      <c r="R3" s="2" t="str">
        <f>IF(AND(OR($B3&lt;Params!$A$33,AND($B3&gt;=Params!$A$33,$B3&lt;Params!$C$33,$C3&gt;=Params!$A$18+((Params!$C$13-Params!$A$18)/(Params!$C$33-Params!$A$33))*($B3-Params!$A$33)),AND($B3&gt;=Params!$C$33,$B3&lt;Params!$D$33,$C3&gt;=Params!$C$13+((Params!$D$9-Params!$C$13)/(Params!$D$33-Params!$C$33))*($B3-Params!$C$33)),AND($B3&gt;=Params!$D$33,$C3&gt;=Params!$D$9+((Params!$G$4-Params!$D$9)/(Params!$G$33-Params!$D$33))*($B3-Params!$D$33))),$C3&lt;Params!$G$4,$B3&gt;0,$C3&gt;0),$R$2,"")</f>
        <v/>
      </c>
      <c r="S3" s="18" t="str">
        <f>$D3&amp;$E3&amp;$F3&amp;$G3&amp;$H3&amp;$I3&amp;$J3&amp;$K3&amp;$L3&amp;$M3&amp;$N3&amp;$O3&amp;$P3&amp;$Q3&amp;$R3</f>
        <v>Basanite</v>
      </c>
      <c r="T3" s="14" t="str">
        <f>IF(AND($S3&lt;&gt;$J$2,$S3&lt;&gt;$K$2,$S3&lt;&gt;$L$2),"",
IF($S3=$J$2,IF(Data!$C3&gt;=Data!$D3+2,"Hawaiite","Potassic Trachybasalt"),
IF($S3=$K$2,IF(Data!$C3&gt;=Data!$D3+2,"Mugearite","Shoshonite"),
IF($S3=$L$2,(IF(Data!$C3&gt;=Data!$D3+2,"Benmoreite","Latite")),""))))</f>
        <v/>
      </c>
    </row>
    <row r="4" spans="1:20" x14ac:dyDescent="0.3">
      <c r="A4" s="16" t="str">
        <f>Data!$A4</f>
        <v>186-11</v>
      </c>
      <c r="B4" s="27">
        <f>Data!$B4</f>
        <v>44.8</v>
      </c>
      <c r="C4" s="28">
        <f>Data!$C4+Data!$D4</f>
        <v>5.46</v>
      </c>
      <c r="D4" s="1" t="str">
        <f>IF(AND(AND($B4&gt;=Params!$A$33,$B4&lt;Params!$C$33),AND($C4&gt;=Params!$A$32,$C4&lt;Params!$A$26)),$D$2,"")</f>
        <v/>
      </c>
      <c r="E4" s="1" t="str">
        <f>IF(AND(AND($B4&gt;=Params!$C$33,$B4&lt;Params!$F$33),AND($C4&gt;=Params!$C$32,$C4&lt;Params!$C$22)),$E$2,"")</f>
        <v/>
      </c>
      <c r="F4" s="4" t="str">
        <f>IF(AND($B4&gt;=Params!$F$33,$B4&lt;Params!$J$33,$C4&lt;Params!$F$22+((Params!$J$20-Params!$F$22)/(Params!$J$33-Params!$F$33))*($B4-Params!$F$33)),$F$2,"")</f>
        <v/>
      </c>
      <c r="G4" s="4" t="str">
        <f>IF(AND($B4&gt;=Params!$J$33,$B4&lt;Params!$N$33,$C4&lt;Params!$J$20+((Params!$N$18-Params!$J$20)/(Params!$N$33-Params!$J$33))*($B4-Params!$J$33)),$G$2,"")</f>
        <v/>
      </c>
      <c r="H4" s="4" t="str">
        <f>IF(AND($B4&gt;=Params!$N$33,$C4&lt;Params!$N$18+((Params!$Q$16-Params!$N$18)/(Params!$Q$33-Params!$N$33))*($B4-Params!$N$33),C$3&lt;Params!$Q$16+((Params!$S$32-Params!$Q$16)/(Params!$S$33-Params!$Q$33))*($B4-Params!$Q$33)),$H$2,"")</f>
        <v/>
      </c>
      <c r="I4" s="12" t="str">
        <f>IF(AND($B4&gt;=Params!$Q$33,$C4&gt;=Params!$Q$16+((Params!$S$32-Params!$Q$16)/(Params!$S$33-Params!$Q$33))*($B4-Params!$Q$33)),$I$2,"")</f>
        <v/>
      </c>
      <c r="J4" s="1" t="str">
        <f>IF(AND($C4&gt;=Params!$C$22,$C4&lt;Params!$C$22+((Params!$E$17-Params!$C$22)/(Params!$E$33-Params!$C$33))*($B4-Params!$C$33),$C4&lt;Params!$E$17+((Params!$F$22-Params!$E$17)/(Params!$F$33-Params!$E$33))*($B4-Params!$E$33)),$J$2,"")</f>
        <v/>
      </c>
      <c r="K4" s="1" t="str">
        <f>IF(AND($C4&gt;=Params!$E$17+((Params!$F$22-Params!$E$17)/(Params!$F$33-Params!$E$33))*($B4-Params!$E$33),$C4&gt;=Params!$F$22+((Params!$J$20-Params!$F$22)/(Params!$J$33-Params!$F$33))*($B4-Params!$F$33),$C4&lt;Params!$E$17+((Params!$H$13-Params!$E$17)/(Params!$H$33-Params!$E$33))*($B4-Params!$E$33),$C4&lt;Params!$H$13+((Params!$J$20-Params!$H$13)/(Params!$J$33-Params!$H$33))*($B4-Params!$H$33)),$K$2,"")</f>
        <v/>
      </c>
      <c r="L4" s="1" t="str">
        <f>IF(AND($C4&gt;=Params!$H$13+((Params!$J$20-Params!$H$13)/(Params!$J$33-Params!$H$33))*($B4-Params!$H$33),$C4&gt;=Params!$J$20+((Params!$N$18-Params!$J$20)/(Params!$N$33-Params!$J$33))*($B4-Params!$J$33),$C4&lt;Params!$H$13+((Params!$K$9-Params!$H$13)/(Params!$K$33-Params!$H$33))*($B4-Params!$H$33),$C4&lt;Params!$K$9+((Params!$N$18-Params!$K$9)/(Params!$N$33-Params!$K$33))*($B4-Params!$K$33)),$L$2,"")</f>
        <v/>
      </c>
      <c r="M4" s="2" t="str">
        <f>IF(AND($C4&gt;=Params!$K$9+((Params!$N$18-Params!$K$9)/(Params!$N$33-Params!$K$33))*($B4-Params!$K$33),$C4&gt;=Params!$N$18+((Params!$Q$16-Params!$N$18)/(Params!$Q$33-Params!$N34))*($B4-Params!$Q$33),$C4&lt;Params!$K$9+((Params!$L$5-Params!$K$9)/(Params!$L$33-Params!$K$33))*($B4-Params!$K$33),$C4&lt;Params!$L$5+((Params!$Q$4-Params!$L$5)/(Params!$Q$33-Params!$L$33))*($B4-Params!$L$33),$B4&lt;Params!$Q$33),$M$2,"")</f>
        <v/>
      </c>
      <c r="N4" s="3" t="str">
        <f>IF(OR(AND($C4&gt;=Params!$A$26,$B4&gt;=Params!$A$33,$B4&lt;Params!$C$33,$C4&lt;Params!$A$18+((Params!$C$13-Params!$A$18)/(Params!$C$33-Params!$A$33))*($B4-Params!$A$33)),AND($B4&gt;=Params!$C$33,$C4&gt;Params!$C$22+((Params!$E$17-Params!$C$22)/(Params!$E$33-Params!$C$33))*($B4-Params!$C$33),$C4&lt;Params!$C$13+((Params!$E$17-Params!$C$13)/(Params!$E$33-Params!$C$33))*($B4-Params!$C$33))),$N$2,"")</f>
        <v>Basanite</v>
      </c>
      <c r="O4" s="1" t="str">
        <f>IF(AND($C4&gt;=Params!$C$13+((Params!$E$17-Params!$C$13)/(Params!$E$33-Params!$C$33))*($B4-Params!$C$33),$C4&gt;=Params!$E$17+((Params!$H$13-Params!$E$17)/(Params!$H$33-Params!$E$33))*($B4-Params!$E$33),$C4&lt;Params!$C$13+((Params!$D$9-Params!$C$13)/(Params!$D$33-Params!$C$33))*($B4-Params!$C$33),$C4&lt;Params!$D$9+((Params!$H$13-Params!$D$9)/(Params!$H$33-Params!$D$33))*($B4-Params!$D$33)),$O$2,"")</f>
        <v/>
      </c>
      <c r="P4" s="1" t="str">
        <f>IF(AND($C4&gt;=Params!$D$9+((Params!$H$13-Params!$D$9)/(Params!$H$33-Params!$D$33))*($B4-Params!$D$33),$C4&gt;=Params!$H$13+((Params!$K$9-Params!$H$13)/(Params!$K$33-Params!$H$33))*($B4-Params!$H$33),$C4&lt;Params!$D$9+((Params!$G$4-Params!$D$9)/(Params!$G$33-Params!$D$33))*($B4-Params!$D$33),$C4&lt;Params!$G$4+((Params!$K$9-Params!$G$4)/(Params!$K$33-Params!$G$33))*($B4-Params!$G$33)),$P$2,"")</f>
        <v/>
      </c>
      <c r="Q4" s="1" t="str">
        <f>IF(AND($C4&gt;=Params!$G$4+((Params!$K$9-Params!$G$4)/(Params!$K$33-Params!$G$33))*($B4-Params!$G$33),$C4&gt;Params!$K$9+((Params!$L$5-Params!$K$9)/(Params!$L$33-Params!$K$33))*($B4-Params!$K$33),$C4&lt;Params!$G$4+((Params!$L$5-Params!$G$4)/(Params!$L$33-Params!$G$33))*($B4-Params!$G$33)),$Q$2,"")</f>
        <v/>
      </c>
      <c r="R4" s="2" t="str">
        <f>IF(AND(OR($B4&lt;Params!$A$33,AND($B4&gt;=Params!$A$33,$B4&lt;Params!$C$33,$C4&gt;=Params!$A$18+((Params!$C$13-Params!$A$18)/(Params!$C$33-Params!$A$33))*($B4-Params!$A$33)),AND($B4&gt;=Params!$C$33,$B4&lt;Params!$D$33,$C4&gt;=Params!$C$13+((Params!$D$9-Params!$C$13)/(Params!$D$33-Params!$C$33))*($B4-Params!$C$33)),AND($B4&gt;=Params!$D$33,$C4&gt;=Params!$D$9+((Params!$G$4-Params!$D$9)/(Params!$G$33-Params!$D$33))*($B4-Params!$D$33))),$C4&lt;Params!$G$4,$B4&gt;0,$C4&gt;0),$R$2,"")</f>
        <v/>
      </c>
      <c r="S4" s="18" t="str">
        <f t="shared" ref="S4:S67" si="0">$D4&amp;$E4&amp;$F4&amp;$G4&amp;$H4&amp;$I4&amp;$J4&amp;$K4&amp;$L4&amp;$M4&amp;$N4&amp;$O4&amp;$P4&amp;$Q4&amp;$R4</f>
        <v>Basanite</v>
      </c>
      <c r="T4" s="14" t="str">
        <f>IF(AND($S4&lt;&gt;$J$2,$S4&lt;&gt;$K$2,$S4&lt;&gt;$L$2),"",
IF($S4=$J$2,IF(Data!$C4&gt;=Data!$D4+2,"Hawaiite","Potassic Trachybasalt"),
IF($S4=$K$2,IF(Data!$C4&gt;=Data!$D4+2,"Mugearite","Shoshonite"),
IF($S4=$L$2,(IF(Data!$C4&gt;=Data!$D4+2,"Benmoreite","Latite")),""))))</f>
        <v/>
      </c>
    </row>
    <row r="5" spans="1:20" x14ac:dyDescent="0.3">
      <c r="A5" s="16" t="str">
        <f>Data!$A5</f>
        <v>158-4</v>
      </c>
      <c r="B5" s="27">
        <f>Data!$B5</f>
        <v>45.4</v>
      </c>
      <c r="C5" s="28">
        <f>Data!$C5+Data!$D5</f>
        <v>6</v>
      </c>
      <c r="D5" s="1" t="str">
        <f>IF(AND(AND($B5&gt;=Params!$A$33,$B5&lt;Params!$C$33),AND($C5&gt;=Params!$A$32,$C5&lt;Params!$A$26)),$D$2,"")</f>
        <v/>
      </c>
      <c r="E5" s="1" t="str">
        <f>IF(AND(AND($B5&gt;=Params!$C$33,$B5&lt;Params!$F$33),AND($C5&gt;=Params!$C$32,$C5&lt;Params!$C$22)),$E$2,"")</f>
        <v/>
      </c>
      <c r="F5" s="4" t="str">
        <f>IF(AND($B5&gt;=Params!$F$33,$B5&lt;Params!$J$33,$C5&lt;Params!$F$22+((Params!$J$20-Params!$F$22)/(Params!$J$33-Params!$F$33))*($B5-Params!$F$33)),$F$2,"")</f>
        <v/>
      </c>
      <c r="G5" s="4" t="str">
        <f>IF(AND($B5&gt;=Params!$J$33,$B5&lt;Params!$N$33,$C5&lt;Params!$J$20+((Params!$N$18-Params!$J$20)/(Params!$N$33-Params!$J$33))*($B5-Params!$J$33)),$G$2,"")</f>
        <v/>
      </c>
      <c r="H5" s="4" t="str">
        <f>IF(AND($B5&gt;=Params!$N$33,$C5&lt;Params!$N$18+((Params!$Q$16-Params!$N$18)/(Params!$Q$33-Params!$N$33))*($B5-Params!$N$33),C$3&lt;Params!$Q$16+((Params!$S$32-Params!$Q$16)/(Params!$S$33-Params!$Q$33))*($B5-Params!$Q$33)),$H$2,"")</f>
        <v/>
      </c>
      <c r="I5" s="12" t="str">
        <f>IF(AND($B5&gt;=Params!$Q$33,$C5&gt;=Params!$Q$16+((Params!$S$32-Params!$Q$16)/(Params!$S$33-Params!$Q$33))*($B5-Params!$Q$33)),$I$2,"")</f>
        <v/>
      </c>
      <c r="J5" s="1" t="str">
        <f>IF(AND($C5&gt;=Params!$C$22,$C5&lt;Params!$C$22+((Params!$E$17-Params!$C$22)/(Params!$E$33-Params!$C$33))*($B5-Params!$C$33),$C5&lt;Params!$E$17+((Params!$F$22-Params!$E$17)/(Params!$F$33-Params!$E$33))*($B5-Params!$E$33)),$J$2,"")</f>
        <v/>
      </c>
      <c r="K5" s="1" t="str">
        <f>IF(AND($C5&gt;=Params!$E$17+((Params!$F$22-Params!$E$17)/(Params!$F$33-Params!$E$33))*($B5-Params!$E$33),$C5&gt;=Params!$F$22+((Params!$J$20-Params!$F$22)/(Params!$J$33-Params!$F$33))*($B5-Params!$F$33),$C5&lt;Params!$E$17+((Params!$H$13-Params!$E$17)/(Params!$H$33-Params!$E$33))*($B5-Params!$E$33),$C5&lt;Params!$H$13+((Params!$J$20-Params!$H$13)/(Params!$J$33-Params!$H$33))*($B5-Params!$H$33)),$K$2,"")</f>
        <v/>
      </c>
      <c r="L5" s="1" t="str">
        <f>IF(AND($C5&gt;=Params!$H$13+((Params!$J$20-Params!$H$13)/(Params!$J$33-Params!$H$33))*($B5-Params!$H$33),$C5&gt;=Params!$J$20+((Params!$N$18-Params!$J$20)/(Params!$N$33-Params!$J$33))*($B5-Params!$J$33),$C5&lt;Params!$H$13+((Params!$K$9-Params!$H$13)/(Params!$K$33-Params!$H$33))*($B5-Params!$H$33),$C5&lt;Params!$K$9+((Params!$N$18-Params!$K$9)/(Params!$N$33-Params!$K$33))*($B5-Params!$K$33)),$L$2,"")</f>
        <v/>
      </c>
      <c r="M5" s="2" t="str">
        <f>IF(AND($C5&gt;=Params!$K$9+((Params!$N$18-Params!$K$9)/(Params!$N$33-Params!$K$33))*($B5-Params!$K$33),$C5&gt;=Params!$N$18+((Params!$Q$16-Params!$N$18)/(Params!$Q$33-Params!$N35))*($B5-Params!$Q$33),$C5&lt;Params!$K$9+((Params!$L$5-Params!$K$9)/(Params!$L$33-Params!$K$33))*($B5-Params!$K$33),$C5&lt;Params!$L$5+((Params!$Q$4-Params!$L$5)/(Params!$Q$33-Params!$L$33))*($B5-Params!$L$33),$B5&lt;Params!$Q$33),$M$2,"")</f>
        <v/>
      </c>
      <c r="N5" s="3" t="str">
        <f>IF(OR(AND($C5&gt;=Params!$A$26,$B5&gt;=Params!$A$33,$B5&lt;Params!$C$33,$C5&lt;Params!$A$18+((Params!$C$13-Params!$A$18)/(Params!$C$33-Params!$A$33))*($B5-Params!$A$33)),AND($B5&gt;=Params!$C$33,$C5&gt;Params!$C$22+((Params!$E$17-Params!$C$22)/(Params!$E$33-Params!$C$33))*($B5-Params!$C$33),$C5&lt;Params!$C$13+((Params!$E$17-Params!$C$13)/(Params!$E$33-Params!$C$33))*($B5-Params!$C$33))),$N$2,"")</f>
        <v>Basanite</v>
      </c>
      <c r="O5" s="1" t="str">
        <f>IF(AND($C5&gt;=Params!$C$13+((Params!$E$17-Params!$C$13)/(Params!$E$33-Params!$C$33))*($B5-Params!$C$33),$C5&gt;=Params!$E$17+((Params!$H$13-Params!$E$17)/(Params!$H$33-Params!$E$33))*($B5-Params!$E$33),$C5&lt;Params!$C$13+((Params!$D$9-Params!$C$13)/(Params!$D$33-Params!$C$33))*($B5-Params!$C$33),$C5&lt;Params!$D$9+((Params!$H$13-Params!$D$9)/(Params!$H$33-Params!$D$33))*($B5-Params!$D$33)),$O$2,"")</f>
        <v/>
      </c>
      <c r="P5" s="1" t="str">
        <f>IF(AND($C5&gt;=Params!$D$9+((Params!$H$13-Params!$D$9)/(Params!$H$33-Params!$D$33))*($B5-Params!$D$33),$C5&gt;=Params!$H$13+((Params!$K$9-Params!$H$13)/(Params!$K$33-Params!$H$33))*($B5-Params!$H$33),$C5&lt;Params!$D$9+((Params!$G$4-Params!$D$9)/(Params!$G$33-Params!$D$33))*($B5-Params!$D$33),$C5&lt;Params!$G$4+((Params!$K$9-Params!$G$4)/(Params!$K$33-Params!$G$33))*($B5-Params!$G$33)),$P$2,"")</f>
        <v/>
      </c>
      <c r="Q5" s="1" t="str">
        <f>IF(AND($C5&gt;=Params!$G$4+((Params!$K$9-Params!$G$4)/(Params!$K$33-Params!$G$33))*($B5-Params!$G$33),$C5&gt;Params!$K$9+((Params!$L$5-Params!$K$9)/(Params!$L$33-Params!$K$33))*($B5-Params!$K$33),$C5&lt;Params!$G$4+((Params!$L$5-Params!$G$4)/(Params!$L$33-Params!$G$33))*($B5-Params!$G$33)),$Q$2,"")</f>
        <v/>
      </c>
      <c r="R5" s="2" t="str">
        <f>IF(AND(OR($B5&lt;Params!$A$33,AND($B5&gt;=Params!$A$33,$B5&lt;Params!$C$33,$C5&gt;=Params!$A$18+((Params!$C$13-Params!$A$18)/(Params!$C$33-Params!$A$33))*($B5-Params!$A$33)),AND($B5&gt;=Params!$C$33,$B5&lt;Params!$D$33,$C5&gt;=Params!$C$13+((Params!$D$9-Params!$C$13)/(Params!$D$33-Params!$C$33))*($B5-Params!$C$33)),AND($B5&gt;=Params!$D$33,$C5&gt;=Params!$D$9+((Params!$G$4-Params!$D$9)/(Params!$G$33-Params!$D$33))*($B5-Params!$D$33))),$C5&lt;Params!$G$4,$B5&gt;0,$C5&gt;0),$R$2,"")</f>
        <v/>
      </c>
      <c r="S5" s="18" t="str">
        <f t="shared" si="0"/>
        <v>Basanite</v>
      </c>
      <c r="T5" s="14" t="str">
        <f>IF(AND($S5&lt;&gt;$J$2,$S5&lt;&gt;$K$2,$S5&lt;&gt;$L$2),"",
IF($S5=$J$2,IF(Data!$C5&gt;=Data!$D5+2,"Hawaiite","Potassic Trachybasalt"),
IF($S5=$K$2,IF(Data!$C5&gt;=Data!$D5+2,"Mugearite","Shoshonite"),
IF($S5=$L$2,(IF(Data!$C5&gt;=Data!$D5+2,"Benmoreite","Latite")),""))))</f>
        <v/>
      </c>
    </row>
    <row r="6" spans="1:20" x14ac:dyDescent="0.3">
      <c r="A6" s="16" t="str">
        <f>Data!$A6</f>
        <v>158-7</v>
      </c>
      <c r="B6" s="27">
        <f>Data!$B6</f>
        <v>47.25</v>
      </c>
      <c r="C6" s="28">
        <f>Data!$C6+Data!$D6</f>
        <v>6.4</v>
      </c>
      <c r="D6" s="1" t="str">
        <f>IF(AND(AND($B6&gt;=Params!$A$33,$B6&lt;Params!$C$33),AND($C6&gt;=Params!$A$32,$C6&lt;Params!$A$26)),$D$2,"")</f>
        <v/>
      </c>
      <c r="E6" s="1" t="str">
        <f>IF(AND(AND($B6&gt;=Params!$C$33,$B6&lt;Params!$F$33),AND($C6&gt;=Params!$C$32,$C6&lt;Params!$C$22)),$E$2,"")</f>
        <v/>
      </c>
      <c r="F6" s="4" t="str">
        <f>IF(AND($B6&gt;=Params!$F$33,$B6&lt;Params!$J$33,$C6&lt;Params!$F$22+((Params!$J$20-Params!$F$22)/(Params!$J$33-Params!$F$33))*($B6-Params!$F$33)),$F$2,"")</f>
        <v/>
      </c>
      <c r="G6" s="4" t="str">
        <f>IF(AND($B6&gt;=Params!$J$33,$B6&lt;Params!$N$33,$C6&lt;Params!$J$20+((Params!$N$18-Params!$J$20)/(Params!$N$33-Params!$J$33))*($B6-Params!$J$33)),$G$2,"")</f>
        <v/>
      </c>
      <c r="H6" s="4" t="str">
        <f>IF(AND($B6&gt;=Params!$N$33,$C6&lt;Params!$N$18+((Params!$Q$16-Params!$N$18)/(Params!$Q$33-Params!$N$33))*($B6-Params!$N$33),C$3&lt;Params!$Q$16+((Params!$S$32-Params!$Q$16)/(Params!$S$33-Params!$Q$33))*($B6-Params!$Q$33)),$H$2,"")</f>
        <v/>
      </c>
      <c r="I6" s="12" t="str">
        <f>IF(AND($B6&gt;=Params!$Q$33,$C6&gt;=Params!$Q$16+((Params!$S$32-Params!$Q$16)/(Params!$S$33-Params!$Q$33))*($B6-Params!$Q$33)),$I$2,"")</f>
        <v/>
      </c>
      <c r="J6" s="1" t="str">
        <f>IF(AND($C6&gt;=Params!$C$22,$C6&lt;Params!$C$22+((Params!$E$17-Params!$C$22)/(Params!$E$33-Params!$C$33))*($B6-Params!$C$33),$C6&lt;Params!$E$17+((Params!$F$22-Params!$E$17)/(Params!$F$33-Params!$E$33))*($B6-Params!$E$33)),$J$2,"")</f>
        <v/>
      </c>
      <c r="K6" s="1" t="str">
        <f>IF(AND($C6&gt;=Params!$E$17+((Params!$F$22-Params!$E$17)/(Params!$F$33-Params!$E$33))*($B6-Params!$E$33),$C6&gt;=Params!$F$22+((Params!$J$20-Params!$F$22)/(Params!$J$33-Params!$F$33))*($B6-Params!$F$33),$C6&lt;Params!$E$17+((Params!$H$13-Params!$E$17)/(Params!$H$33-Params!$E$33))*($B6-Params!$E$33),$C6&lt;Params!$H$13+((Params!$J$20-Params!$H$13)/(Params!$J$33-Params!$H$33))*($B6-Params!$H$33)),$K$2,"")</f>
        <v/>
      </c>
      <c r="L6" s="1" t="str">
        <f>IF(AND($C6&gt;=Params!$H$13+((Params!$J$20-Params!$H$13)/(Params!$J$33-Params!$H$33))*($B6-Params!$H$33),$C6&gt;=Params!$J$20+((Params!$N$18-Params!$J$20)/(Params!$N$33-Params!$J$33))*($B6-Params!$J$33),$C6&lt;Params!$H$13+((Params!$K$9-Params!$H$13)/(Params!$K$33-Params!$H$33))*($B6-Params!$H$33),$C6&lt;Params!$K$9+((Params!$N$18-Params!$K$9)/(Params!$N$33-Params!$K$33))*($B6-Params!$K$33)),$L$2,"")</f>
        <v/>
      </c>
      <c r="M6" s="2" t="str">
        <f>IF(AND($C6&gt;=Params!$K$9+((Params!$N$18-Params!$K$9)/(Params!$N$33-Params!$K$33))*($B6-Params!$K$33),$C6&gt;=Params!$N$18+((Params!$Q$16-Params!$N$18)/(Params!$Q$33-Params!$N36))*($B6-Params!$Q$33),$C6&lt;Params!$K$9+((Params!$L$5-Params!$K$9)/(Params!$L$33-Params!$K$33))*($B6-Params!$K$33),$C6&lt;Params!$L$5+((Params!$Q$4-Params!$L$5)/(Params!$Q$33-Params!$L$33))*($B6-Params!$L$33),$B6&lt;Params!$Q$33),$M$2,"")</f>
        <v/>
      </c>
      <c r="N6" s="3" t="str">
        <f>IF(OR(AND($C6&gt;=Params!$A$26,$B6&gt;=Params!$A$33,$B6&lt;Params!$C$33,$C6&lt;Params!$A$18+((Params!$C$13-Params!$A$18)/(Params!$C$33-Params!$A$33))*($B6-Params!$A$33)),AND($B6&gt;=Params!$C$33,$C6&gt;Params!$C$22+((Params!$E$17-Params!$C$22)/(Params!$E$33-Params!$C$33))*($B6-Params!$C$33),$C6&lt;Params!$C$13+((Params!$E$17-Params!$C$13)/(Params!$E$33-Params!$C$33))*($B6-Params!$C$33))),$N$2,"")</f>
        <v>Basanite</v>
      </c>
      <c r="O6" s="1" t="str">
        <f>IF(AND($C6&gt;=Params!$C$13+((Params!$E$17-Params!$C$13)/(Params!$E$33-Params!$C$33))*($B6-Params!$C$33),$C6&gt;=Params!$E$17+((Params!$H$13-Params!$E$17)/(Params!$H$33-Params!$E$33))*($B6-Params!$E$33),$C6&lt;Params!$C$13+((Params!$D$9-Params!$C$13)/(Params!$D$33-Params!$C$33))*($B6-Params!$C$33),$C6&lt;Params!$D$9+((Params!$H$13-Params!$D$9)/(Params!$H$33-Params!$D$33))*($B6-Params!$D$33)),$O$2,"")</f>
        <v/>
      </c>
      <c r="P6" s="1" t="str">
        <f>IF(AND($C6&gt;=Params!$D$9+((Params!$H$13-Params!$D$9)/(Params!$H$33-Params!$D$33))*($B6-Params!$D$33),$C6&gt;=Params!$H$13+((Params!$K$9-Params!$H$13)/(Params!$K$33-Params!$H$33))*($B6-Params!$H$33),$C6&lt;Params!$D$9+((Params!$G$4-Params!$D$9)/(Params!$G$33-Params!$D$33))*($B6-Params!$D$33),$C6&lt;Params!$G$4+((Params!$K$9-Params!$G$4)/(Params!$K$33-Params!$G$33))*($B6-Params!$G$33)),$P$2,"")</f>
        <v/>
      </c>
      <c r="Q6" s="1" t="str">
        <f>IF(AND($C6&gt;=Params!$G$4+((Params!$K$9-Params!$G$4)/(Params!$K$33-Params!$G$33))*($B6-Params!$G$33),$C6&gt;Params!$K$9+((Params!$L$5-Params!$K$9)/(Params!$L$33-Params!$K$33))*($B6-Params!$K$33),$C6&lt;Params!$G$4+((Params!$L$5-Params!$G$4)/(Params!$L$33-Params!$G$33))*($B6-Params!$G$33)),$Q$2,"")</f>
        <v/>
      </c>
      <c r="R6" s="2" t="str">
        <f>IF(AND(OR($B6&lt;Params!$A$33,AND($B6&gt;=Params!$A$33,$B6&lt;Params!$C$33,$C6&gt;=Params!$A$18+((Params!$C$13-Params!$A$18)/(Params!$C$33-Params!$A$33))*($B6-Params!$A$33)),AND($B6&gt;=Params!$C$33,$B6&lt;Params!$D$33,$C6&gt;=Params!$C$13+((Params!$D$9-Params!$C$13)/(Params!$D$33-Params!$C$33))*($B6-Params!$C$33)),AND($B6&gt;=Params!$D$33,$C6&gt;=Params!$D$9+((Params!$G$4-Params!$D$9)/(Params!$G$33-Params!$D$33))*($B6-Params!$D$33))),$C6&lt;Params!$G$4,$B6&gt;0,$C6&gt;0),$R$2,"")</f>
        <v/>
      </c>
      <c r="S6" s="18" t="str">
        <f t="shared" si="0"/>
        <v>Basanite</v>
      </c>
      <c r="T6" s="14" t="str">
        <f>IF(AND($S6&lt;&gt;$J$2,$S6&lt;&gt;$K$2,$S6&lt;&gt;$L$2),"",
IF($S6=$J$2,IF(Data!$C6&gt;=Data!$D6+2,"Hawaiite","Potassic Trachybasalt"),
IF($S6=$K$2,IF(Data!$C6&gt;=Data!$D6+2,"Mugearite","Shoshonite"),
IF($S6=$L$2,(IF(Data!$C6&gt;=Data!$D6+2,"Benmoreite","Latite")),""))))</f>
        <v/>
      </c>
    </row>
    <row r="7" spans="1:20" x14ac:dyDescent="0.3">
      <c r="A7" s="16" t="str">
        <f>Data!$A7</f>
        <v>186-8</v>
      </c>
      <c r="B7" s="27">
        <f>Data!$B7</f>
        <v>46.98</v>
      </c>
      <c r="C7" s="28">
        <f>Data!$C7+Data!$D7</f>
        <v>6.4499999999999993</v>
      </c>
      <c r="D7" s="1" t="str">
        <f>IF(AND(AND($B7&gt;=Params!$A$33,$B7&lt;Params!$C$33),AND($C7&gt;=Params!$A$32,$C7&lt;Params!$A$26)),$D$2,"")</f>
        <v/>
      </c>
      <c r="E7" s="1" t="str">
        <f>IF(AND(AND($B7&gt;=Params!$C$33,$B7&lt;Params!$F$33),AND($C7&gt;=Params!$C$32,$C7&lt;Params!$C$22)),$E$2,"")</f>
        <v/>
      </c>
      <c r="F7" s="4" t="str">
        <f>IF(AND($B7&gt;=Params!$F$33,$B7&lt;Params!$J$33,$C7&lt;Params!$F$22+((Params!$J$20-Params!$F$22)/(Params!$J$33-Params!$F$33))*($B7-Params!$F$33)),$F$2,"")</f>
        <v/>
      </c>
      <c r="G7" s="4" t="str">
        <f>IF(AND($B7&gt;=Params!$J$33,$B7&lt;Params!$N$33,$C7&lt;Params!$J$20+((Params!$N$18-Params!$J$20)/(Params!$N$33-Params!$J$33))*($B7-Params!$J$33)),$G$2,"")</f>
        <v/>
      </c>
      <c r="H7" s="4" t="str">
        <f>IF(AND($B7&gt;=Params!$N$33,$C7&lt;Params!$N$18+((Params!$Q$16-Params!$N$18)/(Params!$Q$33-Params!$N$33))*($B7-Params!$N$33),C$3&lt;Params!$Q$16+((Params!$S$32-Params!$Q$16)/(Params!$S$33-Params!$Q$33))*($B7-Params!$Q$33)),$H$2,"")</f>
        <v/>
      </c>
      <c r="I7" s="12" t="str">
        <f>IF(AND($B7&gt;=Params!$Q$33,$C7&gt;=Params!$Q$16+((Params!$S$32-Params!$Q$16)/(Params!$S$33-Params!$Q$33))*($B7-Params!$Q$33)),$I$2,"")</f>
        <v/>
      </c>
      <c r="J7" s="1" t="str">
        <f>IF(AND($C7&gt;=Params!$C$22,$C7&lt;Params!$C$22+((Params!$E$17-Params!$C$22)/(Params!$E$33-Params!$C$33))*($B7-Params!$C$33),$C7&lt;Params!$E$17+((Params!$F$22-Params!$E$17)/(Params!$F$33-Params!$E$33))*($B7-Params!$E$33)),$J$2,"")</f>
        <v/>
      </c>
      <c r="K7" s="1" t="str">
        <f>IF(AND($C7&gt;=Params!$E$17+((Params!$F$22-Params!$E$17)/(Params!$F$33-Params!$E$33))*($B7-Params!$E$33),$C7&gt;=Params!$F$22+((Params!$J$20-Params!$F$22)/(Params!$J$33-Params!$F$33))*($B7-Params!$F$33),$C7&lt;Params!$E$17+((Params!$H$13-Params!$E$17)/(Params!$H$33-Params!$E$33))*($B7-Params!$E$33),$C7&lt;Params!$H$13+((Params!$J$20-Params!$H$13)/(Params!$J$33-Params!$H$33))*($B7-Params!$H$33)),$K$2,"")</f>
        <v/>
      </c>
      <c r="L7" s="1" t="str">
        <f>IF(AND($C7&gt;=Params!$H$13+((Params!$J$20-Params!$H$13)/(Params!$J$33-Params!$H$33))*($B7-Params!$H$33),$C7&gt;=Params!$J$20+((Params!$N$18-Params!$J$20)/(Params!$N$33-Params!$J$33))*($B7-Params!$J$33),$C7&lt;Params!$H$13+((Params!$K$9-Params!$H$13)/(Params!$K$33-Params!$H$33))*($B7-Params!$H$33),$C7&lt;Params!$K$9+((Params!$N$18-Params!$K$9)/(Params!$N$33-Params!$K$33))*($B7-Params!$K$33)),$L$2,"")</f>
        <v/>
      </c>
      <c r="M7" s="2" t="str">
        <f>IF(AND($C7&gt;=Params!$K$9+((Params!$N$18-Params!$K$9)/(Params!$N$33-Params!$K$33))*($B7-Params!$K$33),$C7&gt;=Params!$N$18+((Params!$Q$16-Params!$N$18)/(Params!$Q$33-Params!$N37))*($B7-Params!$Q$33),$C7&lt;Params!$K$9+((Params!$L$5-Params!$K$9)/(Params!$L$33-Params!$K$33))*($B7-Params!$K$33),$C7&lt;Params!$L$5+((Params!$Q$4-Params!$L$5)/(Params!$Q$33-Params!$L$33))*($B7-Params!$L$33),$B7&lt;Params!$Q$33),$M$2,"")</f>
        <v/>
      </c>
      <c r="N7" s="3" t="str">
        <f>IF(OR(AND($C7&gt;=Params!$A$26,$B7&gt;=Params!$A$33,$B7&lt;Params!$C$33,$C7&lt;Params!$A$18+((Params!$C$13-Params!$A$18)/(Params!$C$33-Params!$A$33))*($B7-Params!$A$33)),AND($B7&gt;=Params!$C$33,$C7&gt;Params!$C$22+((Params!$E$17-Params!$C$22)/(Params!$E$33-Params!$C$33))*($B7-Params!$C$33),$C7&lt;Params!$C$13+((Params!$E$17-Params!$C$13)/(Params!$E$33-Params!$C$33))*($B7-Params!$C$33))),$N$2,"")</f>
        <v>Basanite</v>
      </c>
      <c r="O7" s="1" t="str">
        <f>IF(AND($C7&gt;=Params!$C$13+((Params!$E$17-Params!$C$13)/(Params!$E$33-Params!$C$33))*($B7-Params!$C$33),$C7&gt;=Params!$E$17+((Params!$H$13-Params!$E$17)/(Params!$H$33-Params!$E$33))*($B7-Params!$E$33),$C7&lt;Params!$C$13+((Params!$D$9-Params!$C$13)/(Params!$D$33-Params!$C$33))*($B7-Params!$C$33),$C7&lt;Params!$D$9+((Params!$H$13-Params!$D$9)/(Params!$H$33-Params!$D$33))*($B7-Params!$D$33)),$O$2,"")</f>
        <v/>
      </c>
      <c r="P7" s="1" t="str">
        <f>IF(AND($C7&gt;=Params!$D$9+((Params!$H$13-Params!$D$9)/(Params!$H$33-Params!$D$33))*($B7-Params!$D$33),$C7&gt;=Params!$H$13+((Params!$K$9-Params!$H$13)/(Params!$K$33-Params!$H$33))*($B7-Params!$H$33),$C7&lt;Params!$D$9+((Params!$G$4-Params!$D$9)/(Params!$G$33-Params!$D$33))*($B7-Params!$D$33),$C7&lt;Params!$G$4+((Params!$K$9-Params!$G$4)/(Params!$K$33-Params!$G$33))*($B7-Params!$G$33)),$P$2,"")</f>
        <v/>
      </c>
      <c r="Q7" s="1" t="str">
        <f>IF(AND($C7&gt;=Params!$G$4+((Params!$K$9-Params!$G$4)/(Params!$K$33-Params!$G$33))*($B7-Params!$G$33),$C7&gt;Params!$K$9+((Params!$L$5-Params!$K$9)/(Params!$L$33-Params!$K$33))*($B7-Params!$K$33),$C7&lt;Params!$G$4+((Params!$L$5-Params!$G$4)/(Params!$L$33-Params!$G$33))*($B7-Params!$G$33)),$Q$2,"")</f>
        <v/>
      </c>
      <c r="R7" s="2" t="str">
        <f>IF(AND(OR($B7&lt;Params!$A$33,AND($B7&gt;=Params!$A$33,$B7&lt;Params!$C$33,$C7&gt;=Params!$A$18+((Params!$C$13-Params!$A$18)/(Params!$C$33-Params!$A$33))*($B7-Params!$A$33)),AND($B7&gt;=Params!$C$33,$B7&lt;Params!$D$33,$C7&gt;=Params!$C$13+((Params!$D$9-Params!$C$13)/(Params!$D$33-Params!$C$33))*($B7-Params!$C$33)),AND($B7&gt;=Params!$D$33,$C7&gt;=Params!$D$9+((Params!$G$4-Params!$D$9)/(Params!$G$33-Params!$D$33))*($B7-Params!$D$33))),$C7&lt;Params!$G$4,$B7&gt;0,$C7&gt;0),$R$2,"")</f>
        <v/>
      </c>
      <c r="S7" s="18" t="str">
        <f t="shared" si="0"/>
        <v>Basanite</v>
      </c>
      <c r="T7" s="14" t="str">
        <f>IF(AND($S7&lt;&gt;$J$2,$S7&lt;&gt;$K$2,$S7&lt;&gt;$L$2),"",
IF($S7=$J$2,IF(Data!$C7&gt;=Data!$D7+2,"Hawaiite","Potassic Trachybasalt"),
IF($S7=$K$2,IF(Data!$C7&gt;=Data!$D7+2,"Mugearite","Shoshonite"),
IF($S7=$L$2,(IF(Data!$C7&gt;=Data!$D7+2,"Benmoreite","Latite")),""))))</f>
        <v/>
      </c>
    </row>
    <row r="8" spans="1:20" x14ac:dyDescent="0.3">
      <c r="A8" s="16" t="str">
        <f>Data!$A8</f>
        <v>186-14</v>
      </c>
      <c r="B8" s="27">
        <f>Data!$B8</f>
        <v>47.27</v>
      </c>
      <c r="C8" s="28">
        <f>Data!$C8+Data!$D8</f>
        <v>5.0199999999999996</v>
      </c>
      <c r="D8" s="1" t="str">
        <f>IF(AND(AND($B8&gt;=Params!$A$33,$B8&lt;Params!$C$33),AND($C8&gt;=Params!$A$32,$C8&lt;Params!$A$26)),$D$2,"")</f>
        <v/>
      </c>
      <c r="E8" s="1" t="str">
        <f>IF(AND(AND($B8&gt;=Params!$C$33,$B8&lt;Params!$F$33),AND($C8&gt;=Params!$C$32,$C8&lt;Params!$C$22)),$E$2,"")</f>
        <v/>
      </c>
      <c r="F8" s="4" t="str">
        <f>IF(AND($B8&gt;=Params!$F$33,$B8&lt;Params!$J$33,$C8&lt;Params!$F$22+((Params!$J$20-Params!$F$22)/(Params!$J$33-Params!$F$33))*($B8-Params!$F$33)),$F$2,"")</f>
        <v/>
      </c>
      <c r="G8" s="4" t="str">
        <f>IF(AND($B8&gt;=Params!$J$33,$B8&lt;Params!$N$33,$C8&lt;Params!$J$20+((Params!$N$18-Params!$J$20)/(Params!$N$33-Params!$J$33))*($B8-Params!$J$33)),$G$2,"")</f>
        <v/>
      </c>
      <c r="H8" s="4" t="str">
        <f>IF(AND($B8&gt;=Params!$N$33,$C8&lt;Params!$N$18+((Params!$Q$16-Params!$N$18)/(Params!$Q$33-Params!$N$33))*($B8-Params!$N$33),C$3&lt;Params!$Q$16+((Params!$S$32-Params!$Q$16)/(Params!$S$33-Params!$Q$33))*($B8-Params!$Q$33)),$H$2,"")</f>
        <v/>
      </c>
      <c r="I8" s="12" t="str">
        <f>IF(AND($B8&gt;=Params!$Q$33,$C8&gt;=Params!$Q$16+((Params!$S$32-Params!$Q$16)/(Params!$S$33-Params!$Q$33))*($B8-Params!$Q$33)),$I$2,"")</f>
        <v/>
      </c>
      <c r="J8" s="1" t="str">
        <f>IF(AND($C8&gt;=Params!$C$22,$C8&lt;Params!$C$22+((Params!$E$17-Params!$C$22)/(Params!$E$33-Params!$C$33))*($B8-Params!$C$33),$C8&lt;Params!$E$17+((Params!$F$22-Params!$E$17)/(Params!$F$33-Params!$E$33))*($B8-Params!$E$33)),$J$2,"")</f>
        <v>TrachyBasalt</v>
      </c>
      <c r="K8" s="1" t="str">
        <f>IF(AND($C8&gt;=Params!$E$17+((Params!$F$22-Params!$E$17)/(Params!$F$33-Params!$E$33))*($B8-Params!$E$33),$C8&gt;=Params!$F$22+((Params!$J$20-Params!$F$22)/(Params!$J$33-Params!$F$33))*($B8-Params!$F$33),$C8&lt;Params!$E$17+((Params!$H$13-Params!$E$17)/(Params!$H$33-Params!$E$33))*($B8-Params!$E$33),$C8&lt;Params!$H$13+((Params!$J$20-Params!$H$13)/(Params!$J$33-Params!$H$33))*($B8-Params!$H$33)),$K$2,"")</f>
        <v/>
      </c>
      <c r="L8" s="1" t="str">
        <f>IF(AND($C8&gt;=Params!$H$13+((Params!$J$20-Params!$H$13)/(Params!$J$33-Params!$H$33))*($B8-Params!$H$33),$C8&gt;=Params!$J$20+((Params!$N$18-Params!$J$20)/(Params!$N$33-Params!$J$33))*($B8-Params!$J$33),$C8&lt;Params!$H$13+((Params!$K$9-Params!$H$13)/(Params!$K$33-Params!$H$33))*($B8-Params!$H$33),$C8&lt;Params!$K$9+((Params!$N$18-Params!$K$9)/(Params!$N$33-Params!$K$33))*($B8-Params!$K$33)),$L$2,"")</f>
        <v/>
      </c>
      <c r="M8" s="2" t="str">
        <f>IF(AND($C8&gt;=Params!$K$9+((Params!$N$18-Params!$K$9)/(Params!$N$33-Params!$K$33))*($B8-Params!$K$33),$C8&gt;=Params!$N$18+((Params!$Q$16-Params!$N$18)/(Params!$Q$33-Params!$N38))*($B8-Params!$Q$33),$C8&lt;Params!$K$9+((Params!$L$5-Params!$K$9)/(Params!$L$33-Params!$K$33))*($B8-Params!$K$33),$C8&lt;Params!$L$5+((Params!$Q$4-Params!$L$5)/(Params!$Q$33-Params!$L$33))*($B8-Params!$L$33),$B8&lt;Params!$Q$33),$M$2,"")</f>
        <v/>
      </c>
      <c r="N8" s="3" t="str">
        <f>IF(OR(AND($C8&gt;=Params!$A$26,$B8&gt;=Params!$A$33,$B8&lt;Params!$C$33,$C8&lt;Params!$A$18+((Params!$C$13-Params!$A$18)/(Params!$C$33-Params!$A$33))*($B8-Params!$A$33)),AND($B8&gt;=Params!$C$33,$C8&gt;Params!$C$22+((Params!$E$17-Params!$C$22)/(Params!$E$33-Params!$C$33))*($B8-Params!$C$33),$C8&lt;Params!$C$13+((Params!$E$17-Params!$C$13)/(Params!$E$33-Params!$C$33))*($B8-Params!$C$33))),$N$2,"")</f>
        <v/>
      </c>
      <c r="O8" s="1" t="str">
        <f>IF(AND($C8&gt;=Params!$C$13+((Params!$E$17-Params!$C$13)/(Params!$E$33-Params!$C$33))*($B8-Params!$C$33),$C8&gt;=Params!$E$17+((Params!$H$13-Params!$E$17)/(Params!$H$33-Params!$E$33))*($B8-Params!$E$33),$C8&lt;Params!$C$13+((Params!$D$9-Params!$C$13)/(Params!$D$33-Params!$C$33))*($B8-Params!$C$33),$C8&lt;Params!$D$9+((Params!$H$13-Params!$D$9)/(Params!$H$33-Params!$D$33))*($B8-Params!$D$33)),$O$2,"")</f>
        <v/>
      </c>
      <c r="P8" s="1" t="str">
        <f>IF(AND($C8&gt;=Params!$D$9+((Params!$H$13-Params!$D$9)/(Params!$H$33-Params!$D$33))*($B8-Params!$D$33),$C8&gt;=Params!$H$13+((Params!$K$9-Params!$H$13)/(Params!$K$33-Params!$H$33))*($B8-Params!$H$33),$C8&lt;Params!$D$9+((Params!$G$4-Params!$D$9)/(Params!$G$33-Params!$D$33))*($B8-Params!$D$33),$C8&lt;Params!$G$4+((Params!$K$9-Params!$G$4)/(Params!$K$33-Params!$G$33))*($B8-Params!$G$33)),$P$2,"")</f>
        <v/>
      </c>
      <c r="Q8" s="1" t="str">
        <f>IF(AND($C8&gt;=Params!$G$4+((Params!$K$9-Params!$G$4)/(Params!$K$33-Params!$G$33))*($B8-Params!$G$33),$C8&gt;Params!$K$9+((Params!$L$5-Params!$K$9)/(Params!$L$33-Params!$K$33))*($B8-Params!$K$33),$C8&lt;Params!$G$4+((Params!$L$5-Params!$G$4)/(Params!$L$33-Params!$G$33))*($B8-Params!$G$33)),$Q$2,"")</f>
        <v/>
      </c>
      <c r="R8" s="2" t="str">
        <f>IF(AND(OR($B8&lt;Params!$A$33,AND($B8&gt;=Params!$A$33,$B8&lt;Params!$C$33,$C8&gt;=Params!$A$18+((Params!$C$13-Params!$A$18)/(Params!$C$33-Params!$A$33))*($B8-Params!$A$33)),AND($B8&gt;=Params!$C$33,$B8&lt;Params!$D$33,$C8&gt;=Params!$C$13+((Params!$D$9-Params!$C$13)/(Params!$D$33-Params!$C$33))*($B8-Params!$C$33)),AND($B8&gt;=Params!$D$33,$C8&gt;=Params!$D$9+((Params!$G$4-Params!$D$9)/(Params!$G$33-Params!$D$33))*($B8-Params!$D$33))),$C8&lt;Params!$G$4,$B8&gt;0,$C8&gt;0),$R$2,"")</f>
        <v/>
      </c>
      <c r="S8" s="18" t="str">
        <f t="shared" si="0"/>
        <v>TrachyBasalt</v>
      </c>
      <c r="T8" s="14" t="str">
        <f>IF(AND($S8&lt;&gt;$J$2,$S8&lt;&gt;$K$2,$S8&lt;&gt;$L$2),"",
IF($S8=$J$2,IF(Data!$C8&gt;=Data!$D8+2,"Hawaiite","Potassic Trachybasalt"),
IF($S8=$K$2,IF(Data!$C8&gt;=Data!$D8+2,"Mugearite","Shoshonite"),
IF($S8=$L$2,(IF(Data!$C8&gt;=Data!$D8+2,"Benmoreite","Latite")),""))))</f>
        <v>Hawaiite</v>
      </c>
    </row>
    <row r="9" spans="1:20" x14ac:dyDescent="0.3">
      <c r="A9" s="16" t="str">
        <f>Data!$A9</f>
        <v>186-15</v>
      </c>
      <c r="B9" s="27">
        <f>Data!$B9</f>
        <v>47.25</v>
      </c>
      <c r="C9" s="28">
        <f>Data!$C9+Data!$D9</f>
        <v>5</v>
      </c>
      <c r="D9" s="1" t="str">
        <f>IF(AND(AND($B9&gt;=Params!$A$33,$B9&lt;Params!$C$33),AND($C9&gt;=Params!$A$32,$C9&lt;Params!$A$26)),$D$2,"")</f>
        <v/>
      </c>
      <c r="E9" s="1" t="str">
        <f>IF(AND(AND($B9&gt;=Params!$C$33,$B9&lt;Params!$F$33),AND($C9&gt;=Params!$C$32,$C9&lt;Params!$C$22)),$E$2,"")</f>
        <v/>
      </c>
      <c r="F9" s="4" t="str">
        <f>IF(AND($B9&gt;=Params!$F$33,$B9&lt;Params!$J$33,$C9&lt;Params!$F$22+((Params!$J$20-Params!$F$22)/(Params!$J$33-Params!$F$33))*($B9-Params!$F$33)),$F$2,"")</f>
        <v/>
      </c>
      <c r="G9" s="4" t="str">
        <f>IF(AND($B9&gt;=Params!$J$33,$B9&lt;Params!$N$33,$C9&lt;Params!$J$20+((Params!$N$18-Params!$J$20)/(Params!$N$33-Params!$J$33))*($B9-Params!$J$33)),$G$2,"")</f>
        <v/>
      </c>
      <c r="H9" s="4" t="str">
        <f>IF(AND($B9&gt;=Params!$N$33,$C9&lt;Params!$N$18+((Params!$Q$16-Params!$N$18)/(Params!$Q$33-Params!$N$33))*($B9-Params!$N$33),C$3&lt;Params!$Q$16+((Params!$S$32-Params!$Q$16)/(Params!$S$33-Params!$Q$33))*($B9-Params!$Q$33)),$H$2,"")</f>
        <v/>
      </c>
      <c r="I9" s="12" t="str">
        <f>IF(AND($B9&gt;=Params!$Q$33,$C9&gt;=Params!$Q$16+((Params!$S$32-Params!$Q$16)/(Params!$S$33-Params!$Q$33))*($B9-Params!$Q$33)),$I$2,"")</f>
        <v/>
      </c>
      <c r="J9" s="1" t="str">
        <f>IF(AND($C9&gt;=Params!$C$22,$C9&lt;Params!$C$22+((Params!$E$17-Params!$C$22)/(Params!$E$33-Params!$C$33))*($B9-Params!$C$33),$C9&lt;Params!$E$17+((Params!$F$22-Params!$E$17)/(Params!$F$33-Params!$E$33))*($B9-Params!$E$33)),$J$2,"")</f>
        <v>TrachyBasalt</v>
      </c>
      <c r="K9" s="1" t="str">
        <f>IF(AND($C9&gt;=Params!$E$17+((Params!$F$22-Params!$E$17)/(Params!$F$33-Params!$E$33))*($B9-Params!$E$33),$C9&gt;=Params!$F$22+((Params!$J$20-Params!$F$22)/(Params!$J$33-Params!$F$33))*($B9-Params!$F$33),$C9&lt;Params!$E$17+((Params!$H$13-Params!$E$17)/(Params!$H$33-Params!$E$33))*($B9-Params!$E$33),$C9&lt;Params!$H$13+((Params!$J$20-Params!$H$13)/(Params!$J$33-Params!$H$33))*($B9-Params!$H$33)),$K$2,"")</f>
        <v/>
      </c>
      <c r="L9" s="1" t="str">
        <f>IF(AND($C9&gt;=Params!$H$13+((Params!$J$20-Params!$H$13)/(Params!$J$33-Params!$H$33))*($B9-Params!$H$33),$C9&gt;=Params!$J$20+((Params!$N$18-Params!$J$20)/(Params!$N$33-Params!$J$33))*($B9-Params!$J$33),$C9&lt;Params!$H$13+((Params!$K$9-Params!$H$13)/(Params!$K$33-Params!$H$33))*($B9-Params!$H$33),$C9&lt;Params!$K$9+((Params!$N$18-Params!$K$9)/(Params!$N$33-Params!$K$33))*($B9-Params!$K$33)),$L$2,"")</f>
        <v/>
      </c>
      <c r="M9" s="2" t="str">
        <f>IF(AND($C9&gt;=Params!$K$9+((Params!$N$18-Params!$K$9)/(Params!$N$33-Params!$K$33))*($B9-Params!$K$33),$C9&gt;=Params!$N$18+((Params!$Q$16-Params!$N$18)/(Params!$Q$33-Params!$N39))*($B9-Params!$Q$33),$C9&lt;Params!$K$9+((Params!$L$5-Params!$K$9)/(Params!$L$33-Params!$K$33))*($B9-Params!$K$33),$C9&lt;Params!$L$5+((Params!$Q$4-Params!$L$5)/(Params!$Q$33-Params!$L$33))*($B9-Params!$L$33),$B9&lt;Params!$Q$33),$M$2,"")</f>
        <v/>
      </c>
      <c r="N9" s="3" t="str">
        <f>IF(OR(AND($C9&gt;=Params!$A$26,$B9&gt;=Params!$A$33,$B9&lt;Params!$C$33,$C9&lt;Params!$A$18+((Params!$C$13-Params!$A$18)/(Params!$C$33-Params!$A$33))*($B9-Params!$A$33)),AND($B9&gt;=Params!$C$33,$C9&gt;Params!$C$22+((Params!$E$17-Params!$C$22)/(Params!$E$33-Params!$C$33))*($B9-Params!$C$33),$C9&lt;Params!$C$13+((Params!$E$17-Params!$C$13)/(Params!$E$33-Params!$C$33))*($B9-Params!$C$33))),$N$2,"")</f>
        <v/>
      </c>
      <c r="O9" s="1" t="str">
        <f>IF(AND($C9&gt;=Params!$C$13+((Params!$E$17-Params!$C$13)/(Params!$E$33-Params!$C$33))*($B9-Params!$C$33),$C9&gt;=Params!$E$17+((Params!$H$13-Params!$E$17)/(Params!$H$33-Params!$E$33))*($B9-Params!$E$33),$C9&lt;Params!$C$13+((Params!$D$9-Params!$C$13)/(Params!$D$33-Params!$C$33))*($B9-Params!$C$33),$C9&lt;Params!$D$9+((Params!$H$13-Params!$D$9)/(Params!$H$33-Params!$D$33))*($B9-Params!$D$33)),$O$2,"")</f>
        <v/>
      </c>
      <c r="P9" s="1" t="str">
        <f>IF(AND($C9&gt;=Params!$D$9+((Params!$H$13-Params!$D$9)/(Params!$H$33-Params!$D$33))*($B9-Params!$D$33),$C9&gt;=Params!$H$13+((Params!$K$9-Params!$H$13)/(Params!$K$33-Params!$H$33))*($B9-Params!$H$33),$C9&lt;Params!$D$9+((Params!$G$4-Params!$D$9)/(Params!$G$33-Params!$D$33))*($B9-Params!$D$33),$C9&lt;Params!$G$4+((Params!$K$9-Params!$G$4)/(Params!$K$33-Params!$G$33))*($B9-Params!$G$33)),$P$2,"")</f>
        <v/>
      </c>
      <c r="Q9" s="1" t="str">
        <f>IF(AND($C9&gt;=Params!$G$4+((Params!$K$9-Params!$G$4)/(Params!$K$33-Params!$G$33))*($B9-Params!$G$33),$C9&gt;Params!$K$9+((Params!$L$5-Params!$K$9)/(Params!$L$33-Params!$K$33))*($B9-Params!$K$33),$C9&lt;Params!$G$4+((Params!$L$5-Params!$G$4)/(Params!$L$33-Params!$G$33))*($B9-Params!$G$33)),$Q$2,"")</f>
        <v/>
      </c>
      <c r="R9" s="2" t="str">
        <f>IF(AND(OR($B9&lt;Params!$A$33,AND($B9&gt;=Params!$A$33,$B9&lt;Params!$C$33,$C9&gt;=Params!$A$18+((Params!$C$13-Params!$A$18)/(Params!$C$33-Params!$A$33))*($B9-Params!$A$33)),AND($B9&gt;=Params!$C$33,$B9&lt;Params!$D$33,$C9&gt;=Params!$C$13+((Params!$D$9-Params!$C$13)/(Params!$D$33-Params!$C$33))*($B9-Params!$C$33)),AND($B9&gt;=Params!$D$33,$C9&gt;=Params!$D$9+((Params!$G$4-Params!$D$9)/(Params!$G$33-Params!$D$33))*($B9-Params!$D$33))),$C9&lt;Params!$G$4,$B9&gt;0,$C9&gt;0),$R$2,"")</f>
        <v/>
      </c>
      <c r="S9" s="18" t="str">
        <f t="shared" si="0"/>
        <v>TrachyBasalt</v>
      </c>
      <c r="T9" s="14" t="str">
        <f>IF(AND($S9&lt;&gt;$J$2,$S9&lt;&gt;$K$2,$S9&lt;&gt;$L$2),"",
IF($S9=$J$2,IF(Data!$C9&gt;=Data!$D9+2,"Hawaiite","Potassic Trachybasalt"),
IF($S9=$K$2,IF(Data!$C9&gt;=Data!$D9+2,"Mugearite","Shoshonite"),
IF($S9=$L$2,(IF(Data!$C9&gt;=Data!$D9+2,"Benmoreite","Latite")),""))))</f>
        <v>Hawaiite</v>
      </c>
    </row>
    <row r="10" spans="1:20" x14ac:dyDescent="0.3">
      <c r="A10" s="16" t="str">
        <f>Data!$A10</f>
        <v>186-4</v>
      </c>
      <c r="B10" s="27">
        <f>Data!$B10</f>
        <v>48.01</v>
      </c>
      <c r="C10" s="28">
        <f>Data!$C10+Data!$D10</f>
        <v>5.49</v>
      </c>
      <c r="D10" s="1" t="str">
        <f>IF(AND(AND($B10&gt;=Params!$A$33,$B10&lt;Params!$C$33),AND($C10&gt;=Params!$A$32,$C10&lt;Params!$A$26)),$D$2,"")</f>
        <v/>
      </c>
      <c r="E10" s="1" t="str">
        <f>IF(AND(AND($B10&gt;=Params!$C$33,$B10&lt;Params!$F$33),AND($C10&gt;=Params!$C$32,$C10&lt;Params!$C$22)),$E$2,"")</f>
        <v/>
      </c>
      <c r="F10" s="4" t="str">
        <f>IF(AND($B10&gt;=Params!$F$33,$B10&lt;Params!$J$33,$C10&lt;Params!$F$22+((Params!$J$20-Params!$F$22)/(Params!$J$33-Params!$F$33))*($B10-Params!$F$33)),$F$2,"")</f>
        <v/>
      </c>
      <c r="G10" s="4" t="str">
        <f>IF(AND($B10&gt;=Params!$J$33,$B10&lt;Params!$N$33,$C10&lt;Params!$J$20+((Params!$N$18-Params!$J$20)/(Params!$N$33-Params!$J$33))*($B10-Params!$J$33)),$G$2,"")</f>
        <v/>
      </c>
      <c r="H10" s="4" t="str">
        <f>IF(AND($B10&gt;=Params!$N$33,$C10&lt;Params!$N$18+((Params!$Q$16-Params!$N$18)/(Params!$Q$33-Params!$N$33))*($B10-Params!$N$33),C$3&lt;Params!$Q$16+((Params!$S$32-Params!$Q$16)/(Params!$S$33-Params!$Q$33))*($B10-Params!$Q$33)),$H$2,"")</f>
        <v/>
      </c>
      <c r="I10" s="12" t="str">
        <f>IF(AND($B10&gt;=Params!$Q$33,$C10&gt;=Params!$Q$16+((Params!$S$32-Params!$Q$16)/(Params!$S$33-Params!$Q$33))*($B10-Params!$Q$33)),$I$2,"")</f>
        <v/>
      </c>
      <c r="J10" s="1" t="str">
        <f>IF(AND($C10&gt;=Params!$C$22,$C10&lt;Params!$C$22+((Params!$E$17-Params!$C$22)/(Params!$E$33-Params!$C$33))*($B10-Params!$C$33),$C10&lt;Params!$E$17+((Params!$F$22-Params!$E$17)/(Params!$F$33-Params!$E$33))*($B10-Params!$E$33)),$J$2,"")</f>
        <v>TrachyBasalt</v>
      </c>
      <c r="K10" s="1" t="str">
        <f>IF(AND($C10&gt;=Params!$E$17+((Params!$F$22-Params!$E$17)/(Params!$F$33-Params!$E$33))*($B10-Params!$E$33),$C10&gt;=Params!$F$22+((Params!$J$20-Params!$F$22)/(Params!$J$33-Params!$F$33))*($B10-Params!$F$33),$C10&lt;Params!$E$17+((Params!$H$13-Params!$E$17)/(Params!$H$33-Params!$E$33))*($B10-Params!$E$33),$C10&lt;Params!$H$13+((Params!$J$20-Params!$H$13)/(Params!$J$33-Params!$H$33))*($B10-Params!$H$33)),$K$2,"")</f>
        <v/>
      </c>
      <c r="L10" s="1" t="str">
        <f>IF(AND($C10&gt;=Params!$H$13+((Params!$J$20-Params!$H$13)/(Params!$J$33-Params!$H$33))*($B10-Params!$H$33),$C10&gt;=Params!$J$20+((Params!$N$18-Params!$J$20)/(Params!$N$33-Params!$J$33))*($B10-Params!$J$33),$C10&lt;Params!$H$13+((Params!$K$9-Params!$H$13)/(Params!$K$33-Params!$H$33))*($B10-Params!$H$33),$C10&lt;Params!$K$9+((Params!$N$18-Params!$K$9)/(Params!$N$33-Params!$K$33))*($B10-Params!$K$33)),$L$2,"")</f>
        <v/>
      </c>
      <c r="M10" s="2" t="str">
        <f>IF(AND($C10&gt;=Params!$K$9+((Params!$N$18-Params!$K$9)/(Params!$N$33-Params!$K$33))*($B10-Params!$K$33),$C10&gt;=Params!$N$18+((Params!$Q$16-Params!$N$18)/(Params!$Q$33-Params!$N40))*($B10-Params!$Q$33),$C10&lt;Params!$K$9+((Params!$L$5-Params!$K$9)/(Params!$L$33-Params!$K$33))*($B10-Params!$K$33),$C10&lt;Params!$L$5+((Params!$Q$4-Params!$L$5)/(Params!$Q$33-Params!$L$33))*($B10-Params!$L$33),$B10&lt;Params!$Q$33),$M$2,"")</f>
        <v/>
      </c>
      <c r="N10" s="3" t="str">
        <f>IF(OR(AND($C10&gt;=Params!$A$26,$B10&gt;=Params!$A$33,$B10&lt;Params!$C$33,$C10&lt;Params!$A$18+((Params!$C$13-Params!$A$18)/(Params!$C$33-Params!$A$33))*($B10-Params!$A$33)),AND($B10&gt;=Params!$C$33,$C10&gt;Params!$C$22+((Params!$E$17-Params!$C$22)/(Params!$E$33-Params!$C$33))*($B10-Params!$C$33),$C10&lt;Params!$C$13+((Params!$E$17-Params!$C$13)/(Params!$E$33-Params!$C$33))*($B10-Params!$C$33))),$N$2,"")</f>
        <v/>
      </c>
      <c r="O10" s="1" t="str">
        <f>IF(AND($C10&gt;=Params!$C$13+((Params!$E$17-Params!$C$13)/(Params!$E$33-Params!$C$33))*($B10-Params!$C$33),$C10&gt;=Params!$E$17+((Params!$H$13-Params!$E$17)/(Params!$H$33-Params!$E$33))*($B10-Params!$E$33),$C10&lt;Params!$C$13+((Params!$D$9-Params!$C$13)/(Params!$D$33-Params!$C$33))*($B10-Params!$C$33),$C10&lt;Params!$D$9+((Params!$H$13-Params!$D$9)/(Params!$H$33-Params!$D$33))*($B10-Params!$D$33)),$O$2,"")</f>
        <v/>
      </c>
      <c r="P10" s="1" t="str">
        <f>IF(AND($C10&gt;=Params!$D$9+((Params!$H$13-Params!$D$9)/(Params!$H$33-Params!$D$33))*($B10-Params!$D$33),$C10&gt;=Params!$H$13+((Params!$K$9-Params!$H$13)/(Params!$K$33-Params!$H$33))*($B10-Params!$H$33),$C10&lt;Params!$D$9+((Params!$G$4-Params!$D$9)/(Params!$G$33-Params!$D$33))*($B10-Params!$D$33),$C10&lt;Params!$G$4+((Params!$K$9-Params!$G$4)/(Params!$K$33-Params!$G$33))*($B10-Params!$G$33)),$P$2,"")</f>
        <v/>
      </c>
      <c r="Q10" s="1" t="str">
        <f>IF(AND($C10&gt;=Params!$G$4+((Params!$K$9-Params!$G$4)/(Params!$K$33-Params!$G$33))*($B10-Params!$G$33),$C10&gt;Params!$K$9+((Params!$L$5-Params!$K$9)/(Params!$L$33-Params!$K$33))*($B10-Params!$K$33),$C10&lt;Params!$G$4+((Params!$L$5-Params!$G$4)/(Params!$L$33-Params!$G$33))*($B10-Params!$G$33)),$Q$2,"")</f>
        <v/>
      </c>
      <c r="R10" s="2" t="str">
        <f>IF(AND(OR($B10&lt;Params!$A$33,AND($B10&gt;=Params!$A$33,$B10&lt;Params!$C$33,$C10&gt;=Params!$A$18+((Params!$C$13-Params!$A$18)/(Params!$C$33-Params!$A$33))*($B10-Params!$A$33)),AND($B10&gt;=Params!$C$33,$B10&lt;Params!$D$33,$C10&gt;=Params!$C$13+((Params!$D$9-Params!$C$13)/(Params!$D$33-Params!$C$33))*($B10-Params!$C$33)),AND($B10&gt;=Params!$D$33,$C10&gt;=Params!$D$9+((Params!$G$4-Params!$D$9)/(Params!$G$33-Params!$D$33))*($B10-Params!$D$33))),$C10&lt;Params!$G$4,$B10&gt;0,$C10&gt;0),$R$2,"")</f>
        <v/>
      </c>
      <c r="S10" s="18" t="str">
        <f t="shared" si="0"/>
        <v>TrachyBasalt</v>
      </c>
      <c r="T10" s="14" t="str">
        <f>IF(AND($S10&lt;&gt;$J$2,$S10&lt;&gt;$K$2,$S10&lt;&gt;$L$2),"",
IF($S10=$J$2,IF(Data!$C10&gt;=Data!$D10+2,"Hawaiite","Potassic Trachybasalt"),
IF($S10=$K$2,IF(Data!$C10&gt;=Data!$D10+2,"Mugearite","Shoshonite"),
IF($S10=$L$2,(IF(Data!$C10&gt;=Data!$D10+2,"Benmoreite","Latite")),""))))</f>
        <v>Hawaiite</v>
      </c>
    </row>
    <row r="11" spans="1:20" x14ac:dyDescent="0.3">
      <c r="A11" s="16" t="str">
        <f>Data!$A11</f>
        <v>186-7</v>
      </c>
      <c r="B11" s="27">
        <f>Data!$B11</f>
        <v>47.95</v>
      </c>
      <c r="C11" s="28">
        <f>Data!$C11+Data!$D11</f>
        <v>5.52</v>
      </c>
      <c r="D11" s="1" t="str">
        <f>IF(AND(AND($B11&gt;=Params!$A$33,$B11&lt;Params!$C$33),AND($C11&gt;=Params!$A$32,$C11&lt;Params!$A$26)),$D$2,"")</f>
        <v/>
      </c>
      <c r="E11" s="1" t="str">
        <f>IF(AND(AND($B11&gt;=Params!$C$33,$B11&lt;Params!$F$33),AND($C11&gt;=Params!$C$32,$C11&lt;Params!$C$22)),$E$2,"")</f>
        <v/>
      </c>
      <c r="F11" s="4" t="str">
        <f>IF(AND($B11&gt;=Params!$F$33,$B11&lt;Params!$J$33,$C11&lt;Params!$F$22+((Params!$J$20-Params!$F$22)/(Params!$J$33-Params!$F$33))*($B11-Params!$F$33)),$F$2,"")</f>
        <v/>
      </c>
      <c r="G11" s="4" t="str">
        <f>IF(AND($B11&gt;=Params!$J$33,$B11&lt;Params!$N$33,$C11&lt;Params!$J$20+((Params!$N$18-Params!$J$20)/(Params!$N$33-Params!$J$33))*($B11-Params!$J$33)),$G$2,"")</f>
        <v/>
      </c>
      <c r="H11" s="4" t="str">
        <f>IF(AND($B11&gt;=Params!$N$33,$C11&lt;Params!$N$18+((Params!$Q$16-Params!$N$18)/(Params!$Q$33-Params!$N$33))*($B11-Params!$N$33),C$3&lt;Params!$Q$16+((Params!$S$32-Params!$Q$16)/(Params!$S$33-Params!$Q$33))*($B11-Params!$Q$33)),$H$2,"")</f>
        <v/>
      </c>
      <c r="I11" s="12" t="str">
        <f>IF(AND($B11&gt;=Params!$Q$33,$C11&gt;=Params!$Q$16+((Params!$S$32-Params!$Q$16)/(Params!$S$33-Params!$Q$33))*($B11-Params!$Q$33)),$I$2,"")</f>
        <v/>
      </c>
      <c r="J11" s="1" t="str">
        <f>IF(AND($C11&gt;=Params!$C$22,$C11&lt;Params!$C$22+((Params!$E$17-Params!$C$22)/(Params!$E$33-Params!$C$33))*($B11-Params!$C$33),$C11&lt;Params!$E$17+((Params!$F$22-Params!$E$17)/(Params!$F$33-Params!$E$33))*($B11-Params!$E$33)),$J$2,"")</f>
        <v>TrachyBasalt</v>
      </c>
      <c r="K11" s="1" t="str">
        <f>IF(AND($C11&gt;=Params!$E$17+((Params!$F$22-Params!$E$17)/(Params!$F$33-Params!$E$33))*($B11-Params!$E$33),$C11&gt;=Params!$F$22+((Params!$J$20-Params!$F$22)/(Params!$J$33-Params!$F$33))*($B11-Params!$F$33),$C11&lt;Params!$E$17+((Params!$H$13-Params!$E$17)/(Params!$H$33-Params!$E$33))*($B11-Params!$E$33),$C11&lt;Params!$H$13+((Params!$J$20-Params!$H$13)/(Params!$J$33-Params!$H$33))*($B11-Params!$H$33)),$K$2,"")</f>
        <v/>
      </c>
      <c r="L11" s="1" t="str">
        <f>IF(AND($C11&gt;=Params!$H$13+((Params!$J$20-Params!$H$13)/(Params!$J$33-Params!$H$33))*($B11-Params!$H$33),$C11&gt;=Params!$J$20+((Params!$N$18-Params!$J$20)/(Params!$N$33-Params!$J$33))*($B11-Params!$J$33),$C11&lt;Params!$H$13+((Params!$K$9-Params!$H$13)/(Params!$K$33-Params!$H$33))*($B11-Params!$H$33),$C11&lt;Params!$K$9+((Params!$N$18-Params!$K$9)/(Params!$N$33-Params!$K$33))*($B11-Params!$K$33)),$L$2,"")</f>
        <v/>
      </c>
      <c r="M11" s="2" t="str">
        <f>IF(AND($C11&gt;=Params!$K$9+((Params!$N$18-Params!$K$9)/(Params!$N$33-Params!$K$33))*($B11-Params!$K$33),$C11&gt;=Params!$N$18+((Params!$Q$16-Params!$N$18)/(Params!$Q$33-Params!$N41))*($B11-Params!$Q$33),$C11&lt;Params!$K$9+((Params!$L$5-Params!$K$9)/(Params!$L$33-Params!$K$33))*($B11-Params!$K$33),$C11&lt;Params!$L$5+((Params!$Q$4-Params!$L$5)/(Params!$Q$33-Params!$L$33))*($B11-Params!$L$33),$B11&lt;Params!$Q$33),$M$2,"")</f>
        <v/>
      </c>
      <c r="N11" s="3" t="str">
        <f>IF(OR(AND($C11&gt;=Params!$A$26,$B11&gt;=Params!$A$33,$B11&lt;Params!$C$33,$C11&lt;Params!$A$18+((Params!$C$13-Params!$A$18)/(Params!$C$33-Params!$A$33))*($B11-Params!$A$33)),AND($B11&gt;=Params!$C$33,$C11&gt;Params!$C$22+((Params!$E$17-Params!$C$22)/(Params!$E$33-Params!$C$33))*($B11-Params!$C$33),$C11&lt;Params!$C$13+((Params!$E$17-Params!$C$13)/(Params!$E$33-Params!$C$33))*($B11-Params!$C$33))),$N$2,"")</f>
        <v/>
      </c>
      <c r="O11" s="1" t="str">
        <f>IF(AND($C11&gt;=Params!$C$13+((Params!$E$17-Params!$C$13)/(Params!$E$33-Params!$C$33))*($B11-Params!$C$33),$C11&gt;=Params!$E$17+((Params!$H$13-Params!$E$17)/(Params!$H$33-Params!$E$33))*($B11-Params!$E$33),$C11&lt;Params!$C$13+((Params!$D$9-Params!$C$13)/(Params!$D$33-Params!$C$33))*($B11-Params!$C$33),$C11&lt;Params!$D$9+((Params!$H$13-Params!$D$9)/(Params!$H$33-Params!$D$33))*($B11-Params!$D$33)),$O$2,"")</f>
        <v/>
      </c>
      <c r="P11" s="1" t="str">
        <f>IF(AND($C11&gt;=Params!$D$9+((Params!$H$13-Params!$D$9)/(Params!$H$33-Params!$D$33))*($B11-Params!$D$33),$C11&gt;=Params!$H$13+((Params!$K$9-Params!$H$13)/(Params!$K$33-Params!$H$33))*($B11-Params!$H$33),$C11&lt;Params!$D$9+((Params!$G$4-Params!$D$9)/(Params!$G$33-Params!$D$33))*($B11-Params!$D$33),$C11&lt;Params!$G$4+((Params!$K$9-Params!$G$4)/(Params!$K$33-Params!$G$33))*($B11-Params!$G$33)),$P$2,"")</f>
        <v/>
      </c>
      <c r="Q11" s="1" t="str">
        <f>IF(AND($C11&gt;=Params!$G$4+((Params!$K$9-Params!$G$4)/(Params!$K$33-Params!$G$33))*($B11-Params!$G$33),$C11&gt;Params!$K$9+((Params!$L$5-Params!$K$9)/(Params!$L$33-Params!$K$33))*($B11-Params!$K$33),$C11&lt;Params!$G$4+((Params!$L$5-Params!$G$4)/(Params!$L$33-Params!$G$33))*($B11-Params!$G$33)),$Q$2,"")</f>
        <v/>
      </c>
      <c r="R11" s="2" t="str">
        <f>IF(AND(OR($B11&lt;Params!$A$33,AND($B11&gt;=Params!$A$33,$B11&lt;Params!$C$33,$C11&gt;=Params!$A$18+((Params!$C$13-Params!$A$18)/(Params!$C$33-Params!$A$33))*($B11-Params!$A$33)),AND($B11&gt;=Params!$C$33,$B11&lt;Params!$D$33,$C11&gt;=Params!$C$13+((Params!$D$9-Params!$C$13)/(Params!$D$33-Params!$C$33))*($B11-Params!$C$33)),AND($B11&gt;=Params!$D$33,$C11&gt;=Params!$D$9+((Params!$G$4-Params!$D$9)/(Params!$G$33-Params!$D$33))*($B11-Params!$D$33))),$C11&lt;Params!$G$4,$B11&gt;0,$C11&gt;0),$R$2,"")</f>
        <v/>
      </c>
      <c r="S11" s="18" t="str">
        <f t="shared" si="0"/>
        <v>TrachyBasalt</v>
      </c>
      <c r="T11" s="14" t="str">
        <f>IF(AND($S11&lt;&gt;$J$2,$S11&lt;&gt;$K$2,$S11&lt;&gt;$L$2),"",
IF($S11=$J$2,IF(Data!$C11&gt;=Data!$D11+2,"Hawaiite","Potassic Trachybasalt"),
IF($S11=$K$2,IF(Data!$C11&gt;=Data!$D11+2,"Mugearite","Shoshonite"),
IF($S11=$L$2,(IF(Data!$C11&gt;=Data!$D11+2,"Benmoreite","Latite")),""))))</f>
        <v>Hawaiite</v>
      </c>
    </row>
    <row r="12" spans="1:20" x14ac:dyDescent="0.3">
      <c r="A12" s="16" t="str">
        <f>Data!$A12</f>
        <v>187-1</v>
      </c>
      <c r="B12" s="27">
        <f>Data!$B12</f>
        <v>46.89</v>
      </c>
      <c r="C12" s="28">
        <f>Data!$C12+Data!$D12</f>
        <v>2.93</v>
      </c>
      <c r="D12" s="1" t="str">
        <f>IF(AND(AND($B12&gt;=Params!$A$33,$B12&lt;Params!$C$33),AND($C12&gt;=Params!$A$32,$C12&lt;Params!$A$26)),$D$2,"")</f>
        <v/>
      </c>
      <c r="E12" s="1" t="str">
        <f>IF(AND(AND($B12&gt;=Params!$C$33,$B12&lt;Params!$F$33),AND($C12&gt;=Params!$C$32,$C12&lt;Params!$C$22)),$E$2,"")</f>
        <v>Basalt</v>
      </c>
      <c r="F12" s="4" t="str">
        <f>IF(AND($B12&gt;=Params!$F$33,$B12&lt;Params!$J$33,$C12&lt;Params!$F$22+((Params!$J$20-Params!$F$22)/(Params!$J$33-Params!$F$33))*($B12-Params!$F$33)),$F$2,"")</f>
        <v/>
      </c>
      <c r="G12" s="4" t="str">
        <f>IF(AND($B12&gt;=Params!$J$33,$B12&lt;Params!$N$33,$C12&lt;Params!$J$20+((Params!$N$18-Params!$J$20)/(Params!$N$33-Params!$J$33))*($B12-Params!$J$33)),$G$2,"")</f>
        <v/>
      </c>
      <c r="H12" s="4" t="str">
        <f>IF(AND($B12&gt;=Params!$N$33,$C12&lt;Params!$N$18+((Params!$Q$16-Params!$N$18)/(Params!$Q$33-Params!$N$33))*($B12-Params!$N$33),C$3&lt;Params!$Q$16+((Params!$S$32-Params!$Q$16)/(Params!$S$33-Params!$Q$33))*($B12-Params!$Q$33)),$H$2,"")</f>
        <v/>
      </c>
      <c r="I12" s="12" t="str">
        <f>IF(AND($B12&gt;=Params!$Q$33,$C12&gt;=Params!$Q$16+((Params!$S$32-Params!$Q$16)/(Params!$S$33-Params!$Q$33))*($B12-Params!$Q$33)),$I$2,"")</f>
        <v/>
      </c>
      <c r="J12" s="1" t="str">
        <f>IF(AND($C12&gt;=Params!$C$22,$C12&lt;Params!$C$22+((Params!$E$17-Params!$C$22)/(Params!$E$33-Params!$C$33))*($B12-Params!$C$33),$C12&lt;Params!$E$17+((Params!$F$22-Params!$E$17)/(Params!$F$33-Params!$E$33))*($B12-Params!$E$33)),$J$2,"")</f>
        <v/>
      </c>
      <c r="K12" s="1" t="str">
        <f>IF(AND($C12&gt;=Params!$E$17+((Params!$F$22-Params!$E$17)/(Params!$F$33-Params!$E$33))*($B12-Params!$E$33),$C12&gt;=Params!$F$22+((Params!$J$20-Params!$F$22)/(Params!$J$33-Params!$F$33))*($B12-Params!$F$33),$C12&lt;Params!$E$17+((Params!$H$13-Params!$E$17)/(Params!$H$33-Params!$E$33))*($B12-Params!$E$33),$C12&lt;Params!$H$13+((Params!$J$20-Params!$H$13)/(Params!$J$33-Params!$H$33))*($B12-Params!$H$33)),$K$2,"")</f>
        <v/>
      </c>
      <c r="L12" s="1" t="str">
        <f>IF(AND($C12&gt;=Params!$H$13+((Params!$J$20-Params!$H$13)/(Params!$J$33-Params!$H$33))*($B12-Params!$H$33),$C12&gt;=Params!$J$20+((Params!$N$18-Params!$J$20)/(Params!$N$33-Params!$J$33))*($B12-Params!$J$33),$C12&lt;Params!$H$13+((Params!$K$9-Params!$H$13)/(Params!$K$33-Params!$H$33))*($B12-Params!$H$33),$C12&lt;Params!$K$9+((Params!$N$18-Params!$K$9)/(Params!$N$33-Params!$K$33))*($B12-Params!$K$33)),$L$2,"")</f>
        <v/>
      </c>
      <c r="M12" s="2" t="str">
        <f>IF(AND($C12&gt;=Params!$K$9+((Params!$N$18-Params!$K$9)/(Params!$N$33-Params!$K$33))*($B12-Params!$K$33),$C12&gt;=Params!$N$18+((Params!$Q$16-Params!$N$18)/(Params!$Q$33-Params!$N42))*($B12-Params!$Q$33),$C12&lt;Params!$K$9+((Params!$L$5-Params!$K$9)/(Params!$L$33-Params!$K$33))*($B12-Params!$K$33),$C12&lt;Params!$L$5+((Params!$Q$4-Params!$L$5)/(Params!$Q$33-Params!$L$33))*($B12-Params!$L$33),$B12&lt;Params!$Q$33),$M$2,"")</f>
        <v/>
      </c>
      <c r="N12" s="3" t="str">
        <f>IF(OR(AND($C12&gt;=Params!$A$26,$B12&gt;=Params!$A$33,$B12&lt;Params!$C$33,$C12&lt;Params!$A$18+((Params!$C$13-Params!$A$18)/(Params!$C$33-Params!$A$33))*($B12-Params!$A$33)),AND($B12&gt;=Params!$C$33,$C12&gt;Params!$C$22+((Params!$E$17-Params!$C$22)/(Params!$E$33-Params!$C$33))*($B12-Params!$C$33),$C12&lt;Params!$C$13+((Params!$E$17-Params!$C$13)/(Params!$E$33-Params!$C$33))*($B12-Params!$C$33))),$N$2,"")</f>
        <v/>
      </c>
      <c r="O12" s="1" t="str">
        <f>IF(AND($C12&gt;=Params!$C$13+((Params!$E$17-Params!$C$13)/(Params!$E$33-Params!$C$33))*($B12-Params!$C$33),$C12&gt;=Params!$E$17+((Params!$H$13-Params!$E$17)/(Params!$H$33-Params!$E$33))*($B12-Params!$E$33),$C12&lt;Params!$C$13+((Params!$D$9-Params!$C$13)/(Params!$D$33-Params!$C$33))*($B12-Params!$C$33),$C12&lt;Params!$D$9+((Params!$H$13-Params!$D$9)/(Params!$H$33-Params!$D$33))*($B12-Params!$D$33)),$O$2,"")</f>
        <v/>
      </c>
      <c r="P12" s="1" t="str">
        <f>IF(AND($C12&gt;=Params!$D$9+((Params!$H$13-Params!$D$9)/(Params!$H$33-Params!$D$33))*($B12-Params!$D$33),$C12&gt;=Params!$H$13+((Params!$K$9-Params!$H$13)/(Params!$K$33-Params!$H$33))*($B12-Params!$H$33),$C12&lt;Params!$D$9+((Params!$G$4-Params!$D$9)/(Params!$G$33-Params!$D$33))*($B12-Params!$D$33),$C12&lt;Params!$G$4+((Params!$K$9-Params!$G$4)/(Params!$K$33-Params!$G$33))*($B12-Params!$G$33)),$P$2,"")</f>
        <v/>
      </c>
      <c r="Q12" s="1" t="str">
        <f>IF(AND($C12&gt;=Params!$G$4+((Params!$K$9-Params!$G$4)/(Params!$K$33-Params!$G$33))*($B12-Params!$G$33),$C12&gt;Params!$K$9+((Params!$L$5-Params!$K$9)/(Params!$L$33-Params!$K$33))*($B12-Params!$K$33),$C12&lt;Params!$G$4+((Params!$L$5-Params!$G$4)/(Params!$L$33-Params!$G$33))*($B12-Params!$G$33)),$Q$2,"")</f>
        <v/>
      </c>
      <c r="R12" s="2" t="str">
        <f>IF(AND(OR($B12&lt;Params!$A$33,AND($B12&gt;=Params!$A$33,$B12&lt;Params!$C$33,$C12&gt;=Params!$A$18+((Params!$C$13-Params!$A$18)/(Params!$C$33-Params!$A$33))*($B12-Params!$A$33)),AND($B12&gt;=Params!$C$33,$B12&lt;Params!$D$33,$C12&gt;=Params!$C$13+((Params!$D$9-Params!$C$13)/(Params!$D$33-Params!$C$33))*($B12-Params!$C$33)),AND($B12&gt;=Params!$D$33,$C12&gt;=Params!$D$9+((Params!$G$4-Params!$D$9)/(Params!$G$33-Params!$D$33))*($B12-Params!$D$33))),$C12&lt;Params!$G$4,$B12&gt;0,$C12&gt;0),$R$2,"")</f>
        <v/>
      </c>
      <c r="S12" s="18" t="str">
        <f t="shared" si="0"/>
        <v>Basalt</v>
      </c>
      <c r="T12" s="14" t="str">
        <f>IF(AND($S12&lt;&gt;$J$2,$S12&lt;&gt;$K$2,$S12&lt;&gt;$L$2),"",
IF($S12=$J$2,IF(Data!$C12&gt;=Data!$D12+2,"Hawaiite","Potassic Trachybasalt"),
IF($S12=$K$2,IF(Data!$C12&gt;=Data!$D12+2,"Mugearite","Shoshonite"),
IF($S12=$L$2,(IF(Data!$C12&gt;=Data!$D12+2,"Benmoreite","Latite")),""))))</f>
        <v/>
      </c>
    </row>
    <row r="13" spans="1:20" x14ac:dyDescent="0.3">
      <c r="A13" s="16" t="str">
        <f>Data!$A13</f>
        <v>186-5</v>
      </c>
      <c r="B13" s="27">
        <f>Data!$B13</f>
        <v>46.7</v>
      </c>
      <c r="C13" s="28">
        <f>Data!$C13+Data!$D13</f>
        <v>3.1100000000000003</v>
      </c>
      <c r="D13" s="1" t="str">
        <f>IF(AND(AND($B13&gt;=Params!$A$33,$B13&lt;Params!$C$33),AND($C13&gt;=Params!$A$32,$C13&lt;Params!$A$26)),$D$2,"")</f>
        <v/>
      </c>
      <c r="E13" s="1" t="str">
        <f>IF(AND(AND($B13&gt;=Params!$C$33,$B13&lt;Params!$F$33),AND($C13&gt;=Params!$C$32,$C13&lt;Params!$C$22)),$E$2,"")</f>
        <v>Basalt</v>
      </c>
      <c r="F13" s="4" t="str">
        <f>IF(AND($B13&gt;=Params!$F$33,$B13&lt;Params!$J$33,$C13&lt;Params!$F$22+((Params!$J$20-Params!$F$22)/(Params!$J$33-Params!$F$33))*($B13-Params!$F$33)),$F$2,"")</f>
        <v/>
      </c>
      <c r="G13" s="4" t="str">
        <f>IF(AND($B13&gt;=Params!$J$33,$B13&lt;Params!$N$33,$C13&lt;Params!$J$20+((Params!$N$18-Params!$J$20)/(Params!$N$33-Params!$J$33))*($B13-Params!$J$33)),$G$2,"")</f>
        <v/>
      </c>
      <c r="H13" s="4" t="str">
        <f>IF(AND($B13&gt;=Params!$N$33,$C13&lt;Params!$N$18+((Params!$Q$16-Params!$N$18)/(Params!$Q$33-Params!$N$33))*($B13-Params!$N$33),C$3&lt;Params!$Q$16+((Params!$S$32-Params!$Q$16)/(Params!$S$33-Params!$Q$33))*($B13-Params!$Q$33)),$H$2,"")</f>
        <v/>
      </c>
      <c r="I13" s="12" t="str">
        <f>IF(AND($B13&gt;=Params!$Q$33,$C13&gt;=Params!$Q$16+((Params!$S$32-Params!$Q$16)/(Params!$S$33-Params!$Q$33))*($B13-Params!$Q$33)),$I$2,"")</f>
        <v/>
      </c>
      <c r="J13" s="1" t="str">
        <f>IF(AND($C13&gt;=Params!$C$22,$C13&lt;Params!$C$22+((Params!$E$17-Params!$C$22)/(Params!$E$33-Params!$C$33))*($B13-Params!$C$33),$C13&lt;Params!$E$17+((Params!$F$22-Params!$E$17)/(Params!$F$33-Params!$E$33))*($B13-Params!$E$33)),$J$2,"")</f>
        <v/>
      </c>
      <c r="K13" s="1" t="str">
        <f>IF(AND($C13&gt;=Params!$E$17+((Params!$F$22-Params!$E$17)/(Params!$F$33-Params!$E$33))*($B13-Params!$E$33),$C13&gt;=Params!$F$22+((Params!$J$20-Params!$F$22)/(Params!$J$33-Params!$F$33))*($B13-Params!$F$33),$C13&lt;Params!$E$17+((Params!$H$13-Params!$E$17)/(Params!$H$33-Params!$E$33))*($B13-Params!$E$33),$C13&lt;Params!$H$13+((Params!$J$20-Params!$H$13)/(Params!$J$33-Params!$H$33))*($B13-Params!$H$33)),$K$2,"")</f>
        <v/>
      </c>
      <c r="L13" s="1" t="str">
        <f>IF(AND($C13&gt;=Params!$H$13+((Params!$J$20-Params!$H$13)/(Params!$J$33-Params!$H$33))*($B13-Params!$H$33),$C13&gt;=Params!$J$20+((Params!$N$18-Params!$J$20)/(Params!$N$33-Params!$J$33))*($B13-Params!$J$33),$C13&lt;Params!$H$13+((Params!$K$9-Params!$H$13)/(Params!$K$33-Params!$H$33))*($B13-Params!$H$33),$C13&lt;Params!$K$9+((Params!$N$18-Params!$K$9)/(Params!$N$33-Params!$K$33))*($B13-Params!$K$33)),$L$2,"")</f>
        <v/>
      </c>
      <c r="M13" s="2" t="str">
        <f>IF(AND($C13&gt;=Params!$K$9+((Params!$N$18-Params!$K$9)/(Params!$N$33-Params!$K$33))*($B13-Params!$K$33),$C13&gt;=Params!$N$18+((Params!$Q$16-Params!$N$18)/(Params!$Q$33-Params!$N43))*($B13-Params!$Q$33),$C13&lt;Params!$K$9+((Params!$L$5-Params!$K$9)/(Params!$L$33-Params!$K$33))*($B13-Params!$K$33),$C13&lt;Params!$L$5+((Params!$Q$4-Params!$L$5)/(Params!$Q$33-Params!$L$33))*($B13-Params!$L$33),$B13&lt;Params!$Q$33),$M$2,"")</f>
        <v/>
      </c>
      <c r="N13" s="3" t="str">
        <f>IF(OR(AND($C13&gt;=Params!$A$26,$B13&gt;=Params!$A$33,$B13&lt;Params!$C$33,$C13&lt;Params!$A$18+((Params!$C$13-Params!$A$18)/(Params!$C$33-Params!$A$33))*($B13-Params!$A$33)),AND($B13&gt;=Params!$C$33,$C13&gt;Params!$C$22+((Params!$E$17-Params!$C$22)/(Params!$E$33-Params!$C$33))*($B13-Params!$C$33),$C13&lt;Params!$C$13+((Params!$E$17-Params!$C$13)/(Params!$E$33-Params!$C$33))*($B13-Params!$C$33))),$N$2,"")</f>
        <v/>
      </c>
      <c r="O13" s="1" t="str">
        <f>IF(AND($C13&gt;=Params!$C$13+((Params!$E$17-Params!$C$13)/(Params!$E$33-Params!$C$33))*($B13-Params!$C$33),$C13&gt;=Params!$E$17+((Params!$H$13-Params!$E$17)/(Params!$H$33-Params!$E$33))*($B13-Params!$E$33),$C13&lt;Params!$C$13+((Params!$D$9-Params!$C$13)/(Params!$D$33-Params!$C$33))*($B13-Params!$C$33),$C13&lt;Params!$D$9+((Params!$H$13-Params!$D$9)/(Params!$H$33-Params!$D$33))*($B13-Params!$D$33)),$O$2,"")</f>
        <v/>
      </c>
      <c r="P13" s="1" t="str">
        <f>IF(AND($C13&gt;=Params!$D$9+((Params!$H$13-Params!$D$9)/(Params!$H$33-Params!$D$33))*($B13-Params!$D$33),$C13&gt;=Params!$H$13+((Params!$K$9-Params!$H$13)/(Params!$K$33-Params!$H$33))*($B13-Params!$H$33),$C13&lt;Params!$D$9+((Params!$G$4-Params!$D$9)/(Params!$G$33-Params!$D$33))*($B13-Params!$D$33),$C13&lt;Params!$G$4+((Params!$K$9-Params!$G$4)/(Params!$K$33-Params!$G$33))*($B13-Params!$G$33)),$P$2,"")</f>
        <v/>
      </c>
      <c r="Q13" s="1" t="str">
        <f>IF(AND($C13&gt;=Params!$G$4+((Params!$K$9-Params!$G$4)/(Params!$K$33-Params!$G$33))*($B13-Params!$G$33),$C13&gt;Params!$K$9+((Params!$L$5-Params!$K$9)/(Params!$L$33-Params!$K$33))*($B13-Params!$K$33),$C13&lt;Params!$G$4+((Params!$L$5-Params!$G$4)/(Params!$L$33-Params!$G$33))*($B13-Params!$G$33)),$Q$2,"")</f>
        <v/>
      </c>
      <c r="R13" s="2" t="str">
        <f>IF(AND(OR($B13&lt;Params!$A$33,AND($B13&gt;=Params!$A$33,$B13&lt;Params!$C$33,$C13&gt;=Params!$A$18+((Params!$C$13-Params!$A$18)/(Params!$C$33-Params!$A$33))*($B13-Params!$A$33)),AND($B13&gt;=Params!$C$33,$B13&lt;Params!$D$33,$C13&gt;=Params!$C$13+((Params!$D$9-Params!$C$13)/(Params!$D$33-Params!$C$33))*($B13-Params!$C$33)),AND($B13&gt;=Params!$D$33,$C13&gt;=Params!$D$9+((Params!$G$4-Params!$D$9)/(Params!$G$33-Params!$D$33))*($B13-Params!$D$33))),$C13&lt;Params!$G$4,$B13&gt;0,$C13&gt;0),$R$2,"")</f>
        <v/>
      </c>
      <c r="S13" s="18" t="str">
        <f t="shared" si="0"/>
        <v>Basalt</v>
      </c>
      <c r="T13" s="14" t="str">
        <f>IF(AND($S13&lt;&gt;$J$2,$S13&lt;&gt;$K$2,$S13&lt;&gt;$L$2),"",
IF($S13=$J$2,IF(Data!$C13&gt;=Data!$D13+2,"Hawaiite","Potassic Trachybasalt"),
IF($S13=$K$2,IF(Data!$C13&gt;=Data!$D13+2,"Mugearite","Shoshonite"),
IF($S13=$L$2,(IF(Data!$C13&gt;=Data!$D13+2,"Benmoreite","Latite")),""))))</f>
        <v/>
      </c>
    </row>
    <row r="14" spans="1:20" x14ac:dyDescent="0.3">
      <c r="A14" s="16" t="str">
        <f>Data!$A14</f>
        <v>186-2</v>
      </c>
      <c r="B14" s="27">
        <f>Data!$B14</f>
        <v>46.85</v>
      </c>
      <c r="C14" s="28">
        <f>Data!$C14+Data!$D14</f>
        <v>3.67</v>
      </c>
      <c r="D14" s="1" t="str">
        <f>IF(AND(AND($B14&gt;=Params!$A$33,$B14&lt;Params!$C$33),AND($C14&gt;=Params!$A$32,$C14&lt;Params!$A$26)),$D$2,"")</f>
        <v/>
      </c>
      <c r="E14" s="1" t="str">
        <f>IF(AND(AND($B14&gt;=Params!$C$33,$B14&lt;Params!$F$33),AND($C14&gt;=Params!$C$32,$C14&lt;Params!$C$22)),$E$2,"")</f>
        <v>Basalt</v>
      </c>
      <c r="F14" s="4" t="str">
        <f>IF(AND($B14&gt;=Params!$F$33,$B14&lt;Params!$J$33,$C14&lt;Params!$F$22+((Params!$J$20-Params!$F$22)/(Params!$J$33-Params!$F$33))*($B14-Params!$F$33)),$F$2,"")</f>
        <v/>
      </c>
      <c r="G14" s="4" t="str">
        <f>IF(AND($B14&gt;=Params!$J$33,$B14&lt;Params!$N$33,$C14&lt;Params!$J$20+((Params!$N$18-Params!$J$20)/(Params!$N$33-Params!$J$33))*($B14-Params!$J$33)),$G$2,"")</f>
        <v/>
      </c>
      <c r="H14" s="4" t="str">
        <f>IF(AND($B14&gt;=Params!$N$33,$C14&lt;Params!$N$18+((Params!$Q$16-Params!$N$18)/(Params!$Q$33-Params!$N$33))*($B14-Params!$N$33),C$3&lt;Params!$Q$16+((Params!$S$32-Params!$Q$16)/(Params!$S$33-Params!$Q$33))*($B14-Params!$Q$33)),$H$2,"")</f>
        <v/>
      </c>
      <c r="I14" s="12" t="str">
        <f>IF(AND($B14&gt;=Params!$Q$33,$C14&gt;=Params!$Q$16+((Params!$S$32-Params!$Q$16)/(Params!$S$33-Params!$Q$33))*($B14-Params!$Q$33)),$I$2,"")</f>
        <v/>
      </c>
      <c r="J14" s="1" t="str">
        <f>IF(AND($C14&gt;=Params!$C$22,$C14&lt;Params!$C$22+((Params!$E$17-Params!$C$22)/(Params!$E$33-Params!$C$33))*($B14-Params!$C$33),$C14&lt;Params!$E$17+((Params!$F$22-Params!$E$17)/(Params!$F$33-Params!$E$33))*($B14-Params!$E$33)),$J$2,"")</f>
        <v/>
      </c>
      <c r="K14" s="1" t="str">
        <f>IF(AND($C14&gt;=Params!$E$17+((Params!$F$22-Params!$E$17)/(Params!$F$33-Params!$E$33))*($B14-Params!$E$33),$C14&gt;=Params!$F$22+((Params!$J$20-Params!$F$22)/(Params!$J$33-Params!$F$33))*($B14-Params!$F$33),$C14&lt;Params!$E$17+((Params!$H$13-Params!$E$17)/(Params!$H$33-Params!$E$33))*($B14-Params!$E$33),$C14&lt;Params!$H$13+((Params!$J$20-Params!$H$13)/(Params!$J$33-Params!$H$33))*($B14-Params!$H$33)),$K$2,"")</f>
        <v/>
      </c>
      <c r="L14" s="1" t="str">
        <f>IF(AND($C14&gt;=Params!$H$13+((Params!$J$20-Params!$H$13)/(Params!$J$33-Params!$H$33))*($B14-Params!$H$33),$C14&gt;=Params!$J$20+((Params!$N$18-Params!$J$20)/(Params!$N$33-Params!$J$33))*($B14-Params!$J$33),$C14&lt;Params!$H$13+((Params!$K$9-Params!$H$13)/(Params!$K$33-Params!$H$33))*($B14-Params!$H$33),$C14&lt;Params!$K$9+((Params!$N$18-Params!$K$9)/(Params!$N$33-Params!$K$33))*($B14-Params!$K$33)),$L$2,"")</f>
        <v/>
      </c>
      <c r="M14" s="2" t="str">
        <f>IF(AND($C14&gt;=Params!$K$9+((Params!$N$18-Params!$K$9)/(Params!$N$33-Params!$K$33))*($B14-Params!$K$33),$C14&gt;=Params!$N$18+((Params!$Q$16-Params!$N$18)/(Params!$Q$33-Params!$N44))*($B14-Params!$Q$33),$C14&lt;Params!$K$9+((Params!$L$5-Params!$K$9)/(Params!$L$33-Params!$K$33))*($B14-Params!$K$33),$C14&lt;Params!$L$5+((Params!$Q$4-Params!$L$5)/(Params!$Q$33-Params!$L$33))*($B14-Params!$L$33),$B14&lt;Params!$Q$33),$M$2,"")</f>
        <v/>
      </c>
      <c r="N14" s="3" t="str">
        <f>IF(OR(AND($C14&gt;=Params!$A$26,$B14&gt;=Params!$A$33,$B14&lt;Params!$C$33,$C14&lt;Params!$A$18+((Params!$C$13-Params!$A$18)/(Params!$C$33-Params!$A$33))*($B14-Params!$A$33)),AND($B14&gt;=Params!$C$33,$C14&gt;Params!$C$22+((Params!$E$17-Params!$C$22)/(Params!$E$33-Params!$C$33))*($B14-Params!$C$33),$C14&lt;Params!$C$13+((Params!$E$17-Params!$C$13)/(Params!$E$33-Params!$C$33))*($B14-Params!$C$33))),$N$2,"")</f>
        <v/>
      </c>
      <c r="O14" s="1" t="str">
        <f>IF(AND($C14&gt;=Params!$C$13+((Params!$E$17-Params!$C$13)/(Params!$E$33-Params!$C$33))*($B14-Params!$C$33),$C14&gt;=Params!$E$17+((Params!$H$13-Params!$E$17)/(Params!$H$33-Params!$E$33))*($B14-Params!$E$33),$C14&lt;Params!$C$13+((Params!$D$9-Params!$C$13)/(Params!$D$33-Params!$C$33))*($B14-Params!$C$33),$C14&lt;Params!$D$9+((Params!$H$13-Params!$D$9)/(Params!$H$33-Params!$D$33))*($B14-Params!$D$33)),$O$2,"")</f>
        <v/>
      </c>
      <c r="P14" s="1" t="str">
        <f>IF(AND($C14&gt;=Params!$D$9+((Params!$H$13-Params!$D$9)/(Params!$H$33-Params!$D$33))*($B14-Params!$D$33),$C14&gt;=Params!$H$13+((Params!$K$9-Params!$H$13)/(Params!$K$33-Params!$H$33))*($B14-Params!$H$33),$C14&lt;Params!$D$9+((Params!$G$4-Params!$D$9)/(Params!$G$33-Params!$D$33))*($B14-Params!$D$33),$C14&lt;Params!$G$4+((Params!$K$9-Params!$G$4)/(Params!$K$33-Params!$G$33))*($B14-Params!$G$33)),$P$2,"")</f>
        <v/>
      </c>
      <c r="Q14" s="1" t="str">
        <f>IF(AND($C14&gt;=Params!$G$4+((Params!$K$9-Params!$G$4)/(Params!$K$33-Params!$G$33))*($B14-Params!$G$33),$C14&gt;Params!$K$9+((Params!$L$5-Params!$K$9)/(Params!$L$33-Params!$K$33))*($B14-Params!$K$33),$C14&lt;Params!$G$4+((Params!$L$5-Params!$G$4)/(Params!$L$33-Params!$G$33))*($B14-Params!$G$33)),$Q$2,"")</f>
        <v/>
      </c>
      <c r="R14" s="2" t="str">
        <f>IF(AND(OR($B14&lt;Params!$A$33,AND($B14&gt;=Params!$A$33,$B14&lt;Params!$C$33,$C14&gt;=Params!$A$18+((Params!$C$13-Params!$A$18)/(Params!$C$33-Params!$A$33))*($B14-Params!$A$33)),AND($B14&gt;=Params!$C$33,$B14&lt;Params!$D$33,$C14&gt;=Params!$C$13+((Params!$D$9-Params!$C$13)/(Params!$D$33-Params!$C$33))*($B14-Params!$C$33)),AND($B14&gt;=Params!$D$33,$C14&gt;=Params!$D$9+((Params!$G$4-Params!$D$9)/(Params!$G$33-Params!$D$33))*($B14-Params!$D$33))),$C14&lt;Params!$G$4,$B14&gt;0,$C14&gt;0),$R$2,"")</f>
        <v/>
      </c>
      <c r="S14" s="18" t="str">
        <f t="shared" si="0"/>
        <v>Basalt</v>
      </c>
      <c r="T14" s="14" t="str">
        <f>IF(AND($S14&lt;&gt;$J$2,$S14&lt;&gt;$K$2,$S14&lt;&gt;$L$2),"",
IF($S14=$J$2,IF(Data!$C14&gt;=Data!$D14+2,"Hawaiite","Potassic Trachybasalt"),
IF($S14=$K$2,IF(Data!$C14&gt;=Data!$D14+2,"Mugearite","Shoshonite"),
IF($S14=$L$2,(IF(Data!$C14&gt;=Data!$D14+2,"Benmoreite","Latite")),""))))</f>
        <v/>
      </c>
    </row>
    <row r="15" spans="1:20" x14ac:dyDescent="0.3">
      <c r="A15" s="16" t="str">
        <f>Data!$A15</f>
        <v>187-5A</v>
      </c>
      <c r="B15" s="27">
        <f>Data!$B15</f>
        <v>45.5</v>
      </c>
      <c r="C15" s="28">
        <f>Data!$C15+Data!$D15</f>
        <v>3.99</v>
      </c>
      <c r="D15" s="1" t="str">
        <f>IF(AND(AND($B15&gt;=Params!$A$33,$B15&lt;Params!$C$33),AND($C15&gt;=Params!$A$32,$C15&lt;Params!$A$26)),$D$2,"")</f>
        <v/>
      </c>
      <c r="E15" s="1" t="str">
        <f>IF(AND(AND($B15&gt;=Params!$C$33,$B15&lt;Params!$F$33),AND($C15&gt;=Params!$C$32,$C15&lt;Params!$C$22)),$E$2,"")</f>
        <v>Basalt</v>
      </c>
      <c r="F15" s="4" t="str">
        <f>IF(AND($B15&gt;=Params!$F$33,$B15&lt;Params!$J$33,$C15&lt;Params!$F$22+((Params!$J$20-Params!$F$22)/(Params!$J$33-Params!$F$33))*($B15-Params!$F$33)),$F$2,"")</f>
        <v/>
      </c>
      <c r="G15" s="4" t="str">
        <f>IF(AND($B15&gt;=Params!$J$33,$B15&lt;Params!$N$33,$C15&lt;Params!$J$20+((Params!$N$18-Params!$J$20)/(Params!$N$33-Params!$J$33))*($B15-Params!$J$33)),$G$2,"")</f>
        <v/>
      </c>
      <c r="H15" s="4" t="str">
        <f>IF(AND($B15&gt;=Params!$N$33,$C15&lt;Params!$N$18+((Params!$Q$16-Params!$N$18)/(Params!$Q$33-Params!$N$33))*($B15-Params!$N$33),C$3&lt;Params!$Q$16+((Params!$S$32-Params!$Q$16)/(Params!$S$33-Params!$Q$33))*($B15-Params!$Q$33)),$H$2,"")</f>
        <v/>
      </c>
      <c r="I15" s="12" t="str">
        <f>IF(AND($B15&gt;=Params!$Q$33,$C15&gt;=Params!$Q$16+((Params!$S$32-Params!$Q$16)/(Params!$S$33-Params!$Q$33))*($B15-Params!$Q$33)),$I$2,"")</f>
        <v/>
      </c>
      <c r="J15" s="1" t="str">
        <f>IF(AND($C15&gt;=Params!$C$22,$C15&lt;Params!$C$22+((Params!$E$17-Params!$C$22)/(Params!$E$33-Params!$C$33))*($B15-Params!$C$33),$C15&lt;Params!$E$17+((Params!$F$22-Params!$E$17)/(Params!$F$33-Params!$E$33))*($B15-Params!$E$33)),$J$2,"")</f>
        <v/>
      </c>
      <c r="K15" s="1" t="str">
        <f>IF(AND($C15&gt;=Params!$E$17+((Params!$F$22-Params!$E$17)/(Params!$F$33-Params!$E$33))*($B15-Params!$E$33),$C15&gt;=Params!$F$22+((Params!$J$20-Params!$F$22)/(Params!$J$33-Params!$F$33))*($B15-Params!$F$33),$C15&lt;Params!$E$17+((Params!$H$13-Params!$E$17)/(Params!$H$33-Params!$E$33))*($B15-Params!$E$33),$C15&lt;Params!$H$13+((Params!$J$20-Params!$H$13)/(Params!$J$33-Params!$H$33))*($B15-Params!$H$33)),$K$2,"")</f>
        <v/>
      </c>
      <c r="L15" s="1" t="str">
        <f>IF(AND($C15&gt;=Params!$H$13+((Params!$J$20-Params!$H$13)/(Params!$J$33-Params!$H$33))*($B15-Params!$H$33),$C15&gt;=Params!$J$20+((Params!$N$18-Params!$J$20)/(Params!$N$33-Params!$J$33))*($B15-Params!$J$33),$C15&lt;Params!$H$13+((Params!$K$9-Params!$H$13)/(Params!$K$33-Params!$H$33))*($B15-Params!$H$33),$C15&lt;Params!$K$9+((Params!$N$18-Params!$K$9)/(Params!$N$33-Params!$K$33))*($B15-Params!$K$33)),$L$2,"")</f>
        <v/>
      </c>
      <c r="M15" s="2" t="str">
        <f>IF(AND($C15&gt;=Params!$K$9+((Params!$N$18-Params!$K$9)/(Params!$N$33-Params!$K$33))*($B15-Params!$K$33),$C15&gt;=Params!$N$18+((Params!$Q$16-Params!$N$18)/(Params!$Q$33-Params!$N45))*($B15-Params!$Q$33),$C15&lt;Params!$K$9+((Params!$L$5-Params!$K$9)/(Params!$L$33-Params!$K$33))*($B15-Params!$K$33),$C15&lt;Params!$L$5+((Params!$Q$4-Params!$L$5)/(Params!$Q$33-Params!$L$33))*($B15-Params!$L$33),$B15&lt;Params!$Q$33),$M$2,"")</f>
        <v/>
      </c>
      <c r="N15" s="3" t="str">
        <f>IF(OR(AND($C15&gt;=Params!$A$26,$B15&gt;=Params!$A$33,$B15&lt;Params!$C$33,$C15&lt;Params!$A$18+((Params!$C$13-Params!$A$18)/(Params!$C$33-Params!$A$33))*($B15-Params!$A$33)),AND($B15&gt;=Params!$C$33,$C15&gt;Params!$C$22+((Params!$E$17-Params!$C$22)/(Params!$E$33-Params!$C$33))*($B15-Params!$C$33),$C15&lt;Params!$C$13+((Params!$E$17-Params!$C$13)/(Params!$E$33-Params!$C$33))*($B15-Params!$C$33))),$N$2,"")</f>
        <v/>
      </c>
      <c r="O15" s="1" t="str">
        <f>IF(AND($C15&gt;=Params!$C$13+((Params!$E$17-Params!$C$13)/(Params!$E$33-Params!$C$33))*($B15-Params!$C$33),$C15&gt;=Params!$E$17+((Params!$H$13-Params!$E$17)/(Params!$H$33-Params!$E$33))*($B15-Params!$E$33),$C15&lt;Params!$C$13+((Params!$D$9-Params!$C$13)/(Params!$D$33-Params!$C$33))*($B15-Params!$C$33),$C15&lt;Params!$D$9+((Params!$H$13-Params!$D$9)/(Params!$H$33-Params!$D$33))*($B15-Params!$D$33)),$O$2,"")</f>
        <v/>
      </c>
      <c r="P15" s="1" t="str">
        <f>IF(AND($C15&gt;=Params!$D$9+((Params!$H$13-Params!$D$9)/(Params!$H$33-Params!$D$33))*($B15-Params!$D$33),$C15&gt;=Params!$H$13+((Params!$K$9-Params!$H$13)/(Params!$K$33-Params!$H$33))*($B15-Params!$H$33),$C15&lt;Params!$D$9+((Params!$G$4-Params!$D$9)/(Params!$G$33-Params!$D$33))*($B15-Params!$D$33),$C15&lt;Params!$G$4+((Params!$K$9-Params!$G$4)/(Params!$K$33-Params!$G$33))*($B15-Params!$G$33)),$P$2,"")</f>
        <v/>
      </c>
      <c r="Q15" s="1" t="str">
        <f>IF(AND($C15&gt;=Params!$G$4+((Params!$K$9-Params!$G$4)/(Params!$K$33-Params!$G$33))*($B15-Params!$G$33),$C15&gt;Params!$K$9+((Params!$L$5-Params!$K$9)/(Params!$L$33-Params!$K$33))*($B15-Params!$K$33),$C15&lt;Params!$G$4+((Params!$L$5-Params!$G$4)/(Params!$L$33-Params!$G$33))*($B15-Params!$G$33)),$Q$2,"")</f>
        <v/>
      </c>
      <c r="R15" s="2" t="str">
        <f>IF(AND(OR($B15&lt;Params!$A$33,AND($B15&gt;=Params!$A$33,$B15&lt;Params!$C$33,$C15&gt;=Params!$A$18+((Params!$C$13-Params!$A$18)/(Params!$C$33-Params!$A$33))*($B15-Params!$A$33)),AND($B15&gt;=Params!$C$33,$B15&lt;Params!$D$33,$C15&gt;=Params!$C$13+((Params!$D$9-Params!$C$13)/(Params!$D$33-Params!$C$33))*($B15-Params!$C$33)),AND($B15&gt;=Params!$D$33,$C15&gt;=Params!$D$9+((Params!$G$4-Params!$D$9)/(Params!$G$33-Params!$D$33))*($B15-Params!$D$33))),$C15&lt;Params!$G$4,$B15&gt;0,$C15&gt;0),$R$2,"")</f>
        <v/>
      </c>
      <c r="S15" s="18" t="str">
        <f t="shared" si="0"/>
        <v>Basalt</v>
      </c>
      <c r="T15" s="14" t="str">
        <f>IF(AND($S15&lt;&gt;$J$2,$S15&lt;&gt;$K$2,$S15&lt;&gt;$L$2),"",
IF($S15=$J$2,IF(Data!$C15&gt;=Data!$D15+2,"Hawaiite","Potassic Trachybasalt"),
IF($S15=$K$2,IF(Data!$C15&gt;=Data!$D15+2,"Mugearite","Shoshonite"),
IF($S15=$L$2,(IF(Data!$C15&gt;=Data!$D15+2,"Benmoreite","Latite")),""))))</f>
        <v/>
      </c>
    </row>
    <row r="16" spans="1:20" x14ac:dyDescent="0.3">
      <c r="A16" s="16" t="str">
        <f>Data!$A16</f>
        <v>187-3</v>
      </c>
      <c r="B16" s="27">
        <f>Data!$B16</f>
        <v>45.85</v>
      </c>
      <c r="C16" s="28">
        <f>Data!$C16+Data!$D16</f>
        <v>3.9</v>
      </c>
      <c r="D16" s="1" t="str">
        <f>IF(AND(AND($B16&gt;=Params!$A$33,$B16&lt;Params!$C$33),AND($C16&gt;=Params!$A$32,$C16&lt;Params!$A$26)),$D$2,"")</f>
        <v/>
      </c>
      <c r="E16" s="1" t="str">
        <f>IF(AND(AND($B16&gt;=Params!$C$33,$B16&lt;Params!$F$33),AND($C16&gt;=Params!$C$32,$C16&lt;Params!$C$22)),$E$2,"")</f>
        <v>Basalt</v>
      </c>
      <c r="F16" s="4" t="str">
        <f>IF(AND($B16&gt;=Params!$F$33,$B16&lt;Params!$J$33,$C16&lt;Params!$F$22+((Params!$J$20-Params!$F$22)/(Params!$J$33-Params!$F$33))*($B16-Params!$F$33)),$F$2,"")</f>
        <v/>
      </c>
      <c r="G16" s="4" t="str">
        <f>IF(AND($B16&gt;=Params!$J$33,$B16&lt;Params!$N$33,$C16&lt;Params!$J$20+((Params!$N$18-Params!$J$20)/(Params!$N$33-Params!$J$33))*($B16-Params!$J$33)),$G$2,"")</f>
        <v/>
      </c>
      <c r="H16" s="4" t="str">
        <f>IF(AND($B16&gt;=Params!$N$33,$C16&lt;Params!$N$18+((Params!$Q$16-Params!$N$18)/(Params!$Q$33-Params!$N$33))*($B16-Params!$N$33),C$3&lt;Params!$Q$16+((Params!$S$32-Params!$Q$16)/(Params!$S$33-Params!$Q$33))*($B16-Params!$Q$33)),$H$2,"")</f>
        <v/>
      </c>
      <c r="I16" s="12" t="str">
        <f>IF(AND($B16&gt;=Params!$Q$33,$C16&gt;=Params!$Q$16+((Params!$S$32-Params!$Q$16)/(Params!$S$33-Params!$Q$33))*($B16-Params!$Q$33)),$I$2,"")</f>
        <v/>
      </c>
      <c r="J16" s="1" t="str">
        <f>IF(AND($C16&gt;=Params!$C$22,$C16&lt;Params!$C$22+((Params!$E$17-Params!$C$22)/(Params!$E$33-Params!$C$33))*($B16-Params!$C$33),$C16&lt;Params!$E$17+((Params!$F$22-Params!$E$17)/(Params!$F$33-Params!$E$33))*($B16-Params!$E$33)),$J$2,"")</f>
        <v/>
      </c>
      <c r="K16" s="1" t="str">
        <f>IF(AND($C16&gt;=Params!$E$17+((Params!$F$22-Params!$E$17)/(Params!$F$33-Params!$E$33))*($B16-Params!$E$33),$C16&gt;=Params!$F$22+((Params!$J$20-Params!$F$22)/(Params!$J$33-Params!$F$33))*($B16-Params!$F$33),$C16&lt;Params!$E$17+((Params!$H$13-Params!$E$17)/(Params!$H$33-Params!$E$33))*($B16-Params!$E$33),$C16&lt;Params!$H$13+((Params!$J$20-Params!$H$13)/(Params!$J$33-Params!$H$33))*($B16-Params!$H$33)),$K$2,"")</f>
        <v/>
      </c>
      <c r="L16" s="1" t="str">
        <f>IF(AND($C16&gt;=Params!$H$13+((Params!$J$20-Params!$H$13)/(Params!$J$33-Params!$H$33))*($B16-Params!$H$33),$C16&gt;=Params!$J$20+((Params!$N$18-Params!$J$20)/(Params!$N$33-Params!$J$33))*($B16-Params!$J$33),$C16&lt;Params!$H$13+((Params!$K$9-Params!$H$13)/(Params!$K$33-Params!$H$33))*($B16-Params!$H$33),$C16&lt;Params!$K$9+((Params!$N$18-Params!$K$9)/(Params!$N$33-Params!$K$33))*($B16-Params!$K$33)),$L$2,"")</f>
        <v/>
      </c>
      <c r="M16" s="2" t="str">
        <f>IF(AND($C16&gt;=Params!$K$9+((Params!$N$18-Params!$K$9)/(Params!$N$33-Params!$K$33))*($B16-Params!$K$33),$C16&gt;=Params!$N$18+((Params!$Q$16-Params!$N$18)/(Params!$Q$33-Params!$N46))*($B16-Params!$Q$33),$C16&lt;Params!$K$9+((Params!$L$5-Params!$K$9)/(Params!$L$33-Params!$K$33))*($B16-Params!$K$33),$C16&lt;Params!$L$5+((Params!$Q$4-Params!$L$5)/(Params!$Q$33-Params!$L$33))*($B16-Params!$L$33),$B16&lt;Params!$Q$33),$M$2,"")</f>
        <v/>
      </c>
      <c r="N16" s="3" t="str">
        <f>IF(OR(AND($C16&gt;=Params!$A$26,$B16&gt;=Params!$A$33,$B16&lt;Params!$C$33,$C16&lt;Params!$A$18+((Params!$C$13-Params!$A$18)/(Params!$C$33-Params!$A$33))*($B16-Params!$A$33)),AND($B16&gt;=Params!$C$33,$C16&gt;Params!$C$22+((Params!$E$17-Params!$C$22)/(Params!$E$33-Params!$C$33))*($B16-Params!$C$33),$C16&lt;Params!$C$13+((Params!$E$17-Params!$C$13)/(Params!$E$33-Params!$C$33))*($B16-Params!$C$33))),$N$2,"")</f>
        <v/>
      </c>
      <c r="O16" s="1" t="str">
        <f>IF(AND($C16&gt;=Params!$C$13+((Params!$E$17-Params!$C$13)/(Params!$E$33-Params!$C$33))*($B16-Params!$C$33),$C16&gt;=Params!$E$17+((Params!$H$13-Params!$E$17)/(Params!$H$33-Params!$E$33))*($B16-Params!$E$33),$C16&lt;Params!$C$13+((Params!$D$9-Params!$C$13)/(Params!$D$33-Params!$C$33))*($B16-Params!$C$33),$C16&lt;Params!$D$9+((Params!$H$13-Params!$D$9)/(Params!$H$33-Params!$D$33))*($B16-Params!$D$33)),$O$2,"")</f>
        <v/>
      </c>
      <c r="P16" s="1" t="str">
        <f>IF(AND($C16&gt;=Params!$D$9+((Params!$H$13-Params!$D$9)/(Params!$H$33-Params!$D$33))*($B16-Params!$D$33),$C16&gt;=Params!$H$13+((Params!$K$9-Params!$H$13)/(Params!$K$33-Params!$H$33))*($B16-Params!$H$33),$C16&lt;Params!$D$9+((Params!$G$4-Params!$D$9)/(Params!$G$33-Params!$D$33))*($B16-Params!$D$33),$C16&lt;Params!$G$4+((Params!$K$9-Params!$G$4)/(Params!$K$33-Params!$G$33))*($B16-Params!$G$33)),$P$2,"")</f>
        <v/>
      </c>
      <c r="Q16" s="1" t="str">
        <f>IF(AND($C16&gt;=Params!$G$4+((Params!$K$9-Params!$G$4)/(Params!$K$33-Params!$G$33))*($B16-Params!$G$33),$C16&gt;Params!$K$9+((Params!$L$5-Params!$K$9)/(Params!$L$33-Params!$K$33))*($B16-Params!$K$33),$C16&lt;Params!$G$4+((Params!$L$5-Params!$G$4)/(Params!$L$33-Params!$G$33))*($B16-Params!$G$33)),$Q$2,"")</f>
        <v/>
      </c>
      <c r="R16" s="2" t="str">
        <f>IF(AND(OR($B16&lt;Params!$A$33,AND($B16&gt;=Params!$A$33,$B16&lt;Params!$C$33,$C16&gt;=Params!$A$18+((Params!$C$13-Params!$A$18)/(Params!$C$33-Params!$A$33))*($B16-Params!$A$33)),AND($B16&gt;=Params!$C$33,$B16&lt;Params!$D$33,$C16&gt;=Params!$C$13+((Params!$D$9-Params!$C$13)/(Params!$D$33-Params!$C$33))*($B16-Params!$C$33)),AND($B16&gt;=Params!$D$33,$C16&gt;=Params!$D$9+((Params!$G$4-Params!$D$9)/(Params!$G$33-Params!$D$33))*($B16-Params!$D$33))),$C16&lt;Params!$G$4,$B16&gt;0,$C16&gt;0),$R$2,"")</f>
        <v/>
      </c>
      <c r="S16" s="18" t="str">
        <f t="shared" si="0"/>
        <v>Basalt</v>
      </c>
      <c r="T16" s="14" t="str">
        <f>IF(AND($S16&lt;&gt;$J$2,$S16&lt;&gt;$K$2,$S16&lt;&gt;$L$2),"",
IF($S16=$J$2,IF(Data!$C16&gt;=Data!$D16+2,"Hawaiite","Potassic Trachybasalt"),
IF($S16=$K$2,IF(Data!$C16&gt;=Data!$D16+2,"Mugearite","Shoshonite"),
IF($S16=$L$2,(IF(Data!$C16&gt;=Data!$D16+2,"Benmoreite","Latite")),""))))</f>
        <v/>
      </c>
    </row>
    <row r="17" spans="1:20" x14ac:dyDescent="0.3">
      <c r="A17" s="16" t="str">
        <f>Data!$A17</f>
        <v>187-6</v>
      </c>
      <c r="B17" s="27">
        <f>Data!$B17</f>
        <v>45.63</v>
      </c>
      <c r="C17" s="28">
        <f>Data!$C17+Data!$D17</f>
        <v>4.0599999999999996</v>
      </c>
      <c r="D17" s="1" t="str">
        <f>IF(AND(AND($B17&gt;=Params!$A$33,$B17&lt;Params!$C$33),AND($C17&gt;=Params!$A$32,$C17&lt;Params!$A$26)),$D$2,"")</f>
        <v/>
      </c>
      <c r="E17" s="1" t="str">
        <f>IF(AND(AND($B17&gt;=Params!$C$33,$B17&lt;Params!$F$33),AND($C17&gt;=Params!$C$32,$C17&lt;Params!$C$22)),$E$2,"")</f>
        <v>Basalt</v>
      </c>
      <c r="F17" s="4" t="str">
        <f>IF(AND($B17&gt;=Params!$F$33,$B17&lt;Params!$J$33,$C17&lt;Params!$F$22+((Params!$J$20-Params!$F$22)/(Params!$J$33-Params!$F$33))*($B17-Params!$F$33)),$F$2,"")</f>
        <v/>
      </c>
      <c r="G17" s="4" t="str">
        <f>IF(AND($B17&gt;=Params!$J$33,$B17&lt;Params!$N$33,$C17&lt;Params!$J$20+((Params!$N$18-Params!$J$20)/(Params!$N$33-Params!$J$33))*($B17-Params!$J$33)),$G$2,"")</f>
        <v/>
      </c>
      <c r="H17" s="4" t="str">
        <f>IF(AND($B17&gt;=Params!$N$33,$C17&lt;Params!$N$18+((Params!$Q$16-Params!$N$18)/(Params!$Q$33-Params!$N$33))*($B17-Params!$N$33),C$3&lt;Params!$Q$16+((Params!$S$32-Params!$Q$16)/(Params!$S$33-Params!$Q$33))*($B17-Params!$Q$33)),$H$2,"")</f>
        <v/>
      </c>
      <c r="I17" s="12" t="str">
        <f>IF(AND($B17&gt;=Params!$Q$33,$C17&gt;=Params!$Q$16+((Params!$S$32-Params!$Q$16)/(Params!$S$33-Params!$Q$33))*($B17-Params!$Q$33)),$I$2,"")</f>
        <v/>
      </c>
      <c r="J17" s="1" t="str">
        <f>IF(AND($C17&gt;=Params!$C$22,$C17&lt;Params!$C$22+((Params!$E$17-Params!$C$22)/(Params!$E$33-Params!$C$33))*($B17-Params!$C$33),$C17&lt;Params!$E$17+((Params!$F$22-Params!$E$17)/(Params!$F$33-Params!$E$33))*($B17-Params!$E$33)),$J$2,"")</f>
        <v/>
      </c>
      <c r="K17" s="1" t="str">
        <f>IF(AND($C17&gt;=Params!$E$17+((Params!$F$22-Params!$E$17)/(Params!$F$33-Params!$E$33))*($B17-Params!$E$33),$C17&gt;=Params!$F$22+((Params!$J$20-Params!$F$22)/(Params!$J$33-Params!$F$33))*($B17-Params!$F$33),$C17&lt;Params!$E$17+((Params!$H$13-Params!$E$17)/(Params!$H$33-Params!$E$33))*($B17-Params!$E$33),$C17&lt;Params!$H$13+((Params!$J$20-Params!$H$13)/(Params!$J$33-Params!$H$33))*($B17-Params!$H$33)),$K$2,"")</f>
        <v/>
      </c>
      <c r="L17" s="1" t="str">
        <f>IF(AND($C17&gt;=Params!$H$13+((Params!$J$20-Params!$H$13)/(Params!$J$33-Params!$H$33))*($B17-Params!$H$33),$C17&gt;=Params!$J$20+((Params!$N$18-Params!$J$20)/(Params!$N$33-Params!$J$33))*($B17-Params!$J$33),$C17&lt;Params!$H$13+((Params!$K$9-Params!$H$13)/(Params!$K$33-Params!$H$33))*($B17-Params!$H$33),$C17&lt;Params!$K$9+((Params!$N$18-Params!$K$9)/(Params!$N$33-Params!$K$33))*($B17-Params!$K$33)),$L$2,"")</f>
        <v/>
      </c>
      <c r="M17" s="2" t="str">
        <f>IF(AND($C17&gt;=Params!$K$9+((Params!$N$18-Params!$K$9)/(Params!$N$33-Params!$K$33))*($B17-Params!$K$33),$C17&gt;=Params!$N$18+((Params!$Q$16-Params!$N$18)/(Params!$Q$33-Params!$N47))*($B17-Params!$Q$33),$C17&lt;Params!$K$9+((Params!$L$5-Params!$K$9)/(Params!$L$33-Params!$K$33))*($B17-Params!$K$33),$C17&lt;Params!$L$5+((Params!$Q$4-Params!$L$5)/(Params!$Q$33-Params!$L$33))*($B17-Params!$L$33),$B17&lt;Params!$Q$33),$M$2,"")</f>
        <v/>
      </c>
      <c r="N17" s="3" t="str">
        <f>IF(OR(AND($C17&gt;=Params!$A$26,$B17&gt;=Params!$A$33,$B17&lt;Params!$C$33,$C17&lt;Params!$A$18+((Params!$C$13-Params!$A$18)/(Params!$C$33-Params!$A$33))*($B17-Params!$A$33)),AND($B17&gt;=Params!$C$33,$C17&gt;Params!$C$22+((Params!$E$17-Params!$C$22)/(Params!$E$33-Params!$C$33))*($B17-Params!$C$33),$C17&lt;Params!$C$13+((Params!$E$17-Params!$C$13)/(Params!$E$33-Params!$C$33))*($B17-Params!$C$33))),$N$2,"")</f>
        <v/>
      </c>
      <c r="O17" s="1" t="str">
        <f>IF(AND($C17&gt;=Params!$C$13+((Params!$E$17-Params!$C$13)/(Params!$E$33-Params!$C$33))*($B17-Params!$C$33),$C17&gt;=Params!$E$17+((Params!$H$13-Params!$E$17)/(Params!$H$33-Params!$E$33))*($B17-Params!$E$33),$C17&lt;Params!$C$13+((Params!$D$9-Params!$C$13)/(Params!$D$33-Params!$C$33))*($B17-Params!$C$33),$C17&lt;Params!$D$9+((Params!$H$13-Params!$D$9)/(Params!$H$33-Params!$D$33))*($B17-Params!$D$33)),$O$2,"")</f>
        <v/>
      </c>
      <c r="P17" s="1" t="str">
        <f>IF(AND($C17&gt;=Params!$D$9+((Params!$H$13-Params!$D$9)/(Params!$H$33-Params!$D$33))*($B17-Params!$D$33),$C17&gt;=Params!$H$13+((Params!$K$9-Params!$H$13)/(Params!$K$33-Params!$H$33))*($B17-Params!$H$33),$C17&lt;Params!$D$9+((Params!$G$4-Params!$D$9)/(Params!$G$33-Params!$D$33))*($B17-Params!$D$33),$C17&lt;Params!$G$4+((Params!$K$9-Params!$G$4)/(Params!$K$33-Params!$G$33))*($B17-Params!$G$33)),$P$2,"")</f>
        <v/>
      </c>
      <c r="Q17" s="1" t="str">
        <f>IF(AND($C17&gt;=Params!$G$4+((Params!$K$9-Params!$G$4)/(Params!$K$33-Params!$G$33))*($B17-Params!$G$33),$C17&gt;Params!$K$9+((Params!$L$5-Params!$K$9)/(Params!$L$33-Params!$K$33))*($B17-Params!$K$33),$C17&lt;Params!$G$4+((Params!$L$5-Params!$G$4)/(Params!$L$33-Params!$G$33))*($B17-Params!$G$33)),$Q$2,"")</f>
        <v/>
      </c>
      <c r="R17" s="2" t="str">
        <f>IF(AND(OR($B17&lt;Params!$A$33,AND($B17&gt;=Params!$A$33,$B17&lt;Params!$C$33,$C17&gt;=Params!$A$18+((Params!$C$13-Params!$A$18)/(Params!$C$33-Params!$A$33))*($B17-Params!$A$33)),AND($B17&gt;=Params!$C$33,$B17&lt;Params!$D$33,$C17&gt;=Params!$C$13+((Params!$D$9-Params!$C$13)/(Params!$D$33-Params!$C$33))*($B17-Params!$C$33)),AND($B17&gt;=Params!$D$33,$C17&gt;=Params!$D$9+((Params!$G$4-Params!$D$9)/(Params!$G$33-Params!$D$33))*($B17-Params!$D$33))),$C17&lt;Params!$G$4,$B17&gt;0,$C17&gt;0),$R$2,"")</f>
        <v/>
      </c>
      <c r="S17" s="18" t="str">
        <f t="shared" si="0"/>
        <v>Basalt</v>
      </c>
      <c r="T17" s="14" t="str">
        <f>IF(AND($S17&lt;&gt;$J$2,$S17&lt;&gt;$K$2,$S17&lt;&gt;$L$2),"",
IF($S17=$J$2,IF(Data!$C17&gt;=Data!$D17+2,"Hawaiite","Potassic Trachybasalt"),
IF($S17=$K$2,IF(Data!$C17&gt;=Data!$D17+2,"Mugearite","Shoshonite"),
IF($S17=$L$2,(IF(Data!$C17&gt;=Data!$D17+2,"Benmoreite","Latite")),""))))</f>
        <v/>
      </c>
    </row>
    <row r="18" spans="1:20" x14ac:dyDescent="0.3">
      <c r="A18" s="16" t="str">
        <f>Data!$A18</f>
        <v>186-1</v>
      </c>
      <c r="B18" s="27">
        <f>Data!$B18</f>
        <v>45.99</v>
      </c>
      <c r="C18" s="28">
        <f>Data!$C18+Data!$D18</f>
        <v>3.81</v>
      </c>
      <c r="D18" s="1" t="str">
        <f>IF(AND(AND($B18&gt;=Params!$A$33,$B18&lt;Params!$C$33),AND($C18&gt;=Params!$A$32,$C18&lt;Params!$A$26)),$D$2,"")</f>
        <v/>
      </c>
      <c r="E18" s="1" t="str">
        <f>IF(AND(AND($B18&gt;=Params!$C$33,$B18&lt;Params!$F$33),AND($C18&gt;=Params!$C$32,$C18&lt;Params!$C$22)),$E$2,"")</f>
        <v>Basalt</v>
      </c>
      <c r="F18" s="4" t="str">
        <f>IF(AND($B18&gt;=Params!$F$33,$B18&lt;Params!$J$33,$C18&lt;Params!$F$22+((Params!$J$20-Params!$F$22)/(Params!$J$33-Params!$F$33))*($B18-Params!$F$33)),$F$2,"")</f>
        <v/>
      </c>
      <c r="G18" s="4" t="str">
        <f>IF(AND($B18&gt;=Params!$J$33,$B18&lt;Params!$N$33,$C18&lt;Params!$J$20+((Params!$N$18-Params!$J$20)/(Params!$N$33-Params!$J$33))*($B18-Params!$J$33)),$G$2,"")</f>
        <v/>
      </c>
      <c r="H18" s="4" t="str">
        <f>IF(AND($B18&gt;=Params!$N$33,$C18&lt;Params!$N$18+((Params!$Q$16-Params!$N$18)/(Params!$Q$33-Params!$N$33))*($B18-Params!$N$33),C$3&lt;Params!$Q$16+((Params!$S$32-Params!$Q$16)/(Params!$S$33-Params!$Q$33))*($B18-Params!$Q$33)),$H$2,"")</f>
        <v/>
      </c>
      <c r="I18" s="12" t="str">
        <f>IF(AND($B18&gt;=Params!$Q$33,$C18&gt;=Params!$Q$16+((Params!$S$32-Params!$Q$16)/(Params!$S$33-Params!$Q$33))*($B18-Params!$Q$33)),$I$2,"")</f>
        <v/>
      </c>
      <c r="J18" s="1" t="str">
        <f>IF(AND($C18&gt;=Params!$C$22,$C18&lt;Params!$C$22+((Params!$E$17-Params!$C$22)/(Params!$E$33-Params!$C$33))*($B18-Params!$C$33),$C18&lt;Params!$E$17+((Params!$F$22-Params!$E$17)/(Params!$F$33-Params!$E$33))*($B18-Params!$E$33)),$J$2,"")</f>
        <v/>
      </c>
      <c r="K18" s="1" t="str">
        <f>IF(AND($C18&gt;=Params!$E$17+((Params!$F$22-Params!$E$17)/(Params!$F$33-Params!$E$33))*($B18-Params!$E$33),$C18&gt;=Params!$F$22+((Params!$J$20-Params!$F$22)/(Params!$J$33-Params!$F$33))*($B18-Params!$F$33),$C18&lt;Params!$E$17+((Params!$H$13-Params!$E$17)/(Params!$H$33-Params!$E$33))*($B18-Params!$E$33),$C18&lt;Params!$H$13+((Params!$J$20-Params!$H$13)/(Params!$J$33-Params!$H$33))*($B18-Params!$H$33)),$K$2,"")</f>
        <v/>
      </c>
      <c r="L18" s="1" t="str">
        <f>IF(AND($C18&gt;=Params!$H$13+((Params!$J$20-Params!$H$13)/(Params!$J$33-Params!$H$33))*($B18-Params!$H$33),$C18&gt;=Params!$J$20+((Params!$N$18-Params!$J$20)/(Params!$N$33-Params!$J$33))*($B18-Params!$J$33),$C18&lt;Params!$H$13+((Params!$K$9-Params!$H$13)/(Params!$K$33-Params!$H$33))*($B18-Params!$H$33),$C18&lt;Params!$K$9+((Params!$N$18-Params!$K$9)/(Params!$N$33-Params!$K$33))*($B18-Params!$K$33)),$L$2,"")</f>
        <v/>
      </c>
      <c r="M18" s="2" t="str">
        <f>IF(AND($C18&gt;=Params!$K$9+((Params!$N$18-Params!$K$9)/(Params!$N$33-Params!$K$33))*($B18-Params!$K$33),$C18&gt;=Params!$N$18+((Params!$Q$16-Params!$N$18)/(Params!$Q$33-Params!$N48))*($B18-Params!$Q$33),$C18&lt;Params!$K$9+((Params!$L$5-Params!$K$9)/(Params!$L$33-Params!$K$33))*($B18-Params!$K$33),$C18&lt;Params!$L$5+((Params!$Q$4-Params!$L$5)/(Params!$Q$33-Params!$L$33))*($B18-Params!$L$33),$B18&lt;Params!$Q$33),$M$2,"")</f>
        <v/>
      </c>
      <c r="N18" s="3" t="str">
        <f>IF(OR(AND($C18&gt;=Params!$A$26,$B18&gt;=Params!$A$33,$B18&lt;Params!$C$33,$C18&lt;Params!$A$18+((Params!$C$13-Params!$A$18)/(Params!$C$33-Params!$A$33))*($B18-Params!$A$33)),AND($B18&gt;=Params!$C$33,$C18&gt;Params!$C$22+((Params!$E$17-Params!$C$22)/(Params!$E$33-Params!$C$33))*($B18-Params!$C$33),$C18&lt;Params!$C$13+((Params!$E$17-Params!$C$13)/(Params!$E$33-Params!$C$33))*($B18-Params!$C$33))),$N$2,"")</f>
        <v/>
      </c>
      <c r="O18" s="1" t="str">
        <f>IF(AND($C18&gt;=Params!$C$13+((Params!$E$17-Params!$C$13)/(Params!$E$33-Params!$C$33))*($B18-Params!$C$33),$C18&gt;=Params!$E$17+((Params!$H$13-Params!$E$17)/(Params!$H$33-Params!$E$33))*($B18-Params!$E$33),$C18&lt;Params!$C$13+((Params!$D$9-Params!$C$13)/(Params!$D$33-Params!$C$33))*($B18-Params!$C$33),$C18&lt;Params!$D$9+((Params!$H$13-Params!$D$9)/(Params!$H$33-Params!$D$33))*($B18-Params!$D$33)),$O$2,"")</f>
        <v/>
      </c>
      <c r="P18" s="1" t="str">
        <f>IF(AND($C18&gt;=Params!$D$9+((Params!$H$13-Params!$D$9)/(Params!$H$33-Params!$D$33))*($B18-Params!$D$33),$C18&gt;=Params!$H$13+((Params!$K$9-Params!$H$13)/(Params!$K$33-Params!$H$33))*($B18-Params!$H$33),$C18&lt;Params!$D$9+((Params!$G$4-Params!$D$9)/(Params!$G$33-Params!$D$33))*($B18-Params!$D$33),$C18&lt;Params!$G$4+((Params!$K$9-Params!$G$4)/(Params!$K$33-Params!$G$33))*($B18-Params!$G$33)),$P$2,"")</f>
        <v/>
      </c>
      <c r="Q18" s="1" t="str">
        <f>IF(AND($C18&gt;=Params!$G$4+((Params!$K$9-Params!$G$4)/(Params!$K$33-Params!$G$33))*($B18-Params!$G$33),$C18&gt;Params!$K$9+((Params!$L$5-Params!$K$9)/(Params!$L$33-Params!$K$33))*($B18-Params!$K$33),$C18&lt;Params!$G$4+((Params!$L$5-Params!$G$4)/(Params!$L$33-Params!$G$33))*($B18-Params!$G$33)),$Q$2,"")</f>
        <v/>
      </c>
      <c r="R18" s="2" t="str">
        <f>IF(AND(OR($B18&lt;Params!$A$33,AND($B18&gt;=Params!$A$33,$B18&lt;Params!$C$33,$C18&gt;=Params!$A$18+((Params!$C$13-Params!$A$18)/(Params!$C$33-Params!$A$33))*($B18-Params!$A$33)),AND($B18&gt;=Params!$C$33,$B18&lt;Params!$D$33,$C18&gt;=Params!$C$13+((Params!$D$9-Params!$C$13)/(Params!$D$33-Params!$C$33))*($B18-Params!$C$33)),AND($B18&gt;=Params!$D$33,$C18&gt;=Params!$D$9+((Params!$G$4-Params!$D$9)/(Params!$G$33-Params!$D$33))*($B18-Params!$D$33))),$C18&lt;Params!$G$4,$B18&gt;0,$C18&gt;0),$R$2,"")</f>
        <v/>
      </c>
      <c r="S18" s="18" t="str">
        <f t="shared" si="0"/>
        <v>Basalt</v>
      </c>
      <c r="T18" s="14" t="str">
        <f>IF(AND($S18&lt;&gt;$J$2,$S18&lt;&gt;$K$2,$S18&lt;&gt;$L$2),"",
IF($S18=$J$2,IF(Data!$C18&gt;=Data!$D18+2,"Hawaiite","Potassic Trachybasalt"),
IF($S18=$K$2,IF(Data!$C18&gt;=Data!$D18+2,"Mugearite","Shoshonite"),
IF($S18=$L$2,(IF(Data!$C18&gt;=Data!$D18+2,"Benmoreite","Latite")),""))))</f>
        <v/>
      </c>
    </row>
    <row r="19" spans="1:20" x14ac:dyDescent="0.3">
      <c r="A19" s="16" t="str">
        <f>Data!$A19</f>
        <v>186-10</v>
      </c>
      <c r="B19" s="27">
        <f>Data!$B19</f>
        <v>46.8</v>
      </c>
      <c r="C19" s="28">
        <f>Data!$C19+Data!$D19</f>
        <v>4.9399999999999995</v>
      </c>
      <c r="D19" s="1" t="str">
        <f>IF(AND(AND($B19&gt;=Params!$A$33,$B19&lt;Params!$C$33),AND($C19&gt;=Params!$A$32,$C19&lt;Params!$A$26)),$D$2,"")</f>
        <v/>
      </c>
      <c r="E19" s="1" t="str">
        <f>IF(AND(AND($B19&gt;=Params!$C$33,$B19&lt;Params!$F$33),AND($C19&gt;=Params!$C$32,$C19&lt;Params!$C$22)),$E$2,"")</f>
        <v>Basalt</v>
      </c>
      <c r="F19" s="4" t="str">
        <f>IF(AND($B19&gt;=Params!$F$33,$B19&lt;Params!$J$33,$C19&lt;Params!$F$22+((Params!$J$20-Params!$F$22)/(Params!$J$33-Params!$F$33))*($B19-Params!$F$33)),$F$2,"")</f>
        <v/>
      </c>
      <c r="G19" s="4" t="str">
        <f>IF(AND($B19&gt;=Params!$J$33,$B19&lt;Params!$N$33,$C19&lt;Params!$J$20+((Params!$N$18-Params!$J$20)/(Params!$N$33-Params!$J$33))*($B19-Params!$J$33)),$G$2,"")</f>
        <v/>
      </c>
      <c r="H19" s="4" t="str">
        <f>IF(AND($B19&gt;=Params!$N$33,$C19&lt;Params!$N$18+((Params!$Q$16-Params!$N$18)/(Params!$Q$33-Params!$N$33))*($B19-Params!$N$33),C$3&lt;Params!$Q$16+((Params!$S$32-Params!$Q$16)/(Params!$S$33-Params!$Q$33))*($B19-Params!$Q$33)),$H$2,"")</f>
        <v/>
      </c>
      <c r="I19" s="12" t="str">
        <f>IF(AND($B19&gt;=Params!$Q$33,$C19&gt;=Params!$Q$16+((Params!$S$32-Params!$Q$16)/(Params!$S$33-Params!$Q$33))*($B19-Params!$Q$33)),$I$2,"")</f>
        <v/>
      </c>
      <c r="J19" s="1" t="str">
        <f>IF(AND($C19&gt;=Params!$C$22,$C19&lt;Params!$C$22+((Params!$E$17-Params!$C$22)/(Params!$E$33-Params!$C$33))*($B19-Params!$C$33),$C19&lt;Params!$E$17+((Params!$F$22-Params!$E$17)/(Params!$F$33-Params!$E$33))*($B19-Params!$E$33)),$J$2,"")</f>
        <v/>
      </c>
      <c r="K19" s="1" t="str">
        <f>IF(AND($C19&gt;=Params!$E$17+((Params!$F$22-Params!$E$17)/(Params!$F$33-Params!$E$33))*($B19-Params!$E$33),$C19&gt;=Params!$F$22+((Params!$J$20-Params!$F$22)/(Params!$J$33-Params!$F$33))*($B19-Params!$F$33),$C19&lt;Params!$E$17+((Params!$H$13-Params!$E$17)/(Params!$H$33-Params!$E$33))*($B19-Params!$E$33),$C19&lt;Params!$H$13+((Params!$J$20-Params!$H$13)/(Params!$J$33-Params!$H$33))*($B19-Params!$H$33)),$K$2,"")</f>
        <v/>
      </c>
      <c r="L19" s="1" t="str">
        <f>IF(AND($C19&gt;=Params!$H$13+((Params!$J$20-Params!$H$13)/(Params!$J$33-Params!$H$33))*($B19-Params!$H$33),$C19&gt;=Params!$J$20+((Params!$N$18-Params!$J$20)/(Params!$N$33-Params!$J$33))*($B19-Params!$J$33),$C19&lt;Params!$H$13+((Params!$K$9-Params!$H$13)/(Params!$K$33-Params!$H$33))*($B19-Params!$H$33),$C19&lt;Params!$K$9+((Params!$N$18-Params!$K$9)/(Params!$N$33-Params!$K$33))*($B19-Params!$K$33)),$L$2,"")</f>
        <v/>
      </c>
      <c r="M19" s="2" t="str">
        <f>IF(AND($C19&gt;=Params!$K$9+((Params!$N$18-Params!$K$9)/(Params!$N$33-Params!$K$33))*($B19-Params!$K$33),$C19&gt;=Params!$N$18+((Params!$Q$16-Params!$N$18)/(Params!$Q$33-Params!$N49))*($B19-Params!$Q$33),$C19&lt;Params!$K$9+((Params!$L$5-Params!$K$9)/(Params!$L$33-Params!$K$33))*($B19-Params!$K$33),$C19&lt;Params!$L$5+((Params!$Q$4-Params!$L$5)/(Params!$Q$33-Params!$L$33))*($B19-Params!$L$33),$B19&lt;Params!$Q$33),$M$2,"")</f>
        <v/>
      </c>
      <c r="N19" s="3" t="str">
        <f>IF(OR(AND($C19&gt;=Params!$A$26,$B19&gt;=Params!$A$33,$B19&lt;Params!$C$33,$C19&lt;Params!$A$18+((Params!$C$13-Params!$A$18)/(Params!$C$33-Params!$A$33))*($B19-Params!$A$33)),AND($B19&gt;=Params!$C$33,$C19&gt;Params!$C$22+((Params!$E$17-Params!$C$22)/(Params!$E$33-Params!$C$33))*($B19-Params!$C$33),$C19&lt;Params!$C$13+((Params!$E$17-Params!$C$13)/(Params!$E$33-Params!$C$33))*($B19-Params!$C$33))),$N$2,"")</f>
        <v/>
      </c>
      <c r="O19" s="1" t="str">
        <f>IF(AND($C19&gt;=Params!$C$13+((Params!$E$17-Params!$C$13)/(Params!$E$33-Params!$C$33))*($B19-Params!$C$33),$C19&gt;=Params!$E$17+((Params!$H$13-Params!$E$17)/(Params!$H$33-Params!$E$33))*($B19-Params!$E$33),$C19&lt;Params!$C$13+((Params!$D$9-Params!$C$13)/(Params!$D$33-Params!$C$33))*($B19-Params!$C$33),$C19&lt;Params!$D$9+((Params!$H$13-Params!$D$9)/(Params!$H$33-Params!$D$33))*($B19-Params!$D$33)),$O$2,"")</f>
        <v/>
      </c>
      <c r="P19" s="1" t="str">
        <f>IF(AND($C19&gt;=Params!$D$9+((Params!$H$13-Params!$D$9)/(Params!$H$33-Params!$D$33))*($B19-Params!$D$33),$C19&gt;=Params!$H$13+((Params!$K$9-Params!$H$13)/(Params!$K$33-Params!$H$33))*($B19-Params!$H$33),$C19&lt;Params!$D$9+((Params!$G$4-Params!$D$9)/(Params!$G$33-Params!$D$33))*($B19-Params!$D$33),$C19&lt;Params!$G$4+((Params!$K$9-Params!$G$4)/(Params!$K$33-Params!$G$33))*($B19-Params!$G$33)),$P$2,"")</f>
        <v/>
      </c>
      <c r="Q19" s="1" t="str">
        <f>IF(AND($C19&gt;=Params!$G$4+((Params!$K$9-Params!$G$4)/(Params!$K$33-Params!$G$33))*($B19-Params!$G$33),$C19&gt;Params!$K$9+((Params!$L$5-Params!$K$9)/(Params!$L$33-Params!$K$33))*($B19-Params!$K$33),$C19&lt;Params!$G$4+((Params!$L$5-Params!$G$4)/(Params!$L$33-Params!$G$33))*($B19-Params!$G$33)),$Q$2,"")</f>
        <v/>
      </c>
      <c r="R19" s="2" t="str">
        <f>IF(AND(OR($B19&lt;Params!$A$33,AND($B19&gt;=Params!$A$33,$B19&lt;Params!$C$33,$C19&gt;=Params!$A$18+((Params!$C$13-Params!$A$18)/(Params!$C$33-Params!$A$33))*($B19-Params!$A$33)),AND($B19&gt;=Params!$C$33,$B19&lt;Params!$D$33,$C19&gt;=Params!$C$13+((Params!$D$9-Params!$C$13)/(Params!$D$33-Params!$C$33))*($B19-Params!$C$33)),AND($B19&gt;=Params!$D$33,$C19&gt;=Params!$D$9+((Params!$G$4-Params!$D$9)/(Params!$G$33-Params!$D$33))*($B19-Params!$D$33))),$C19&lt;Params!$G$4,$B19&gt;0,$C19&gt;0),$R$2,"")</f>
        <v/>
      </c>
      <c r="S19" s="18" t="str">
        <f t="shared" si="0"/>
        <v>Basalt</v>
      </c>
      <c r="T19" s="14" t="str">
        <f>IF(AND($S19&lt;&gt;$J$2,$S19&lt;&gt;$K$2,$S19&lt;&gt;$L$2),"",
IF($S19=$J$2,IF(Data!$C19&gt;=Data!$D19+2,"Hawaiite","Potassic Trachybasalt"),
IF($S19=$K$2,IF(Data!$C19&gt;=Data!$D19+2,"Mugearite","Shoshonite"),
IF($S19=$L$2,(IF(Data!$C19&gt;=Data!$D19+2,"Benmoreite","Latite")),""))))</f>
        <v/>
      </c>
    </row>
    <row r="20" spans="1:20" x14ac:dyDescent="0.3">
      <c r="A20" s="16" t="str">
        <f>Data!$A20</f>
        <v>158-6</v>
      </c>
      <c r="B20" s="27">
        <f>Data!$B20</f>
        <v>47.65</v>
      </c>
      <c r="C20" s="28">
        <f>Data!$C20+Data!$D20</f>
        <v>4.8499999999999996</v>
      </c>
      <c r="D20" s="1" t="str">
        <f>IF(AND(AND($B20&gt;=Params!$A$33,$B20&lt;Params!$C$33),AND($C20&gt;=Params!$A$32,$C20&lt;Params!$A$26)),$D$2,"")</f>
        <v/>
      </c>
      <c r="E20" s="1" t="str">
        <f>IF(AND(AND($B20&gt;=Params!$C$33,$B20&lt;Params!$F$33),AND($C20&gt;=Params!$C$32,$C20&lt;Params!$C$22)),$E$2,"")</f>
        <v>Basalt</v>
      </c>
      <c r="F20" s="4" t="str">
        <f>IF(AND($B20&gt;=Params!$F$33,$B20&lt;Params!$J$33,$C20&lt;Params!$F$22+((Params!$J$20-Params!$F$22)/(Params!$J$33-Params!$F$33))*($B20-Params!$F$33)),$F$2,"")</f>
        <v/>
      </c>
      <c r="G20" s="4" t="str">
        <f>IF(AND($B20&gt;=Params!$J$33,$B20&lt;Params!$N$33,$C20&lt;Params!$J$20+((Params!$N$18-Params!$J$20)/(Params!$N$33-Params!$J$33))*($B20-Params!$J$33)),$G$2,"")</f>
        <v/>
      </c>
      <c r="H20" s="4" t="str">
        <f>IF(AND($B20&gt;=Params!$N$33,$C20&lt;Params!$N$18+((Params!$Q$16-Params!$N$18)/(Params!$Q$33-Params!$N$33))*($B20-Params!$N$33),C$3&lt;Params!$Q$16+((Params!$S$32-Params!$Q$16)/(Params!$S$33-Params!$Q$33))*($B20-Params!$Q$33)),$H$2,"")</f>
        <v/>
      </c>
      <c r="I20" s="12" t="str">
        <f>IF(AND($B20&gt;=Params!$Q$33,$C20&gt;=Params!$Q$16+((Params!$S$32-Params!$Q$16)/(Params!$S$33-Params!$Q$33))*($B20-Params!$Q$33)),$I$2,"")</f>
        <v/>
      </c>
      <c r="J20" s="1" t="str">
        <f>IF(AND($C20&gt;=Params!$C$22,$C20&lt;Params!$C$22+((Params!$E$17-Params!$C$22)/(Params!$E$33-Params!$C$33))*($B20-Params!$C$33),$C20&lt;Params!$E$17+((Params!$F$22-Params!$E$17)/(Params!$F$33-Params!$E$33))*($B20-Params!$E$33)),$J$2,"")</f>
        <v/>
      </c>
      <c r="K20" s="1" t="str">
        <f>IF(AND($C20&gt;=Params!$E$17+((Params!$F$22-Params!$E$17)/(Params!$F$33-Params!$E$33))*($B20-Params!$E$33),$C20&gt;=Params!$F$22+((Params!$J$20-Params!$F$22)/(Params!$J$33-Params!$F$33))*($B20-Params!$F$33),$C20&lt;Params!$E$17+((Params!$H$13-Params!$E$17)/(Params!$H$33-Params!$E$33))*($B20-Params!$E$33),$C20&lt;Params!$H$13+((Params!$J$20-Params!$H$13)/(Params!$J$33-Params!$H$33))*($B20-Params!$H$33)),$K$2,"")</f>
        <v/>
      </c>
      <c r="L20" s="1" t="str">
        <f>IF(AND($C20&gt;=Params!$H$13+((Params!$J$20-Params!$H$13)/(Params!$J$33-Params!$H$33))*($B20-Params!$H$33),$C20&gt;=Params!$J$20+((Params!$N$18-Params!$J$20)/(Params!$N$33-Params!$J$33))*($B20-Params!$J$33),$C20&lt;Params!$H$13+((Params!$K$9-Params!$H$13)/(Params!$K$33-Params!$H$33))*($B20-Params!$H$33),$C20&lt;Params!$K$9+((Params!$N$18-Params!$K$9)/(Params!$N$33-Params!$K$33))*($B20-Params!$K$33)),$L$2,"")</f>
        <v/>
      </c>
      <c r="M20" s="2" t="str">
        <f>IF(AND($C20&gt;=Params!$K$9+((Params!$N$18-Params!$K$9)/(Params!$N$33-Params!$K$33))*($B20-Params!$K$33),$C20&gt;=Params!$N$18+((Params!$Q$16-Params!$N$18)/(Params!$Q$33-Params!$N50))*($B20-Params!$Q$33),$C20&lt;Params!$K$9+((Params!$L$5-Params!$K$9)/(Params!$L$33-Params!$K$33))*($B20-Params!$K$33),$C20&lt;Params!$L$5+((Params!$Q$4-Params!$L$5)/(Params!$Q$33-Params!$L$33))*($B20-Params!$L$33),$B20&lt;Params!$Q$33),$M$2,"")</f>
        <v/>
      </c>
      <c r="N20" s="3" t="str">
        <f>IF(OR(AND($C20&gt;=Params!$A$26,$B20&gt;=Params!$A$33,$B20&lt;Params!$C$33,$C20&lt;Params!$A$18+((Params!$C$13-Params!$A$18)/(Params!$C$33-Params!$A$33))*($B20-Params!$A$33)),AND($B20&gt;=Params!$C$33,$C20&gt;Params!$C$22+((Params!$E$17-Params!$C$22)/(Params!$E$33-Params!$C$33))*($B20-Params!$C$33),$C20&lt;Params!$C$13+((Params!$E$17-Params!$C$13)/(Params!$E$33-Params!$C$33))*($B20-Params!$C$33))),$N$2,"")</f>
        <v/>
      </c>
      <c r="O20" s="1" t="str">
        <f>IF(AND($C20&gt;=Params!$C$13+((Params!$E$17-Params!$C$13)/(Params!$E$33-Params!$C$33))*($B20-Params!$C$33),$C20&gt;=Params!$E$17+((Params!$H$13-Params!$E$17)/(Params!$H$33-Params!$E$33))*($B20-Params!$E$33),$C20&lt;Params!$C$13+((Params!$D$9-Params!$C$13)/(Params!$D$33-Params!$C$33))*($B20-Params!$C$33),$C20&lt;Params!$D$9+((Params!$H$13-Params!$D$9)/(Params!$H$33-Params!$D$33))*($B20-Params!$D$33)),$O$2,"")</f>
        <v/>
      </c>
      <c r="P20" s="1" t="str">
        <f>IF(AND($C20&gt;=Params!$D$9+((Params!$H$13-Params!$D$9)/(Params!$H$33-Params!$D$33))*($B20-Params!$D$33),$C20&gt;=Params!$H$13+((Params!$K$9-Params!$H$13)/(Params!$K$33-Params!$H$33))*($B20-Params!$H$33),$C20&lt;Params!$D$9+((Params!$G$4-Params!$D$9)/(Params!$G$33-Params!$D$33))*($B20-Params!$D$33),$C20&lt;Params!$G$4+((Params!$K$9-Params!$G$4)/(Params!$K$33-Params!$G$33))*($B20-Params!$G$33)),$P$2,"")</f>
        <v/>
      </c>
      <c r="Q20" s="1" t="str">
        <f>IF(AND($C20&gt;=Params!$G$4+((Params!$K$9-Params!$G$4)/(Params!$K$33-Params!$G$33))*($B20-Params!$G$33),$C20&gt;Params!$K$9+((Params!$L$5-Params!$K$9)/(Params!$L$33-Params!$K$33))*($B20-Params!$K$33),$C20&lt;Params!$G$4+((Params!$L$5-Params!$G$4)/(Params!$L$33-Params!$G$33))*($B20-Params!$G$33)),$Q$2,"")</f>
        <v/>
      </c>
      <c r="R20" s="2" t="str">
        <f>IF(AND(OR($B20&lt;Params!$A$33,AND($B20&gt;=Params!$A$33,$B20&lt;Params!$C$33,$C20&gt;=Params!$A$18+((Params!$C$13-Params!$A$18)/(Params!$C$33-Params!$A$33))*($B20-Params!$A$33)),AND($B20&gt;=Params!$C$33,$B20&lt;Params!$D$33,$C20&gt;=Params!$C$13+((Params!$D$9-Params!$C$13)/(Params!$D$33-Params!$C$33))*($B20-Params!$C$33)),AND($B20&gt;=Params!$D$33,$C20&gt;=Params!$D$9+((Params!$G$4-Params!$D$9)/(Params!$G$33-Params!$D$33))*($B20-Params!$D$33))),$C20&lt;Params!$G$4,$B20&gt;0,$C20&gt;0),$R$2,"")</f>
        <v/>
      </c>
      <c r="S20" s="18" t="str">
        <f t="shared" si="0"/>
        <v>Basalt</v>
      </c>
      <c r="T20" s="14" t="str">
        <f>IF(AND($S20&lt;&gt;$J$2,$S20&lt;&gt;$K$2,$S20&lt;&gt;$L$2),"",
IF($S20=$J$2,IF(Data!$C20&gt;=Data!$D20+2,"Hawaiite","Potassic Trachybasalt"),
IF($S20=$K$2,IF(Data!$C20&gt;=Data!$D20+2,"Mugearite","Shoshonite"),
IF($S20=$L$2,(IF(Data!$C20&gt;=Data!$D20+2,"Benmoreite","Latite")),""))))</f>
        <v/>
      </c>
    </row>
    <row r="21" spans="1:20" x14ac:dyDescent="0.3">
      <c r="A21" s="16" t="str">
        <f>Data!$A21</f>
        <v>187-5B</v>
      </c>
      <c r="B21" s="27">
        <f>Data!$B21</f>
        <v>48.35</v>
      </c>
      <c r="C21" s="28">
        <f>Data!$C21+Data!$D21</f>
        <v>3.09</v>
      </c>
      <c r="D21" s="1" t="str">
        <f>IF(AND(AND($B21&gt;=Params!$A$33,$B21&lt;Params!$C$33),AND($C21&gt;=Params!$A$32,$C21&lt;Params!$A$26)),$D$2,"")</f>
        <v/>
      </c>
      <c r="E21" s="1" t="str">
        <f>IF(AND(AND($B21&gt;=Params!$C$33,$B21&lt;Params!$F$33),AND($C21&gt;=Params!$C$32,$C21&lt;Params!$C$22)),$E$2,"")</f>
        <v>Basalt</v>
      </c>
      <c r="F21" s="4" t="str">
        <f>IF(AND($B21&gt;=Params!$F$33,$B21&lt;Params!$J$33,$C21&lt;Params!$F$22+((Params!$J$20-Params!$F$22)/(Params!$J$33-Params!$F$33))*($B21-Params!$F$33)),$F$2,"")</f>
        <v/>
      </c>
      <c r="G21" s="4" t="str">
        <f>IF(AND($B21&gt;=Params!$J$33,$B21&lt;Params!$N$33,$C21&lt;Params!$J$20+((Params!$N$18-Params!$J$20)/(Params!$N$33-Params!$J$33))*($B21-Params!$J$33)),$G$2,"")</f>
        <v/>
      </c>
      <c r="H21" s="4" t="str">
        <f>IF(AND($B21&gt;=Params!$N$33,$C21&lt;Params!$N$18+((Params!$Q$16-Params!$N$18)/(Params!$Q$33-Params!$N$33))*($B21-Params!$N$33),C$3&lt;Params!$Q$16+((Params!$S$32-Params!$Q$16)/(Params!$S$33-Params!$Q$33))*($B21-Params!$Q$33)),$H$2,"")</f>
        <v/>
      </c>
      <c r="I21" s="12" t="str">
        <f>IF(AND($B21&gt;=Params!$Q$33,$C21&gt;=Params!$Q$16+((Params!$S$32-Params!$Q$16)/(Params!$S$33-Params!$Q$33))*($B21-Params!$Q$33)),$I$2,"")</f>
        <v/>
      </c>
      <c r="J21" s="1" t="str">
        <f>IF(AND($C21&gt;=Params!$C$22,$C21&lt;Params!$C$22+((Params!$E$17-Params!$C$22)/(Params!$E$33-Params!$C$33))*($B21-Params!$C$33),$C21&lt;Params!$E$17+((Params!$F$22-Params!$E$17)/(Params!$F$33-Params!$E$33))*($B21-Params!$E$33)),$J$2,"")</f>
        <v/>
      </c>
      <c r="K21" s="1" t="str">
        <f>IF(AND($C21&gt;=Params!$E$17+((Params!$F$22-Params!$E$17)/(Params!$F$33-Params!$E$33))*($B21-Params!$E$33),$C21&gt;=Params!$F$22+((Params!$J$20-Params!$F$22)/(Params!$J$33-Params!$F$33))*($B21-Params!$F$33),$C21&lt;Params!$E$17+((Params!$H$13-Params!$E$17)/(Params!$H$33-Params!$E$33))*($B21-Params!$E$33),$C21&lt;Params!$H$13+((Params!$J$20-Params!$H$13)/(Params!$J$33-Params!$H$33))*($B21-Params!$H$33)),$K$2,"")</f>
        <v/>
      </c>
      <c r="L21" s="1" t="str">
        <f>IF(AND($C21&gt;=Params!$H$13+((Params!$J$20-Params!$H$13)/(Params!$J$33-Params!$H$33))*($B21-Params!$H$33),$C21&gt;=Params!$J$20+((Params!$N$18-Params!$J$20)/(Params!$N$33-Params!$J$33))*($B21-Params!$J$33),$C21&lt;Params!$H$13+((Params!$K$9-Params!$H$13)/(Params!$K$33-Params!$H$33))*($B21-Params!$H$33),$C21&lt;Params!$K$9+((Params!$N$18-Params!$K$9)/(Params!$N$33-Params!$K$33))*($B21-Params!$K$33)),$L$2,"")</f>
        <v/>
      </c>
      <c r="M21" s="2" t="str">
        <f>IF(AND($C21&gt;=Params!$K$9+((Params!$N$18-Params!$K$9)/(Params!$N$33-Params!$K$33))*($B21-Params!$K$33),$C21&gt;=Params!$N$18+((Params!$Q$16-Params!$N$18)/(Params!$Q$33-Params!$N51))*($B21-Params!$Q$33),$C21&lt;Params!$K$9+((Params!$L$5-Params!$K$9)/(Params!$L$33-Params!$K$33))*($B21-Params!$K$33),$C21&lt;Params!$L$5+((Params!$Q$4-Params!$L$5)/(Params!$Q$33-Params!$L$33))*($B21-Params!$L$33),$B21&lt;Params!$Q$33),$M$2,"")</f>
        <v/>
      </c>
      <c r="N21" s="3" t="str">
        <f>IF(OR(AND($C21&gt;=Params!$A$26,$B21&gt;=Params!$A$33,$B21&lt;Params!$C$33,$C21&lt;Params!$A$18+((Params!$C$13-Params!$A$18)/(Params!$C$33-Params!$A$33))*($B21-Params!$A$33)),AND($B21&gt;=Params!$C$33,$C21&gt;Params!$C$22+((Params!$E$17-Params!$C$22)/(Params!$E$33-Params!$C$33))*($B21-Params!$C$33),$C21&lt;Params!$C$13+((Params!$E$17-Params!$C$13)/(Params!$E$33-Params!$C$33))*($B21-Params!$C$33))),$N$2,"")</f>
        <v/>
      </c>
      <c r="O21" s="1" t="str">
        <f>IF(AND($C21&gt;=Params!$C$13+((Params!$E$17-Params!$C$13)/(Params!$E$33-Params!$C$33))*($B21-Params!$C$33),$C21&gt;=Params!$E$17+((Params!$H$13-Params!$E$17)/(Params!$H$33-Params!$E$33))*($B21-Params!$E$33),$C21&lt;Params!$C$13+((Params!$D$9-Params!$C$13)/(Params!$D$33-Params!$C$33))*($B21-Params!$C$33),$C21&lt;Params!$D$9+((Params!$H$13-Params!$D$9)/(Params!$H$33-Params!$D$33))*($B21-Params!$D$33)),$O$2,"")</f>
        <v/>
      </c>
      <c r="P21" s="1" t="str">
        <f>IF(AND($C21&gt;=Params!$D$9+((Params!$H$13-Params!$D$9)/(Params!$H$33-Params!$D$33))*($B21-Params!$D$33),$C21&gt;=Params!$H$13+((Params!$K$9-Params!$H$13)/(Params!$K$33-Params!$H$33))*($B21-Params!$H$33),$C21&lt;Params!$D$9+((Params!$G$4-Params!$D$9)/(Params!$G$33-Params!$D$33))*($B21-Params!$D$33),$C21&lt;Params!$G$4+((Params!$K$9-Params!$G$4)/(Params!$K$33-Params!$G$33))*($B21-Params!$G$33)),$P$2,"")</f>
        <v/>
      </c>
      <c r="Q21" s="1" t="str">
        <f>IF(AND($C21&gt;=Params!$G$4+((Params!$K$9-Params!$G$4)/(Params!$K$33-Params!$G$33))*($B21-Params!$G$33),$C21&gt;Params!$K$9+((Params!$L$5-Params!$K$9)/(Params!$L$33-Params!$K$33))*($B21-Params!$K$33),$C21&lt;Params!$G$4+((Params!$L$5-Params!$G$4)/(Params!$L$33-Params!$G$33))*($B21-Params!$G$33)),$Q$2,"")</f>
        <v/>
      </c>
      <c r="R21" s="2" t="str">
        <f>IF(AND(OR($B21&lt;Params!$A$33,AND($B21&gt;=Params!$A$33,$B21&lt;Params!$C$33,$C21&gt;=Params!$A$18+((Params!$C$13-Params!$A$18)/(Params!$C$33-Params!$A$33))*($B21-Params!$A$33)),AND($B21&gt;=Params!$C$33,$B21&lt;Params!$D$33,$C21&gt;=Params!$C$13+((Params!$D$9-Params!$C$13)/(Params!$D$33-Params!$C$33))*($B21-Params!$C$33)),AND($B21&gt;=Params!$D$33,$C21&gt;=Params!$D$9+((Params!$G$4-Params!$D$9)/(Params!$G$33-Params!$D$33))*($B21-Params!$D$33))),$C21&lt;Params!$G$4,$B21&gt;0,$C21&gt;0),$R$2,"")</f>
        <v/>
      </c>
      <c r="S21" s="18" t="str">
        <f t="shared" si="0"/>
        <v>Basalt</v>
      </c>
      <c r="T21" s="14" t="str">
        <f>IF(AND($S21&lt;&gt;$J$2,$S21&lt;&gt;$K$2,$S21&lt;&gt;$L$2),"",
IF($S21=$J$2,IF(Data!$C21&gt;=Data!$D21+2,"Hawaiite","Potassic Trachybasalt"),
IF($S21=$K$2,IF(Data!$C21&gt;=Data!$D21+2,"Mugearite","Shoshonite"),
IF($S21=$L$2,(IF(Data!$C21&gt;=Data!$D21+2,"Benmoreite","Latite")),""))))</f>
        <v/>
      </c>
    </row>
    <row r="22" spans="1:20" x14ac:dyDescent="0.3">
      <c r="A22" s="16" t="str">
        <f>Data!$A22</f>
        <v>186-9</v>
      </c>
      <c r="B22" s="27">
        <f>Data!$B22</f>
        <v>48.42</v>
      </c>
      <c r="C22" s="28">
        <f>Data!$C22+Data!$D22</f>
        <v>2.92</v>
      </c>
      <c r="D22" s="1" t="str">
        <f>IF(AND(AND($B22&gt;=Params!$A$33,$B22&lt;Params!$C$33),AND($C22&gt;=Params!$A$32,$C22&lt;Params!$A$26)),$D$2,"")</f>
        <v/>
      </c>
      <c r="E22" s="1" t="str">
        <f>IF(AND(AND($B22&gt;=Params!$C$33,$B22&lt;Params!$F$33),AND($C22&gt;=Params!$C$32,$C22&lt;Params!$C$22)),$E$2,"")</f>
        <v>Basalt</v>
      </c>
      <c r="F22" s="4" t="str">
        <f>IF(AND($B22&gt;=Params!$F$33,$B22&lt;Params!$J$33,$C22&lt;Params!$F$22+((Params!$J$20-Params!$F$22)/(Params!$J$33-Params!$F$33))*($B22-Params!$F$33)),$F$2,"")</f>
        <v/>
      </c>
      <c r="G22" s="4" t="str">
        <f>IF(AND($B22&gt;=Params!$J$33,$B22&lt;Params!$N$33,$C22&lt;Params!$J$20+((Params!$N$18-Params!$J$20)/(Params!$N$33-Params!$J$33))*($B22-Params!$J$33)),$G$2,"")</f>
        <v/>
      </c>
      <c r="H22" s="4" t="str">
        <f>IF(AND($B22&gt;=Params!$N$33,$C22&lt;Params!$N$18+((Params!$Q$16-Params!$N$18)/(Params!$Q$33-Params!$N$33))*($B22-Params!$N$33),C$3&lt;Params!$Q$16+((Params!$S$32-Params!$Q$16)/(Params!$S$33-Params!$Q$33))*($B22-Params!$Q$33)),$H$2,"")</f>
        <v/>
      </c>
      <c r="I22" s="12" t="str">
        <f>IF(AND($B22&gt;=Params!$Q$33,$C22&gt;=Params!$Q$16+((Params!$S$32-Params!$Q$16)/(Params!$S$33-Params!$Q$33))*($B22-Params!$Q$33)),$I$2,"")</f>
        <v/>
      </c>
      <c r="J22" s="1" t="str">
        <f>IF(AND($C22&gt;=Params!$C$22,$C22&lt;Params!$C$22+((Params!$E$17-Params!$C$22)/(Params!$E$33-Params!$C$33))*($B22-Params!$C$33),$C22&lt;Params!$E$17+((Params!$F$22-Params!$E$17)/(Params!$F$33-Params!$E$33))*($B22-Params!$E$33)),$J$2,"")</f>
        <v/>
      </c>
      <c r="K22" s="1" t="str">
        <f>IF(AND($C22&gt;=Params!$E$17+((Params!$F$22-Params!$E$17)/(Params!$F$33-Params!$E$33))*($B22-Params!$E$33),$C22&gt;=Params!$F$22+((Params!$J$20-Params!$F$22)/(Params!$J$33-Params!$F$33))*($B22-Params!$F$33),$C22&lt;Params!$E$17+((Params!$H$13-Params!$E$17)/(Params!$H$33-Params!$E$33))*($B22-Params!$E$33),$C22&lt;Params!$H$13+((Params!$J$20-Params!$H$13)/(Params!$J$33-Params!$H$33))*($B22-Params!$H$33)),$K$2,"")</f>
        <v/>
      </c>
      <c r="L22" s="1" t="str">
        <f>IF(AND($C22&gt;=Params!$H$13+((Params!$J$20-Params!$H$13)/(Params!$J$33-Params!$H$33))*($B22-Params!$H$33),$C22&gt;=Params!$J$20+((Params!$N$18-Params!$J$20)/(Params!$N$33-Params!$J$33))*($B22-Params!$J$33),$C22&lt;Params!$H$13+((Params!$K$9-Params!$H$13)/(Params!$K$33-Params!$H$33))*($B22-Params!$H$33),$C22&lt;Params!$K$9+((Params!$N$18-Params!$K$9)/(Params!$N$33-Params!$K$33))*($B22-Params!$K$33)),$L$2,"")</f>
        <v/>
      </c>
      <c r="M22" s="2" t="str">
        <f>IF(AND($C22&gt;=Params!$K$9+((Params!$N$18-Params!$K$9)/(Params!$N$33-Params!$K$33))*($B22-Params!$K$33),$C22&gt;=Params!$N$18+((Params!$Q$16-Params!$N$18)/(Params!$Q$33-Params!$N52))*($B22-Params!$Q$33),$C22&lt;Params!$K$9+((Params!$L$5-Params!$K$9)/(Params!$L$33-Params!$K$33))*($B22-Params!$K$33),$C22&lt;Params!$L$5+((Params!$Q$4-Params!$L$5)/(Params!$Q$33-Params!$L$33))*($B22-Params!$L$33),$B22&lt;Params!$Q$33),$M$2,"")</f>
        <v/>
      </c>
      <c r="N22" s="3" t="str">
        <f>IF(OR(AND($C22&gt;=Params!$A$26,$B22&gt;=Params!$A$33,$B22&lt;Params!$C$33,$C22&lt;Params!$A$18+((Params!$C$13-Params!$A$18)/(Params!$C$33-Params!$A$33))*($B22-Params!$A$33)),AND($B22&gt;=Params!$C$33,$C22&gt;Params!$C$22+((Params!$E$17-Params!$C$22)/(Params!$E$33-Params!$C$33))*($B22-Params!$C$33),$C22&lt;Params!$C$13+((Params!$E$17-Params!$C$13)/(Params!$E$33-Params!$C$33))*($B22-Params!$C$33))),$N$2,"")</f>
        <v/>
      </c>
      <c r="O22" s="1" t="str">
        <f>IF(AND($C22&gt;=Params!$C$13+((Params!$E$17-Params!$C$13)/(Params!$E$33-Params!$C$33))*($B22-Params!$C$33),$C22&gt;=Params!$E$17+((Params!$H$13-Params!$E$17)/(Params!$H$33-Params!$E$33))*($B22-Params!$E$33),$C22&lt;Params!$C$13+((Params!$D$9-Params!$C$13)/(Params!$D$33-Params!$C$33))*($B22-Params!$C$33),$C22&lt;Params!$D$9+((Params!$H$13-Params!$D$9)/(Params!$H$33-Params!$D$33))*($B22-Params!$D$33)),$O$2,"")</f>
        <v/>
      </c>
      <c r="P22" s="1" t="str">
        <f>IF(AND($C22&gt;=Params!$D$9+((Params!$H$13-Params!$D$9)/(Params!$H$33-Params!$D$33))*($B22-Params!$D$33),$C22&gt;=Params!$H$13+((Params!$K$9-Params!$H$13)/(Params!$K$33-Params!$H$33))*($B22-Params!$H$33),$C22&lt;Params!$D$9+((Params!$G$4-Params!$D$9)/(Params!$G$33-Params!$D$33))*($B22-Params!$D$33),$C22&lt;Params!$G$4+((Params!$K$9-Params!$G$4)/(Params!$K$33-Params!$G$33))*($B22-Params!$G$33)),$P$2,"")</f>
        <v/>
      </c>
      <c r="Q22" s="1" t="str">
        <f>IF(AND($C22&gt;=Params!$G$4+((Params!$K$9-Params!$G$4)/(Params!$K$33-Params!$G$33))*($B22-Params!$G$33),$C22&gt;Params!$K$9+((Params!$L$5-Params!$K$9)/(Params!$L$33-Params!$K$33))*($B22-Params!$K$33),$C22&lt;Params!$G$4+((Params!$L$5-Params!$G$4)/(Params!$L$33-Params!$G$33))*($B22-Params!$G$33)),$Q$2,"")</f>
        <v/>
      </c>
      <c r="R22" s="2" t="str">
        <f>IF(AND(OR($B22&lt;Params!$A$33,AND($B22&gt;=Params!$A$33,$B22&lt;Params!$C$33,$C22&gt;=Params!$A$18+((Params!$C$13-Params!$A$18)/(Params!$C$33-Params!$A$33))*($B22-Params!$A$33)),AND($B22&gt;=Params!$C$33,$B22&lt;Params!$D$33,$C22&gt;=Params!$C$13+((Params!$D$9-Params!$C$13)/(Params!$D$33-Params!$C$33))*($B22-Params!$C$33)),AND($B22&gt;=Params!$D$33,$C22&gt;=Params!$D$9+((Params!$G$4-Params!$D$9)/(Params!$G$33-Params!$D$33))*($B22-Params!$D$33))),$C22&lt;Params!$G$4,$B22&gt;0,$C22&gt;0),$R$2,"")</f>
        <v/>
      </c>
      <c r="S22" s="18" t="str">
        <f t="shared" si="0"/>
        <v>Basalt</v>
      </c>
      <c r="T22" s="14" t="str">
        <f>IF(AND($S22&lt;&gt;$J$2,$S22&lt;&gt;$K$2,$S22&lt;&gt;$L$2),"",
IF($S22=$J$2,IF(Data!$C22&gt;=Data!$D22+2,"Hawaiite","Potassic Trachybasalt"),
IF($S22=$K$2,IF(Data!$C22&gt;=Data!$D22+2,"Mugearite","Shoshonite"),
IF($S22=$L$2,(IF(Data!$C22&gt;=Data!$D22+2,"Benmoreite","Latite")),""))))</f>
        <v/>
      </c>
    </row>
    <row r="23" spans="1:20" x14ac:dyDescent="0.3">
      <c r="A23" s="16" t="str">
        <f>Data!$A23</f>
        <v>187-2</v>
      </c>
      <c r="B23" s="27">
        <f>Data!$B23</f>
        <v>47.75</v>
      </c>
      <c r="C23" s="28">
        <f>Data!$C23+Data!$D23</f>
        <v>3.1999999999999997</v>
      </c>
      <c r="D23" s="1" t="str">
        <f>IF(AND(AND($B23&gt;=Params!$A$33,$B23&lt;Params!$C$33),AND($C23&gt;=Params!$A$32,$C23&lt;Params!$A$26)),$D$2,"")</f>
        <v/>
      </c>
      <c r="E23" s="1" t="str">
        <f>IF(AND(AND($B23&gt;=Params!$C$33,$B23&lt;Params!$F$33),AND($C23&gt;=Params!$C$32,$C23&lt;Params!$C$22)),$E$2,"")</f>
        <v>Basalt</v>
      </c>
      <c r="F23" s="4" t="str">
        <f>IF(AND($B23&gt;=Params!$F$33,$B23&lt;Params!$J$33,$C23&lt;Params!$F$22+((Params!$J$20-Params!$F$22)/(Params!$J$33-Params!$F$33))*($B23-Params!$F$33)),$F$2,"")</f>
        <v/>
      </c>
      <c r="G23" s="4" t="str">
        <f>IF(AND($B23&gt;=Params!$J$33,$B23&lt;Params!$N$33,$C23&lt;Params!$J$20+((Params!$N$18-Params!$J$20)/(Params!$N$33-Params!$J$33))*($B23-Params!$J$33)),$G$2,"")</f>
        <v/>
      </c>
      <c r="H23" s="4" t="str">
        <f>IF(AND($B23&gt;=Params!$N$33,$C23&lt;Params!$N$18+((Params!$Q$16-Params!$N$18)/(Params!$Q$33-Params!$N$33))*($B23-Params!$N$33),C$3&lt;Params!$Q$16+((Params!$S$32-Params!$Q$16)/(Params!$S$33-Params!$Q$33))*($B23-Params!$Q$33)),$H$2,"")</f>
        <v/>
      </c>
      <c r="I23" s="12" t="str">
        <f>IF(AND($B23&gt;=Params!$Q$33,$C23&gt;=Params!$Q$16+((Params!$S$32-Params!$Q$16)/(Params!$S$33-Params!$Q$33))*($B23-Params!$Q$33)),$I$2,"")</f>
        <v/>
      </c>
      <c r="J23" s="1" t="str">
        <f>IF(AND($C23&gt;=Params!$C$22,$C23&lt;Params!$C$22+((Params!$E$17-Params!$C$22)/(Params!$E$33-Params!$C$33))*($B23-Params!$C$33),$C23&lt;Params!$E$17+((Params!$F$22-Params!$E$17)/(Params!$F$33-Params!$E$33))*($B23-Params!$E$33)),$J$2,"")</f>
        <v/>
      </c>
      <c r="K23" s="1" t="str">
        <f>IF(AND($C23&gt;=Params!$E$17+((Params!$F$22-Params!$E$17)/(Params!$F$33-Params!$E$33))*($B23-Params!$E$33),$C23&gt;=Params!$F$22+((Params!$J$20-Params!$F$22)/(Params!$J$33-Params!$F$33))*($B23-Params!$F$33),$C23&lt;Params!$E$17+((Params!$H$13-Params!$E$17)/(Params!$H$33-Params!$E$33))*($B23-Params!$E$33),$C23&lt;Params!$H$13+((Params!$J$20-Params!$H$13)/(Params!$J$33-Params!$H$33))*($B23-Params!$H$33)),$K$2,"")</f>
        <v/>
      </c>
      <c r="L23" s="1" t="str">
        <f>IF(AND($C23&gt;=Params!$H$13+((Params!$J$20-Params!$H$13)/(Params!$J$33-Params!$H$33))*($B23-Params!$H$33),$C23&gt;=Params!$J$20+((Params!$N$18-Params!$J$20)/(Params!$N$33-Params!$J$33))*($B23-Params!$J$33),$C23&lt;Params!$H$13+((Params!$K$9-Params!$H$13)/(Params!$K$33-Params!$H$33))*($B23-Params!$H$33),$C23&lt;Params!$K$9+((Params!$N$18-Params!$K$9)/(Params!$N$33-Params!$K$33))*($B23-Params!$K$33)),$L$2,"")</f>
        <v/>
      </c>
      <c r="M23" s="2" t="str">
        <f>IF(AND($C23&gt;=Params!$K$9+((Params!$N$18-Params!$K$9)/(Params!$N$33-Params!$K$33))*($B23-Params!$K$33),$C23&gt;=Params!$N$18+((Params!$Q$16-Params!$N$18)/(Params!$Q$33-Params!$N53))*($B23-Params!$Q$33),$C23&lt;Params!$K$9+((Params!$L$5-Params!$K$9)/(Params!$L$33-Params!$K$33))*($B23-Params!$K$33),$C23&lt;Params!$L$5+((Params!$Q$4-Params!$L$5)/(Params!$Q$33-Params!$L$33))*($B23-Params!$L$33),$B23&lt;Params!$Q$33),$M$2,"")</f>
        <v/>
      </c>
      <c r="N23" s="3" t="str">
        <f>IF(OR(AND($C23&gt;=Params!$A$26,$B23&gt;=Params!$A$33,$B23&lt;Params!$C$33,$C23&lt;Params!$A$18+((Params!$C$13-Params!$A$18)/(Params!$C$33-Params!$A$33))*($B23-Params!$A$33)),AND($B23&gt;=Params!$C$33,$C23&gt;Params!$C$22+((Params!$E$17-Params!$C$22)/(Params!$E$33-Params!$C$33))*($B23-Params!$C$33),$C23&lt;Params!$C$13+((Params!$E$17-Params!$C$13)/(Params!$E$33-Params!$C$33))*($B23-Params!$C$33))),$N$2,"")</f>
        <v/>
      </c>
      <c r="O23" s="1" t="str">
        <f>IF(AND($C23&gt;=Params!$C$13+((Params!$E$17-Params!$C$13)/(Params!$E$33-Params!$C$33))*($B23-Params!$C$33),$C23&gt;=Params!$E$17+((Params!$H$13-Params!$E$17)/(Params!$H$33-Params!$E$33))*($B23-Params!$E$33),$C23&lt;Params!$C$13+((Params!$D$9-Params!$C$13)/(Params!$D$33-Params!$C$33))*($B23-Params!$C$33),$C23&lt;Params!$D$9+((Params!$H$13-Params!$D$9)/(Params!$H$33-Params!$D$33))*($B23-Params!$D$33)),$O$2,"")</f>
        <v/>
      </c>
      <c r="P23" s="1" t="str">
        <f>IF(AND($C23&gt;=Params!$D$9+((Params!$H$13-Params!$D$9)/(Params!$H$33-Params!$D$33))*($B23-Params!$D$33),$C23&gt;=Params!$H$13+((Params!$K$9-Params!$H$13)/(Params!$K$33-Params!$H$33))*($B23-Params!$H$33),$C23&lt;Params!$D$9+((Params!$G$4-Params!$D$9)/(Params!$G$33-Params!$D$33))*($B23-Params!$D$33),$C23&lt;Params!$G$4+((Params!$K$9-Params!$G$4)/(Params!$K$33-Params!$G$33))*($B23-Params!$G$33)),$P$2,"")</f>
        <v/>
      </c>
      <c r="Q23" s="1" t="str">
        <f>IF(AND($C23&gt;=Params!$G$4+((Params!$K$9-Params!$G$4)/(Params!$K$33-Params!$G$33))*($B23-Params!$G$33),$C23&gt;Params!$K$9+((Params!$L$5-Params!$K$9)/(Params!$L$33-Params!$K$33))*($B23-Params!$K$33),$C23&lt;Params!$G$4+((Params!$L$5-Params!$G$4)/(Params!$L$33-Params!$G$33))*($B23-Params!$G$33)),$Q$2,"")</f>
        <v/>
      </c>
      <c r="R23" s="2" t="str">
        <f>IF(AND(OR($B23&lt;Params!$A$33,AND($B23&gt;=Params!$A$33,$B23&lt;Params!$C$33,$C23&gt;=Params!$A$18+((Params!$C$13-Params!$A$18)/(Params!$C$33-Params!$A$33))*($B23-Params!$A$33)),AND($B23&gt;=Params!$C$33,$B23&lt;Params!$D$33,$C23&gt;=Params!$C$13+((Params!$D$9-Params!$C$13)/(Params!$D$33-Params!$C$33))*($B23-Params!$C$33)),AND($B23&gt;=Params!$D$33,$C23&gt;=Params!$D$9+((Params!$G$4-Params!$D$9)/(Params!$G$33-Params!$D$33))*($B23-Params!$D$33))),$C23&lt;Params!$G$4,$B23&gt;0,$C23&gt;0),$R$2,"")</f>
        <v/>
      </c>
      <c r="S23" s="18" t="str">
        <f t="shared" si="0"/>
        <v>Basalt</v>
      </c>
      <c r="T23" s="14" t="str">
        <f>IF(AND($S23&lt;&gt;$J$2,$S23&lt;&gt;$K$2,$S23&lt;&gt;$L$2),"",
IF($S23=$J$2,IF(Data!$C23&gt;=Data!$D23+2,"Hawaiite","Potassic Trachybasalt"),
IF($S23=$K$2,IF(Data!$C23&gt;=Data!$D23+2,"Mugearite","Shoshonite"),
IF($S23=$L$2,(IF(Data!$C23&gt;=Data!$D23+2,"Benmoreite","Latite")),""))))</f>
        <v/>
      </c>
    </row>
    <row r="24" spans="1:20" x14ac:dyDescent="0.3">
      <c r="A24" s="16" t="str">
        <f>Data!$A24</f>
        <v>187-7</v>
      </c>
      <c r="B24" s="27">
        <f>Data!$B24</f>
        <v>48.5</v>
      </c>
      <c r="C24" s="28">
        <f>Data!$C24+Data!$D24</f>
        <v>3.13</v>
      </c>
      <c r="D24" s="1" t="str">
        <f>IF(AND(AND($B24&gt;=Params!$A$33,$B24&lt;Params!$C$33),AND($C24&gt;=Params!$A$32,$C24&lt;Params!$A$26)),$D$2,"")</f>
        <v/>
      </c>
      <c r="E24" s="1" t="str">
        <f>IF(AND(AND($B24&gt;=Params!$C$33,$B24&lt;Params!$F$33),AND($C24&gt;=Params!$C$32,$C24&lt;Params!$C$22)),$E$2,"")</f>
        <v>Basalt</v>
      </c>
      <c r="F24" s="4" t="str">
        <f>IF(AND($B24&gt;=Params!$F$33,$B24&lt;Params!$J$33,$C24&lt;Params!$F$22+((Params!$J$20-Params!$F$22)/(Params!$J$33-Params!$F$33))*($B24-Params!$F$33)),$F$2,"")</f>
        <v/>
      </c>
      <c r="G24" s="4" t="str">
        <f>IF(AND($B24&gt;=Params!$J$33,$B24&lt;Params!$N$33,$C24&lt;Params!$J$20+((Params!$N$18-Params!$J$20)/(Params!$N$33-Params!$J$33))*($B24-Params!$J$33)),$G$2,"")</f>
        <v/>
      </c>
      <c r="H24" s="4" t="str">
        <f>IF(AND($B24&gt;=Params!$N$33,$C24&lt;Params!$N$18+((Params!$Q$16-Params!$N$18)/(Params!$Q$33-Params!$N$33))*($B24-Params!$N$33),C$3&lt;Params!$Q$16+((Params!$S$32-Params!$Q$16)/(Params!$S$33-Params!$Q$33))*($B24-Params!$Q$33)),$H$2,"")</f>
        <v/>
      </c>
      <c r="I24" s="12" t="str">
        <f>IF(AND($B24&gt;=Params!$Q$33,$C24&gt;=Params!$Q$16+((Params!$S$32-Params!$Q$16)/(Params!$S$33-Params!$Q$33))*($B24-Params!$Q$33)),$I$2,"")</f>
        <v/>
      </c>
      <c r="J24" s="1" t="str">
        <f>IF(AND($C24&gt;=Params!$C$22,$C24&lt;Params!$C$22+((Params!$E$17-Params!$C$22)/(Params!$E$33-Params!$C$33))*($B24-Params!$C$33),$C24&lt;Params!$E$17+((Params!$F$22-Params!$E$17)/(Params!$F$33-Params!$E$33))*($B24-Params!$E$33)),$J$2,"")</f>
        <v/>
      </c>
      <c r="K24" s="1" t="str">
        <f>IF(AND($C24&gt;=Params!$E$17+((Params!$F$22-Params!$E$17)/(Params!$F$33-Params!$E$33))*($B24-Params!$E$33),$C24&gt;=Params!$F$22+((Params!$J$20-Params!$F$22)/(Params!$J$33-Params!$F$33))*($B24-Params!$F$33),$C24&lt;Params!$E$17+((Params!$H$13-Params!$E$17)/(Params!$H$33-Params!$E$33))*($B24-Params!$E$33),$C24&lt;Params!$H$13+((Params!$J$20-Params!$H$13)/(Params!$J$33-Params!$H$33))*($B24-Params!$H$33)),$K$2,"")</f>
        <v/>
      </c>
      <c r="L24" s="1" t="str">
        <f>IF(AND($C24&gt;=Params!$H$13+((Params!$J$20-Params!$H$13)/(Params!$J$33-Params!$H$33))*($B24-Params!$H$33),$C24&gt;=Params!$J$20+((Params!$N$18-Params!$J$20)/(Params!$N$33-Params!$J$33))*($B24-Params!$J$33),$C24&lt;Params!$H$13+((Params!$K$9-Params!$H$13)/(Params!$K$33-Params!$H$33))*($B24-Params!$H$33),$C24&lt;Params!$K$9+((Params!$N$18-Params!$K$9)/(Params!$N$33-Params!$K$33))*($B24-Params!$K$33)),$L$2,"")</f>
        <v/>
      </c>
      <c r="M24" s="2" t="str">
        <f>IF(AND($C24&gt;=Params!$K$9+((Params!$N$18-Params!$K$9)/(Params!$N$33-Params!$K$33))*($B24-Params!$K$33),$C24&gt;=Params!$N$18+((Params!$Q$16-Params!$N$18)/(Params!$Q$33-Params!$N54))*($B24-Params!$Q$33),$C24&lt;Params!$K$9+((Params!$L$5-Params!$K$9)/(Params!$L$33-Params!$K$33))*($B24-Params!$K$33),$C24&lt;Params!$L$5+((Params!$Q$4-Params!$L$5)/(Params!$Q$33-Params!$L$33))*($B24-Params!$L$33),$B24&lt;Params!$Q$33),$M$2,"")</f>
        <v/>
      </c>
      <c r="N24" s="3" t="str">
        <f>IF(OR(AND($C24&gt;=Params!$A$26,$B24&gt;=Params!$A$33,$B24&lt;Params!$C$33,$C24&lt;Params!$A$18+((Params!$C$13-Params!$A$18)/(Params!$C$33-Params!$A$33))*($B24-Params!$A$33)),AND($B24&gt;=Params!$C$33,$C24&gt;Params!$C$22+((Params!$E$17-Params!$C$22)/(Params!$E$33-Params!$C$33))*($B24-Params!$C$33),$C24&lt;Params!$C$13+((Params!$E$17-Params!$C$13)/(Params!$E$33-Params!$C$33))*($B24-Params!$C$33))),$N$2,"")</f>
        <v/>
      </c>
      <c r="O24" s="1" t="str">
        <f>IF(AND($C24&gt;=Params!$C$13+((Params!$E$17-Params!$C$13)/(Params!$E$33-Params!$C$33))*($B24-Params!$C$33),$C24&gt;=Params!$E$17+((Params!$H$13-Params!$E$17)/(Params!$H$33-Params!$E$33))*($B24-Params!$E$33),$C24&lt;Params!$C$13+((Params!$D$9-Params!$C$13)/(Params!$D$33-Params!$C$33))*($B24-Params!$C$33),$C24&lt;Params!$D$9+((Params!$H$13-Params!$D$9)/(Params!$H$33-Params!$D$33))*($B24-Params!$D$33)),$O$2,"")</f>
        <v/>
      </c>
      <c r="P24" s="1" t="str">
        <f>IF(AND($C24&gt;=Params!$D$9+((Params!$H$13-Params!$D$9)/(Params!$H$33-Params!$D$33))*($B24-Params!$D$33),$C24&gt;=Params!$H$13+((Params!$K$9-Params!$H$13)/(Params!$K$33-Params!$H$33))*($B24-Params!$H$33),$C24&lt;Params!$D$9+((Params!$G$4-Params!$D$9)/(Params!$G$33-Params!$D$33))*($B24-Params!$D$33),$C24&lt;Params!$G$4+((Params!$K$9-Params!$G$4)/(Params!$K$33-Params!$G$33))*($B24-Params!$G$33)),$P$2,"")</f>
        <v/>
      </c>
      <c r="Q24" s="1" t="str">
        <f>IF(AND($C24&gt;=Params!$G$4+((Params!$K$9-Params!$G$4)/(Params!$K$33-Params!$G$33))*($B24-Params!$G$33),$C24&gt;Params!$K$9+((Params!$L$5-Params!$K$9)/(Params!$L$33-Params!$K$33))*($B24-Params!$K$33),$C24&lt;Params!$G$4+((Params!$L$5-Params!$G$4)/(Params!$L$33-Params!$G$33))*($B24-Params!$G$33)),$Q$2,"")</f>
        <v/>
      </c>
      <c r="R24" s="2" t="str">
        <f>IF(AND(OR($B24&lt;Params!$A$33,AND($B24&gt;=Params!$A$33,$B24&lt;Params!$C$33,$C24&gt;=Params!$A$18+((Params!$C$13-Params!$A$18)/(Params!$C$33-Params!$A$33))*($B24-Params!$A$33)),AND($B24&gt;=Params!$C$33,$B24&lt;Params!$D$33,$C24&gt;=Params!$C$13+((Params!$D$9-Params!$C$13)/(Params!$D$33-Params!$C$33))*($B24-Params!$C$33)),AND($B24&gt;=Params!$D$33,$C24&gt;=Params!$D$9+((Params!$G$4-Params!$D$9)/(Params!$G$33-Params!$D$33))*($B24-Params!$D$33))),$C24&lt;Params!$G$4,$B24&gt;0,$C24&gt;0),$R$2,"")</f>
        <v/>
      </c>
      <c r="S24" s="18" t="str">
        <f t="shared" si="0"/>
        <v>Basalt</v>
      </c>
      <c r="T24" s="14" t="str">
        <f>IF(AND($S24&lt;&gt;$J$2,$S24&lt;&gt;$K$2,$S24&lt;&gt;$L$2),"",
IF($S24=$J$2,IF(Data!$C24&gt;=Data!$D24+2,"Hawaiite","Potassic Trachybasalt"),
IF($S24=$K$2,IF(Data!$C24&gt;=Data!$D24+2,"Mugearite","Shoshonite"),
IF($S24=$L$2,(IF(Data!$C24&gt;=Data!$D24+2,"Benmoreite","Latite")),""))))</f>
        <v/>
      </c>
    </row>
    <row r="25" spans="1:20" x14ac:dyDescent="0.3">
      <c r="A25" s="16" t="str">
        <f>Data!$A25</f>
        <v>186-3</v>
      </c>
      <c r="B25" s="27">
        <f>Data!$B25</f>
        <v>49.45</v>
      </c>
      <c r="C25" s="28">
        <f>Data!$C25+Data!$D25</f>
        <v>2.38</v>
      </c>
      <c r="D25" s="1" t="str">
        <f>IF(AND(AND($B25&gt;=Params!$A$33,$B25&lt;Params!$C$33),AND($C25&gt;=Params!$A$32,$C25&lt;Params!$A$26)),$D$2,"")</f>
        <v/>
      </c>
      <c r="E25" s="1" t="str">
        <f>IF(AND(AND($B25&gt;=Params!$C$33,$B25&lt;Params!$F$33),AND($C25&gt;=Params!$C$32,$C25&lt;Params!$C$22)),$E$2,"")</f>
        <v>Basalt</v>
      </c>
      <c r="F25" s="4" t="str">
        <f>IF(AND($B25&gt;=Params!$F$33,$B25&lt;Params!$J$33,$C25&lt;Params!$F$22+((Params!$J$20-Params!$F$22)/(Params!$J$33-Params!$F$33))*($B25-Params!$F$33)),$F$2,"")</f>
        <v/>
      </c>
      <c r="G25" s="4" t="str">
        <f>IF(AND($B25&gt;=Params!$J$33,$B25&lt;Params!$N$33,$C25&lt;Params!$J$20+((Params!$N$18-Params!$J$20)/(Params!$N$33-Params!$J$33))*($B25-Params!$J$33)),$G$2,"")</f>
        <v/>
      </c>
      <c r="H25" s="4" t="str">
        <f>IF(AND($B25&gt;=Params!$N$33,$C25&lt;Params!$N$18+((Params!$Q$16-Params!$N$18)/(Params!$Q$33-Params!$N$33))*($B25-Params!$N$33),C$3&lt;Params!$Q$16+((Params!$S$32-Params!$Q$16)/(Params!$S$33-Params!$Q$33))*($B25-Params!$Q$33)),$H$2,"")</f>
        <v/>
      </c>
      <c r="I25" s="12" t="str">
        <f>IF(AND($B25&gt;=Params!$Q$33,$C25&gt;=Params!$Q$16+((Params!$S$32-Params!$Q$16)/(Params!$S$33-Params!$Q$33))*($B25-Params!$Q$33)),$I$2,"")</f>
        <v/>
      </c>
      <c r="J25" s="1" t="str">
        <f>IF(AND($C25&gt;=Params!$C$22,$C25&lt;Params!$C$22+((Params!$E$17-Params!$C$22)/(Params!$E$33-Params!$C$33))*($B25-Params!$C$33),$C25&lt;Params!$E$17+((Params!$F$22-Params!$E$17)/(Params!$F$33-Params!$E$33))*($B25-Params!$E$33)),$J$2,"")</f>
        <v/>
      </c>
      <c r="K25" s="1" t="str">
        <f>IF(AND($C25&gt;=Params!$E$17+((Params!$F$22-Params!$E$17)/(Params!$F$33-Params!$E$33))*($B25-Params!$E$33),$C25&gt;=Params!$F$22+((Params!$J$20-Params!$F$22)/(Params!$J$33-Params!$F$33))*($B25-Params!$F$33),$C25&lt;Params!$E$17+((Params!$H$13-Params!$E$17)/(Params!$H$33-Params!$E$33))*($B25-Params!$E$33),$C25&lt;Params!$H$13+((Params!$J$20-Params!$H$13)/(Params!$J$33-Params!$H$33))*($B25-Params!$H$33)),$K$2,"")</f>
        <v/>
      </c>
      <c r="L25" s="1" t="str">
        <f>IF(AND($C25&gt;=Params!$H$13+((Params!$J$20-Params!$H$13)/(Params!$J$33-Params!$H$33))*($B25-Params!$H$33),$C25&gt;=Params!$J$20+((Params!$N$18-Params!$J$20)/(Params!$N$33-Params!$J$33))*($B25-Params!$J$33),$C25&lt;Params!$H$13+((Params!$K$9-Params!$H$13)/(Params!$K$33-Params!$H$33))*($B25-Params!$H$33),$C25&lt;Params!$K$9+((Params!$N$18-Params!$K$9)/(Params!$N$33-Params!$K$33))*($B25-Params!$K$33)),$L$2,"")</f>
        <v/>
      </c>
      <c r="M25" s="2" t="str">
        <f>IF(AND($C25&gt;=Params!$K$9+((Params!$N$18-Params!$K$9)/(Params!$N$33-Params!$K$33))*($B25-Params!$K$33),$C25&gt;=Params!$N$18+((Params!$Q$16-Params!$N$18)/(Params!$Q$33-Params!$N55))*($B25-Params!$Q$33),$C25&lt;Params!$K$9+((Params!$L$5-Params!$K$9)/(Params!$L$33-Params!$K$33))*($B25-Params!$K$33),$C25&lt;Params!$L$5+((Params!$Q$4-Params!$L$5)/(Params!$Q$33-Params!$L$33))*($B25-Params!$L$33),$B25&lt;Params!$Q$33),$M$2,"")</f>
        <v/>
      </c>
      <c r="N25" s="3" t="str">
        <f>IF(OR(AND($C25&gt;=Params!$A$26,$B25&gt;=Params!$A$33,$B25&lt;Params!$C$33,$C25&lt;Params!$A$18+((Params!$C$13-Params!$A$18)/(Params!$C$33-Params!$A$33))*($B25-Params!$A$33)),AND($B25&gt;=Params!$C$33,$C25&gt;Params!$C$22+((Params!$E$17-Params!$C$22)/(Params!$E$33-Params!$C$33))*($B25-Params!$C$33),$C25&lt;Params!$C$13+((Params!$E$17-Params!$C$13)/(Params!$E$33-Params!$C$33))*($B25-Params!$C$33))),$N$2,"")</f>
        <v/>
      </c>
      <c r="O25" s="1" t="str">
        <f>IF(AND($C25&gt;=Params!$C$13+((Params!$E$17-Params!$C$13)/(Params!$E$33-Params!$C$33))*($B25-Params!$C$33),$C25&gt;=Params!$E$17+((Params!$H$13-Params!$E$17)/(Params!$H$33-Params!$E$33))*($B25-Params!$E$33),$C25&lt;Params!$C$13+((Params!$D$9-Params!$C$13)/(Params!$D$33-Params!$C$33))*($B25-Params!$C$33),$C25&lt;Params!$D$9+((Params!$H$13-Params!$D$9)/(Params!$H$33-Params!$D$33))*($B25-Params!$D$33)),$O$2,"")</f>
        <v/>
      </c>
      <c r="P25" s="1" t="str">
        <f>IF(AND($C25&gt;=Params!$D$9+((Params!$H$13-Params!$D$9)/(Params!$H$33-Params!$D$33))*($B25-Params!$D$33),$C25&gt;=Params!$H$13+((Params!$K$9-Params!$H$13)/(Params!$K$33-Params!$H$33))*($B25-Params!$H$33),$C25&lt;Params!$D$9+((Params!$G$4-Params!$D$9)/(Params!$G$33-Params!$D$33))*($B25-Params!$D$33),$C25&lt;Params!$G$4+((Params!$K$9-Params!$G$4)/(Params!$K$33-Params!$G$33))*($B25-Params!$G$33)),$P$2,"")</f>
        <v/>
      </c>
      <c r="Q25" s="1" t="str">
        <f>IF(AND($C25&gt;=Params!$G$4+((Params!$K$9-Params!$G$4)/(Params!$K$33-Params!$G$33))*($B25-Params!$G$33),$C25&gt;Params!$K$9+((Params!$L$5-Params!$K$9)/(Params!$L$33-Params!$K$33))*($B25-Params!$K$33),$C25&lt;Params!$G$4+((Params!$L$5-Params!$G$4)/(Params!$L$33-Params!$G$33))*($B25-Params!$G$33)),$Q$2,"")</f>
        <v/>
      </c>
      <c r="R25" s="2" t="str">
        <f>IF(AND(OR($B25&lt;Params!$A$33,AND($B25&gt;=Params!$A$33,$B25&lt;Params!$C$33,$C25&gt;=Params!$A$18+((Params!$C$13-Params!$A$18)/(Params!$C$33-Params!$A$33))*($B25-Params!$A$33)),AND($B25&gt;=Params!$C$33,$B25&lt;Params!$D$33,$C25&gt;=Params!$C$13+((Params!$D$9-Params!$C$13)/(Params!$D$33-Params!$C$33))*($B25-Params!$C$33)),AND($B25&gt;=Params!$D$33,$C25&gt;=Params!$D$9+((Params!$G$4-Params!$D$9)/(Params!$G$33-Params!$D$33))*($B25-Params!$D$33))),$C25&lt;Params!$G$4,$B25&gt;0,$C25&gt;0),$R$2,"")</f>
        <v/>
      </c>
      <c r="S25" s="18" t="str">
        <f t="shared" si="0"/>
        <v>Basalt</v>
      </c>
      <c r="T25" s="14" t="str">
        <f>IF(AND($S25&lt;&gt;$J$2,$S25&lt;&gt;$K$2,$S25&lt;&gt;$L$2),"",
IF($S25=$J$2,IF(Data!$C25&gt;=Data!$D25+2,"Hawaiite","Potassic Trachybasalt"),
IF($S25=$K$2,IF(Data!$C25&gt;=Data!$D25+2,"Mugearite","Shoshonite"),
IF($S25=$L$2,(IF(Data!$C25&gt;=Data!$D25+2,"Benmoreite","Latite")),""))))</f>
        <v/>
      </c>
    </row>
    <row r="26" spans="1:20" x14ac:dyDescent="0.3">
      <c r="A26" s="16" t="str">
        <f>Data!$A26</f>
        <v>186-13</v>
      </c>
      <c r="B26" s="27">
        <f>Data!$B26</f>
        <v>49.45</v>
      </c>
      <c r="C26" s="28">
        <f>Data!$C26+Data!$D26</f>
        <v>2.79</v>
      </c>
      <c r="D26" s="1" t="str">
        <f>IF(AND(AND($B26&gt;=Params!$A$33,$B26&lt;Params!$C$33),AND($C26&gt;=Params!$A$32,$C26&lt;Params!$A$26)),$D$2,"")</f>
        <v/>
      </c>
      <c r="E26" s="1" t="str">
        <f>IF(AND(AND($B26&gt;=Params!$C$33,$B26&lt;Params!$F$33),AND($C26&gt;=Params!$C$32,$C26&lt;Params!$C$22)),$E$2,"")</f>
        <v>Basalt</v>
      </c>
      <c r="F26" s="4" t="str">
        <f>IF(AND($B26&gt;=Params!$F$33,$B26&lt;Params!$J$33,$C26&lt;Params!$F$22+((Params!$J$20-Params!$F$22)/(Params!$J$33-Params!$F$33))*($B26-Params!$F$33)),$F$2,"")</f>
        <v/>
      </c>
      <c r="G26" s="4" t="str">
        <f>IF(AND($B26&gt;=Params!$J$33,$B26&lt;Params!$N$33,$C26&lt;Params!$J$20+((Params!$N$18-Params!$J$20)/(Params!$N$33-Params!$J$33))*($B26-Params!$J$33)),$G$2,"")</f>
        <v/>
      </c>
      <c r="H26" s="4" t="str">
        <f>IF(AND($B26&gt;=Params!$N$33,$C26&lt;Params!$N$18+((Params!$Q$16-Params!$N$18)/(Params!$Q$33-Params!$N$33))*($B26-Params!$N$33),C$3&lt;Params!$Q$16+((Params!$S$32-Params!$Q$16)/(Params!$S$33-Params!$Q$33))*($B26-Params!$Q$33)),$H$2,"")</f>
        <v/>
      </c>
      <c r="I26" s="12" t="str">
        <f>IF(AND($B26&gt;=Params!$Q$33,$C26&gt;=Params!$Q$16+((Params!$S$32-Params!$Q$16)/(Params!$S$33-Params!$Q$33))*($B26-Params!$Q$33)),$I$2,"")</f>
        <v/>
      </c>
      <c r="J26" s="1" t="str">
        <f>IF(AND($C26&gt;=Params!$C$22,$C26&lt;Params!$C$22+((Params!$E$17-Params!$C$22)/(Params!$E$33-Params!$C$33))*($B26-Params!$C$33),$C26&lt;Params!$E$17+((Params!$F$22-Params!$E$17)/(Params!$F$33-Params!$E$33))*($B26-Params!$E$33)),$J$2,"")</f>
        <v/>
      </c>
      <c r="K26" s="1" t="str">
        <f>IF(AND($C26&gt;=Params!$E$17+((Params!$F$22-Params!$E$17)/(Params!$F$33-Params!$E$33))*($B26-Params!$E$33),$C26&gt;=Params!$F$22+((Params!$J$20-Params!$F$22)/(Params!$J$33-Params!$F$33))*($B26-Params!$F$33),$C26&lt;Params!$E$17+((Params!$H$13-Params!$E$17)/(Params!$H$33-Params!$E$33))*($B26-Params!$E$33),$C26&lt;Params!$H$13+((Params!$J$20-Params!$H$13)/(Params!$J$33-Params!$H$33))*($B26-Params!$H$33)),$K$2,"")</f>
        <v/>
      </c>
      <c r="L26" s="1" t="str">
        <f>IF(AND($C26&gt;=Params!$H$13+((Params!$J$20-Params!$H$13)/(Params!$J$33-Params!$H$33))*($B26-Params!$H$33),$C26&gt;=Params!$J$20+((Params!$N$18-Params!$J$20)/(Params!$N$33-Params!$J$33))*($B26-Params!$J$33),$C26&lt;Params!$H$13+((Params!$K$9-Params!$H$13)/(Params!$K$33-Params!$H$33))*($B26-Params!$H$33),$C26&lt;Params!$K$9+((Params!$N$18-Params!$K$9)/(Params!$N$33-Params!$K$33))*($B26-Params!$K$33)),$L$2,"")</f>
        <v/>
      </c>
      <c r="M26" s="2" t="str">
        <f>IF(AND($C26&gt;=Params!$K$9+((Params!$N$18-Params!$K$9)/(Params!$N$33-Params!$K$33))*($B26-Params!$K$33),$C26&gt;=Params!$N$18+((Params!$Q$16-Params!$N$18)/(Params!$Q$33-Params!$N56))*($B26-Params!$Q$33),$C26&lt;Params!$K$9+((Params!$L$5-Params!$K$9)/(Params!$L$33-Params!$K$33))*($B26-Params!$K$33),$C26&lt;Params!$L$5+((Params!$Q$4-Params!$L$5)/(Params!$Q$33-Params!$L$33))*($B26-Params!$L$33),$B26&lt;Params!$Q$33),$M$2,"")</f>
        <v/>
      </c>
      <c r="N26" s="3" t="str">
        <f>IF(OR(AND($C26&gt;=Params!$A$26,$B26&gt;=Params!$A$33,$B26&lt;Params!$C$33,$C26&lt;Params!$A$18+((Params!$C$13-Params!$A$18)/(Params!$C$33-Params!$A$33))*($B26-Params!$A$33)),AND($B26&gt;=Params!$C$33,$C26&gt;Params!$C$22+((Params!$E$17-Params!$C$22)/(Params!$E$33-Params!$C$33))*($B26-Params!$C$33),$C26&lt;Params!$C$13+((Params!$E$17-Params!$C$13)/(Params!$E$33-Params!$C$33))*($B26-Params!$C$33))),$N$2,"")</f>
        <v/>
      </c>
      <c r="O26" s="1" t="str">
        <f>IF(AND($C26&gt;=Params!$C$13+((Params!$E$17-Params!$C$13)/(Params!$E$33-Params!$C$33))*($B26-Params!$C$33),$C26&gt;=Params!$E$17+((Params!$H$13-Params!$E$17)/(Params!$H$33-Params!$E$33))*($B26-Params!$E$33),$C26&lt;Params!$C$13+((Params!$D$9-Params!$C$13)/(Params!$D$33-Params!$C$33))*($B26-Params!$C$33),$C26&lt;Params!$D$9+((Params!$H$13-Params!$D$9)/(Params!$H$33-Params!$D$33))*($B26-Params!$D$33)),$O$2,"")</f>
        <v/>
      </c>
      <c r="P26" s="1" t="str">
        <f>IF(AND($C26&gt;=Params!$D$9+((Params!$H$13-Params!$D$9)/(Params!$H$33-Params!$D$33))*($B26-Params!$D$33),$C26&gt;=Params!$H$13+((Params!$K$9-Params!$H$13)/(Params!$K$33-Params!$H$33))*($B26-Params!$H$33),$C26&lt;Params!$D$9+((Params!$G$4-Params!$D$9)/(Params!$G$33-Params!$D$33))*($B26-Params!$D$33),$C26&lt;Params!$G$4+((Params!$K$9-Params!$G$4)/(Params!$K$33-Params!$G$33))*($B26-Params!$G$33)),$P$2,"")</f>
        <v/>
      </c>
      <c r="Q26" s="1" t="str">
        <f>IF(AND($C26&gt;=Params!$G$4+((Params!$K$9-Params!$G$4)/(Params!$K$33-Params!$G$33))*($B26-Params!$G$33),$C26&gt;Params!$K$9+((Params!$L$5-Params!$K$9)/(Params!$L$33-Params!$K$33))*($B26-Params!$K$33),$C26&lt;Params!$G$4+((Params!$L$5-Params!$G$4)/(Params!$L$33-Params!$G$33))*($B26-Params!$G$33)),$Q$2,"")</f>
        <v/>
      </c>
      <c r="R26" s="2" t="str">
        <f>IF(AND(OR($B26&lt;Params!$A$33,AND($B26&gt;=Params!$A$33,$B26&lt;Params!$C$33,$C26&gt;=Params!$A$18+((Params!$C$13-Params!$A$18)/(Params!$C$33-Params!$A$33))*($B26-Params!$A$33)),AND($B26&gt;=Params!$C$33,$B26&lt;Params!$D$33,$C26&gt;=Params!$C$13+((Params!$D$9-Params!$C$13)/(Params!$D$33-Params!$C$33))*($B26-Params!$C$33)),AND($B26&gt;=Params!$D$33,$C26&gt;=Params!$D$9+((Params!$G$4-Params!$D$9)/(Params!$G$33-Params!$D$33))*($B26-Params!$D$33))),$C26&lt;Params!$G$4,$B26&gt;0,$C26&gt;0),$R$2,"")</f>
        <v/>
      </c>
      <c r="S26" s="18" t="str">
        <f t="shared" si="0"/>
        <v>Basalt</v>
      </c>
      <c r="T26" s="14" t="str">
        <f>IF(AND($S26&lt;&gt;$J$2,$S26&lt;&gt;$K$2,$S26&lt;&gt;$L$2),"",
IF($S26=$J$2,IF(Data!$C26&gt;=Data!$D26+2,"Hawaiite","Potassic Trachybasalt"),
IF($S26=$K$2,IF(Data!$C26&gt;=Data!$D26+2,"Mugearite","Shoshonite"),
IF($S26=$L$2,(IF(Data!$C26&gt;=Data!$D26+2,"Benmoreite","Latite")),""))))</f>
        <v/>
      </c>
    </row>
    <row r="27" spans="1:20" x14ac:dyDescent="0.3">
      <c r="A27" s="16" t="str">
        <f>Data!$A27</f>
        <v>187-8</v>
      </c>
      <c r="B27" s="27">
        <f>Data!$B27</f>
        <v>49.35</v>
      </c>
      <c r="C27" s="28">
        <f>Data!$C27+Data!$D27</f>
        <v>2.7399999999999998</v>
      </c>
      <c r="D27" s="1" t="str">
        <f>IF(AND(AND($B27&gt;=Params!$A$33,$B27&lt;Params!$C$33),AND($C27&gt;=Params!$A$32,$C27&lt;Params!$A$26)),$D$2,"")</f>
        <v/>
      </c>
      <c r="E27" s="1" t="str">
        <f>IF(AND(AND($B27&gt;=Params!$C$33,$B27&lt;Params!$F$33),AND($C27&gt;=Params!$C$32,$C27&lt;Params!$C$22)),$E$2,"")</f>
        <v>Basalt</v>
      </c>
      <c r="F27" s="4" t="str">
        <f>IF(AND($B27&gt;=Params!$F$33,$B27&lt;Params!$J$33,$C27&lt;Params!$F$22+((Params!$J$20-Params!$F$22)/(Params!$J$33-Params!$F$33))*($B27-Params!$F$33)),$F$2,"")</f>
        <v/>
      </c>
      <c r="G27" s="4" t="str">
        <f>IF(AND($B27&gt;=Params!$J$33,$B27&lt;Params!$N$33,$C27&lt;Params!$J$20+((Params!$N$18-Params!$J$20)/(Params!$N$33-Params!$J$33))*($B27-Params!$J$33)),$G$2,"")</f>
        <v/>
      </c>
      <c r="H27" s="4" t="str">
        <f>IF(AND($B27&gt;=Params!$N$33,$C27&lt;Params!$N$18+((Params!$Q$16-Params!$N$18)/(Params!$Q$33-Params!$N$33))*($B27-Params!$N$33),C$3&lt;Params!$Q$16+((Params!$S$32-Params!$Q$16)/(Params!$S$33-Params!$Q$33))*($B27-Params!$Q$33)),$H$2,"")</f>
        <v/>
      </c>
      <c r="I27" s="12" t="str">
        <f>IF(AND($B27&gt;=Params!$Q$33,$C27&gt;=Params!$Q$16+((Params!$S$32-Params!$Q$16)/(Params!$S$33-Params!$Q$33))*($B27-Params!$Q$33)),$I$2,"")</f>
        <v/>
      </c>
      <c r="J27" s="1" t="str">
        <f>IF(AND($C27&gt;=Params!$C$22,$C27&lt;Params!$C$22+((Params!$E$17-Params!$C$22)/(Params!$E$33-Params!$C$33))*($B27-Params!$C$33),$C27&lt;Params!$E$17+((Params!$F$22-Params!$E$17)/(Params!$F$33-Params!$E$33))*($B27-Params!$E$33)),$J$2,"")</f>
        <v/>
      </c>
      <c r="K27" s="1" t="str">
        <f>IF(AND($C27&gt;=Params!$E$17+((Params!$F$22-Params!$E$17)/(Params!$F$33-Params!$E$33))*($B27-Params!$E$33),$C27&gt;=Params!$F$22+((Params!$J$20-Params!$F$22)/(Params!$J$33-Params!$F$33))*($B27-Params!$F$33),$C27&lt;Params!$E$17+((Params!$H$13-Params!$E$17)/(Params!$H$33-Params!$E$33))*($B27-Params!$E$33),$C27&lt;Params!$H$13+((Params!$J$20-Params!$H$13)/(Params!$J$33-Params!$H$33))*($B27-Params!$H$33)),$K$2,"")</f>
        <v/>
      </c>
      <c r="L27" s="1" t="str">
        <f>IF(AND($C27&gt;=Params!$H$13+((Params!$J$20-Params!$H$13)/(Params!$J$33-Params!$H$33))*($B27-Params!$H$33),$C27&gt;=Params!$J$20+((Params!$N$18-Params!$J$20)/(Params!$N$33-Params!$J$33))*($B27-Params!$J$33),$C27&lt;Params!$H$13+((Params!$K$9-Params!$H$13)/(Params!$K$33-Params!$H$33))*($B27-Params!$H$33),$C27&lt;Params!$K$9+((Params!$N$18-Params!$K$9)/(Params!$N$33-Params!$K$33))*($B27-Params!$K$33)),$L$2,"")</f>
        <v/>
      </c>
      <c r="M27" s="2" t="str">
        <f>IF(AND($C27&gt;=Params!$K$9+((Params!$N$18-Params!$K$9)/(Params!$N$33-Params!$K$33))*($B27-Params!$K$33),$C27&gt;=Params!$N$18+((Params!$Q$16-Params!$N$18)/(Params!$Q$33-Params!$N57))*($B27-Params!$Q$33),$C27&lt;Params!$K$9+((Params!$L$5-Params!$K$9)/(Params!$L$33-Params!$K$33))*($B27-Params!$K$33),$C27&lt;Params!$L$5+((Params!$Q$4-Params!$L$5)/(Params!$Q$33-Params!$L$33))*($B27-Params!$L$33),$B27&lt;Params!$Q$33),$M$2,"")</f>
        <v/>
      </c>
      <c r="N27" s="3" t="str">
        <f>IF(OR(AND($C27&gt;=Params!$A$26,$B27&gt;=Params!$A$33,$B27&lt;Params!$C$33,$C27&lt;Params!$A$18+((Params!$C$13-Params!$A$18)/(Params!$C$33-Params!$A$33))*($B27-Params!$A$33)),AND($B27&gt;=Params!$C$33,$C27&gt;Params!$C$22+((Params!$E$17-Params!$C$22)/(Params!$E$33-Params!$C$33))*($B27-Params!$C$33),$C27&lt;Params!$C$13+((Params!$E$17-Params!$C$13)/(Params!$E$33-Params!$C$33))*($B27-Params!$C$33))),$N$2,"")</f>
        <v/>
      </c>
      <c r="O27" s="1" t="str">
        <f>IF(AND($C27&gt;=Params!$C$13+((Params!$E$17-Params!$C$13)/(Params!$E$33-Params!$C$33))*($B27-Params!$C$33),$C27&gt;=Params!$E$17+((Params!$H$13-Params!$E$17)/(Params!$H$33-Params!$E$33))*($B27-Params!$E$33),$C27&lt;Params!$C$13+((Params!$D$9-Params!$C$13)/(Params!$D$33-Params!$C$33))*($B27-Params!$C$33),$C27&lt;Params!$D$9+((Params!$H$13-Params!$D$9)/(Params!$H$33-Params!$D$33))*($B27-Params!$D$33)),$O$2,"")</f>
        <v/>
      </c>
      <c r="P27" s="1" t="str">
        <f>IF(AND($C27&gt;=Params!$D$9+((Params!$H$13-Params!$D$9)/(Params!$H$33-Params!$D$33))*($B27-Params!$D$33),$C27&gt;=Params!$H$13+((Params!$K$9-Params!$H$13)/(Params!$K$33-Params!$H$33))*($B27-Params!$H$33),$C27&lt;Params!$D$9+((Params!$G$4-Params!$D$9)/(Params!$G$33-Params!$D$33))*($B27-Params!$D$33),$C27&lt;Params!$G$4+((Params!$K$9-Params!$G$4)/(Params!$K$33-Params!$G$33))*($B27-Params!$G$33)),$P$2,"")</f>
        <v/>
      </c>
      <c r="Q27" s="1" t="str">
        <f>IF(AND($C27&gt;=Params!$G$4+((Params!$K$9-Params!$G$4)/(Params!$K$33-Params!$G$33))*($B27-Params!$G$33),$C27&gt;Params!$K$9+((Params!$L$5-Params!$K$9)/(Params!$L$33-Params!$K$33))*($B27-Params!$K$33),$C27&lt;Params!$G$4+((Params!$L$5-Params!$G$4)/(Params!$L$33-Params!$G$33))*($B27-Params!$G$33)),$Q$2,"")</f>
        <v/>
      </c>
      <c r="R27" s="2" t="str">
        <f>IF(AND(OR($B27&lt;Params!$A$33,AND($B27&gt;=Params!$A$33,$B27&lt;Params!$C$33,$C27&gt;=Params!$A$18+((Params!$C$13-Params!$A$18)/(Params!$C$33-Params!$A$33))*($B27-Params!$A$33)),AND($B27&gt;=Params!$C$33,$B27&lt;Params!$D$33,$C27&gt;=Params!$C$13+((Params!$D$9-Params!$C$13)/(Params!$D$33-Params!$C$33))*($B27-Params!$C$33)),AND($B27&gt;=Params!$D$33,$C27&gt;=Params!$D$9+((Params!$G$4-Params!$D$9)/(Params!$G$33-Params!$D$33))*($B27-Params!$D$33))),$C27&lt;Params!$G$4,$B27&gt;0,$C27&gt;0),$R$2,"")</f>
        <v/>
      </c>
      <c r="S27" s="18" t="str">
        <f t="shared" si="0"/>
        <v>Basalt</v>
      </c>
      <c r="T27" s="14" t="str">
        <f>IF(AND($S27&lt;&gt;$J$2,$S27&lt;&gt;$K$2,$S27&lt;&gt;$L$2),"",
IF($S27=$J$2,IF(Data!$C27&gt;=Data!$D27+2,"Hawaiite","Potassic Trachybasalt"),
IF($S27=$K$2,IF(Data!$C27&gt;=Data!$D27+2,"Mugearite","Shoshonite"),
IF($S27=$L$2,(IF(Data!$C27&gt;=Data!$D27+2,"Benmoreite","Latite")),""))))</f>
        <v/>
      </c>
    </row>
    <row r="28" spans="1:20" x14ac:dyDescent="0.3">
      <c r="A28" s="16" t="str">
        <f>Data!$A28</f>
        <v>187-9</v>
      </c>
      <c r="B28" s="27">
        <f>Data!$B28</f>
        <v>49.6</v>
      </c>
      <c r="C28" s="28">
        <f>Data!$C28+Data!$D28</f>
        <v>2.74</v>
      </c>
      <c r="D28" s="1" t="str">
        <f>IF(AND(AND($B28&gt;=Params!$A$33,$B28&lt;Params!$C$33),AND($C28&gt;=Params!$A$32,$C28&lt;Params!$A$26)),$D$2,"")</f>
        <v/>
      </c>
      <c r="E28" s="1" t="str">
        <f>IF(AND(AND($B28&gt;=Params!$C$33,$B28&lt;Params!$F$33),AND($C28&gt;=Params!$C$32,$C28&lt;Params!$C$22)),$E$2,"")</f>
        <v>Basalt</v>
      </c>
      <c r="F28" s="4" t="str">
        <f>IF(AND($B28&gt;=Params!$F$33,$B28&lt;Params!$J$33,$C28&lt;Params!$F$22+((Params!$J$20-Params!$F$22)/(Params!$J$33-Params!$F$33))*($B28-Params!$F$33)),$F$2,"")</f>
        <v/>
      </c>
      <c r="G28" s="4" t="str">
        <f>IF(AND($B28&gt;=Params!$J$33,$B28&lt;Params!$N$33,$C28&lt;Params!$J$20+((Params!$N$18-Params!$J$20)/(Params!$N$33-Params!$J$33))*($B28-Params!$J$33)),$G$2,"")</f>
        <v/>
      </c>
      <c r="H28" s="4" t="str">
        <f>IF(AND($B28&gt;=Params!$N$33,$C28&lt;Params!$N$18+((Params!$Q$16-Params!$N$18)/(Params!$Q$33-Params!$N$33))*($B28-Params!$N$33),C$3&lt;Params!$Q$16+((Params!$S$32-Params!$Q$16)/(Params!$S$33-Params!$Q$33))*($B28-Params!$Q$33)),$H$2,"")</f>
        <v/>
      </c>
      <c r="I28" s="12" t="str">
        <f>IF(AND($B28&gt;=Params!$Q$33,$C28&gt;=Params!$Q$16+((Params!$S$32-Params!$Q$16)/(Params!$S$33-Params!$Q$33))*($B28-Params!$Q$33)),$I$2,"")</f>
        <v/>
      </c>
      <c r="J28" s="1" t="str">
        <f>IF(AND($C28&gt;=Params!$C$22,$C28&lt;Params!$C$22+((Params!$E$17-Params!$C$22)/(Params!$E$33-Params!$C$33))*($B28-Params!$C$33),$C28&lt;Params!$E$17+((Params!$F$22-Params!$E$17)/(Params!$F$33-Params!$E$33))*($B28-Params!$E$33)),$J$2,"")</f>
        <v/>
      </c>
      <c r="K28" s="1" t="str">
        <f>IF(AND($C28&gt;=Params!$E$17+((Params!$F$22-Params!$E$17)/(Params!$F$33-Params!$E$33))*($B28-Params!$E$33),$C28&gt;=Params!$F$22+((Params!$J$20-Params!$F$22)/(Params!$J$33-Params!$F$33))*($B28-Params!$F$33),$C28&lt;Params!$E$17+((Params!$H$13-Params!$E$17)/(Params!$H$33-Params!$E$33))*($B28-Params!$E$33),$C28&lt;Params!$H$13+((Params!$J$20-Params!$H$13)/(Params!$J$33-Params!$H$33))*($B28-Params!$H$33)),$K$2,"")</f>
        <v/>
      </c>
      <c r="L28" s="1" t="str">
        <f>IF(AND($C28&gt;=Params!$H$13+((Params!$J$20-Params!$H$13)/(Params!$J$33-Params!$H$33))*($B28-Params!$H$33),$C28&gt;=Params!$J$20+((Params!$N$18-Params!$J$20)/(Params!$N$33-Params!$J$33))*($B28-Params!$J$33),$C28&lt;Params!$H$13+((Params!$K$9-Params!$H$13)/(Params!$K$33-Params!$H$33))*($B28-Params!$H$33),$C28&lt;Params!$K$9+((Params!$N$18-Params!$K$9)/(Params!$N$33-Params!$K$33))*($B28-Params!$K$33)),$L$2,"")</f>
        <v/>
      </c>
      <c r="M28" s="2" t="str">
        <f>IF(AND($C28&gt;=Params!$K$9+((Params!$N$18-Params!$K$9)/(Params!$N$33-Params!$K$33))*($B28-Params!$K$33),$C28&gt;=Params!$N$18+((Params!$Q$16-Params!$N$18)/(Params!$Q$33-Params!$N58))*($B28-Params!$Q$33),$C28&lt;Params!$K$9+((Params!$L$5-Params!$K$9)/(Params!$L$33-Params!$K$33))*($B28-Params!$K$33),$C28&lt;Params!$L$5+((Params!$Q$4-Params!$L$5)/(Params!$Q$33-Params!$L$33))*($B28-Params!$L$33),$B28&lt;Params!$Q$33),$M$2,"")</f>
        <v/>
      </c>
      <c r="N28" s="3" t="str">
        <f>IF(OR(AND($C28&gt;=Params!$A$26,$B28&gt;=Params!$A$33,$B28&lt;Params!$C$33,$C28&lt;Params!$A$18+((Params!$C$13-Params!$A$18)/(Params!$C$33-Params!$A$33))*($B28-Params!$A$33)),AND($B28&gt;=Params!$C$33,$C28&gt;Params!$C$22+((Params!$E$17-Params!$C$22)/(Params!$E$33-Params!$C$33))*($B28-Params!$C$33),$C28&lt;Params!$C$13+((Params!$E$17-Params!$C$13)/(Params!$E$33-Params!$C$33))*($B28-Params!$C$33))),$N$2,"")</f>
        <v/>
      </c>
      <c r="O28" s="1" t="str">
        <f>IF(AND($C28&gt;=Params!$C$13+((Params!$E$17-Params!$C$13)/(Params!$E$33-Params!$C$33))*($B28-Params!$C$33),$C28&gt;=Params!$E$17+((Params!$H$13-Params!$E$17)/(Params!$H$33-Params!$E$33))*($B28-Params!$E$33),$C28&lt;Params!$C$13+((Params!$D$9-Params!$C$13)/(Params!$D$33-Params!$C$33))*($B28-Params!$C$33),$C28&lt;Params!$D$9+((Params!$H$13-Params!$D$9)/(Params!$H$33-Params!$D$33))*($B28-Params!$D$33)),$O$2,"")</f>
        <v/>
      </c>
      <c r="P28" s="1" t="str">
        <f>IF(AND($C28&gt;=Params!$D$9+((Params!$H$13-Params!$D$9)/(Params!$H$33-Params!$D$33))*($B28-Params!$D$33),$C28&gt;=Params!$H$13+((Params!$K$9-Params!$H$13)/(Params!$K$33-Params!$H$33))*($B28-Params!$H$33),$C28&lt;Params!$D$9+((Params!$G$4-Params!$D$9)/(Params!$G$33-Params!$D$33))*($B28-Params!$D$33),$C28&lt;Params!$G$4+((Params!$K$9-Params!$G$4)/(Params!$K$33-Params!$G$33))*($B28-Params!$G$33)),$P$2,"")</f>
        <v/>
      </c>
      <c r="Q28" s="1" t="str">
        <f>IF(AND($C28&gt;=Params!$G$4+((Params!$K$9-Params!$G$4)/(Params!$K$33-Params!$G$33))*($B28-Params!$G$33),$C28&gt;Params!$K$9+((Params!$L$5-Params!$K$9)/(Params!$L$33-Params!$K$33))*($B28-Params!$K$33),$C28&lt;Params!$G$4+((Params!$L$5-Params!$G$4)/(Params!$L$33-Params!$G$33))*($B28-Params!$G$33)),$Q$2,"")</f>
        <v/>
      </c>
      <c r="R28" s="2" t="str">
        <f>IF(AND(OR($B28&lt;Params!$A$33,AND($B28&gt;=Params!$A$33,$B28&lt;Params!$C$33,$C28&gt;=Params!$A$18+((Params!$C$13-Params!$A$18)/(Params!$C$33-Params!$A$33))*($B28-Params!$A$33)),AND($B28&gt;=Params!$C$33,$B28&lt;Params!$D$33,$C28&gt;=Params!$C$13+((Params!$D$9-Params!$C$13)/(Params!$D$33-Params!$C$33))*($B28-Params!$C$33)),AND($B28&gt;=Params!$D$33,$C28&gt;=Params!$D$9+((Params!$G$4-Params!$D$9)/(Params!$G$33-Params!$D$33))*($B28-Params!$D$33))),$C28&lt;Params!$G$4,$B28&gt;0,$C28&gt;0),$R$2,"")</f>
        <v/>
      </c>
      <c r="S28" s="18" t="str">
        <f t="shared" si="0"/>
        <v>Basalt</v>
      </c>
      <c r="T28" s="14" t="str">
        <f>IF(AND($S28&lt;&gt;$J$2,$S28&lt;&gt;$K$2,$S28&lt;&gt;$L$2),"",
IF($S28=$J$2,IF(Data!$C28&gt;=Data!$D28+2,"Hawaiite","Potassic Trachybasalt"),
IF($S28=$K$2,IF(Data!$C28&gt;=Data!$D28+2,"Mugearite","Shoshonite"),
IF($S28=$L$2,(IF(Data!$C28&gt;=Data!$D28+2,"Benmoreite","Latite")),""))))</f>
        <v/>
      </c>
    </row>
    <row r="29" spans="1:20" x14ac:dyDescent="0.3">
      <c r="A29" s="16" t="str">
        <f>Data!$A29</f>
        <v>158-9</v>
      </c>
      <c r="B29" s="27">
        <f>Data!$B29</f>
        <v>49.3</v>
      </c>
      <c r="C29" s="28">
        <f>Data!$C29+Data!$D29</f>
        <v>3.0999999999999996</v>
      </c>
      <c r="D29" s="1" t="str">
        <f>IF(AND(AND($B29&gt;=Params!$A$33,$B29&lt;Params!$C$33),AND($C29&gt;=Params!$A$32,$C29&lt;Params!$A$26)),$D$2,"")</f>
        <v/>
      </c>
      <c r="E29" s="1" t="str">
        <f>IF(AND(AND($B29&gt;=Params!$C$33,$B29&lt;Params!$F$33),AND($C29&gt;=Params!$C$32,$C29&lt;Params!$C$22)),$E$2,"")</f>
        <v>Basalt</v>
      </c>
      <c r="F29" s="4" t="str">
        <f>IF(AND($B29&gt;=Params!$F$33,$B29&lt;Params!$J$33,$C29&lt;Params!$F$22+((Params!$J$20-Params!$F$22)/(Params!$J$33-Params!$F$33))*($B29-Params!$F$33)),$F$2,"")</f>
        <v/>
      </c>
      <c r="G29" s="4" t="str">
        <f>IF(AND($B29&gt;=Params!$J$33,$B29&lt;Params!$N$33,$C29&lt;Params!$J$20+((Params!$N$18-Params!$J$20)/(Params!$N$33-Params!$J$33))*($B29-Params!$J$33)),$G$2,"")</f>
        <v/>
      </c>
      <c r="H29" s="4" t="str">
        <f>IF(AND($B29&gt;=Params!$N$33,$C29&lt;Params!$N$18+((Params!$Q$16-Params!$N$18)/(Params!$Q$33-Params!$N$33))*($B29-Params!$N$33),C$3&lt;Params!$Q$16+((Params!$S$32-Params!$Q$16)/(Params!$S$33-Params!$Q$33))*($B29-Params!$Q$33)),$H$2,"")</f>
        <v/>
      </c>
      <c r="I29" s="12" t="str">
        <f>IF(AND($B29&gt;=Params!$Q$33,$C29&gt;=Params!$Q$16+((Params!$S$32-Params!$Q$16)/(Params!$S$33-Params!$Q$33))*($B29-Params!$Q$33)),$I$2,"")</f>
        <v/>
      </c>
      <c r="J29" s="1" t="str">
        <f>IF(AND($C29&gt;=Params!$C$22,$C29&lt;Params!$C$22+((Params!$E$17-Params!$C$22)/(Params!$E$33-Params!$C$33))*($B29-Params!$C$33),$C29&lt;Params!$E$17+((Params!$F$22-Params!$E$17)/(Params!$F$33-Params!$E$33))*($B29-Params!$E$33)),$J$2,"")</f>
        <v/>
      </c>
      <c r="K29" s="1" t="str">
        <f>IF(AND($C29&gt;=Params!$E$17+((Params!$F$22-Params!$E$17)/(Params!$F$33-Params!$E$33))*($B29-Params!$E$33),$C29&gt;=Params!$F$22+((Params!$J$20-Params!$F$22)/(Params!$J$33-Params!$F$33))*($B29-Params!$F$33),$C29&lt;Params!$E$17+((Params!$H$13-Params!$E$17)/(Params!$H$33-Params!$E$33))*($B29-Params!$E$33),$C29&lt;Params!$H$13+((Params!$J$20-Params!$H$13)/(Params!$J$33-Params!$H$33))*($B29-Params!$H$33)),$K$2,"")</f>
        <v/>
      </c>
      <c r="L29" s="1" t="str">
        <f>IF(AND($C29&gt;=Params!$H$13+((Params!$J$20-Params!$H$13)/(Params!$J$33-Params!$H$33))*($B29-Params!$H$33),$C29&gt;=Params!$J$20+((Params!$N$18-Params!$J$20)/(Params!$N$33-Params!$J$33))*($B29-Params!$J$33),$C29&lt;Params!$H$13+((Params!$K$9-Params!$H$13)/(Params!$K$33-Params!$H$33))*($B29-Params!$H$33),$C29&lt;Params!$K$9+((Params!$N$18-Params!$K$9)/(Params!$N$33-Params!$K$33))*($B29-Params!$K$33)),$L$2,"")</f>
        <v/>
      </c>
      <c r="M29" s="2" t="str">
        <f>IF(AND($C29&gt;=Params!$K$9+((Params!$N$18-Params!$K$9)/(Params!$N$33-Params!$K$33))*($B29-Params!$K$33),$C29&gt;=Params!$N$18+((Params!$Q$16-Params!$N$18)/(Params!$Q$33-Params!$N59))*($B29-Params!$Q$33),$C29&lt;Params!$K$9+((Params!$L$5-Params!$K$9)/(Params!$L$33-Params!$K$33))*($B29-Params!$K$33),$C29&lt;Params!$L$5+((Params!$Q$4-Params!$L$5)/(Params!$Q$33-Params!$L$33))*($B29-Params!$L$33),$B29&lt;Params!$Q$33),$M$2,"")</f>
        <v/>
      </c>
      <c r="N29" s="3" t="str">
        <f>IF(OR(AND($C29&gt;=Params!$A$26,$B29&gt;=Params!$A$33,$B29&lt;Params!$C$33,$C29&lt;Params!$A$18+((Params!$C$13-Params!$A$18)/(Params!$C$33-Params!$A$33))*($B29-Params!$A$33)),AND($B29&gt;=Params!$C$33,$C29&gt;Params!$C$22+((Params!$E$17-Params!$C$22)/(Params!$E$33-Params!$C$33))*($B29-Params!$C$33),$C29&lt;Params!$C$13+((Params!$E$17-Params!$C$13)/(Params!$E$33-Params!$C$33))*($B29-Params!$C$33))),$N$2,"")</f>
        <v/>
      </c>
      <c r="O29" s="1" t="str">
        <f>IF(AND($C29&gt;=Params!$C$13+((Params!$E$17-Params!$C$13)/(Params!$E$33-Params!$C$33))*($B29-Params!$C$33),$C29&gt;=Params!$E$17+((Params!$H$13-Params!$E$17)/(Params!$H$33-Params!$E$33))*($B29-Params!$E$33),$C29&lt;Params!$C$13+((Params!$D$9-Params!$C$13)/(Params!$D$33-Params!$C$33))*($B29-Params!$C$33),$C29&lt;Params!$D$9+((Params!$H$13-Params!$D$9)/(Params!$H$33-Params!$D$33))*($B29-Params!$D$33)),$O$2,"")</f>
        <v/>
      </c>
      <c r="P29" s="1" t="str">
        <f>IF(AND($C29&gt;=Params!$D$9+((Params!$H$13-Params!$D$9)/(Params!$H$33-Params!$D$33))*($B29-Params!$D$33),$C29&gt;=Params!$H$13+((Params!$K$9-Params!$H$13)/(Params!$K$33-Params!$H$33))*($B29-Params!$H$33),$C29&lt;Params!$D$9+((Params!$G$4-Params!$D$9)/(Params!$G$33-Params!$D$33))*($B29-Params!$D$33),$C29&lt;Params!$G$4+((Params!$K$9-Params!$G$4)/(Params!$K$33-Params!$G$33))*($B29-Params!$G$33)),$P$2,"")</f>
        <v/>
      </c>
      <c r="Q29" s="1" t="str">
        <f>IF(AND($C29&gt;=Params!$G$4+((Params!$K$9-Params!$G$4)/(Params!$K$33-Params!$G$33))*($B29-Params!$G$33),$C29&gt;Params!$K$9+((Params!$L$5-Params!$K$9)/(Params!$L$33-Params!$K$33))*($B29-Params!$K$33),$C29&lt;Params!$G$4+((Params!$L$5-Params!$G$4)/(Params!$L$33-Params!$G$33))*($B29-Params!$G$33)),$Q$2,"")</f>
        <v/>
      </c>
      <c r="R29" s="2" t="str">
        <f>IF(AND(OR($B29&lt;Params!$A$33,AND($B29&gt;=Params!$A$33,$B29&lt;Params!$C$33,$C29&gt;=Params!$A$18+((Params!$C$13-Params!$A$18)/(Params!$C$33-Params!$A$33))*($B29-Params!$A$33)),AND($B29&gt;=Params!$C$33,$B29&lt;Params!$D$33,$C29&gt;=Params!$C$13+((Params!$D$9-Params!$C$13)/(Params!$D$33-Params!$C$33))*($B29-Params!$C$33)),AND($B29&gt;=Params!$D$33,$C29&gt;=Params!$D$9+((Params!$G$4-Params!$D$9)/(Params!$G$33-Params!$D$33))*($B29-Params!$D$33))),$C29&lt;Params!$G$4,$B29&gt;0,$C29&gt;0),$R$2,"")</f>
        <v/>
      </c>
      <c r="S29" s="18" t="str">
        <f t="shared" si="0"/>
        <v>Basalt</v>
      </c>
      <c r="T29" s="14" t="str">
        <f>IF(AND($S29&lt;&gt;$J$2,$S29&lt;&gt;$K$2,$S29&lt;&gt;$L$2),"",
IF($S29=$J$2,IF(Data!$C29&gt;=Data!$D29+2,"Hawaiite","Potassic Trachybasalt"),
IF($S29=$K$2,IF(Data!$C29&gt;=Data!$D29+2,"Mugearite","Shoshonite"),
IF($S29=$L$2,(IF(Data!$C29&gt;=Data!$D29+2,"Benmoreite","Latite")),""))))</f>
        <v/>
      </c>
    </row>
    <row r="30" spans="1:20" x14ac:dyDescent="0.3">
      <c r="A30" s="16" t="str">
        <f>Data!$A30</f>
        <v>158-1</v>
      </c>
      <c r="B30" s="27">
        <f>Data!$B30</f>
        <v>49.85</v>
      </c>
      <c r="C30" s="28">
        <f>Data!$C30+Data!$D30</f>
        <v>2.7800000000000002</v>
      </c>
      <c r="D30" s="1" t="str">
        <f>IF(AND(AND($B30&gt;=Params!$A$33,$B30&lt;Params!$C$33),AND($C30&gt;=Params!$A$32,$C30&lt;Params!$A$26)),$D$2,"")</f>
        <v/>
      </c>
      <c r="E30" s="1" t="str">
        <f>IF(AND(AND($B30&gt;=Params!$C$33,$B30&lt;Params!$F$33),AND($C30&gt;=Params!$C$32,$C30&lt;Params!$C$22)),$E$2,"")</f>
        <v>Basalt</v>
      </c>
      <c r="F30" s="4" t="str">
        <f>IF(AND($B30&gt;=Params!$F$33,$B30&lt;Params!$J$33,$C30&lt;Params!$F$22+((Params!$J$20-Params!$F$22)/(Params!$J$33-Params!$F$33))*($B30-Params!$F$33)),$F$2,"")</f>
        <v/>
      </c>
      <c r="G30" s="4" t="str">
        <f>IF(AND($B30&gt;=Params!$J$33,$B30&lt;Params!$N$33,$C30&lt;Params!$J$20+((Params!$N$18-Params!$J$20)/(Params!$N$33-Params!$J$33))*($B30-Params!$J$33)),$G$2,"")</f>
        <v/>
      </c>
      <c r="H30" s="4" t="str">
        <f>IF(AND($B30&gt;=Params!$N$33,$C30&lt;Params!$N$18+((Params!$Q$16-Params!$N$18)/(Params!$Q$33-Params!$N$33))*($B30-Params!$N$33),C$3&lt;Params!$Q$16+((Params!$S$32-Params!$Q$16)/(Params!$S$33-Params!$Q$33))*($B30-Params!$Q$33)),$H$2,"")</f>
        <v/>
      </c>
      <c r="I30" s="12" t="str">
        <f>IF(AND($B30&gt;=Params!$Q$33,$C30&gt;=Params!$Q$16+((Params!$S$32-Params!$Q$16)/(Params!$S$33-Params!$Q$33))*($B30-Params!$Q$33)),$I$2,"")</f>
        <v/>
      </c>
      <c r="J30" s="1" t="str">
        <f>IF(AND($C30&gt;=Params!$C$22,$C30&lt;Params!$C$22+((Params!$E$17-Params!$C$22)/(Params!$E$33-Params!$C$33))*($B30-Params!$C$33),$C30&lt;Params!$E$17+((Params!$F$22-Params!$E$17)/(Params!$F$33-Params!$E$33))*($B30-Params!$E$33)),$J$2,"")</f>
        <v/>
      </c>
      <c r="K30" s="1" t="str">
        <f>IF(AND($C30&gt;=Params!$E$17+((Params!$F$22-Params!$E$17)/(Params!$F$33-Params!$E$33))*($B30-Params!$E$33),$C30&gt;=Params!$F$22+((Params!$J$20-Params!$F$22)/(Params!$J$33-Params!$F$33))*($B30-Params!$F$33),$C30&lt;Params!$E$17+((Params!$H$13-Params!$E$17)/(Params!$H$33-Params!$E$33))*($B30-Params!$E$33),$C30&lt;Params!$H$13+((Params!$J$20-Params!$H$13)/(Params!$J$33-Params!$H$33))*($B30-Params!$H$33)),$K$2,"")</f>
        <v/>
      </c>
      <c r="L30" s="1" t="str">
        <f>IF(AND($C30&gt;=Params!$H$13+((Params!$J$20-Params!$H$13)/(Params!$J$33-Params!$H$33))*($B30-Params!$H$33),$C30&gt;=Params!$J$20+((Params!$N$18-Params!$J$20)/(Params!$N$33-Params!$J$33))*($B30-Params!$J$33),$C30&lt;Params!$H$13+((Params!$K$9-Params!$H$13)/(Params!$K$33-Params!$H$33))*($B30-Params!$H$33),$C30&lt;Params!$K$9+((Params!$N$18-Params!$K$9)/(Params!$N$33-Params!$K$33))*($B30-Params!$K$33)),$L$2,"")</f>
        <v/>
      </c>
      <c r="M30" s="2" t="str">
        <f>IF(AND($C30&gt;=Params!$K$9+((Params!$N$18-Params!$K$9)/(Params!$N$33-Params!$K$33))*($B30-Params!$K$33),$C30&gt;=Params!$N$18+((Params!$Q$16-Params!$N$18)/(Params!$Q$33-Params!$N60))*($B30-Params!$Q$33),$C30&lt;Params!$K$9+((Params!$L$5-Params!$K$9)/(Params!$L$33-Params!$K$33))*($B30-Params!$K$33),$C30&lt;Params!$L$5+((Params!$Q$4-Params!$L$5)/(Params!$Q$33-Params!$L$33))*($B30-Params!$L$33),$B30&lt;Params!$Q$33),$M$2,"")</f>
        <v/>
      </c>
      <c r="N30" s="3" t="str">
        <f>IF(OR(AND($C30&gt;=Params!$A$26,$B30&gt;=Params!$A$33,$B30&lt;Params!$C$33,$C30&lt;Params!$A$18+((Params!$C$13-Params!$A$18)/(Params!$C$33-Params!$A$33))*($B30-Params!$A$33)),AND($B30&gt;=Params!$C$33,$C30&gt;Params!$C$22+((Params!$E$17-Params!$C$22)/(Params!$E$33-Params!$C$33))*($B30-Params!$C$33),$C30&lt;Params!$C$13+((Params!$E$17-Params!$C$13)/(Params!$E$33-Params!$C$33))*($B30-Params!$C$33))),$N$2,"")</f>
        <v/>
      </c>
      <c r="O30" s="1" t="str">
        <f>IF(AND($C30&gt;=Params!$C$13+((Params!$E$17-Params!$C$13)/(Params!$E$33-Params!$C$33))*($B30-Params!$C$33),$C30&gt;=Params!$E$17+((Params!$H$13-Params!$E$17)/(Params!$H$33-Params!$E$33))*($B30-Params!$E$33),$C30&lt;Params!$C$13+((Params!$D$9-Params!$C$13)/(Params!$D$33-Params!$C$33))*($B30-Params!$C$33),$C30&lt;Params!$D$9+((Params!$H$13-Params!$D$9)/(Params!$H$33-Params!$D$33))*($B30-Params!$D$33)),$O$2,"")</f>
        <v/>
      </c>
      <c r="P30" s="1" t="str">
        <f>IF(AND($C30&gt;=Params!$D$9+((Params!$H$13-Params!$D$9)/(Params!$H$33-Params!$D$33))*($B30-Params!$D$33),$C30&gt;=Params!$H$13+((Params!$K$9-Params!$H$13)/(Params!$K$33-Params!$H$33))*($B30-Params!$H$33),$C30&lt;Params!$D$9+((Params!$G$4-Params!$D$9)/(Params!$G$33-Params!$D$33))*($B30-Params!$D$33),$C30&lt;Params!$G$4+((Params!$K$9-Params!$G$4)/(Params!$K$33-Params!$G$33))*($B30-Params!$G$33)),$P$2,"")</f>
        <v/>
      </c>
      <c r="Q30" s="1" t="str">
        <f>IF(AND($C30&gt;=Params!$G$4+((Params!$K$9-Params!$G$4)/(Params!$K$33-Params!$G$33))*($B30-Params!$G$33),$C30&gt;Params!$K$9+((Params!$L$5-Params!$K$9)/(Params!$L$33-Params!$K$33))*($B30-Params!$K$33),$C30&lt;Params!$G$4+((Params!$L$5-Params!$G$4)/(Params!$L$33-Params!$G$33))*($B30-Params!$G$33)),$Q$2,"")</f>
        <v/>
      </c>
      <c r="R30" s="2" t="str">
        <f>IF(AND(OR($B30&lt;Params!$A$33,AND($B30&gt;=Params!$A$33,$B30&lt;Params!$C$33,$C30&gt;=Params!$A$18+((Params!$C$13-Params!$A$18)/(Params!$C$33-Params!$A$33))*($B30-Params!$A$33)),AND($B30&gt;=Params!$C$33,$B30&lt;Params!$D$33,$C30&gt;=Params!$C$13+((Params!$D$9-Params!$C$13)/(Params!$D$33-Params!$C$33))*($B30-Params!$C$33)),AND($B30&gt;=Params!$D$33,$C30&gt;=Params!$D$9+((Params!$G$4-Params!$D$9)/(Params!$G$33-Params!$D$33))*($B30-Params!$D$33))),$C30&lt;Params!$G$4,$B30&gt;0,$C30&gt;0),$R$2,"")</f>
        <v/>
      </c>
      <c r="S30" s="18" t="str">
        <f t="shared" si="0"/>
        <v>Basalt</v>
      </c>
      <c r="T30" s="14" t="str">
        <f>IF(AND($S30&lt;&gt;$J$2,$S30&lt;&gt;$K$2,$S30&lt;&gt;$L$2),"",
IF($S30=$J$2,IF(Data!$C30&gt;=Data!$D30+2,"Hawaiite","Potassic Trachybasalt"),
IF($S30=$K$2,IF(Data!$C30&gt;=Data!$D30+2,"Mugearite","Shoshonite"),
IF($S30=$L$2,(IF(Data!$C30&gt;=Data!$D30+2,"Benmoreite","Latite")),""))))</f>
        <v/>
      </c>
    </row>
    <row r="31" spans="1:20" x14ac:dyDescent="0.3">
      <c r="A31" s="16" t="str">
        <f>Data!$A31</f>
        <v>158-10</v>
      </c>
      <c r="B31" s="27">
        <f>Data!$B31</f>
        <v>49.68</v>
      </c>
      <c r="C31" s="28">
        <f>Data!$C31+Data!$D31</f>
        <v>3.1</v>
      </c>
      <c r="D31" s="1" t="str">
        <f>IF(AND(AND($B31&gt;=Params!$A$33,$B31&lt;Params!$C$33),AND($C31&gt;=Params!$A$32,$C31&lt;Params!$A$26)),$D$2,"")</f>
        <v/>
      </c>
      <c r="E31" s="1" t="str">
        <f>IF(AND(AND($B31&gt;=Params!$C$33,$B31&lt;Params!$F$33),AND($C31&gt;=Params!$C$32,$C31&lt;Params!$C$22)),$E$2,"")</f>
        <v>Basalt</v>
      </c>
      <c r="F31" s="4" t="str">
        <f>IF(AND($B31&gt;=Params!$F$33,$B31&lt;Params!$J$33,$C31&lt;Params!$F$22+((Params!$J$20-Params!$F$22)/(Params!$J$33-Params!$F$33))*($B31-Params!$F$33)),$F$2,"")</f>
        <v/>
      </c>
      <c r="G31" s="4" t="str">
        <f>IF(AND($B31&gt;=Params!$J$33,$B31&lt;Params!$N$33,$C31&lt;Params!$J$20+((Params!$N$18-Params!$J$20)/(Params!$N$33-Params!$J$33))*($B31-Params!$J$33)),$G$2,"")</f>
        <v/>
      </c>
      <c r="H31" s="4" t="str">
        <f>IF(AND($B31&gt;=Params!$N$33,$C31&lt;Params!$N$18+((Params!$Q$16-Params!$N$18)/(Params!$Q$33-Params!$N$33))*($B31-Params!$N$33),C$3&lt;Params!$Q$16+((Params!$S$32-Params!$Q$16)/(Params!$S$33-Params!$Q$33))*($B31-Params!$Q$33)),$H$2,"")</f>
        <v/>
      </c>
      <c r="I31" s="12" t="str">
        <f>IF(AND($B31&gt;=Params!$Q$33,$C31&gt;=Params!$Q$16+((Params!$S$32-Params!$Q$16)/(Params!$S$33-Params!$Q$33))*($B31-Params!$Q$33)),$I$2,"")</f>
        <v/>
      </c>
      <c r="J31" s="1" t="str">
        <f>IF(AND($C31&gt;=Params!$C$22,$C31&lt;Params!$C$22+((Params!$E$17-Params!$C$22)/(Params!$E$33-Params!$C$33))*($B31-Params!$C$33),$C31&lt;Params!$E$17+((Params!$F$22-Params!$E$17)/(Params!$F$33-Params!$E$33))*($B31-Params!$E$33)),$J$2,"")</f>
        <v/>
      </c>
      <c r="K31" s="1" t="str">
        <f>IF(AND($C31&gt;=Params!$E$17+((Params!$F$22-Params!$E$17)/(Params!$F$33-Params!$E$33))*($B31-Params!$E$33),$C31&gt;=Params!$F$22+((Params!$J$20-Params!$F$22)/(Params!$J$33-Params!$F$33))*($B31-Params!$F$33),$C31&lt;Params!$E$17+((Params!$H$13-Params!$E$17)/(Params!$H$33-Params!$E$33))*($B31-Params!$E$33),$C31&lt;Params!$H$13+((Params!$J$20-Params!$H$13)/(Params!$J$33-Params!$H$33))*($B31-Params!$H$33)),$K$2,"")</f>
        <v/>
      </c>
      <c r="L31" s="1" t="str">
        <f>IF(AND($C31&gt;=Params!$H$13+((Params!$J$20-Params!$H$13)/(Params!$J$33-Params!$H$33))*($B31-Params!$H$33),$C31&gt;=Params!$J$20+((Params!$N$18-Params!$J$20)/(Params!$N$33-Params!$J$33))*($B31-Params!$J$33),$C31&lt;Params!$H$13+((Params!$K$9-Params!$H$13)/(Params!$K$33-Params!$H$33))*($B31-Params!$H$33),$C31&lt;Params!$K$9+((Params!$N$18-Params!$K$9)/(Params!$N$33-Params!$K$33))*($B31-Params!$K$33)),$L$2,"")</f>
        <v/>
      </c>
      <c r="M31" s="2" t="str">
        <f>IF(AND($C31&gt;=Params!$K$9+((Params!$N$18-Params!$K$9)/(Params!$N$33-Params!$K$33))*($B31-Params!$K$33),$C31&gt;=Params!$N$18+((Params!$Q$16-Params!$N$18)/(Params!$Q$33-Params!$N61))*($B31-Params!$Q$33),$C31&lt;Params!$K$9+((Params!$L$5-Params!$K$9)/(Params!$L$33-Params!$K$33))*($B31-Params!$K$33),$C31&lt;Params!$L$5+((Params!$Q$4-Params!$L$5)/(Params!$Q$33-Params!$L$33))*($B31-Params!$L$33),$B31&lt;Params!$Q$33),$M$2,"")</f>
        <v/>
      </c>
      <c r="N31" s="3" t="str">
        <f>IF(OR(AND($C31&gt;=Params!$A$26,$B31&gt;=Params!$A$33,$B31&lt;Params!$C$33,$C31&lt;Params!$A$18+((Params!$C$13-Params!$A$18)/(Params!$C$33-Params!$A$33))*($B31-Params!$A$33)),AND($B31&gt;=Params!$C$33,$C31&gt;Params!$C$22+((Params!$E$17-Params!$C$22)/(Params!$E$33-Params!$C$33))*($B31-Params!$C$33),$C31&lt;Params!$C$13+((Params!$E$17-Params!$C$13)/(Params!$E$33-Params!$C$33))*($B31-Params!$C$33))),$N$2,"")</f>
        <v/>
      </c>
      <c r="O31" s="1" t="str">
        <f>IF(AND($C31&gt;=Params!$C$13+((Params!$E$17-Params!$C$13)/(Params!$E$33-Params!$C$33))*($B31-Params!$C$33),$C31&gt;=Params!$E$17+((Params!$H$13-Params!$E$17)/(Params!$H$33-Params!$E$33))*($B31-Params!$E$33),$C31&lt;Params!$C$13+((Params!$D$9-Params!$C$13)/(Params!$D$33-Params!$C$33))*($B31-Params!$C$33),$C31&lt;Params!$D$9+((Params!$H$13-Params!$D$9)/(Params!$H$33-Params!$D$33))*($B31-Params!$D$33)),$O$2,"")</f>
        <v/>
      </c>
      <c r="P31" s="1" t="str">
        <f>IF(AND($C31&gt;=Params!$D$9+((Params!$H$13-Params!$D$9)/(Params!$H$33-Params!$D$33))*($B31-Params!$D$33),$C31&gt;=Params!$H$13+((Params!$K$9-Params!$H$13)/(Params!$K$33-Params!$H$33))*($B31-Params!$H$33),$C31&lt;Params!$D$9+((Params!$G$4-Params!$D$9)/(Params!$G$33-Params!$D$33))*($B31-Params!$D$33),$C31&lt;Params!$G$4+((Params!$K$9-Params!$G$4)/(Params!$K$33-Params!$G$33))*($B31-Params!$G$33)),$P$2,"")</f>
        <v/>
      </c>
      <c r="Q31" s="1" t="str">
        <f>IF(AND($C31&gt;=Params!$G$4+((Params!$K$9-Params!$G$4)/(Params!$K$33-Params!$G$33))*($B31-Params!$G$33),$C31&gt;Params!$K$9+((Params!$L$5-Params!$K$9)/(Params!$L$33-Params!$K$33))*($B31-Params!$K$33),$C31&lt;Params!$G$4+((Params!$L$5-Params!$G$4)/(Params!$L$33-Params!$G$33))*($B31-Params!$G$33)),$Q$2,"")</f>
        <v/>
      </c>
      <c r="R31" s="2" t="str">
        <f>IF(AND(OR($B31&lt;Params!$A$33,AND($B31&gt;=Params!$A$33,$B31&lt;Params!$C$33,$C31&gt;=Params!$A$18+((Params!$C$13-Params!$A$18)/(Params!$C$33-Params!$A$33))*($B31-Params!$A$33)),AND($B31&gt;=Params!$C$33,$B31&lt;Params!$D$33,$C31&gt;=Params!$C$13+((Params!$D$9-Params!$C$13)/(Params!$D$33-Params!$C$33))*($B31-Params!$C$33)),AND($B31&gt;=Params!$D$33,$C31&gt;=Params!$D$9+((Params!$G$4-Params!$D$9)/(Params!$G$33-Params!$D$33))*($B31-Params!$D$33))),$C31&lt;Params!$G$4,$B31&gt;0,$C31&gt;0),$R$2,"")</f>
        <v/>
      </c>
      <c r="S31" s="18" t="str">
        <f t="shared" si="0"/>
        <v>Basalt</v>
      </c>
      <c r="T31" s="14" t="str">
        <f>IF(AND($S31&lt;&gt;$J$2,$S31&lt;&gt;$K$2,$S31&lt;&gt;$L$2),"",
IF($S31=$J$2,IF(Data!$C31&gt;=Data!$D31+2,"Hawaiite","Potassic Trachybasalt"),
IF($S31=$K$2,IF(Data!$C31&gt;=Data!$D31+2,"Mugearite","Shoshonite"),
IF($S31=$L$2,(IF(Data!$C31&gt;=Data!$D31+2,"Benmoreite","Latite")),""))))</f>
        <v/>
      </c>
    </row>
    <row r="32" spans="1:20" x14ac:dyDescent="0.3">
      <c r="A32" s="16" t="str">
        <f>Data!$A32</f>
        <v>158-3</v>
      </c>
      <c r="B32" s="27">
        <f>Data!$B32</f>
        <v>49.96</v>
      </c>
      <c r="C32" s="28">
        <f>Data!$C32+Data!$D32</f>
        <v>2.67</v>
      </c>
      <c r="D32" s="1" t="str">
        <f>IF(AND(AND($B32&gt;=Params!$A$33,$B32&lt;Params!$C$33),AND($C32&gt;=Params!$A$32,$C32&lt;Params!$A$26)),$D$2,"")</f>
        <v/>
      </c>
      <c r="E32" s="1" t="str">
        <f>IF(AND(AND($B32&gt;=Params!$C$33,$B32&lt;Params!$F$33),AND($C32&gt;=Params!$C$32,$C32&lt;Params!$C$22)),$E$2,"")</f>
        <v>Basalt</v>
      </c>
      <c r="F32" s="4" t="str">
        <f>IF(AND($B32&gt;=Params!$F$33,$B32&lt;Params!$J$33,$C32&lt;Params!$F$22+((Params!$J$20-Params!$F$22)/(Params!$J$33-Params!$F$33))*($B32-Params!$F$33)),$F$2,"")</f>
        <v/>
      </c>
      <c r="G32" s="4" t="str">
        <f>IF(AND($B32&gt;=Params!$J$33,$B32&lt;Params!$N$33,$C32&lt;Params!$J$20+((Params!$N$18-Params!$J$20)/(Params!$N$33-Params!$J$33))*($B32-Params!$J$33)),$G$2,"")</f>
        <v/>
      </c>
      <c r="H32" s="4" t="str">
        <f>IF(AND($B32&gt;=Params!$N$33,$C32&lt;Params!$N$18+((Params!$Q$16-Params!$N$18)/(Params!$Q$33-Params!$N$33))*($B32-Params!$N$33),C$3&lt;Params!$Q$16+((Params!$S$32-Params!$Q$16)/(Params!$S$33-Params!$Q$33))*($B32-Params!$Q$33)),$H$2,"")</f>
        <v/>
      </c>
      <c r="I32" s="12" t="str">
        <f>IF(AND($B32&gt;=Params!$Q$33,$C32&gt;=Params!$Q$16+((Params!$S$32-Params!$Q$16)/(Params!$S$33-Params!$Q$33))*($B32-Params!$Q$33)),$I$2,"")</f>
        <v/>
      </c>
      <c r="J32" s="1" t="str">
        <f>IF(AND($C32&gt;=Params!$C$22,$C32&lt;Params!$C$22+((Params!$E$17-Params!$C$22)/(Params!$E$33-Params!$C$33))*($B32-Params!$C$33),$C32&lt;Params!$E$17+((Params!$F$22-Params!$E$17)/(Params!$F$33-Params!$E$33))*($B32-Params!$E$33)),$J$2,"")</f>
        <v/>
      </c>
      <c r="K32" s="1" t="str">
        <f>IF(AND($C32&gt;=Params!$E$17+((Params!$F$22-Params!$E$17)/(Params!$F$33-Params!$E$33))*($B32-Params!$E$33),$C32&gt;=Params!$F$22+((Params!$J$20-Params!$F$22)/(Params!$J$33-Params!$F$33))*($B32-Params!$F$33),$C32&lt;Params!$E$17+((Params!$H$13-Params!$E$17)/(Params!$H$33-Params!$E$33))*($B32-Params!$E$33),$C32&lt;Params!$H$13+((Params!$J$20-Params!$H$13)/(Params!$J$33-Params!$H$33))*($B32-Params!$H$33)),$K$2,"")</f>
        <v/>
      </c>
      <c r="L32" s="1" t="str">
        <f>IF(AND($C32&gt;=Params!$H$13+((Params!$J$20-Params!$H$13)/(Params!$J$33-Params!$H$33))*($B32-Params!$H$33),$C32&gt;=Params!$J$20+((Params!$N$18-Params!$J$20)/(Params!$N$33-Params!$J$33))*($B32-Params!$J$33),$C32&lt;Params!$H$13+((Params!$K$9-Params!$H$13)/(Params!$K$33-Params!$H$33))*($B32-Params!$H$33),$C32&lt;Params!$K$9+((Params!$N$18-Params!$K$9)/(Params!$N$33-Params!$K$33))*($B32-Params!$K$33)),$L$2,"")</f>
        <v/>
      </c>
      <c r="M32" s="2" t="str">
        <f>IF(AND($C32&gt;=Params!$K$9+((Params!$N$18-Params!$K$9)/(Params!$N$33-Params!$K$33))*($B32-Params!$K$33),$C32&gt;=Params!$N$18+((Params!$Q$16-Params!$N$18)/(Params!$Q$33-Params!$N62))*($B32-Params!$Q$33),$C32&lt;Params!$K$9+((Params!$L$5-Params!$K$9)/(Params!$L$33-Params!$K$33))*($B32-Params!$K$33),$C32&lt;Params!$L$5+((Params!$Q$4-Params!$L$5)/(Params!$Q$33-Params!$L$33))*($B32-Params!$L$33),$B32&lt;Params!$Q$33),$M$2,"")</f>
        <v/>
      </c>
      <c r="N32" s="3" t="str">
        <f>IF(OR(AND($C32&gt;=Params!$A$26,$B32&gt;=Params!$A$33,$B32&lt;Params!$C$33,$C32&lt;Params!$A$18+((Params!$C$13-Params!$A$18)/(Params!$C$33-Params!$A$33))*($B32-Params!$A$33)),AND($B32&gt;=Params!$C$33,$C32&gt;Params!$C$22+((Params!$E$17-Params!$C$22)/(Params!$E$33-Params!$C$33))*($B32-Params!$C$33),$C32&lt;Params!$C$13+((Params!$E$17-Params!$C$13)/(Params!$E$33-Params!$C$33))*($B32-Params!$C$33))),$N$2,"")</f>
        <v/>
      </c>
      <c r="O32" s="1" t="str">
        <f>IF(AND($C32&gt;=Params!$C$13+((Params!$E$17-Params!$C$13)/(Params!$E$33-Params!$C$33))*($B32-Params!$C$33),$C32&gt;=Params!$E$17+((Params!$H$13-Params!$E$17)/(Params!$H$33-Params!$E$33))*($B32-Params!$E$33),$C32&lt;Params!$C$13+((Params!$D$9-Params!$C$13)/(Params!$D$33-Params!$C$33))*($B32-Params!$C$33),$C32&lt;Params!$D$9+((Params!$H$13-Params!$D$9)/(Params!$H$33-Params!$D$33))*($B32-Params!$D$33)),$O$2,"")</f>
        <v/>
      </c>
      <c r="P32" s="1" t="str">
        <f>IF(AND($C32&gt;=Params!$D$9+((Params!$H$13-Params!$D$9)/(Params!$H$33-Params!$D$33))*($B32-Params!$D$33),$C32&gt;=Params!$H$13+((Params!$K$9-Params!$H$13)/(Params!$K$33-Params!$H$33))*($B32-Params!$H$33),$C32&lt;Params!$D$9+((Params!$G$4-Params!$D$9)/(Params!$G$33-Params!$D$33))*($B32-Params!$D$33),$C32&lt;Params!$G$4+((Params!$K$9-Params!$G$4)/(Params!$K$33-Params!$G$33))*($B32-Params!$G$33)),$P$2,"")</f>
        <v/>
      </c>
      <c r="Q32" s="1" t="str">
        <f>IF(AND($C32&gt;=Params!$G$4+((Params!$K$9-Params!$G$4)/(Params!$K$33-Params!$G$33))*($B32-Params!$G$33),$C32&gt;Params!$K$9+((Params!$L$5-Params!$K$9)/(Params!$L$33-Params!$K$33))*($B32-Params!$K$33),$C32&lt;Params!$G$4+((Params!$L$5-Params!$G$4)/(Params!$L$33-Params!$G$33))*($B32-Params!$G$33)),$Q$2,"")</f>
        <v/>
      </c>
      <c r="R32" s="2" t="str">
        <f>IF(AND(OR($B32&lt;Params!$A$33,AND($B32&gt;=Params!$A$33,$B32&lt;Params!$C$33,$C32&gt;=Params!$A$18+((Params!$C$13-Params!$A$18)/(Params!$C$33-Params!$A$33))*($B32-Params!$A$33)),AND($B32&gt;=Params!$C$33,$B32&lt;Params!$D$33,$C32&gt;=Params!$C$13+((Params!$D$9-Params!$C$13)/(Params!$D$33-Params!$C$33))*($B32-Params!$C$33)),AND($B32&gt;=Params!$D$33,$C32&gt;=Params!$D$9+((Params!$G$4-Params!$D$9)/(Params!$G$33-Params!$D$33))*($B32-Params!$D$33))),$C32&lt;Params!$G$4,$B32&gt;0,$C32&gt;0),$R$2,"")</f>
        <v/>
      </c>
      <c r="S32" s="18" t="str">
        <f t="shared" si="0"/>
        <v>Basalt</v>
      </c>
      <c r="T32" s="14" t="str">
        <f>IF(AND($S32&lt;&gt;$J$2,$S32&lt;&gt;$K$2,$S32&lt;&gt;$L$2),"",
IF($S32=$J$2,IF(Data!$C32&gt;=Data!$D32+2,"Hawaiite","Potassic Trachybasalt"),
IF($S32=$K$2,IF(Data!$C32&gt;=Data!$D32+2,"Mugearite","Shoshonite"),
IF($S32=$L$2,(IF(Data!$C32&gt;=Data!$D32+2,"Benmoreite","Latite")),""))))</f>
        <v/>
      </c>
    </row>
    <row r="33" spans="1:20" x14ac:dyDescent="0.3">
      <c r="A33" s="16">
        <f>Data!$A33</f>
        <v>0</v>
      </c>
      <c r="B33" s="27">
        <f>Data!$B33</f>
        <v>0</v>
      </c>
      <c r="C33" s="28">
        <f>Data!$C33+Data!$D33</f>
        <v>0</v>
      </c>
      <c r="D33" s="1" t="str">
        <f>IF(AND(AND($B33&gt;=Params!$A$33,$B33&lt;Params!$C$33),AND($C33&gt;=Params!$A$32,$C33&lt;Params!$A$26)),$D$2,"")</f>
        <v/>
      </c>
      <c r="E33" s="1" t="str">
        <f>IF(AND(AND($B33&gt;=Params!$C$33,$B33&lt;Params!$F$33),AND($C33&gt;=Params!$C$32,$C33&lt;Params!$C$22)),$E$2,"")</f>
        <v/>
      </c>
      <c r="F33" s="4" t="str">
        <f>IF(AND($B33&gt;=Params!$F$33,$B33&lt;Params!$J$33,$C33&lt;Params!$F$22+((Params!$J$20-Params!$F$22)/(Params!$J$33-Params!$F$33))*($B33-Params!$F$33)),$F$2,"")</f>
        <v/>
      </c>
      <c r="G33" s="4" t="str">
        <f>IF(AND($B33&gt;=Params!$J$33,$B33&lt;Params!$N$33,$C33&lt;Params!$J$20+((Params!$N$18-Params!$J$20)/(Params!$N$33-Params!$J$33))*($B33-Params!$J$33)),$G$2,"")</f>
        <v/>
      </c>
      <c r="H33" s="4" t="str">
        <f>IF(AND($B33&gt;=Params!$N$33,$C33&lt;Params!$N$18+((Params!$Q$16-Params!$N$18)/(Params!$Q$33-Params!$N$33))*($B33-Params!$N$33),C$3&lt;Params!$Q$16+((Params!$S$32-Params!$Q$16)/(Params!$S$33-Params!$Q$33))*($B33-Params!$Q$33)),$H$2,"")</f>
        <v/>
      </c>
      <c r="I33" s="12" t="str">
        <f>IF(AND($B33&gt;=Params!$Q$33,$C33&gt;=Params!$Q$16+((Params!$S$32-Params!$Q$16)/(Params!$S$33-Params!$Q$33))*($B33-Params!$Q$33)),$I$2,"")</f>
        <v/>
      </c>
      <c r="J33" s="1" t="str">
        <f>IF(AND($C33&gt;=Params!$C$22,$C33&lt;Params!$C$22+((Params!$E$17-Params!$C$22)/(Params!$E$33-Params!$C$33))*($B33-Params!$C$33),$C33&lt;Params!$E$17+((Params!$F$22-Params!$E$17)/(Params!$F$33-Params!$E$33))*($B33-Params!$E$33)),$J$2,"")</f>
        <v/>
      </c>
      <c r="K33" s="1" t="str">
        <f>IF(AND($C33&gt;=Params!$E$17+((Params!$F$22-Params!$E$17)/(Params!$F$33-Params!$E$33))*($B33-Params!$E$33),$C33&gt;=Params!$F$22+((Params!$J$20-Params!$F$22)/(Params!$J$33-Params!$F$33))*($B33-Params!$F$33),$C33&lt;Params!$E$17+((Params!$H$13-Params!$E$17)/(Params!$H$33-Params!$E$33))*($B33-Params!$E$33),$C33&lt;Params!$H$13+((Params!$J$20-Params!$H$13)/(Params!$J$33-Params!$H$33))*($B33-Params!$H$33)),$K$2,"")</f>
        <v/>
      </c>
      <c r="L33" s="1" t="str">
        <f>IF(AND($C33&gt;=Params!$H$13+((Params!$J$20-Params!$H$13)/(Params!$J$33-Params!$H$33))*($B33-Params!$H$33),$C33&gt;=Params!$J$20+((Params!$N$18-Params!$J$20)/(Params!$N$33-Params!$J$33))*($B33-Params!$J$33),$C33&lt;Params!$H$13+((Params!$K$9-Params!$H$13)/(Params!$K$33-Params!$H$33))*($B33-Params!$H$33),$C33&lt;Params!$K$9+((Params!$N$18-Params!$K$9)/(Params!$N$33-Params!$K$33))*($B33-Params!$K$33)),$L$2,"")</f>
        <v/>
      </c>
      <c r="M33" s="2" t="str">
        <f>IF(AND($C33&gt;=Params!$K$9+((Params!$N$18-Params!$K$9)/(Params!$N$33-Params!$K$33))*($B33-Params!$K$33),$C33&gt;=Params!$N$18+((Params!$Q$16-Params!$N$18)/(Params!$Q$33-Params!$N63))*($B33-Params!$Q$33),$C33&lt;Params!$K$9+((Params!$L$5-Params!$K$9)/(Params!$L$33-Params!$K$33))*($B33-Params!$K$33),$C33&lt;Params!$L$5+((Params!$Q$4-Params!$L$5)/(Params!$Q$33-Params!$L$33))*($B33-Params!$L$33),$B33&lt;Params!$Q$33),$M$2,"")</f>
        <v/>
      </c>
      <c r="N33" s="3" t="str">
        <f>IF(OR(AND($C33&gt;=Params!$A$26,$B33&gt;=Params!$A$33,$B33&lt;Params!$C$33,$C33&lt;Params!$A$18+((Params!$C$13-Params!$A$18)/(Params!$C$33-Params!$A$33))*($B33-Params!$A$33)),AND($B33&gt;=Params!$C$33,$C33&gt;Params!$C$22+((Params!$E$17-Params!$C$22)/(Params!$E$33-Params!$C$33))*($B33-Params!$C$33),$C33&lt;Params!$C$13+((Params!$E$17-Params!$C$13)/(Params!$E$33-Params!$C$33))*($B33-Params!$C$33))),$N$2,"")</f>
        <v/>
      </c>
      <c r="O33" s="1" t="str">
        <f>IF(AND($C33&gt;=Params!$C$13+((Params!$E$17-Params!$C$13)/(Params!$E$33-Params!$C$33))*($B33-Params!$C$33),$C33&gt;=Params!$E$17+((Params!$H$13-Params!$E$17)/(Params!$H$33-Params!$E$33))*($B33-Params!$E$33),$C33&lt;Params!$C$13+((Params!$D$9-Params!$C$13)/(Params!$D$33-Params!$C$33))*($B33-Params!$C$33),$C33&lt;Params!$D$9+((Params!$H$13-Params!$D$9)/(Params!$H$33-Params!$D$33))*($B33-Params!$D$33)),$O$2,"")</f>
        <v/>
      </c>
      <c r="P33" s="1" t="str">
        <f>IF(AND($C33&gt;=Params!$D$9+((Params!$H$13-Params!$D$9)/(Params!$H$33-Params!$D$33))*($B33-Params!$D$33),$C33&gt;=Params!$H$13+((Params!$K$9-Params!$H$13)/(Params!$K$33-Params!$H$33))*($B33-Params!$H$33),$C33&lt;Params!$D$9+((Params!$G$4-Params!$D$9)/(Params!$G$33-Params!$D$33))*($B33-Params!$D$33),$C33&lt;Params!$G$4+((Params!$K$9-Params!$G$4)/(Params!$K$33-Params!$G$33))*($B33-Params!$G$33)),$P$2,"")</f>
        <v/>
      </c>
      <c r="Q33" s="1" t="str">
        <f>IF(AND($C33&gt;=Params!$G$4+((Params!$K$9-Params!$G$4)/(Params!$K$33-Params!$G$33))*($B33-Params!$G$33),$C33&gt;Params!$K$9+((Params!$L$5-Params!$K$9)/(Params!$L$33-Params!$K$33))*($B33-Params!$K$33),$C33&lt;Params!$G$4+((Params!$L$5-Params!$G$4)/(Params!$L$33-Params!$G$33))*($B33-Params!$G$33)),$Q$2,"")</f>
        <v/>
      </c>
      <c r="R33" s="2" t="str">
        <f>IF(AND(OR($B33&lt;Params!$A$33,AND($B33&gt;=Params!$A$33,$B33&lt;Params!$C$33,$C33&gt;=Params!$A$18+((Params!$C$13-Params!$A$18)/(Params!$C$33-Params!$A$33))*($B33-Params!$A$33)),AND($B33&gt;=Params!$C$33,$B33&lt;Params!$D$33,$C33&gt;=Params!$C$13+((Params!$D$9-Params!$C$13)/(Params!$D$33-Params!$C$33))*($B33-Params!$C$33)),AND($B33&gt;=Params!$D$33,$C33&gt;=Params!$D$9+((Params!$G$4-Params!$D$9)/(Params!$G$33-Params!$D$33))*($B33-Params!$D$33))),$C33&lt;Params!$G$4,$B33&gt;0,$C33&gt;0),$R$2,"")</f>
        <v/>
      </c>
      <c r="S33" s="18" t="str">
        <f t="shared" si="0"/>
        <v/>
      </c>
      <c r="T33" s="14" t="str">
        <f>IF(AND($S33&lt;&gt;$J$2,$S33&lt;&gt;$K$2,$S33&lt;&gt;$L$2),"",
IF($S33=$J$2,IF(Data!$C33&gt;=Data!$D33+2,"Hawaiite","Potassic Trachybasalt"),
IF($S33=$K$2,IF(Data!$C33&gt;=Data!$D33+2,"Mugearite","Shoshonite"),
IF($S33=$L$2,(IF(Data!$C33&gt;=Data!$D33+2,"Benmoreite","Latite")),""))))</f>
        <v/>
      </c>
    </row>
    <row r="34" spans="1:20" x14ac:dyDescent="0.3">
      <c r="A34" s="16">
        <f>Data!$A34</f>
        <v>0</v>
      </c>
      <c r="B34" s="27">
        <f>Data!$B34</f>
        <v>0</v>
      </c>
      <c r="C34" s="28">
        <f>Data!$C34+Data!$D34</f>
        <v>0</v>
      </c>
      <c r="D34" s="1" t="str">
        <f>IF(AND(AND($B34&gt;=Params!$A$33,$B34&lt;Params!$C$33),AND($C34&gt;=Params!$A$32,$C34&lt;Params!$A$26)),$D$2,"")</f>
        <v/>
      </c>
      <c r="E34" s="1" t="str">
        <f>IF(AND(AND($B34&gt;=Params!$C$33,$B34&lt;Params!$F$33),AND($C34&gt;=Params!$C$32,$C34&lt;Params!$C$22)),$E$2,"")</f>
        <v/>
      </c>
      <c r="F34" s="4" t="str">
        <f>IF(AND($B34&gt;=Params!$F$33,$B34&lt;Params!$J$33,$C34&lt;Params!$F$22+((Params!$J$20-Params!$F$22)/(Params!$J$33-Params!$F$33))*($B34-Params!$F$33)),$F$2,"")</f>
        <v/>
      </c>
      <c r="G34" s="4" t="str">
        <f>IF(AND($B34&gt;=Params!$J$33,$B34&lt;Params!$N$33,$C34&lt;Params!$J$20+((Params!$N$18-Params!$J$20)/(Params!$N$33-Params!$J$33))*($B34-Params!$J$33)),$G$2,"")</f>
        <v/>
      </c>
      <c r="H34" s="4" t="str">
        <f>IF(AND($B34&gt;=Params!$N$33,$C34&lt;Params!$N$18+((Params!$Q$16-Params!$N$18)/(Params!$Q$33-Params!$N$33))*($B34-Params!$N$33),C$3&lt;Params!$Q$16+((Params!$S$32-Params!$Q$16)/(Params!$S$33-Params!$Q$33))*($B34-Params!$Q$33)),$H$2,"")</f>
        <v/>
      </c>
      <c r="I34" s="12" t="str">
        <f>IF(AND($B34&gt;=Params!$Q$33,$C34&gt;=Params!$Q$16+((Params!$S$32-Params!$Q$16)/(Params!$S$33-Params!$Q$33))*($B34-Params!$Q$33)),$I$2,"")</f>
        <v/>
      </c>
      <c r="J34" s="1" t="str">
        <f>IF(AND($C34&gt;=Params!$C$22,$C34&lt;Params!$C$22+((Params!$E$17-Params!$C$22)/(Params!$E$33-Params!$C$33))*($B34-Params!$C$33),$C34&lt;Params!$E$17+((Params!$F$22-Params!$E$17)/(Params!$F$33-Params!$E$33))*($B34-Params!$E$33)),$J$2,"")</f>
        <v/>
      </c>
      <c r="K34" s="1" t="str">
        <f>IF(AND($C34&gt;=Params!$E$17+((Params!$F$22-Params!$E$17)/(Params!$F$33-Params!$E$33))*($B34-Params!$E$33),$C34&gt;=Params!$F$22+((Params!$J$20-Params!$F$22)/(Params!$J$33-Params!$F$33))*($B34-Params!$F$33),$C34&lt;Params!$E$17+((Params!$H$13-Params!$E$17)/(Params!$H$33-Params!$E$33))*($B34-Params!$E$33),$C34&lt;Params!$H$13+((Params!$J$20-Params!$H$13)/(Params!$J$33-Params!$H$33))*($B34-Params!$H$33)),$K$2,"")</f>
        <v/>
      </c>
      <c r="L34" s="1" t="str">
        <f>IF(AND($C34&gt;=Params!$H$13+((Params!$J$20-Params!$H$13)/(Params!$J$33-Params!$H$33))*($B34-Params!$H$33),$C34&gt;=Params!$J$20+((Params!$N$18-Params!$J$20)/(Params!$N$33-Params!$J$33))*($B34-Params!$J$33),$C34&lt;Params!$H$13+((Params!$K$9-Params!$H$13)/(Params!$K$33-Params!$H$33))*($B34-Params!$H$33),$C34&lt;Params!$K$9+((Params!$N$18-Params!$K$9)/(Params!$N$33-Params!$K$33))*($B34-Params!$K$33)),$L$2,"")</f>
        <v/>
      </c>
      <c r="M34" s="2" t="str">
        <f>IF(AND($C34&gt;=Params!$K$9+((Params!$N$18-Params!$K$9)/(Params!$N$33-Params!$K$33))*($B34-Params!$K$33),$C34&gt;=Params!$N$18+((Params!$Q$16-Params!$N$18)/(Params!$Q$33-Params!$N64))*($B34-Params!$Q$33),$C34&lt;Params!$K$9+((Params!$L$5-Params!$K$9)/(Params!$L$33-Params!$K$33))*($B34-Params!$K$33),$C34&lt;Params!$L$5+((Params!$Q$4-Params!$L$5)/(Params!$Q$33-Params!$L$33))*($B34-Params!$L$33),$B34&lt;Params!$Q$33),$M$2,"")</f>
        <v/>
      </c>
      <c r="N34" s="3" t="str">
        <f>IF(OR(AND($C34&gt;=Params!$A$26,$B34&gt;=Params!$A$33,$B34&lt;Params!$C$33,$C34&lt;Params!$A$18+((Params!$C$13-Params!$A$18)/(Params!$C$33-Params!$A$33))*($B34-Params!$A$33)),AND($B34&gt;=Params!$C$33,$C34&gt;Params!$C$22+((Params!$E$17-Params!$C$22)/(Params!$E$33-Params!$C$33))*($B34-Params!$C$33),$C34&lt;Params!$C$13+((Params!$E$17-Params!$C$13)/(Params!$E$33-Params!$C$33))*($B34-Params!$C$33))),$N$2,"")</f>
        <v/>
      </c>
      <c r="O34" s="1" t="str">
        <f>IF(AND($C34&gt;=Params!$C$13+((Params!$E$17-Params!$C$13)/(Params!$E$33-Params!$C$33))*($B34-Params!$C$33),$C34&gt;=Params!$E$17+((Params!$H$13-Params!$E$17)/(Params!$H$33-Params!$E$33))*($B34-Params!$E$33),$C34&lt;Params!$C$13+((Params!$D$9-Params!$C$13)/(Params!$D$33-Params!$C$33))*($B34-Params!$C$33),$C34&lt;Params!$D$9+((Params!$H$13-Params!$D$9)/(Params!$H$33-Params!$D$33))*($B34-Params!$D$33)),$O$2,"")</f>
        <v/>
      </c>
      <c r="P34" s="1" t="str">
        <f>IF(AND($C34&gt;=Params!$D$9+((Params!$H$13-Params!$D$9)/(Params!$H$33-Params!$D$33))*($B34-Params!$D$33),$C34&gt;=Params!$H$13+((Params!$K$9-Params!$H$13)/(Params!$K$33-Params!$H$33))*($B34-Params!$H$33),$C34&lt;Params!$D$9+((Params!$G$4-Params!$D$9)/(Params!$G$33-Params!$D$33))*($B34-Params!$D$33),$C34&lt;Params!$G$4+((Params!$K$9-Params!$G$4)/(Params!$K$33-Params!$G$33))*($B34-Params!$G$33)),$P$2,"")</f>
        <v/>
      </c>
      <c r="Q34" s="1" t="str">
        <f>IF(AND($C34&gt;=Params!$G$4+((Params!$K$9-Params!$G$4)/(Params!$K$33-Params!$G$33))*($B34-Params!$G$33),$C34&gt;Params!$K$9+((Params!$L$5-Params!$K$9)/(Params!$L$33-Params!$K$33))*($B34-Params!$K$33),$C34&lt;Params!$G$4+((Params!$L$5-Params!$G$4)/(Params!$L$33-Params!$G$33))*($B34-Params!$G$33)),$Q$2,"")</f>
        <v/>
      </c>
      <c r="R34" s="2" t="str">
        <f>IF(AND(OR($B34&lt;Params!$A$33,AND($B34&gt;=Params!$A$33,$B34&lt;Params!$C$33,$C34&gt;=Params!$A$18+((Params!$C$13-Params!$A$18)/(Params!$C$33-Params!$A$33))*($B34-Params!$A$33)),AND($B34&gt;=Params!$C$33,$B34&lt;Params!$D$33,$C34&gt;=Params!$C$13+((Params!$D$9-Params!$C$13)/(Params!$D$33-Params!$C$33))*($B34-Params!$C$33)),AND($B34&gt;=Params!$D$33,$C34&gt;=Params!$D$9+((Params!$G$4-Params!$D$9)/(Params!$G$33-Params!$D$33))*($B34-Params!$D$33))),$C34&lt;Params!$G$4,$B34&gt;0,$C34&gt;0),$R$2,"")</f>
        <v/>
      </c>
      <c r="S34" s="18" t="str">
        <f t="shared" si="0"/>
        <v/>
      </c>
      <c r="T34" s="14" t="str">
        <f>IF(AND($S34&lt;&gt;$J$2,$S34&lt;&gt;$K$2,$S34&lt;&gt;$L$2),"",
IF($S34=$J$2,IF(Data!$C34&gt;=Data!$D34+2,"Hawaiite","Potassic Trachybasalt"),
IF($S34=$K$2,IF(Data!$C34&gt;=Data!$D34+2,"Mugearite","Shoshonite"),
IF($S34=$L$2,(IF(Data!$C34&gt;=Data!$D34+2,"Benmoreite","Latite")),""))))</f>
        <v/>
      </c>
    </row>
    <row r="35" spans="1:20" x14ac:dyDescent="0.3">
      <c r="A35" s="16">
        <f>Data!$A35</f>
        <v>0</v>
      </c>
      <c r="B35" s="27">
        <f>Data!$B35</f>
        <v>0</v>
      </c>
      <c r="C35" s="28">
        <f>Data!$C35+Data!$D35</f>
        <v>0</v>
      </c>
      <c r="D35" s="1" t="str">
        <f>IF(AND(AND($B35&gt;=Params!$A$33,$B35&lt;Params!$C$33),AND($C35&gt;=Params!$A$32,$C35&lt;Params!$A$26)),$D$2,"")</f>
        <v/>
      </c>
      <c r="E35" s="1" t="str">
        <f>IF(AND(AND($B35&gt;=Params!$C$33,$B35&lt;Params!$F$33),AND($C35&gt;=Params!$C$32,$C35&lt;Params!$C$22)),$E$2,"")</f>
        <v/>
      </c>
      <c r="F35" s="4" t="str">
        <f>IF(AND($B35&gt;=Params!$F$33,$B35&lt;Params!$J$33,$C35&lt;Params!$F$22+((Params!$J$20-Params!$F$22)/(Params!$J$33-Params!$F$33))*($B35-Params!$F$33)),$F$2,"")</f>
        <v/>
      </c>
      <c r="G35" s="4" t="str">
        <f>IF(AND($B35&gt;=Params!$J$33,$B35&lt;Params!$N$33,$C35&lt;Params!$J$20+((Params!$N$18-Params!$J$20)/(Params!$N$33-Params!$J$33))*($B35-Params!$J$33)),$G$2,"")</f>
        <v/>
      </c>
      <c r="H35" s="4" t="str">
        <f>IF(AND($B35&gt;=Params!$N$33,$C35&lt;Params!$N$18+((Params!$Q$16-Params!$N$18)/(Params!$Q$33-Params!$N$33))*($B35-Params!$N$33),C$3&lt;Params!$Q$16+((Params!$S$32-Params!$Q$16)/(Params!$S$33-Params!$Q$33))*($B35-Params!$Q$33)),$H$2,"")</f>
        <v/>
      </c>
      <c r="I35" s="12" t="str">
        <f>IF(AND($B35&gt;=Params!$Q$33,$C35&gt;=Params!$Q$16+((Params!$S$32-Params!$Q$16)/(Params!$S$33-Params!$Q$33))*($B35-Params!$Q$33)),$I$2,"")</f>
        <v/>
      </c>
      <c r="J35" s="1" t="str">
        <f>IF(AND($C35&gt;=Params!$C$22,$C35&lt;Params!$C$22+((Params!$E$17-Params!$C$22)/(Params!$E$33-Params!$C$33))*($B35-Params!$C$33),$C35&lt;Params!$E$17+((Params!$F$22-Params!$E$17)/(Params!$F$33-Params!$E$33))*($B35-Params!$E$33)),$J$2,"")</f>
        <v/>
      </c>
      <c r="K35" s="1" t="str">
        <f>IF(AND($C35&gt;=Params!$E$17+((Params!$F$22-Params!$E$17)/(Params!$F$33-Params!$E$33))*($B35-Params!$E$33),$C35&gt;=Params!$F$22+((Params!$J$20-Params!$F$22)/(Params!$J$33-Params!$F$33))*($B35-Params!$F$33),$C35&lt;Params!$E$17+((Params!$H$13-Params!$E$17)/(Params!$H$33-Params!$E$33))*($B35-Params!$E$33),$C35&lt;Params!$H$13+((Params!$J$20-Params!$H$13)/(Params!$J$33-Params!$H$33))*($B35-Params!$H$33)),$K$2,"")</f>
        <v/>
      </c>
      <c r="L35" s="1" t="str">
        <f>IF(AND($C35&gt;=Params!$H$13+((Params!$J$20-Params!$H$13)/(Params!$J$33-Params!$H$33))*($B35-Params!$H$33),$C35&gt;=Params!$J$20+((Params!$N$18-Params!$J$20)/(Params!$N$33-Params!$J$33))*($B35-Params!$J$33),$C35&lt;Params!$H$13+((Params!$K$9-Params!$H$13)/(Params!$K$33-Params!$H$33))*($B35-Params!$H$33),$C35&lt;Params!$K$9+((Params!$N$18-Params!$K$9)/(Params!$N$33-Params!$K$33))*($B35-Params!$K$33)),$L$2,"")</f>
        <v/>
      </c>
      <c r="M35" s="2" t="str">
        <f>IF(AND($C35&gt;=Params!$K$9+((Params!$N$18-Params!$K$9)/(Params!$N$33-Params!$K$33))*($B35-Params!$K$33),$C35&gt;=Params!$N$18+((Params!$Q$16-Params!$N$18)/(Params!$Q$33-Params!$N65))*($B35-Params!$Q$33),$C35&lt;Params!$K$9+((Params!$L$5-Params!$K$9)/(Params!$L$33-Params!$K$33))*($B35-Params!$K$33),$C35&lt;Params!$L$5+((Params!$Q$4-Params!$L$5)/(Params!$Q$33-Params!$L$33))*($B35-Params!$L$33),$B35&lt;Params!$Q$33),$M$2,"")</f>
        <v/>
      </c>
      <c r="N35" s="3" t="str">
        <f>IF(OR(AND($C35&gt;=Params!$A$26,$B35&gt;=Params!$A$33,$B35&lt;Params!$C$33,$C35&lt;Params!$A$18+((Params!$C$13-Params!$A$18)/(Params!$C$33-Params!$A$33))*($B35-Params!$A$33)),AND($B35&gt;=Params!$C$33,$C35&gt;Params!$C$22+((Params!$E$17-Params!$C$22)/(Params!$E$33-Params!$C$33))*($B35-Params!$C$33),$C35&lt;Params!$C$13+((Params!$E$17-Params!$C$13)/(Params!$E$33-Params!$C$33))*($B35-Params!$C$33))),$N$2,"")</f>
        <v/>
      </c>
      <c r="O35" s="1" t="str">
        <f>IF(AND($C35&gt;=Params!$C$13+((Params!$E$17-Params!$C$13)/(Params!$E$33-Params!$C$33))*($B35-Params!$C$33),$C35&gt;=Params!$E$17+((Params!$H$13-Params!$E$17)/(Params!$H$33-Params!$E$33))*($B35-Params!$E$33),$C35&lt;Params!$C$13+((Params!$D$9-Params!$C$13)/(Params!$D$33-Params!$C$33))*($B35-Params!$C$33),$C35&lt;Params!$D$9+((Params!$H$13-Params!$D$9)/(Params!$H$33-Params!$D$33))*($B35-Params!$D$33)),$O$2,"")</f>
        <v/>
      </c>
      <c r="P35" s="1" t="str">
        <f>IF(AND($C35&gt;=Params!$D$9+((Params!$H$13-Params!$D$9)/(Params!$H$33-Params!$D$33))*($B35-Params!$D$33),$C35&gt;=Params!$H$13+((Params!$K$9-Params!$H$13)/(Params!$K$33-Params!$H$33))*($B35-Params!$H$33),$C35&lt;Params!$D$9+((Params!$G$4-Params!$D$9)/(Params!$G$33-Params!$D$33))*($B35-Params!$D$33),$C35&lt;Params!$G$4+((Params!$K$9-Params!$G$4)/(Params!$K$33-Params!$G$33))*($B35-Params!$G$33)),$P$2,"")</f>
        <v/>
      </c>
      <c r="Q35" s="1" t="str">
        <f>IF(AND($C35&gt;=Params!$G$4+((Params!$K$9-Params!$G$4)/(Params!$K$33-Params!$G$33))*($B35-Params!$G$33),$C35&gt;Params!$K$9+((Params!$L$5-Params!$K$9)/(Params!$L$33-Params!$K$33))*($B35-Params!$K$33),$C35&lt;Params!$G$4+((Params!$L$5-Params!$G$4)/(Params!$L$33-Params!$G$33))*($B35-Params!$G$33)),$Q$2,"")</f>
        <v/>
      </c>
      <c r="R35" s="2" t="str">
        <f>IF(AND(OR($B35&lt;Params!$A$33,AND($B35&gt;=Params!$A$33,$B35&lt;Params!$C$33,$C35&gt;=Params!$A$18+((Params!$C$13-Params!$A$18)/(Params!$C$33-Params!$A$33))*($B35-Params!$A$33)),AND($B35&gt;=Params!$C$33,$B35&lt;Params!$D$33,$C35&gt;=Params!$C$13+((Params!$D$9-Params!$C$13)/(Params!$D$33-Params!$C$33))*($B35-Params!$C$33)),AND($B35&gt;=Params!$D$33,$C35&gt;=Params!$D$9+((Params!$G$4-Params!$D$9)/(Params!$G$33-Params!$D$33))*($B35-Params!$D$33))),$C35&lt;Params!$G$4,$B35&gt;0,$C35&gt;0),$R$2,"")</f>
        <v/>
      </c>
      <c r="S35" s="18" t="str">
        <f t="shared" si="0"/>
        <v/>
      </c>
      <c r="T35" s="14" t="str">
        <f>IF(AND($S35&lt;&gt;$J$2,$S35&lt;&gt;$K$2,$S35&lt;&gt;$L$2),"",
IF($S35=$J$2,IF(Data!$C35&gt;=Data!$D35+2,"Hawaiite","Potassic Trachybasalt"),
IF($S35=$K$2,IF(Data!$C35&gt;=Data!$D35+2,"Mugearite","Shoshonite"),
IF($S35=$L$2,(IF(Data!$C35&gt;=Data!$D35+2,"Benmoreite","Latite")),""))))</f>
        <v/>
      </c>
    </row>
    <row r="36" spans="1:20" x14ac:dyDescent="0.3">
      <c r="A36" s="16">
        <f>Data!$A36</f>
        <v>0</v>
      </c>
      <c r="B36" s="27">
        <f>Data!$B36</f>
        <v>0</v>
      </c>
      <c r="C36" s="28">
        <f>Data!$C36+Data!$D36</f>
        <v>0</v>
      </c>
      <c r="D36" s="1" t="str">
        <f>IF(AND(AND($B36&gt;=Params!$A$33,$B36&lt;Params!$C$33),AND($C36&gt;=Params!$A$32,$C36&lt;Params!$A$26)),$D$2,"")</f>
        <v/>
      </c>
      <c r="E36" s="1" t="str">
        <f>IF(AND(AND($B36&gt;=Params!$C$33,$B36&lt;Params!$F$33),AND($C36&gt;=Params!$C$32,$C36&lt;Params!$C$22)),$E$2,"")</f>
        <v/>
      </c>
      <c r="F36" s="4" t="str">
        <f>IF(AND($B36&gt;=Params!$F$33,$B36&lt;Params!$J$33,$C36&lt;Params!$F$22+((Params!$J$20-Params!$F$22)/(Params!$J$33-Params!$F$33))*($B36-Params!$F$33)),$F$2,"")</f>
        <v/>
      </c>
      <c r="G36" s="4" t="str">
        <f>IF(AND($B36&gt;=Params!$J$33,$B36&lt;Params!$N$33,$C36&lt;Params!$J$20+((Params!$N$18-Params!$J$20)/(Params!$N$33-Params!$J$33))*($B36-Params!$J$33)),$G$2,"")</f>
        <v/>
      </c>
      <c r="H36" s="4" t="str">
        <f>IF(AND($B36&gt;=Params!$N$33,$C36&lt;Params!$N$18+((Params!$Q$16-Params!$N$18)/(Params!$Q$33-Params!$N$33))*($B36-Params!$N$33),C$3&lt;Params!$Q$16+((Params!$S$32-Params!$Q$16)/(Params!$S$33-Params!$Q$33))*($B36-Params!$Q$33)),$H$2,"")</f>
        <v/>
      </c>
      <c r="I36" s="12" t="str">
        <f>IF(AND($B36&gt;=Params!$Q$33,$C36&gt;=Params!$Q$16+((Params!$S$32-Params!$Q$16)/(Params!$S$33-Params!$Q$33))*($B36-Params!$Q$33)),$I$2,"")</f>
        <v/>
      </c>
      <c r="J36" s="1" t="str">
        <f>IF(AND($C36&gt;=Params!$C$22,$C36&lt;Params!$C$22+((Params!$E$17-Params!$C$22)/(Params!$E$33-Params!$C$33))*($B36-Params!$C$33),$C36&lt;Params!$E$17+((Params!$F$22-Params!$E$17)/(Params!$F$33-Params!$E$33))*($B36-Params!$E$33)),$J$2,"")</f>
        <v/>
      </c>
      <c r="K36" s="1" t="str">
        <f>IF(AND($C36&gt;=Params!$E$17+((Params!$F$22-Params!$E$17)/(Params!$F$33-Params!$E$33))*($B36-Params!$E$33),$C36&gt;=Params!$F$22+((Params!$J$20-Params!$F$22)/(Params!$J$33-Params!$F$33))*($B36-Params!$F$33),$C36&lt;Params!$E$17+((Params!$H$13-Params!$E$17)/(Params!$H$33-Params!$E$33))*($B36-Params!$E$33),$C36&lt;Params!$H$13+((Params!$J$20-Params!$H$13)/(Params!$J$33-Params!$H$33))*($B36-Params!$H$33)),$K$2,"")</f>
        <v/>
      </c>
      <c r="L36" s="1" t="str">
        <f>IF(AND($C36&gt;=Params!$H$13+((Params!$J$20-Params!$H$13)/(Params!$J$33-Params!$H$33))*($B36-Params!$H$33),$C36&gt;=Params!$J$20+((Params!$N$18-Params!$J$20)/(Params!$N$33-Params!$J$33))*($B36-Params!$J$33),$C36&lt;Params!$H$13+((Params!$K$9-Params!$H$13)/(Params!$K$33-Params!$H$33))*($B36-Params!$H$33),$C36&lt;Params!$K$9+((Params!$N$18-Params!$K$9)/(Params!$N$33-Params!$K$33))*($B36-Params!$K$33)),$L$2,"")</f>
        <v/>
      </c>
      <c r="M36" s="2" t="str">
        <f>IF(AND($C36&gt;=Params!$K$9+((Params!$N$18-Params!$K$9)/(Params!$N$33-Params!$K$33))*($B36-Params!$K$33),$C36&gt;=Params!$N$18+((Params!$Q$16-Params!$N$18)/(Params!$Q$33-Params!$N66))*($B36-Params!$Q$33),$C36&lt;Params!$K$9+((Params!$L$5-Params!$K$9)/(Params!$L$33-Params!$K$33))*($B36-Params!$K$33),$C36&lt;Params!$L$5+((Params!$Q$4-Params!$L$5)/(Params!$Q$33-Params!$L$33))*($B36-Params!$L$33),$B36&lt;Params!$Q$33),$M$2,"")</f>
        <v/>
      </c>
      <c r="N36" s="3" t="str">
        <f>IF(OR(AND($C36&gt;=Params!$A$26,$B36&gt;=Params!$A$33,$B36&lt;Params!$C$33,$C36&lt;Params!$A$18+((Params!$C$13-Params!$A$18)/(Params!$C$33-Params!$A$33))*($B36-Params!$A$33)),AND($B36&gt;=Params!$C$33,$C36&gt;Params!$C$22+((Params!$E$17-Params!$C$22)/(Params!$E$33-Params!$C$33))*($B36-Params!$C$33),$C36&lt;Params!$C$13+((Params!$E$17-Params!$C$13)/(Params!$E$33-Params!$C$33))*($B36-Params!$C$33))),$N$2,"")</f>
        <v/>
      </c>
      <c r="O36" s="1" t="str">
        <f>IF(AND($C36&gt;=Params!$C$13+((Params!$E$17-Params!$C$13)/(Params!$E$33-Params!$C$33))*($B36-Params!$C$33),$C36&gt;=Params!$E$17+((Params!$H$13-Params!$E$17)/(Params!$H$33-Params!$E$33))*($B36-Params!$E$33),$C36&lt;Params!$C$13+((Params!$D$9-Params!$C$13)/(Params!$D$33-Params!$C$33))*($B36-Params!$C$33),$C36&lt;Params!$D$9+((Params!$H$13-Params!$D$9)/(Params!$H$33-Params!$D$33))*($B36-Params!$D$33)),$O$2,"")</f>
        <v/>
      </c>
      <c r="P36" s="1" t="str">
        <f>IF(AND($C36&gt;=Params!$D$9+((Params!$H$13-Params!$D$9)/(Params!$H$33-Params!$D$33))*($B36-Params!$D$33),$C36&gt;=Params!$H$13+((Params!$K$9-Params!$H$13)/(Params!$K$33-Params!$H$33))*($B36-Params!$H$33),$C36&lt;Params!$D$9+((Params!$G$4-Params!$D$9)/(Params!$G$33-Params!$D$33))*($B36-Params!$D$33),$C36&lt;Params!$G$4+((Params!$K$9-Params!$G$4)/(Params!$K$33-Params!$G$33))*($B36-Params!$G$33)),$P$2,"")</f>
        <v/>
      </c>
      <c r="Q36" s="1" t="str">
        <f>IF(AND($C36&gt;=Params!$G$4+((Params!$K$9-Params!$G$4)/(Params!$K$33-Params!$G$33))*($B36-Params!$G$33),$C36&gt;Params!$K$9+((Params!$L$5-Params!$K$9)/(Params!$L$33-Params!$K$33))*($B36-Params!$K$33),$C36&lt;Params!$G$4+((Params!$L$5-Params!$G$4)/(Params!$L$33-Params!$G$33))*($B36-Params!$G$33)),$Q$2,"")</f>
        <v/>
      </c>
      <c r="R36" s="2" t="str">
        <f>IF(AND(OR($B36&lt;Params!$A$33,AND($B36&gt;=Params!$A$33,$B36&lt;Params!$C$33,$C36&gt;=Params!$A$18+((Params!$C$13-Params!$A$18)/(Params!$C$33-Params!$A$33))*($B36-Params!$A$33)),AND($B36&gt;=Params!$C$33,$B36&lt;Params!$D$33,$C36&gt;=Params!$C$13+((Params!$D$9-Params!$C$13)/(Params!$D$33-Params!$C$33))*($B36-Params!$C$33)),AND($B36&gt;=Params!$D$33,$C36&gt;=Params!$D$9+((Params!$G$4-Params!$D$9)/(Params!$G$33-Params!$D$33))*($B36-Params!$D$33))),$C36&lt;Params!$G$4,$B36&gt;0,$C36&gt;0),$R$2,"")</f>
        <v/>
      </c>
      <c r="S36" s="18" t="str">
        <f t="shared" si="0"/>
        <v/>
      </c>
      <c r="T36" s="14" t="str">
        <f>IF(AND($S36&lt;&gt;$J$2,$S36&lt;&gt;$K$2,$S36&lt;&gt;$L$2),"",
IF($S36=$J$2,IF(Data!$C36&gt;=Data!$D36+2,"Hawaiite","Potassic Trachybasalt"),
IF($S36=$K$2,IF(Data!$C36&gt;=Data!$D36+2,"Mugearite","Shoshonite"),
IF($S36=$L$2,(IF(Data!$C36&gt;=Data!$D36+2,"Benmoreite","Latite")),""))))</f>
        <v/>
      </c>
    </row>
    <row r="37" spans="1:20" x14ac:dyDescent="0.3">
      <c r="A37" s="16">
        <f>Data!$A37</f>
        <v>0</v>
      </c>
      <c r="B37" s="27">
        <f>Data!$B37</f>
        <v>0</v>
      </c>
      <c r="C37" s="28">
        <f>Data!$C37+Data!$D37</f>
        <v>0</v>
      </c>
      <c r="D37" s="1" t="str">
        <f>IF(AND(AND($B37&gt;=Params!$A$33,$B37&lt;Params!$C$33),AND($C37&gt;=Params!$A$32,$C37&lt;Params!$A$26)),$D$2,"")</f>
        <v/>
      </c>
      <c r="E37" s="1" t="str">
        <f>IF(AND(AND($B37&gt;=Params!$C$33,$B37&lt;Params!$F$33),AND($C37&gt;=Params!$C$32,$C37&lt;Params!$C$22)),$E$2,"")</f>
        <v/>
      </c>
      <c r="F37" s="4" t="str">
        <f>IF(AND($B37&gt;=Params!$F$33,$B37&lt;Params!$J$33,$C37&lt;Params!$F$22+((Params!$J$20-Params!$F$22)/(Params!$J$33-Params!$F$33))*($B37-Params!$F$33)),$F$2,"")</f>
        <v/>
      </c>
      <c r="G37" s="4" t="str">
        <f>IF(AND($B37&gt;=Params!$J$33,$B37&lt;Params!$N$33,$C37&lt;Params!$J$20+((Params!$N$18-Params!$J$20)/(Params!$N$33-Params!$J$33))*($B37-Params!$J$33)),$G$2,"")</f>
        <v/>
      </c>
      <c r="H37" s="4" t="str">
        <f>IF(AND($B37&gt;=Params!$N$33,$C37&lt;Params!$N$18+((Params!$Q$16-Params!$N$18)/(Params!$Q$33-Params!$N$33))*($B37-Params!$N$33),C$3&lt;Params!$Q$16+((Params!$S$32-Params!$Q$16)/(Params!$S$33-Params!$Q$33))*($B37-Params!$Q$33)),$H$2,"")</f>
        <v/>
      </c>
      <c r="I37" s="12" t="str">
        <f>IF(AND($B37&gt;=Params!$Q$33,$C37&gt;=Params!$Q$16+((Params!$S$32-Params!$Q$16)/(Params!$S$33-Params!$Q$33))*($B37-Params!$Q$33)),$I$2,"")</f>
        <v/>
      </c>
      <c r="J37" s="1" t="str">
        <f>IF(AND($C37&gt;=Params!$C$22,$C37&lt;Params!$C$22+((Params!$E$17-Params!$C$22)/(Params!$E$33-Params!$C$33))*($B37-Params!$C$33),$C37&lt;Params!$E$17+((Params!$F$22-Params!$E$17)/(Params!$F$33-Params!$E$33))*($B37-Params!$E$33)),$J$2,"")</f>
        <v/>
      </c>
      <c r="K37" s="1" t="str">
        <f>IF(AND($C37&gt;=Params!$E$17+((Params!$F$22-Params!$E$17)/(Params!$F$33-Params!$E$33))*($B37-Params!$E$33),$C37&gt;=Params!$F$22+((Params!$J$20-Params!$F$22)/(Params!$J$33-Params!$F$33))*($B37-Params!$F$33),$C37&lt;Params!$E$17+((Params!$H$13-Params!$E$17)/(Params!$H$33-Params!$E$33))*($B37-Params!$E$33),$C37&lt;Params!$H$13+((Params!$J$20-Params!$H$13)/(Params!$J$33-Params!$H$33))*($B37-Params!$H$33)),$K$2,"")</f>
        <v/>
      </c>
      <c r="L37" s="1" t="str">
        <f>IF(AND($C37&gt;=Params!$H$13+((Params!$J$20-Params!$H$13)/(Params!$J$33-Params!$H$33))*($B37-Params!$H$33),$C37&gt;=Params!$J$20+((Params!$N$18-Params!$J$20)/(Params!$N$33-Params!$J$33))*($B37-Params!$J$33),$C37&lt;Params!$H$13+((Params!$K$9-Params!$H$13)/(Params!$K$33-Params!$H$33))*($B37-Params!$H$33),$C37&lt;Params!$K$9+((Params!$N$18-Params!$K$9)/(Params!$N$33-Params!$K$33))*($B37-Params!$K$33)),$L$2,"")</f>
        <v/>
      </c>
      <c r="M37" s="2" t="str">
        <f>IF(AND($C37&gt;=Params!$K$9+((Params!$N$18-Params!$K$9)/(Params!$N$33-Params!$K$33))*($B37-Params!$K$33),$C37&gt;=Params!$N$18+((Params!$Q$16-Params!$N$18)/(Params!$Q$33-Params!$N67))*($B37-Params!$Q$33),$C37&lt;Params!$K$9+((Params!$L$5-Params!$K$9)/(Params!$L$33-Params!$K$33))*($B37-Params!$K$33),$C37&lt;Params!$L$5+((Params!$Q$4-Params!$L$5)/(Params!$Q$33-Params!$L$33))*($B37-Params!$L$33),$B37&lt;Params!$Q$33),$M$2,"")</f>
        <v/>
      </c>
      <c r="N37" s="3" t="str">
        <f>IF(OR(AND($C37&gt;=Params!$A$26,$B37&gt;=Params!$A$33,$B37&lt;Params!$C$33,$C37&lt;Params!$A$18+((Params!$C$13-Params!$A$18)/(Params!$C$33-Params!$A$33))*($B37-Params!$A$33)),AND($B37&gt;=Params!$C$33,$C37&gt;Params!$C$22+((Params!$E$17-Params!$C$22)/(Params!$E$33-Params!$C$33))*($B37-Params!$C$33),$C37&lt;Params!$C$13+((Params!$E$17-Params!$C$13)/(Params!$E$33-Params!$C$33))*($B37-Params!$C$33))),$N$2,"")</f>
        <v/>
      </c>
      <c r="O37" s="1" t="str">
        <f>IF(AND($C37&gt;=Params!$C$13+((Params!$E$17-Params!$C$13)/(Params!$E$33-Params!$C$33))*($B37-Params!$C$33),$C37&gt;=Params!$E$17+((Params!$H$13-Params!$E$17)/(Params!$H$33-Params!$E$33))*($B37-Params!$E$33),$C37&lt;Params!$C$13+((Params!$D$9-Params!$C$13)/(Params!$D$33-Params!$C$33))*($B37-Params!$C$33),$C37&lt;Params!$D$9+((Params!$H$13-Params!$D$9)/(Params!$H$33-Params!$D$33))*($B37-Params!$D$33)),$O$2,"")</f>
        <v/>
      </c>
      <c r="P37" s="1" t="str">
        <f>IF(AND($C37&gt;=Params!$D$9+((Params!$H$13-Params!$D$9)/(Params!$H$33-Params!$D$33))*($B37-Params!$D$33),$C37&gt;=Params!$H$13+((Params!$K$9-Params!$H$13)/(Params!$K$33-Params!$H$33))*($B37-Params!$H$33),$C37&lt;Params!$D$9+((Params!$G$4-Params!$D$9)/(Params!$G$33-Params!$D$33))*($B37-Params!$D$33),$C37&lt;Params!$G$4+((Params!$K$9-Params!$G$4)/(Params!$K$33-Params!$G$33))*($B37-Params!$G$33)),$P$2,"")</f>
        <v/>
      </c>
      <c r="Q37" s="1" t="str">
        <f>IF(AND($C37&gt;=Params!$G$4+((Params!$K$9-Params!$G$4)/(Params!$K$33-Params!$G$33))*($B37-Params!$G$33),$C37&gt;Params!$K$9+((Params!$L$5-Params!$K$9)/(Params!$L$33-Params!$K$33))*($B37-Params!$K$33),$C37&lt;Params!$G$4+((Params!$L$5-Params!$G$4)/(Params!$L$33-Params!$G$33))*($B37-Params!$G$33)),$Q$2,"")</f>
        <v/>
      </c>
      <c r="R37" s="2" t="str">
        <f>IF(AND(OR($B37&lt;Params!$A$33,AND($B37&gt;=Params!$A$33,$B37&lt;Params!$C$33,$C37&gt;=Params!$A$18+((Params!$C$13-Params!$A$18)/(Params!$C$33-Params!$A$33))*($B37-Params!$A$33)),AND($B37&gt;=Params!$C$33,$B37&lt;Params!$D$33,$C37&gt;=Params!$C$13+((Params!$D$9-Params!$C$13)/(Params!$D$33-Params!$C$33))*($B37-Params!$C$33)),AND($B37&gt;=Params!$D$33,$C37&gt;=Params!$D$9+((Params!$G$4-Params!$D$9)/(Params!$G$33-Params!$D$33))*($B37-Params!$D$33))),$C37&lt;Params!$G$4,$B37&gt;0,$C37&gt;0),$R$2,"")</f>
        <v/>
      </c>
      <c r="S37" s="18" t="str">
        <f t="shared" si="0"/>
        <v/>
      </c>
      <c r="T37" s="14" t="str">
        <f>IF(AND($S37&lt;&gt;$J$2,$S37&lt;&gt;$K$2,$S37&lt;&gt;$L$2),"",
IF($S37=$J$2,IF(Data!$C37&gt;=Data!$D37+2,"Hawaiite","Potassic Trachybasalt"),
IF($S37=$K$2,IF(Data!$C37&gt;=Data!$D37+2,"Mugearite","Shoshonite"),
IF($S37=$L$2,(IF(Data!$C37&gt;=Data!$D37+2,"Benmoreite","Latite")),""))))</f>
        <v/>
      </c>
    </row>
    <row r="38" spans="1:20" x14ac:dyDescent="0.3">
      <c r="A38" s="16">
        <f>Data!$A38</f>
        <v>0</v>
      </c>
      <c r="B38" s="27">
        <f>Data!$B38</f>
        <v>0</v>
      </c>
      <c r="C38" s="28">
        <f>Data!$C38+Data!$D38</f>
        <v>0</v>
      </c>
      <c r="D38" s="1" t="str">
        <f>IF(AND(AND($B38&gt;=Params!$A$33,$B38&lt;Params!$C$33),AND($C38&gt;=Params!$A$32,$C38&lt;Params!$A$26)),$D$2,"")</f>
        <v/>
      </c>
      <c r="E38" s="1" t="str">
        <f>IF(AND(AND($B38&gt;=Params!$C$33,$B38&lt;Params!$F$33),AND($C38&gt;=Params!$C$32,$C38&lt;Params!$C$22)),$E$2,"")</f>
        <v/>
      </c>
      <c r="F38" s="4" t="str">
        <f>IF(AND($B38&gt;=Params!$F$33,$B38&lt;Params!$J$33,$C38&lt;Params!$F$22+((Params!$J$20-Params!$F$22)/(Params!$J$33-Params!$F$33))*($B38-Params!$F$33)),$F$2,"")</f>
        <v/>
      </c>
      <c r="G38" s="4" t="str">
        <f>IF(AND($B38&gt;=Params!$J$33,$B38&lt;Params!$N$33,$C38&lt;Params!$J$20+((Params!$N$18-Params!$J$20)/(Params!$N$33-Params!$J$33))*($B38-Params!$J$33)),$G$2,"")</f>
        <v/>
      </c>
      <c r="H38" s="4" t="str">
        <f>IF(AND($B38&gt;=Params!$N$33,$C38&lt;Params!$N$18+((Params!$Q$16-Params!$N$18)/(Params!$Q$33-Params!$N$33))*($B38-Params!$N$33),C$3&lt;Params!$Q$16+((Params!$S$32-Params!$Q$16)/(Params!$S$33-Params!$Q$33))*($B38-Params!$Q$33)),$H$2,"")</f>
        <v/>
      </c>
      <c r="I38" s="12" t="str">
        <f>IF(AND($B38&gt;=Params!$Q$33,$C38&gt;=Params!$Q$16+((Params!$S$32-Params!$Q$16)/(Params!$S$33-Params!$Q$33))*($B38-Params!$Q$33)),$I$2,"")</f>
        <v/>
      </c>
      <c r="J38" s="1" t="str">
        <f>IF(AND($C38&gt;=Params!$C$22,$C38&lt;Params!$C$22+((Params!$E$17-Params!$C$22)/(Params!$E$33-Params!$C$33))*($B38-Params!$C$33),$C38&lt;Params!$E$17+((Params!$F$22-Params!$E$17)/(Params!$F$33-Params!$E$33))*($B38-Params!$E$33)),$J$2,"")</f>
        <v/>
      </c>
      <c r="K38" s="1" t="str">
        <f>IF(AND($C38&gt;=Params!$E$17+((Params!$F$22-Params!$E$17)/(Params!$F$33-Params!$E$33))*($B38-Params!$E$33),$C38&gt;=Params!$F$22+((Params!$J$20-Params!$F$22)/(Params!$J$33-Params!$F$33))*($B38-Params!$F$33),$C38&lt;Params!$E$17+((Params!$H$13-Params!$E$17)/(Params!$H$33-Params!$E$33))*($B38-Params!$E$33),$C38&lt;Params!$H$13+((Params!$J$20-Params!$H$13)/(Params!$J$33-Params!$H$33))*($B38-Params!$H$33)),$K$2,"")</f>
        <v/>
      </c>
      <c r="L38" s="1" t="str">
        <f>IF(AND($C38&gt;=Params!$H$13+((Params!$J$20-Params!$H$13)/(Params!$J$33-Params!$H$33))*($B38-Params!$H$33),$C38&gt;=Params!$J$20+((Params!$N$18-Params!$J$20)/(Params!$N$33-Params!$J$33))*($B38-Params!$J$33),$C38&lt;Params!$H$13+((Params!$K$9-Params!$H$13)/(Params!$K$33-Params!$H$33))*($B38-Params!$H$33),$C38&lt;Params!$K$9+((Params!$N$18-Params!$K$9)/(Params!$N$33-Params!$K$33))*($B38-Params!$K$33)),$L$2,"")</f>
        <v/>
      </c>
      <c r="M38" s="2" t="str">
        <f>IF(AND($C38&gt;=Params!$K$9+((Params!$N$18-Params!$K$9)/(Params!$N$33-Params!$K$33))*($B38-Params!$K$33),$C38&gt;=Params!$N$18+((Params!$Q$16-Params!$N$18)/(Params!$Q$33-Params!$N68))*($B38-Params!$Q$33),$C38&lt;Params!$K$9+((Params!$L$5-Params!$K$9)/(Params!$L$33-Params!$K$33))*($B38-Params!$K$33),$C38&lt;Params!$L$5+((Params!$Q$4-Params!$L$5)/(Params!$Q$33-Params!$L$33))*($B38-Params!$L$33),$B38&lt;Params!$Q$33),$M$2,"")</f>
        <v/>
      </c>
      <c r="N38" s="3" t="str">
        <f>IF(OR(AND($C38&gt;=Params!$A$26,$B38&gt;=Params!$A$33,$B38&lt;Params!$C$33,$C38&lt;Params!$A$18+((Params!$C$13-Params!$A$18)/(Params!$C$33-Params!$A$33))*($B38-Params!$A$33)),AND($B38&gt;=Params!$C$33,$C38&gt;Params!$C$22+((Params!$E$17-Params!$C$22)/(Params!$E$33-Params!$C$33))*($B38-Params!$C$33),$C38&lt;Params!$C$13+((Params!$E$17-Params!$C$13)/(Params!$E$33-Params!$C$33))*($B38-Params!$C$33))),$N$2,"")</f>
        <v/>
      </c>
      <c r="O38" s="1" t="str">
        <f>IF(AND($C38&gt;=Params!$C$13+((Params!$E$17-Params!$C$13)/(Params!$E$33-Params!$C$33))*($B38-Params!$C$33),$C38&gt;=Params!$E$17+((Params!$H$13-Params!$E$17)/(Params!$H$33-Params!$E$33))*($B38-Params!$E$33),$C38&lt;Params!$C$13+((Params!$D$9-Params!$C$13)/(Params!$D$33-Params!$C$33))*($B38-Params!$C$33),$C38&lt;Params!$D$9+((Params!$H$13-Params!$D$9)/(Params!$H$33-Params!$D$33))*($B38-Params!$D$33)),$O$2,"")</f>
        <v/>
      </c>
      <c r="P38" s="1" t="str">
        <f>IF(AND($C38&gt;=Params!$D$9+((Params!$H$13-Params!$D$9)/(Params!$H$33-Params!$D$33))*($B38-Params!$D$33),$C38&gt;=Params!$H$13+((Params!$K$9-Params!$H$13)/(Params!$K$33-Params!$H$33))*($B38-Params!$H$33),$C38&lt;Params!$D$9+((Params!$G$4-Params!$D$9)/(Params!$G$33-Params!$D$33))*($B38-Params!$D$33),$C38&lt;Params!$G$4+((Params!$K$9-Params!$G$4)/(Params!$K$33-Params!$G$33))*($B38-Params!$G$33)),$P$2,"")</f>
        <v/>
      </c>
      <c r="Q38" s="1" t="str">
        <f>IF(AND($C38&gt;=Params!$G$4+((Params!$K$9-Params!$G$4)/(Params!$K$33-Params!$G$33))*($B38-Params!$G$33),$C38&gt;Params!$K$9+((Params!$L$5-Params!$K$9)/(Params!$L$33-Params!$K$33))*($B38-Params!$K$33),$C38&lt;Params!$G$4+((Params!$L$5-Params!$G$4)/(Params!$L$33-Params!$G$33))*($B38-Params!$G$33)),$Q$2,"")</f>
        <v/>
      </c>
      <c r="R38" s="2" t="str">
        <f>IF(AND(OR($B38&lt;Params!$A$33,AND($B38&gt;=Params!$A$33,$B38&lt;Params!$C$33,$C38&gt;=Params!$A$18+((Params!$C$13-Params!$A$18)/(Params!$C$33-Params!$A$33))*($B38-Params!$A$33)),AND($B38&gt;=Params!$C$33,$B38&lt;Params!$D$33,$C38&gt;=Params!$C$13+((Params!$D$9-Params!$C$13)/(Params!$D$33-Params!$C$33))*($B38-Params!$C$33)),AND($B38&gt;=Params!$D$33,$C38&gt;=Params!$D$9+((Params!$G$4-Params!$D$9)/(Params!$G$33-Params!$D$33))*($B38-Params!$D$33))),$C38&lt;Params!$G$4,$B38&gt;0,$C38&gt;0),$R$2,"")</f>
        <v/>
      </c>
      <c r="S38" s="18" t="str">
        <f t="shared" si="0"/>
        <v/>
      </c>
      <c r="T38" s="14" t="str">
        <f>IF(AND($S38&lt;&gt;$J$2,$S38&lt;&gt;$K$2,$S38&lt;&gt;$L$2),"",
IF($S38=$J$2,IF(Data!$C38&gt;=Data!$D38+2,"Hawaiite","Potassic Trachybasalt"),
IF($S38=$K$2,IF(Data!$C38&gt;=Data!$D38+2,"Mugearite","Shoshonite"),
IF($S38=$L$2,(IF(Data!$C38&gt;=Data!$D38+2,"Benmoreite","Latite")),""))))</f>
        <v/>
      </c>
    </row>
    <row r="39" spans="1:20" x14ac:dyDescent="0.3">
      <c r="A39" s="16">
        <f>Data!$A39</f>
        <v>0</v>
      </c>
      <c r="B39" s="27">
        <f>Data!$B39</f>
        <v>0</v>
      </c>
      <c r="C39" s="28">
        <f>Data!$C39+Data!$D39</f>
        <v>0</v>
      </c>
      <c r="D39" s="1" t="str">
        <f>IF(AND(AND($B39&gt;=Params!$A$33,$B39&lt;Params!$C$33),AND($C39&gt;=Params!$A$32,$C39&lt;Params!$A$26)),$D$2,"")</f>
        <v/>
      </c>
      <c r="E39" s="1" t="str">
        <f>IF(AND(AND($B39&gt;=Params!$C$33,$B39&lt;Params!$F$33),AND($C39&gt;=Params!$C$32,$C39&lt;Params!$C$22)),$E$2,"")</f>
        <v/>
      </c>
      <c r="F39" s="4" t="str">
        <f>IF(AND($B39&gt;=Params!$F$33,$B39&lt;Params!$J$33,$C39&lt;Params!$F$22+((Params!$J$20-Params!$F$22)/(Params!$J$33-Params!$F$33))*($B39-Params!$F$33)),$F$2,"")</f>
        <v/>
      </c>
      <c r="G39" s="4" t="str">
        <f>IF(AND($B39&gt;=Params!$J$33,$B39&lt;Params!$N$33,$C39&lt;Params!$J$20+((Params!$N$18-Params!$J$20)/(Params!$N$33-Params!$J$33))*($B39-Params!$J$33)),$G$2,"")</f>
        <v/>
      </c>
      <c r="H39" s="4" t="str">
        <f>IF(AND($B39&gt;=Params!$N$33,$C39&lt;Params!$N$18+((Params!$Q$16-Params!$N$18)/(Params!$Q$33-Params!$N$33))*($B39-Params!$N$33),C$3&lt;Params!$Q$16+((Params!$S$32-Params!$Q$16)/(Params!$S$33-Params!$Q$33))*($B39-Params!$Q$33)),$H$2,"")</f>
        <v/>
      </c>
      <c r="I39" s="12" t="str">
        <f>IF(AND($B39&gt;=Params!$Q$33,$C39&gt;=Params!$Q$16+((Params!$S$32-Params!$Q$16)/(Params!$S$33-Params!$Q$33))*($B39-Params!$Q$33)),$I$2,"")</f>
        <v/>
      </c>
      <c r="J39" s="1" t="str">
        <f>IF(AND($C39&gt;=Params!$C$22,$C39&lt;Params!$C$22+((Params!$E$17-Params!$C$22)/(Params!$E$33-Params!$C$33))*($B39-Params!$C$33),$C39&lt;Params!$E$17+((Params!$F$22-Params!$E$17)/(Params!$F$33-Params!$E$33))*($B39-Params!$E$33)),$J$2,"")</f>
        <v/>
      </c>
      <c r="K39" s="1" t="str">
        <f>IF(AND($C39&gt;=Params!$E$17+((Params!$F$22-Params!$E$17)/(Params!$F$33-Params!$E$33))*($B39-Params!$E$33),$C39&gt;=Params!$F$22+((Params!$J$20-Params!$F$22)/(Params!$J$33-Params!$F$33))*($B39-Params!$F$33),$C39&lt;Params!$E$17+((Params!$H$13-Params!$E$17)/(Params!$H$33-Params!$E$33))*($B39-Params!$E$33),$C39&lt;Params!$H$13+((Params!$J$20-Params!$H$13)/(Params!$J$33-Params!$H$33))*($B39-Params!$H$33)),$K$2,"")</f>
        <v/>
      </c>
      <c r="L39" s="1" t="str">
        <f>IF(AND($C39&gt;=Params!$H$13+((Params!$J$20-Params!$H$13)/(Params!$J$33-Params!$H$33))*($B39-Params!$H$33),$C39&gt;=Params!$J$20+((Params!$N$18-Params!$J$20)/(Params!$N$33-Params!$J$33))*($B39-Params!$J$33),$C39&lt;Params!$H$13+((Params!$K$9-Params!$H$13)/(Params!$K$33-Params!$H$33))*($B39-Params!$H$33),$C39&lt;Params!$K$9+((Params!$N$18-Params!$K$9)/(Params!$N$33-Params!$K$33))*($B39-Params!$K$33)),$L$2,"")</f>
        <v/>
      </c>
      <c r="M39" s="2" t="str">
        <f>IF(AND($C39&gt;=Params!$K$9+((Params!$N$18-Params!$K$9)/(Params!$N$33-Params!$K$33))*($B39-Params!$K$33),$C39&gt;=Params!$N$18+((Params!$Q$16-Params!$N$18)/(Params!$Q$33-Params!$N69))*($B39-Params!$Q$33),$C39&lt;Params!$K$9+((Params!$L$5-Params!$K$9)/(Params!$L$33-Params!$K$33))*($B39-Params!$K$33),$C39&lt;Params!$L$5+((Params!$Q$4-Params!$L$5)/(Params!$Q$33-Params!$L$33))*($B39-Params!$L$33),$B39&lt;Params!$Q$33),$M$2,"")</f>
        <v/>
      </c>
      <c r="N39" s="3" t="str">
        <f>IF(OR(AND($C39&gt;=Params!$A$26,$B39&gt;=Params!$A$33,$B39&lt;Params!$C$33,$C39&lt;Params!$A$18+((Params!$C$13-Params!$A$18)/(Params!$C$33-Params!$A$33))*($B39-Params!$A$33)),AND($B39&gt;=Params!$C$33,$C39&gt;Params!$C$22+((Params!$E$17-Params!$C$22)/(Params!$E$33-Params!$C$33))*($B39-Params!$C$33),$C39&lt;Params!$C$13+((Params!$E$17-Params!$C$13)/(Params!$E$33-Params!$C$33))*($B39-Params!$C$33))),$N$2,"")</f>
        <v/>
      </c>
      <c r="O39" s="1" t="str">
        <f>IF(AND($C39&gt;=Params!$C$13+((Params!$E$17-Params!$C$13)/(Params!$E$33-Params!$C$33))*($B39-Params!$C$33),$C39&gt;=Params!$E$17+((Params!$H$13-Params!$E$17)/(Params!$H$33-Params!$E$33))*($B39-Params!$E$33),$C39&lt;Params!$C$13+((Params!$D$9-Params!$C$13)/(Params!$D$33-Params!$C$33))*($B39-Params!$C$33),$C39&lt;Params!$D$9+((Params!$H$13-Params!$D$9)/(Params!$H$33-Params!$D$33))*($B39-Params!$D$33)),$O$2,"")</f>
        <v/>
      </c>
      <c r="P39" s="1" t="str">
        <f>IF(AND($C39&gt;=Params!$D$9+((Params!$H$13-Params!$D$9)/(Params!$H$33-Params!$D$33))*($B39-Params!$D$33),$C39&gt;=Params!$H$13+((Params!$K$9-Params!$H$13)/(Params!$K$33-Params!$H$33))*($B39-Params!$H$33),$C39&lt;Params!$D$9+((Params!$G$4-Params!$D$9)/(Params!$G$33-Params!$D$33))*($B39-Params!$D$33),$C39&lt;Params!$G$4+((Params!$K$9-Params!$G$4)/(Params!$K$33-Params!$G$33))*($B39-Params!$G$33)),$P$2,"")</f>
        <v/>
      </c>
      <c r="Q39" s="1" t="str">
        <f>IF(AND($C39&gt;=Params!$G$4+((Params!$K$9-Params!$G$4)/(Params!$K$33-Params!$G$33))*($B39-Params!$G$33),$C39&gt;Params!$K$9+((Params!$L$5-Params!$K$9)/(Params!$L$33-Params!$K$33))*($B39-Params!$K$33),$C39&lt;Params!$G$4+((Params!$L$5-Params!$G$4)/(Params!$L$33-Params!$G$33))*($B39-Params!$G$33)),$Q$2,"")</f>
        <v/>
      </c>
      <c r="R39" s="2" t="str">
        <f>IF(AND(OR($B39&lt;Params!$A$33,AND($B39&gt;=Params!$A$33,$B39&lt;Params!$C$33,$C39&gt;=Params!$A$18+((Params!$C$13-Params!$A$18)/(Params!$C$33-Params!$A$33))*($B39-Params!$A$33)),AND($B39&gt;=Params!$C$33,$B39&lt;Params!$D$33,$C39&gt;=Params!$C$13+((Params!$D$9-Params!$C$13)/(Params!$D$33-Params!$C$33))*($B39-Params!$C$33)),AND($B39&gt;=Params!$D$33,$C39&gt;=Params!$D$9+((Params!$G$4-Params!$D$9)/(Params!$G$33-Params!$D$33))*($B39-Params!$D$33))),$C39&lt;Params!$G$4,$B39&gt;0,$C39&gt;0),$R$2,"")</f>
        <v/>
      </c>
      <c r="S39" s="18" t="str">
        <f t="shared" si="0"/>
        <v/>
      </c>
      <c r="T39" s="14" t="str">
        <f>IF(AND($S39&lt;&gt;$J$2,$S39&lt;&gt;$K$2,$S39&lt;&gt;$L$2),"",
IF($S39=$J$2,IF(Data!$C39&gt;=Data!$D39+2,"Hawaiite","Potassic Trachybasalt"),
IF($S39=$K$2,IF(Data!$C39&gt;=Data!$D39+2,"Mugearite","Shoshonite"),
IF($S39=$L$2,(IF(Data!$C39&gt;=Data!$D39+2,"Benmoreite","Latite")),""))))</f>
        <v/>
      </c>
    </row>
    <row r="40" spans="1:20" x14ac:dyDescent="0.3">
      <c r="A40" s="16">
        <f>Data!$A40</f>
        <v>0</v>
      </c>
      <c r="B40" s="27">
        <f>Data!$B40</f>
        <v>0</v>
      </c>
      <c r="C40" s="28">
        <f>Data!$C40+Data!$D40</f>
        <v>0</v>
      </c>
      <c r="D40" s="1" t="str">
        <f>IF(AND(AND($B40&gt;=Params!$A$33,$B40&lt;Params!$C$33),AND($C40&gt;=Params!$A$32,$C40&lt;Params!$A$26)),$D$2,"")</f>
        <v/>
      </c>
      <c r="E40" s="1" t="str">
        <f>IF(AND(AND($B40&gt;=Params!$C$33,$B40&lt;Params!$F$33),AND($C40&gt;=Params!$C$32,$C40&lt;Params!$C$22)),$E$2,"")</f>
        <v/>
      </c>
      <c r="F40" s="4" t="str">
        <f>IF(AND($B40&gt;=Params!$F$33,$B40&lt;Params!$J$33,$C40&lt;Params!$F$22+((Params!$J$20-Params!$F$22)/(Params!$J$33-Params!$F$33))*($B40-Params!$F$33)),$F$2,"")</f>
        <v/>
      </c>
      <c r="G40" s="4" t="str">
        <f>IF(AND($B40&gt;=Params!$J$33,$B40&lt;Params!$N$33,$C40&lt;Params!$J$20+((Params!$N$18-Params!$J$20)/(Params!$N$33-Params!$J$33))*($B40-Params!$J$33)),$G$2,"")</f>
        <v/>
      </c>
      <c r="H40" s="4" t="str">
        <f>IF(AND($B40&gt;=Params!$N$33,$C40&lt;Params!$N$18+((Params!$Q$16-Params!$N$18)/(Params!$Q$33-Params!$N$33))*($B40-Params!$N$33),C$3&lt;Params!$Q$16+((Params!$S$32-Params!$Q$16)/(Params!$S$33-Params!$Q$33))*($B40-Params!$Q$33)),$H$2,"")</f>
        <v/>
      </c>
      <c r="I40" s="12" t="str">
        <f>IF(AND($B40&gt;=Params!$Q$33,$C40&gt;=Params!$Q$16+((Params!$S$32-Params!$Q$16)/(Params!$S$33-Params!$Q$33))*($B40-Params!$Q$33)),$I$2,"")</f>
        <v/>
      </c>
      <c r="J40" s="1" t="str">
        <f>IF(AND($C40&gt;=Params!$C$22,$C40&lt;Params!$C$22+((Params!$E$17-Params!$C$22)/(Params!$E$33-Params!$C$33))*($B40-Params!$C$33),$C40&lt;Params!$E$17+((Params!$F$22-Params!$E$17)/(Params!$F$33-Params!$E$33))*($B40-Params!$E$33)),$J$2,"")</f>
        <v/>
      </c>
      <c r="K40" s="1" t="str">
        <f>IF(AND($C40&gt;=Params!$E$17+((Params!$F$22-Params!$E$17)/(Params!$F$33-Params!$E$33))*($B40-Params!$E$33),$C40&gt;=Params!$F$22+((Params!$J$20-Params!$F$22)/(Params!$J$33-Params!$F$33))*($B40-Params!$F$33),$C40&lt;Params!$E$17+((Params!$H$13-Params!$E$17)/(Params!$H$33-Params!$E$33))*($B40-Params!$E$33),$C40&lt;Params!$H$13+((Params!$J$20-Params!$H$13)/(Params!$J$33-Params!$H$33))*($B40-Params!$H$33)),$K$2,"")</f>
        <v/>
      </c>
      <c r="L40" s="1" t="str">
        <f>IF(AND($C40&gt;=Params!$H$13+((Params!$J$20-Params!$H$13)/(Params!$J$33-Params!$H$33))*($B40-Params!$H$33),$C40&gt;=Params!$J$20+((Params!$N$18-Params!$J$20)/(Params!$N$33-Params!$J$33))*($B40-Params!$J$33),$C40&lt;Params!$H$13+((Params!$K$9-Params!$H$13)/(Params!$K$33-Params!$H$33))*($B40-Params!$H$33),$C40&lt;Params!$K$9+((Params!$N$18-Params!$K$9)/(Params!$N$33-Params!$K$33))*($B40-Params!$K$33)),$L$2,"")</f>
        <v/>
      </c>
      <c r="M40" s="2" t="str">
        <f>IF(AND($C40&gt;=Params!$K$9+((Params!$N$18-Params!$K$9)/(Params!$N$33-Params!$K$33))*($B40-Params!$K$33),$C40&gt;=Params!$N$18+((Params!$Q$16-Params!$N$18)/(Params!$Q$33-Params!$N70))*($B40-Params!$Q$33),$C40&lt;Params!$K$9+((Params!$L$5-Params!$K$9)/(Params!$L$33-Params!$K$33))*($B40-Params!$K$33),$C40&lt;Params!$L$5+((Params!$Q$4-Params!$L$5)/(Params!$Q$33-Params!$L$33))*($B40-Params!$L$33),$B40&lt;Params!$Q$33),$M$2,"")</f>
        <v/>
      </c>
      <c r="N40" s="3" t="str">
        <f>IF(OR(AND($C40&gt;=Params!$A$26,$B40&gt;=Params!$A$33,$B40&lt;Params!$C$33,$C40&lt;Params!$A$18+((Params!$C$13-Params!$A$18)/(Params!$C$33-Params!$A$33))*($B40-Params!$A$33)),AND($B40&gt;=Params!$C$33,$C40&gt;Params!$C$22+((Params!$E$17-Params!$C$22)/(Params!$E$33-Params!$C$33))*($B40-Params!$C$33),$C40&lt;Params!$C$13+((Params!$E$17-Params!$C$13)/(Params!$E$33-Params!$C$33))*($B40-Params!$C$33))),$N$2,"")</f>
        <v/>
      </c>
      <c r="O40" s="1" t="str">
        <f>IF(AND($C40&gt;=Params!$C$13+((Params!$E$17-Params!$C$13)/(Params!$E$33-Params!$C$33))*($B40-Params!$C$33),$C40&gt;=Params!$E$17+((Params!$H$13-Params!$E$17)/(Params!$H$33-Params!$E$33))*($B40-Params!$E$33),$C40&lt;Params!$C$13+((Params!$D$9-Params!$C$13)/(Params!$D$33-Params!$C$33))*($B40-Params!$C$33),$C40&lt;Params!$D$9+((Params!$H$13-Params!$D$9)/(Params!$H$33-Params!$D$33))*($B40-Params!$D$33)),$O$2,"")</f>
        <v/>
      </c>
      <c r="P40" s="1" t="str">
        <f>IF(AND($C40&gt;=Params!$D$9+((Params!$H$13-Params!$D$9)/(Params!$H$33-Params!$D$33))*($B40-Params!$D$33),$C40&gt;=Params!$H$13+((Params!$K$9-Params!$H$13)/(Params!$K$33-Params!$H$33))*($B40-Params!$H$33),$C40&lt;Params!$D$9+((Params!$G$4-Params!$D$9)/(Params!$G$33-Params!$D$33))*($B40-Params!$D$33),$C40&lt;Params!$G$4+((Params!$K$9-Params!$G$4)/(Params!$K$33-Params!$G$33))*($B40-Params!$G$33)),$P$2,"")</f>
        <v/>
      </c>
      <c r="Q40" s="1" t="str">
        <f>IF(AND($C40&gt;=Params!$G$4+((Params!$K$9-Params!$G$4)/(Params!$K$33-Params!$G$33))*($B40-Params!$G$33),$C40&gt;Params!$K$9+((Params!$L$5-Params!$K$9)/(Params!$L$33-Params!$K$33))*($B40-Params!$K$33),$C40&lt;Params!$G$4+((Params!$L$5-Params!$G$4)/(Params!$L$33-Params!$G$33))*($B40-Params!$G$33)),$Q$2,"")</f>
        <v/>
      </c>
      <c r="R40" s="2" t="str">
        <f>IF(AND(OR($B40&lt;Params!$A$33,AND($B40&gt;=Params!$A$33,$B40&lt;Params!$C$33,$C40&gt;=Params!$A$18+((Params!$C$13-Params!$A$18)/(Params!$C$33-Params!$A$33))*($B40-Params!$A$33)),AND($B40&gt;=Params!$C$33,$B40&lt;Params!$D$33,$C40&gt;=Params!$C$13+((Params!$D$9-Params!$C$13)/(Params!$D$33-Params!$C$33))*($B40-Params!$C$33)),AND($B40&gt;=Params!$D$33,$C40&gt;=Params!$D$9+((Params!$G$4-Params!$D$9)/(Params!$G$33-Params!$D$33))*($B40-Params!$D$33))),$C40&lt;Params!$G$4,$B40&gt;0,$C40&gt;0),$R$2,"")</f>
        <v/>
      </c>
      <c r="S40" s="18" t="str">
        <f t="shared" si="0"/>
        <v/>
      </c>
      <c r="T40" s="14" t="str">
        <f>IF(AND($S40&lt;&gt;$J$2,$S40&lt;&gt;$K$2,$S40&lt;&gt;$L$2),"",
IF($S40=$J$2,IF(Data!$C40&gt;=Data!$D40+2,"Hawaiite","Potassic Trachybasalt"),
IF($S40=$K$2,IF(Data!$C40&gt;=Data!$D40+2,"Mugearite","Shoshonite"),
IF($S40=$L$2,(IF(Data!$C40&gt;=Data!$D40+2,"Benmoreite","Latite")),""))))</f>
        <v/>
      </c>
    </row>
    <row r="41" spans="1:20" x14ac:dyDescent="0.3">
      <c r="A41" s="16">
        <f>Data!$A41</f>
        <v>0</v>
      </c>
      <c r="B41" s="27">
        <f>Data!$B41</f>
        <v>0</v>
      </c>
      <c r="C41" s="28">
        <f>Data!$C41+Data!$D41</f>
        <v>0</v>
      </c>
      <c r="D41" s="1" t="str">
        <f>IF(AND(AND($B41&gt;=Params!$A$33,$B41&lt;Params!$C$33),AND($C41&gt;=Params!$A$32,$C41&lt;Params!$A$26)),$D$2,"")</f>
        <v/>
      </c>
      <c r="E41" s="1" t="str">
        <f>IF(AND(AND($B41&gt;=Params!$C$33,$B41&lt;Params!$F$33),AND($C41&gt;=Params!$C$32,$C41&lt;Params!$C$22)),$E$2,"")</f>
        <v/>
      </c>
      <c r="F41" s="4" t="str">
        <f>IF(AND($B41&gt;=Params!$F$33,$B41&lt;Params!$J$33,$C41&lt;Params!$F$22+((Params!$J$20-Params!$F$22)/(Params!$J$33-Params!$F$33))*($B41-Params!$F$33)),$F$2,"")</f>
        <v/>
      </c>
      <c r="G41" s="4" t="str">
        <f>IF(AND($B41&gt;=Params!$J$33,$B41&lt;Params!$N$33,$C41&lt;Params!$J$20+((Params!$N$18-Params!$J$20)/(Params!$N$33-Params!$J$33))*($B41-Params!$J$33)),$G$2,"")</f>
        <v/>
      </c>
      <c r="H41" s="4" t="str">
        <f>IF(AND($B41&gt;=Params!$N$33,$C41&lt;Params!$N$18+((Params!$Q$16-Params!$N$18)/(Params!$Q$33-Params!$N$33))*($B41-Params!$N$33),C$3&lt;Params!$Q$16+((Params!$S$32-Params!$Q$16)/(Params!$S$33-Params!$Q$33))*($B41-Params!$Q$33)),$H$2,"")</f>
        <v/>
      </c>
      <c r="I41" s="12" t="str">
        <f>IF(AND($B41&gt;=Params!$Q$33,$C41&gt;=Params!$Q$16+((Params!$S$32-Params!$Q$16)/(Params!$S$33-Params!$Q$33))*($B41-Params!$Q$33)),$I$2,"")</f>
        <v/>
      </c>
      <c r="J41" s="1" t="str">
        <f>IF(AND($C41&gt;=Params!$C$22,$C41&lt;Params!$C$22+((Params!$E$17-Params!$C$22)/(Params!$E$33-Params!$C$33))*($B41-Params!$C$33),$C41&lt;Params!$E$17+((Params!$F$22-Params!$E$17)/(Params!$F$33-Params!$E$33))*($B41-Params!$E$33)),$J$2,"")</f>
        <v/>
      </c>
      <c r="K41" s="1" t="str">
        <f>IF(AND($C41&gt;=Params!$E$17+((Params!$F$22-Params!$E$17)/(Params!$F$33-Params!$E$33))*($B41-Params!$E$33),$C41&gt;=Params!$F$22+((Params!$J$20-Params!$F$22)/(Params!$J$33-Params!$F$33))*($B41-Params!$F$33),$C41&lt;Params!$E$17+((Params!$H$13-Params!$E$17)/(Params!$H$33-Params!$E$33))*($B41-Params!$E$33),$C41&lt;Params!$H$13+((Params!$J$20-Params!$H$13)/(Params!$J$33-Params!$H$33))*($B41-Params!$H$33)),$K$2,"")</f>
        <v/>
      </c>
      <c r="L41" s="1" t="str">
        <f>IF(AND($C41&gt;=Params!$H$13+((Params!$J$20-Params!$H$13)/(Params!$J$33-Params!$H$33))*($B41-Params!$H$33),$C41&gt;=Params!$J$20+((Params!$N$18-Params!$J$20)/(Params!$N$33-Params!$J$33))*($B41-Params!$J$33),$C41&lt;Params!$H$13+((Params!$K$9-Params!$H$13)/(Params!$K$33-Params!$H$33))*($B41-Params!$H$33),$C41&lt;Params!$K$9+((Params!$N$18-Params!$K$9)/(Params!$N$33-Params!$K$33))*($B41-Params!$K$33)),$L$2,"")</f>
        <v/>
      </c>
      <c r="M41" s="2" t="str">
        <f>IF(AND($C41&gt;=Params!$K$9+((Params!$N$18-Params!$K$9)/(Params!$N$33-Params!$K$33))*($B41-Params!$K$33),$C41&gt;=Params!$N$18+((Params!$Q$16-Params!$N$18)/(Params!$Q$33-Params!$N71))*($B41-Params!$Q$33),$C41&lt;Params!$K$9+((Params!$L$5-Params!$K$9)/(Params!$L$33-Params!$K$33))*($B41-Params!$K$33),$C41&lt;Params!$L$5+((Params!$Q$4-Params!$L$5)/(Params!$Q$33-Params!$L$33))*($B41-Params!$L$33),$B41&lt;Params!$Q$33),$M$2,"")</f>
        <v/>
      </c>
      <c r="N41" s="3" t="str">
        <f>IF(OR(AND($C41&gt;=Params!$A$26,$B41&gt;=Params!$A$33,$B41&lt;Params!$C$33,$C41&lt;Params!$A$18+((Params!$C$13-Params!$A$18)/(Params!$C$33-Params!$A$33))*($B41-Params!$A$33)),AND($B41&gt;=Params!$C$33,$C41&gt;Params!$C$22+((Params!$E$17-Params!$C$22)/(Params!$E$33-Params!$C$33))*($B41-Params!$C$33),$C41&lt;Params!$C$13+((Params!$E$17-Params!$C$13)/(Params!$E$33-Params!$C$33))*($B41-Params!$C$33))),$N$2,"")</f>
        <v/>
      </c>
      <c r="O41" s="1" t="str">
        <f>IF(AND($C41&gt;=Params!$C$13+((Params!$E$17-Params!$C$13)/(Params!$E$33-Params!$C$33))*($B41-Params!$C$33),$C41&gt;=Params!$E$17+((Params!$H$13-Params!$E$17)/(Params!$H$33-Params!$E$33))*($B41-Params!$E$33),$C41&lt;Params!$C$13+((Params!$D$9-Params!$C$13)/(Params!$D$33-Params!$C$33))*($B41-Params!$C$33),$C41&lt;Params!$D$9+((Params!$H$13-Params!$D$9)/(Params!$H$33-Params!$D$33))*($B41-Params!$D$33)),$O$2,"")</f>
        <v/>
      </c>
      <c r="P41" s="1" t="str">
        <f>IF(AND($C41&gt;=Params!$D$9+((Params!$H$13-Params!$D$9)/(Params!$H$33-Params!$D$33))*($B41-Params!$D$33),$C41&gt;=Params!$H$13+((Params!$K$9-Params!$H$13)/(Params!$K$33-Params!$H$33))*($B41-Params!$H$33),$C41&lt;Params!$D$9+((Params!$G$4-Params!$D$9)/(Params!$G$33-Params!$D$33))*($B41-Params!$D$33),$C41&lt;Params!$G$4+((Params!$K$9-Params!$G$4)/(Params!$K$33-Params!$G$33))*($B41-Params!$G$33)),$P$2,"")</f>
        <v/>
      </c>
      <c r="Q41" s="1" t="str">
        <f>IF(AND($C41&gt;=Params!$G$4+((Params!$K$9-Params!$G$4)/(Params!$K$33-Params!$G$33))*($B41-Params!$G$33),$C41&gt;Params!$K$9+((Params!$L$5-Params!$K$9)/(Params!$L$33-Params!$K$33))*($B41-Params!$K$33),$C41&lt;Params!$G$4+((Params!$L$5-Params!$G$4)/(Params!$L$33-Params!$G$33))*($B41-Params!$G$33)),$Q$2,"")</f>
        <v/>
      </c>
      <c r="R41" s="2" t="str">
        <f>IF(AND(OR($B41&lt;Params!$A$33,AND($B41&gt;=Params!$A$33,$B41&lt;Params!$C$33,$C41&gt;=Params!$A$18+((Params!$C$13-Params!$A$18)/(Params!$C$33-Params!$A$33))*($B41-Params!$A$33)),AND($B41&gt;=Params!$C$33,$B41&lt;Params!$D$33,$C41&gt;=Params!$C$13+((Params!$D$9-Params!$C$13)/(Params!$D$33-Params!$C$33))*($B41-Params!$C$33)),AND($B41&gt;=Params!$D$33,$C41&gt;=Params!$D$9+((Params!$G$4-Params!$D$9)/(Params!$G$33-Params!$D$33))*($B41-Params!$D$33))),$C41&lt;Params!$G$4,$B41&gt;0,$C41&gt;0),$R$2,"")</f>
        <v/>
      </c>
      <c r="S41" s="18" t="str">
        <f t="shared" si="0"/>
        <v/>
      </c>
      <c r="T41" s="14" t="str">
        <f>IF(AND($S41&lt;&gt;$J$2,$S41&lt;&gt;$K$2,$S41&lt;&gt;$L$2),"",
IF($S41=$J$2,IF(Data!$C41&gt;=Data!$D41+2,"Hawaiite","Potassic Trachybasalt"),
IF($S41=$K$2,IF(Data!$C41&gt;=Data!$D41+2,"Mugearite","Shoshonite"),
IF($S41=$L$2,(IF(Data!$C41&gt;=Data!$D41+2,"Benmoreite","Latite")),""))))</f>
        <v/>
      </c>
    </row>
    <row r="42" spans="1:20" x14ac:dyDescent="0.3">
      <c r="A42" s="16">
        <f>Data!$A42</f>
        <v>0</v>
      </c>
      <c r="B42" s="27">
        <f>Data!$B42</f>
        <v>0</v>
      </c>
      <c r="C42" s="28">
        <f>Data!$C42+Data!$D42</f>
        <v>0</v>
      </c>
      <c r="D42" s="1" t="str">
        <f>IF(AND(AND($B42&gt;=Params!$A$33,$B42&lt;Params!$C$33),AND($C42&gt;=Params!$A$32,$C42&lt;Params!$A$26)),$D$2,"")</f>
        <v/>
      </c>
      <c r="E42" s="1" t="str">
        <f>IF(AND(AND($B42&gt;=Params!$C$33,$B42&lt;Params!$F$33),AND($C42&gt;=Params!$C$32,$C42&lt;Params!$C$22)),$E$2,"")</f>
        <v/>
      </c>
      <c r="F42" s="4" t="str">
        <f>IF(AND($B42&gt;=Params!$F$33,$B42&lt;Params!$J$33,$C42&lt;Params!$F$22+((Params!$J$20-Params!$F$22)/(Params!$J$33-Params!$F$33))*($B42-Params!$F$33)),$F$2,"")</f>
        <v/>
      </c>
      <c r="G42" s="4" t="str">
        <f>IF(AND($B42&gt;=Params!$J$33,$B42&lt;Params!$N$33,$C42&lt;Params!$J$20+((Params!$N$18-Params!$J$20)/(Params!$N$33-Params!$J$33))*($B42-Params!$J$33)),$G$2,"")</f>
        <v/>
      </c>
      <c r="H42" s="4" t="str">
        <f>IF(AND($B42&gt;=Params!$N$33,$C42&lt;Params!$N$18+((Params!$Q$16-Params!$N$18)/(Params!$Q$33-Params!$N$33))*($B42-Params!$N$33),C$3&lt;Params!$Q$16+((Params!$S$32-Params!$Q$16)/(Params!$S$33-Params!$Q$33))*($B42-Params!$Q$33)),$H$2,"")</f>
        <v/>
      </c>
      <c r="I42" s="12" t="str">
        <f>IF(AND($B42&gt;=Params!$Q$33,$C42&gt;=Params!$Q$16+((Params!$S$32-Params!$Q$16)/(Params!$S$33-Params!$Q$33))*($B42-Params!$Q$33)),$I$2,"")</f>
        <v/>
      </c>
      <c r="J42" s="1" t="str">
        <f>IF(AND($C42&gt;=Params!$C$22,$C42&lt;Params!$C$22+((Params!$E$17-Params!$C$22)/(Params!$E$33-Params!$C$33))*($B42-Params!$C$33),$C42&lt;Params!$E$17+((Params!$F$22-Params!$E$17)/(Params!$F$33-Params!$E$33))*($B42-Params!$E$33)),$J$2,"")</f>
        <v/>
      </c>
      <c r="K42" s="1" t="str">
        <f>IF(AND($C42&gt;=Params!$E$17+((Params!$F$22-Params!$E$17)/(Params!$F$33-Params!$E$33))*($B42-Params!$E$33),$C42&gt;=Params!$F$22+((Params!$J$20-Params!$F$22)/(Params!$J$33-Params!$F$33))*($B42-Params!$F$33),$C42&lt;Params!$E$17+((Params!$H$13-Params!$E$17)/(Params!$H$33-Params!$E$33))*($B42-Params!$E$33),$C42&lt;Params!$H$13+((Params!$J$20-Params!$H$13)/(Params!$J$33-Params!$H$33))*($B42-Params!$H$33)),$K$2,"")</f>
        <v/>
      </c>
      <c r="L42" s="1" t="str">
        <f>IF(AND($C42&gt;=Params!$H$13+((Params!$J$20-Params!$H$13)/(Params!$J$33-Params!$H$33))*($B42-Params!$H$33),$C42&gt;=Params!$J$20+((Params!$N$18-Params!$J$20)/(Params!$N$33-Params!$J$33))*($B42-Params!$J$33),$C42&lt;Params!$H$13+((Params!$K$9-Params!$H$13)/(Params!$K$33-Params!$H$33))*($B42-Params!$H$33),$C42&lt;Params!$K$9+((Params!$N$18-Params!$K$9)/(Params!$N$33-Params!$K$33))*($B42-Params!$K$33)),$L$2,"")</f>
        <v/>
      </c>
      <c r="M42" s="2" t="str">
        <f>IF(AND($C42&gt;=Params!$K$9+((Params!$N$18-Params!$K$9)/(Params!$N$33-Params!$K$33))*($B42-Params!$K$33),$C42&gt;=Params!$N$18+((Params!$Q$16-Params!$N$18)/(Params!$Q$33-Params!$N72))*($B42-Params!$Q$33),$C42&lt;Params!$K$9+((Params!$L$5-Params!$K$9)/(Params!$L$33-Params!$K$33))*($B42-Params!$K$33),$C42&lt;Params!$L$5+((Params!$Q$4-Params!$L$5)/(Params!$Q$33-Params!$L$33))*($B42-Params!$L$33),$B42&lt;Params!$Q$33),$M$2,"")</f>
        <v/>
      </c>
      <c r="N42" s="3" t="str">
        <f>IF(OR(AND($C42&gt;=Params!$A$26,$B42&gt;=Params!$A$33,$B42&lt;Params!$C$33,$C42&lt;Params!$A$18+((Params!$C$13-Params!$A$18)/(Params!$C$33-Params!$A$33))*($B42-Params!$A$33)),AND($B42&gt;=Params!$C$33,$C42&gt;Params!$C$22+((Params!$E$17-Params!$C$22)/(Params!$E$33-Params!$C$33))*($B42-Params!$C$33),$C42&lt;Params!$C$13+((Params!$E$17-Params!$C$13)/(Params!$E$33-Params!$C$33))*($B42-Params!$C$33))),$N$2,"")</f>
        <v/>
      </c>
      <c r="O42" s="1" t="str">
        <f>IF(AND($C42&gt;=Params!$C$13+((Params!$E$17-Params!$C$13)/(Params!$E$33-Params!$C$33))*($B42-Params!$C$33),$C42&gt;=Params!$E$17+((Params!$H$13-Params!$E$17)/(Params!$H$33-Params!$E$33))*($B42-Params!$E$33),$C42&lt;Params!$C$13+((Params!$D$9-Params!$C$13)/(Params!$D$33-Params!$C$33))*($B42-Params!$C$33),$C42&lt;Params!$D$9+((Params!$H$13-Params!$D$9)/(Params!$H$33-Params!$D$33))*($B42-Params!$D$33)),$O$2,"")</f>
        <v/>
      </c>
      <c r="P42" s="1" t="str">
        <f>IF(AND($C42&gt;=Params!$D$9+((Params!$H$13-Params!$D$9)/(Params!$H$33-Params!$D$33))*($B42-Params!$D$33),$C42&gt;=Params!$H$13+((Params!$K$9-Params!$H$13)/(Params!$K$33-Params!$H$33))*($B42-Params!$H$33),$C42&lt;Params!$D$9+((Params!$G$4-Params!$D$9)/(Params!$G$33-Params!$D$33))*($B42-Params!$D$33),$C42&lt;Params!$G$4+((Params!$K$9-Params!$G$4)/(Params!$K$33-Params!$G$33))*($B42-Params!$G$33)),$P$2,"")</f>
        <v/>
      </c>
      <c r="Q42" s="1" t="str">
        <f>IF(AND($C42&gt;=Params!$G$4+((Params!$K$9-Params!$G$4)/(Params!$K$33-Params!$G$33))*($B42-Params!$G$33),$C42&gt;Params!$K$9+((Params!$L$5-Params!$K$9)/(Params!$L$33-Params!$K$33))*($B42-Params!$K$33),$C42&lt;Params!$G$4+((Params!$L$5-Params!$G$4)/(Params!$L$33-Params!$G$33))*($B42-Params!$G$33)),$Q$2,"")</f>
        <v/>
      </c>
      <c r="R42" s="2" t="str">
        <f>IF(AND(OR($B42&lt;Params!$A$33,AND($B42&gt;=Params!$A$33,$B42&lt;Params!$C$33,$C42&gt;=Params!$A$18+((Params!$C$13-Params!$A$18)/(Params!$C$33-Params!$A$33))*($B42-Params!$A$33)),AND($B42&gt;=Params!$C$33,$B42&lt;Params!$D$33,$C42&gt;=Params!$C$13+((Params!$D$9-Params!$C$13)/(Params!$D$33-Params!$C$33))*($B42-Params!$C$33)),AND($B42&gt;=Params!$D$33,$C42&gt;=Params!$D$9+((Params!$G$4-Params!$D$9)/(Params!$G$33-Params!$D$33))*($B42-Params!$D$33))),$C42&lt;Params!$G$4,$B42&gt;0,$C42&gt;0),$R$2,"")</f>
        <v/>
      </c>
      <c r="S42" s="18" t="str">
        <f t="shared" si="0"/>
        <v/>
      </c>
      <c r="T42" s="14" t="str">
        <f>IF(AND($S42&lt;&gt;$J$2,$S42&lt;&gt;$K$2,$S42&lt;&gt;$L$2),"",
IF($S42=$J$2,IF(Data!$C42&gt;=Data!$D42+2,"Hawaiite","Potassic Trachybasalt"),
IF($S42=$K$2,IF(Data!$C42&gt;=Data!$D42+2,"Mugearite","Shoshonite"),
IF($S42=$L$2,(IF(Data!$C42&gt;=Data!$D42+2,"Benmoreite","Latite")),""))))</f>
        <v/>
      </c>
    </row>
    <row r="43" spans="1:20" x14ac:dyDescent="0.3">
      <c r="A43" s="16">
        <f>Data!$A43</f>
        <v>0</v>
      </c>
      <c r="B43" s="27">
        <f>Data!$B43</f>
        <v>0</v>
      </c>
      <c r="C43" s="28">
        <f>Data!$C43+Data!$D43</f>
        <v>0</v>
      </c>
      <c r="D43" s="1" t="str">
        <f>IF(AND(AND($B43&gt;=Params!$A$33,$B43&lt;Params!$C$33),AND($C43&gt;=Params!$A$32,$C43&lt;Params!$A$26)),$D$2,"")</f>
        <v/>
      </c>
      <c r="E43" s="1" t="str">
        <f>IF(AND(AND($B43&gt;=Params!$C$33,$B43&lt;Params!$F$33),AND($C43&gt;=Params!$C$32,$C43&lt;Params!$C$22)),$E$2,"")</f>
        <v/>
      </c>
      <c r="F43" s="4" t="str">
        <f>IF(AND($B43&gt;=Params!$F$33,$B43&lt;Params!$J$33,$C43&lt;Params!$F$22+((Params!$J$20-Params!$F$22)/(Params!$J$33-Params!$F$33))*($B43-Params!$F$33)),$F$2,"")</f>
        <v/>
      </c>
      <c r="G43" s="4" t="str">
        <f>IF(AND($B43&gt;=Params!$J$33,$B43&lt;Params!$N$33,$C43&lt;Params!$J$20+((Params!$N$18-Params!$J$20)/(Params!$N$33-Params!$J$33))*($B43-Params!$J$33)),$G$2,"")</f>
        <v/>
      </c>
      <c r="H43" s="4" t="str">
        <f>IF(AND($B43&gt;=Params!$N$33,$C43&lt;Params!$N$18+((Params!$Q$16-Params!$N$18)/(Params!$Q$33-Params!$N$33))*($B43-Params!$N$33),C$3&lt;Params!$Q$16+((Params!$S$32-Params!$Q$16)/(Params!$S$33-Params!$Q$33))*($B43-Params!$Q$33)),$H$2,"")</f>
        <v/>
      </c>
      <c r="I43" s="12" t="str">
        <f>IF(AND($B43&gt;=Params!$Q$33,$C43&gt;=Params!$Q$16+((Params!$S$32-Params!$Q$16)/(Params!$S$33-Params!$Q$33))*($B43-Params!$Q$33)),$I$2,"")</f>
        <v/>
      </c>
      <c r="J43" s="1" t="str">
        <f>IF(AND($C43&gt;=Params!$C$22,$C43&lt;Params!$C$22+((Params!$E$17-Params!$C$22)/(Params!$E$33-Params!$C$33))*($B43-Params!$C$33),$C43&lt;Params!$E$17+((Params!$F$22-Params!$E$17)/(Params!$F$33-Params!$E$33))*($B43-Params!$E$33)),$J$2,"")</f>
        <v/>
      </c>
      <c r="K43" s="1" t="str">
        <f>IF(AND($C43&gt;=Params!$E$17+((Params!$F$22-Params!$E$17)/(Params!$F$33-Params!$E$33))*($B43-Params!$E$33),$C43&gt;=Params!$F$22+((Params!$J$20-Params!$F$22)/(Params!$J$33-Params!$F$33))*($B43-Params!$F$33),$C43&lt;Params!$E$17+((Params!$H$13-Params!$E$17)/(Params!$H$33-Params!$E$33))*($B43-Params!$E$33),$C43&lt;Params!$H$13+((Params!$J$20-Params!$H$13)/(Params!$J$33-Params!$H$33))*($B43-Params!$H$33)),$K$2,"")</f>
        <v/>
      </c>
      <c r="L43" s="1" t="str">
        <f>IF(AND($C43&gt;=Params!$H$13+((Params!$J$20-Params!$H$13)/(Params!$J$33-Params!$H$33))*($B43-Params!$H$33),$C43&gt;=Params!$J$20+((Params!$N$18-Params!$J$20)/(Params!$N$33-Params!$J$33))*($B43-Params!$J$33),$C43&lt;Params!$H$13+((Params!$K$9-Params!$H$13)/(Params!$K$33-Params!$H$33))*($B43-Params!$H$33),$C43&lt;Params!$K$9+((Params!$N$18-Params!$K$9)/(Params!$N$33-Params!$K$33))*($B43-Params!$K$33)),$L$2,"")</f>
        <v/>
      </c>
      <c r="M43" s="2" t="str">
        <f>IF(AND($C43&gt;=Params!$K$9+((Params!$N$18-Params!$K$9)/(Params!$N$33-Params!$K$33))*($B43-Params!$K$33),$C43&gt;=Params!$N$18+((Params!$Q$16-Params!$N$18)/(Params!$Q$33-Params!$N73))*($B43-Params!$Q$33),$C43&lt;Params!$K$9+((Params!$L$5-Params!$K$9)/(Params!$L$33-Params!$K$33))*($B43-Params!$K$33),$C43&lt;Params!$L$5+((Params!$Q$4-Params!$L$5)/(Params!$Q$33-Params!$L$33))*($B43-Params!$L$33),$B43&lt;Params!$Q$33),$M$2,"")</f>
        <v/>
      </c>
      <c r="N43" s="3" t="str">
        <f>IF(OR(AND($C43&gt;=Params!$A$26,$B43&gt;=Params!$A$33,$B43&lt;Params!$C$33,$C43&lt;Params!$A$18+((Params!$C$13-Params!$A$18)/(Params!$C$33-Params!$A$33))*($B43-Params!$A$33)),AND($B43&gt;=Params!$C$33,$C43&gt;Params!$C$22+((Params!$E$17-Params!$C$22)/(Params!$E$33-Params!$C$33))*($B43-Params!$C$33),$C43&lt;Params!$C$13+((Params!$E$17-Params!$C$13)/(Params!$E$33-Params!$C$33))*($B43-Params!$C$33))),$N$2,"")</f>
        <v/>
      </c>
      <c r="O43" s="1" t="str">
        <f>IF(AND($C43&gt;=Params!$C$13+((Params!$E$17-Params!$C$13)/(Params!$E$33-Params!$C$33))*($B43-Params!$C$33),$C43&gt;=Params!$E$17+((Params!$H$13-Params!$E$17)/(Params!$H$33-Params!$E$33))*($B43-Params!$E$33),$C43&lt;Params!$C$13+((Params!$D$9-Params!$C$13)/(Params!$D$33-Params!$C$33))*($B43-Params!$C$33),$C43&lt;Params!$D$9+((Params!$H$13-Params!$D$9)/(Params!$H$33-Params!$D$33))*($B43-Params!$D$33)),$O$2,"")</f>
        <v/>
      </c>
      <c r="P43" s="1" t="str">
        <f>IF(AND($C43&gt;=Params!$D$9+((Params!$H$13-Params!$D$9)/(Params!$H$33-Params!$D$33))*($B43-Params!$D$33),$C43&gt;=Params!$H$13+((Params!$K$9-Params!$H$13)/(Params!$K$33-Params!$H$33))*($B43-Params!$H$33),$C43&lt;Params!$D$9+((Params!$G$4-Params!$D$9)/(Params!$G$33-Params!$D$33))*($B43-Params!$D$33),$C43&lt;Params!$G$4+((Params!$K$9-Params!$G$4)/(Params!$K$33-Params!$G$33))*($B43-Params!$G$33)),$P$2,"")</f>
        <v/>
      </c>
      <c r="Q43" s="1" t="str">
        <f>IF(AND($C43&gt;=Params!$G$4+((Params!$K$9-Params!$G$4)/(Params!$K$33-Params!$G$33))*($B43-Params!$G$33),$C43&gt;Params!$K$9+((Params!$L$5-Params!$K$9)/(Params!$L$33-Params!$K$33))*($B43-Params!$K$33),$C43&lt;Params!$G$4+((Params!$L$5-Params!$G$4)/(Params!$L$33-Params!$G$33))*($B43-Params!$G$33)),$Q$2,"")</f>
        <v/>
      </c>
      <c r="R43" s="2" t="str">
        <f>IF(AND(OR($B43&lt;Params!$A$33,AND($B43&gt;=Params!$A$33,$B43&lt;Params!$C$33,$C43&gt;=Params!$A$18+((Params!$C$13-Params!$A$18)/(Params!$C$33-Params!$A$33))*($B43-Params!$A$33)),AND($B43&gt;=Params!$C$33,$B43&lt;Params!$D$33,$C43&gt;=Params!$C$13+((Params!$D$9-Params!$C$13)/(Params!$D$33-Params!$C$33))*($B43-Params!$C$33)),AND($B43&gt;=Params!$D$33,$C43&gt;=Params!$D$9+((Params!$G$4-Params!$D$9)/(Params!$G$33-Params!$D$33))*($B43-Params!$D$33))),$C43&lt;Params!$G$4,$B43&gt;0,$C43&gt;0),$R$2,"")</f>
        <v/>
      </c>
      <c r="S43" s="18" t="str">
        <f t="shared" si="0"/>
        <v/>
      </c>
      <c r="T43" s="14" t="str">
        <f>IF(AND($S43&lt;&gt;$J$2,$S43&lt;&gt;$K$2,$S43&lt;&gt;$L$2),"",
IF($S43=$J$2,IF(Data!$C43&gt;=Data!$D43+2,"Hawaiite","Potassic Trachybasalt"),
IF($S43=$K$2,IF(Data!$C43&gt;=Data!$D43+2,"Mugearite","Shoshonite"),
IF($S43=$L$2,(IF(Data!$C43&gt;=Data!$D43+2,"Benmoreite","Latite")),""))))</f>
        <v/>
      </c>
    </row>
    <row r="44" spans="1:20" x14ac:dyDescent="0.3">
      <c r="A44" s="16">
        <f>Data!$A44</f>
        <v>0</v>
      </c>
      <c r="B44" s="27">
        <f>Data!$B44</f>
        <v>0</v>
      </c>
      <c r="C44" s="28">
        <f>Data!$C44+Data!$D44</f>
        <v>0</v>
      </c>
      <c r="D44" s="1" t="str">
        <f>IF(AND(AND($B44&gt;=Params!$A$33,$B44&lt;Params!$C$33),AND($C44&gt;=Params!$A$32,$C44&lt;Params!$A$26)),$D$2,"")</f>
        <v/>
      </c>
      <c r="E44" s="1" t="str">
        <f>IF(AND(AND($B44&gt;=Params!$C$33,$B44&lt;Params!$F$33),AND($C44&gt;=Params!$C$32,$C44&lt;Params!$C$22)),$E$2,"")</f>
        <v/>
      </c>
      <c r="F44" s="4" t="str">
        <f>IF(AND($B44&gt;=Params!$F$33,$B44&lt;Params!$J$33,$C44&lt;Params!$F$22+((Params!$J$20-Params!$F$22)/(Params!$J$33-Params!$F$33))*($B44-Params!$F$33)),$F$2,"")</f>
        <v/>
      </c>
      <c r="G44" s="4" t="str">
        <f>IF(AND($B44&gt;=Params!$J$33,$B44&lt;Params!$N$33,$C44&lt;Params!$J$20+((Params!$N$18-Params!$J$20)/(Params!$N$33-Params!$J$33))*($B44-Params!$J$33)),$G$2,"")</f>
        <v/>
      </c>
      <c r="H44" s="4" t="str">
        <f>IF(AND($B44&gt;=Params!$N$33,$C44&lt;Params!$N$18+((Params!$Q$16-Params!$N$18)/(Params!$Q$33-Params!$N$33))*($B44-Params!$N$33),C$3&lt;Params!$Q$16+((Params!$S$32-Params!$Q$16)/(Params!$S$33-Params!$Q$33))*($B44-Params!$Q$33)),$H$2,"")</f>
        <v/>
      </c>
      <c r="I44" s="12" t="str">
        <f>IF(AND($B44&gt;=Params!$Q$33,$C44&gt;=Params!$Q$16+((Params!$S$32-Params!$Q$16)/(Params!$S$33-Params!$Q$33))*($B44-Params!$Q$33)),$I$2,"")</f>
        <v/>
      </c>
      <c r="J44" s="1" t="str">
        <f>IF(AND($C44&gt;=Params!$C$22,$C44&lt;Params!$C$22+((Params!$E$17-Params!$C$22)/(Params!$E$33-Params!$C$33))*($B44-Params!$C$33),$C44&lt;Params!$E$17+((Params!$F$22-Params!$E$17)/(Params!$F$33-Params!$E$33))*($B44-Params!$E$33)),$J$2,"")</f>
        <v/>
      </c>
      <c r="K44" s="1" t="str">
        <f>IF(AND($C44&gt;=Params!$E$17+((Params!$F$22-Params!$E$17)/(Params!$F$33-Params!$E$33))*($B44-Params!$E$33),$C44&gt;=Params!$F$22+((Params!$J$20-Params!$F$22)/(Params!$J$33-Params!$F$33))*($B44-Params!$F$33),$C44&lt;Params!$E$17+((Params!$H$13-Params!$E$17)/(Params!$H$33-Params!$E$33))*($B44-Params!$E$33),$C44&lt;Params!$H$13+((Params!$J$20-Params!$H$13)/(Params!$J$33-Params!$H$33))*($B44-Params!$H$33)),$K$2,"")</f>
        <v/>
      </c>
      <c r="L44" s="1" t="str">
        <f>IF(AND($C44&gt;=Params!$H$13+((Params!$J$20-Params!$H$13)/(Params!$J$33-Params!$H$33))*($B44-Params!$H$33),$C44&gt;=Params!$J$20+((Params!$N$18-Params!$J$20)/(Params!$N$33-Params!$J$33))*($B44-Params!$J$33),$C44&lt;Params!$H$13+((Params!$K$9-Params!$H$13)/(Params!$K$33-Params!$H$33))*($B44-Params!$H$33),$C44&lt;Params!$K$9+((Params!$N$18-Params!$K$9)/(Params!$N$33-Params!$K$33))*($B44-Params!$K$33)),$L$2,"")</f>
        <v/>
      </c>
      <c r="M44" s="2" t="str">
        <f>IF(AND($C44&gt;=Params!$K$9+((Params!$N$18-Params!$K$9)/(Params!$N$33-Params!$K$33))*($B44-Params!$K$33),$C44&gt;=Params!$N$18+((Params!$Q$16-Params!$N$18)/(Params!$Q$33-Params!$N74))*($B44-Params!$Q$33),$C44&lt;Params!$K$9+((Params!$L$5-Params!$K$9)/(Params!$L$33-Params!$K$33))*($B44-Params!$K$33),$C44&lt;Params!$L$5+((Params!$Q$4-Params!$L$5)/(Params!$Q$33-Params!$L$33))*($B44-Params!$L$33),$B44&lt;Params!$Q$33),$M$2,"")</f>
        <v/>
      </c>
      <c r="N44" s="3" t="str">
        <f>IF(OR(AND($C44&gt;=Params!$A$26,$B44&gt;=Params!$A$33,$B44&lt;Params!$C$33,$C44&lt;Params!$A$18+((Params!$C$13-Params!$A$18)/(Params!$C$33-Params!$A$33))*($B44-Params!$A$33)),AND($B44&gt;=Params!$C$33,$C44&gt;Params!$C$22+((Params!$E$17-Params!$C$22)/(Params!$E$33-Params!$C$33))*($B44-Params!$C$33),$C44&lt;Params!$C$13+((Params!$E$17-Params!$C$13)/(Params!$E$33-Params!$C$33))*($B44-Params!$C$33))),$N$2,"")</f>
        <v/>
      </c>
      <c r="O44" s="1" t="str">
        <f>IF(AND($C44&gt;=Params!$C$13+((Params!$E$17-Params!$C$13)/(Params!$E$33-Params!$C$33))*($B44-Params!$C$33),$C44&gt;=Params!$E$17+((Params!$H$13-Params!$E$17)/(Params!$H$33-Params!$E$33))*($B44-Params!$E$33),$C44&lt;Params!$C$13+((Params!$D$9-Params!$C$13)/(Params!$D$33-Params!$C$33))*($B44-Params!$C$33),$C44&lt;Params!$D$9+((Params!$H$13-Params!$D$9)/(Params!$H$33-Params!$D$33))*($B44-Params!$D$33)),$O$2,"")</f>
        <v/>
      </c>
      <c r="P44" s="1" t="str">
        <f>IF(AND($C44&gt;=Params!$D$9+((Params!$H$13-Params!$D$9)/(Params!$H$33-Params!$D$33))*($B44-Params!$D$33),$C44&gt;=Params!$H$13+((Params!$K$9-Params!$H$13)/(Params!$K$33-Params!$H$33))*($B44-Params!$H$33),$C44&lt;Params!$D$9+((Params!$G$4-Params!$D$9)/(Params!$G$33-Params!$D$33))*($B44-Params!$D$33),$C44&lt;Params!$G$4+((Params!$K$9-Params!$G$4)/(Params!$K$33-Params!$G$33))*($B44-Params!$G$33)),$P$2,"")</f>
        <v/>
      </c>
      <c r="Q44" s="1" t="str">
        <f>IF(AND($C44&gt;=Params!$G$4+((Params!$K$9-Params!$G$4)/(Params!$K$33-Params!$G$33))*($B44-Params!$G$33),$C44&gt;Params!$K$9+((Params!$L$5-Params!$K$9)/(Params!$L$33-Params!$K$33))*($B44-Params!$K$33),$C44&lt;Params!$G$4+((Params!$L$5-Params!$G$4)/(Params!$L$33-Params!$G$33))*($B44-Params!$G$33)),$Q$2,"")</f>
        <v/>
      </c>
      <c r="R44" s="2" t="str">
        <f>IF(AND(OR($B44&lt;Params!$A$33,AND($B44&gt;=Params!$A$33,$B44&lt;Params!$C$33,$C44&gt;=Params!$A$18+((Params!$C$13-Params!$A$18)/(Params!$C$33-Params!$A$33))*($B44-Params!$A$33)),AND($B44&gt;=Params!$C$33,$B44&lt;Params!$D$33,$C44&gt;=Params!$C$13+((Params!$D$9-Params!$C$13)/(Params!$D$33-Params!$C$33))*($B44-Params!$C$33)),AND($B44&gt;=Params!$D$33,$C44&gt;=Params!$D$9+((Params!$G$4-Params!$D$9)/(Params!$G$33-Params!$D$33))*($B44-Params!$D$33))),$C44&lt;Params!$G$4,$B44&gt;0,$C44&gt;0),$R$2,"")</f>
        <v/>
      </c>
      <c r="S44" s="18" t="str">
        <f t="shared" si="0"/>
        <v/>
      </c>
      <c r="T44" s="14" t="str">
        <f>IF(AND($S44&lt;&gt;$J$2,$S44&lt;&gt;$K$2,$S44&lt;&gt;$L$2),"",
IF($S44=$J$2,IF(Data!$C44&gt;=Data!$D44+2,"Hawaiite","Potassic Trachybasalt"),
IF($S44=$K$2,IF(Data!$C44&gt;=Data!$D44+2,"Mugearite","Shoshonite"),
IF($S44=$L$2,(IF(Data!$C44&gt;=Data!$D44+2,"Benmoreite","Latite")),""))))</f>
        <v/>
      </c>
    </row>
    <row r="45" spans="1:20" x14ac:dyDescent="0.3">
      <c r="A45" s="16">
        <f>Data!$A45</f>
        <v>0</v>
      </c>
      <c r="B45" s="27">
        <f>Data!$B45</f>
        <v>0</v>
      </c>
      <c r="C45" s="28">
        <f>Data!$C45+Data!$D45</f>
        <v>0</v>
      </c>
      <c r="D45" s="1" t="str">
        <f>IF(AND(AND($B45&gt;=Params!$A$33,$B45&lt;Params!$C$33),AND($C45&gt;=Params!$A$32,$C45&lt;Params!$A$26)),$D$2,"")</f>
        <v/>
      </c>
      <c r="E45" s="1" t="str">
        <f>IF(AND(AND($B45&gt;=Params!$C$33,$B45&lt;Params!$F$33),AND($C45&gt;=Params!$C$32,$C45&lt;Params!$C$22)),$E$2,"")</f>
        <v/>
      </c>
      <c r="F45" s="4" t="str">
        <f>IF(AND($B45&gt;=Params!$F$33,$B45&lt;Params!$J$33,$C45&lt;Params!$F$22+((Params!$J$20-Params!$F$22)/(Params!$J$33-Params!$F$33))*($B45-Params!$F$33)),$F$2,"")</f>
        <v/>
      </c>
      <c r="G45" s="4" t="str">
        <f>IF(AND($B45&gt;=Params!$J$33,$B45&lt;Params!$N$33,$C45&lt;Params!$J$20+((Params!$N$18-Params!$J$20)/(Params!$N$33-Params!$J$33))*($B45-Params!$J$33)),$G$2,"")</f>
        <v/>
      </c>
      <c r="H45" s="4" t="str">
        <f>IF(AND($B45&gt;=Params!$N$33,$C45&lt;Params!$N$18+((Params!$Q$16-Params!$N$18)/(Params!$Q$33-Params!$N$33))*($B45-Params!$N$33),C$3&lt;Params!$Q$16+((Params!$S$32-Params!$Q$16)/(Params!$S$33-Params!$Q$33))*($B45-Params!$Q$33)),$H$2,"")</f>
        <v/>
      </c>
      <c r="I45" s="12" t="str">
        <f>IF(AND($B45&gt;=Params!$Q$33,$C45&gt;=Params!$Q$16+((Params!$S$32-Params!$Q$16)/(Params!$S$33-Params!$Q$33))*($B45-Params!$Q$33)),$I$2,"")</f>
        <v/>
      </c>
      <c r="J45" s="1" t="str">
        <f>IF(AND($C45&gt;=Params!$C$22,$C45&lt;Params!$C$22+((Params!$E$17-Params!$C$22)/(Params!$E$33-Params!$C$33))*($B45-Params!$C$33),$C45&lt;Params!$E$17+((Params!$F$22-Params!$E$17)/(Params!$F$33-Params!$E$33))*($B45-Params!$E$33)),$J$2,"")</f>
        <v/>
      </c>
      <c r="K45" s="1" t="str">
        <f>IF(AND($C45&gt;=Params!$E$17+((Params!$F$22-Params!$E$17)/(Params!$F$33-Params!$E$33))*($B45-Params!$E$33),$C45&gt;=Params!$F$22+((Params!$J$20-Params!$F$22)/(Params!$J$33-Params!$F$33))*($B45-Params!$F$33),$C45&lt;Params!$E$17+((Params!$H$13-Params!$E$17)/(Params!$H$33-Params!$E$33))*($B45-Params!$E$33),$C45&lt;Params!$H$13+((Params!$J$20-Params!$H$13)/(Params!$J$33-Params!$H$33))*($B45-Params!$H$33)),$K$2,"")</f>
        <v/>
      </c>
      <c r="L45" s="1" t="str">
        <f>IF(AND($C45&gt;=Params!$H$13+((Params!$J$20-Params!$H$13)/(Params!$J$33-Params!$H$33))*($B45-Params!$H$33),$C45&gt;=Params!$J$20+((Params!$N$18-Params!$J$20)/(Params!$N$33-Params!$J$33))*($B45-Params!$J$33),$C45&lt;Params!$H$13+((Params!$K$9-Params!$H$13)/(Params!$K$33-Params!$H$33))*($B45-Params!$H$33),$C45&lt;Params!$K$9+((Params!$N$18-Params!$K$9)/(Params!$N$33-Params!$K$33))*($B45-Params!$K$33)),$L$2,"")</f>
        <v/>
      </c>
      <c r="M45" s="2" t="str">
        <f>IF(AND($C45&gt;=Params!$K$9+((Params!$N$18-Params!$K$9)/(Params!$N$33-Params!$K$33))*($B45-Params!$K$33),$C45&gt;=Params!$N$18+((Params!$Q$16-Params!$N$18)/(Params!$Q$33-Params!$N75))*($B45-Params!$Q$33),$C45&lt;Params!$K$9+((Params!$L$5-Params!$K$9)/(Params!$L$33-Params!$K$33))*($B45-Params!$K$33),$C45&lt;Params!$L$5+((Params!$Q$4-Params!$L$5)/(Params!$Q$33-Params!$L$33))*($B45-Params!$L$33),$B45&lt;Params!$Q$33),$M$2,"")</f>
        <v/>
      </c>
      <c r="N45" s="3" t="str">
        <f>IF(OR(AND($C45&gt;=Params!$A$26,$B45&gt;=Params!$A$33,$B45&lt;Params!$C$33,$C45&lt;Params!$A$18+((Params!$C$13-Params!$A$18)/(Params!$C$33-Params!$A$33))*($B45-Params!$A$33)),AND($B45&gt;=Params!$C$33,$C45&gt;Params!$C$22+((Params!$E$17-Params!$C$22)/(Params!$E$33-Params!$C$33))*($B45-Params!$C$33),$C45&lt;Params!$C$13+((Params!$E$17-Params!$C$13)/(Params!$E$33-Params!$C$33))*($B45-Params!$C$33))),$N$2,"")</f>
        <v/>
      </c>
      <c r="O45" s="1" t="str">
        <f>IF(AND($C45&gt;=Params!$C$13+((Params!$E$17-Params!$C$13)/(Params!$E$33-Params!$C$33))*($B45-Params!$C$33),$C45&gt;=Params!$E$17+((Params!$H$13-Params!$E$17)/(Params!$H$33-Params!$E$33))*($B45-Params!$E$33),$C45&lt;Params!$C$13+((Params!$D$9-Params!$C$13)/(Params!$D$33-Params!$C$33))*($B45-Params!$C$33),$C45&lt;Params!$D$9+((Params!$H$13-Params!$D$9)/(Params!$H$33-Params!$D$33))*($B45-Params!$D$33)),$O$2,"")</f>
        <v/>
      </c>
      <c r="P45" s="1" t="str">
        <f>IF(AND($C45&gt;=Params!$D$9+((Params!$H$13-Params!$D$9)/(Params!$H$33-Params!$D$33))*($B45-Params!$D$33),$C45&gt;=Params!$H$13+((Params!$K$9-Params!$H$13)/(Params!$K$33-Params!$H$33))*($B45-Params!$H$33),$C45&lt;Params!$D$9+((Params!$G$4-Params!$D$9)/(Params!$G$33-Params!$D$33))*($B45-Params!$D$33),$C45&lt;Params!$G$4+((Params!$K$9-Params!$G$4)/(Params!$K$33-Params!$G$33))*($B45-Params!$G$33)),$P$2,"")</f>
        <v/>
      </c>
      <c r="Q45" s="1" t="str">
        <f>IF(AND($C45&gt;=Params!$G$4+((Params!$K$9-Params!$G$4)/(Params!$K$33-Params!$G$33))*($B45-Params!$G$33),$C45&gt;Params!$K$9+((Params!$L$5-Params!$K$9)/(Params!$L$33-Params!$K$33))*($B45-Params!$K$33),$C45&lt;Params!$G$4+((Params!$L$5-Params!$G$4)/(Params!$L$33-Params!$G$33))*($B45-Params!$G$33)),$Q$2,"")</f>
        <v/>
      </c>
      <c r="R45" s="2" t="str">
        <f>IF(AND(OR($B45&lt;Params!$A$33,AND($B45&gt;=Params!$A$33,$B45&lt;Params!$C$33,$C45&gt;=Params!$A$18+((Params!$C$13-Params!$A$18)/(Params!$C$33-Params!$A$33))*($B45-Params!$A$33)),AND($B45&gt;=Params!$C$33,$B45&lt;Params!$D$33,$C45&gt;=Params!$C$13+((Params!$D$9-Params!$C$13)/(Params!$D$33-Params!$C$33))*($B45-Params!$C$33)),AND($B45&gt;=Params!$D$33,$C45&gt;=Params!$D$9+((Params!$G$4-Params!$D$9)/(Params!$G$33-Params!$D$33))*($B45-Params!$D$33))),$C45&lt;Params!$G$4,$B45&gt;0,$C45&gt;0),$R$2,"")</f>
        <v/>
      </c>
      <c r="S45" s="18" t="str">
        <f t="shared" si="0"/>
        <v/>
      </c>
      <c r="T45" s="14" t="str">
        <f>IF(AND($S45&lt;&gt;$J$2,$S45&lt;&gt;$K$2,$S45&lt;&gt;$L$2),"",
IF($S45=$J$2,IF(Data!$C45&gt;=Data!$D45+2,"Hawaiite","Potassic Trachybasalt"),
IF($S45=$K$2,IF(Data!$C45&gt;=Data!$D45+2,"Mugearite","Shoshonite"),
IF($S45=$L$2,(IF(Data!$C45&gt;=Data!$D45+2,"Benmoreite","Latite")),""))))</f>
        <v/>
      </c>
    </row>
    <row r="46" spans="1:20" x14ac:dyDescent="0.3">
      <c r="A46" s="16">
        <f>Data!$A46</f>
        <v>0</v>
      </c>
      <c r="B46" s="27">
        <f>Data!$B46</f>
        <v>0</v>
      </c>
      <c r="C46" s="28">
        <f>Data!$C46+Data!$D46</f>
        <v>0</v>
      </c>
      <c r="D46" s="1" t="str">
        <f>IF(AND(AND($B46&gt;=Params!$A$33,$B46&lt;Params!$C$33),AND($C46&gt;=Params!$A$32,$C46&lt;Params!$A$26)),$D$2,"")</f>
        <v/>
      </c>
      <c r="E46" s="1" t="str">
        <f>IF(AND(AND($B46&gt;=Params!$C$33,$B46&lt;Params!$F$33),AND($C46&gt;=Params!$C$32,$C46&lt;Params!$C$22)),$E$2,"")</f>
        <v/>
      </c>
      <c r="F46" s="4" t="str">
        <f>IF(AND($B46&gt;=Params!$F$33,$B46&lt;Params!$J$33,$C46&lt;Params!$F$22+((Params!$J$20-Params!$F$22)/(Params!$J$33-Params!$F$33))*($B46-Params!$F$33)),$F$2,"")</f>
        <v/>
      </c>
      <c r="G46" s="4" t="str">
        <f>IF(AND($B46&gt;=Params!$J$33,$B46&lt;Params!$N$33,$C46&lt;Params!$J$20+((Params!$N$18-Params!$J$20)/(Params!$N$33-Params!$J$33))*($B46-Params!$J$33)),$G$2,"")</f>
        <v/>
      </c>
      <c r="H46" s="4" t="str">
        <f>IF(AND($B46&gt;=Params!$N$33,$C46&lt;Params!$N$18+((Params!$Q$16-Params!$N$18)/(Params!$Q$33-Params!$N$33))*($B46-Params!$N$33),C$3&lt;Params!$Q$16+((Params!$S$32-Params!$Q$16)/(Params!$S$33-Params!$Q$33))*($B46-Params!$Q$33)),$H$2,"")</f>
        <v/>
      </c>
      <c r="I46" s="12" t="str">
        <f>IF(AND($B46&gt;=Params!$Q$33,$C46&gt;=Params!$Q$16+((Params!$S$32-Params!$Q$16)/(Params!$S$33-Params!$Q$33))*($B46-Params!$Q$33)),$I$2,"")</f>
        <v/>
      </c>
      <c r="J46" s="1" t="str">
        <f>IF(AND($C46&gt;=Params!$C$22,$C46&lt;Params!$C$22+((Params!$E$17-Params!$C$22)/(Params!$E$33-Params!$C$33))*($B46-Params!$C$33),$C46&lt;Params!$E$17+((Params!$F$22-Params!$E$17)/(Params!$F$33-Params!$E$33))*($B46-Params!$E$33)),$J$2,"")</f>
        <v/>
      </c>
      <c r="K46" s="1" t="str">
        <f>IF(AND($C46&gt;=Params!$E$17+((Params!$F$22-Params!$E$17)/(Params!$F$33-Params!$E$33))*($B46-Params!$E$33),$C46&gt;=Params!$F$22+((Params!$J$20-Params!$F$22)/(Params!$J$33-Params!$F$33))*($B46-Params!$F$33),$C46&lt;Params!$E$17+((Params!$H$13-Params!$E$17)/(Params!$H$33-Params!$E$33))*($B46-Params!$E$33),$C46&lt;Params!$H$13+((Params!$J$20-Params!$H$13)/(Params!$J$33-Params!$H$33))*($B46-Params!$H$33)),$K$2,"")</f>
        <v/>
      </c>
      <c r="L46" s="1" t="str">
        <f>IF(AND($C46&gt;=Params!$H$13+((Params!$J$20-Params!$H$13)/(Params!$J$33-Params!$H$33))*($B46-Params!$H$33),$C46&gt;=Params!$J$20+((Params!$N$18-Params!$J$20)/(Params!$N$33-Params!$J$33))*($B46-Params!$J$33),$C46&lt;Params!$H$13+((Params!$K$9-Params!$H$13)/(Params!$K$33-Params!$H$33))*($B46-Params!$H$33),$C46&lt;Params!$K$9+((Params!$N$18-Params!$K$9)/(Params!$N$33-Params!$K$33))*($B46-Params!$K$33)),$L$2,"")</f>
        <v/>
      </c>
      <c r="M46" s="2" t="str">
        <f>IF(AND($C46&gt;=Params!$K$9+((Params!$N$18-Params!$K$9)/(Params!$N$33-Params!$K$33))*($B46-Params!$K$33),$C46&gt;=Params!$N$18+((Params!$Q$16-Params!$N$18)/(Params!$Q$33-Params!$N76))*($B46-Params!$Q$33),$C46&lt;Params!$K$9+((Params!$L$5-Params!$K$9)/(Params!$L$33-Params!$K$33))*($B46-Params!$K$33),$C46&lt;Params!$L$5+((Params!$Q$4-Params!$L$5)/(Params!$Q$33-Params!$L$33))*($B46-Params!$L$33),$B46&lt;Params!$Q$33),$M$2,"")</f>
        <v/>
      </c>
      <c r="N46" s="3" t="str">
        <f>IF(OR(AND($C46&gt;=Params!$A$26,$B46&gt;=Params!$A$33,$B46&lt;Params!$C$33,$C46&lt;Params!$A$18+((Params!$C$13-Params!$A$18)/(Params!$C$33-Params!$A$33))*($B46-Params!$A$33)),AND($B46&gt;=Params!$C$33,$C46&gt;Params!$C$22+((Params!$E$17-Params!$C$22)/(Params!$E$33-Params!$C$33))*($B46-Params!$C$33),$C46&lt;Params!$C$13+((Params!$E$17-Params!$C$13)/(Params!$E$33-Params!$C$33))*($B46-Params!$C$33))),$N$2,"")</f>
        <v/>
      </c>
      <c r="O46" s="1" t="str">
        <f>IF(AND($C46&gt;=Params!$C$13+((Params!$E$17-Params!$C$13)/(Params!$E$33-Params!$C$33))*($B46-Params!$C$33),$C46&gt;=Params!$E$17+((Params!$H$13-Params!$E$17)/(Params!$H$33-Params!$E$33))*($B46-Params!$E$33),$C46&lt;Params!$C$13+((Params!$D$9-Params!$C$13)/(Params!$D$33-Params!$C$33))*($B46-Params!$C$33),$C46&lt;Params!$D$9+((Params!$H$13-Params!$D$9)/(Params!$H$33-Params!$D$33))*($B46-Params!$D$33)),$O$2,"")</f>
        <v/>
      </c>
      <c r="P46" s="1" t="str">
        <f>IF(AND($C46&gt;=Params!$D$9+((Params!$H$13-Params!$D$9)/(Params!$H$33-Params!$D$33))*($B46-Params!$D$33),$C46&gt;=Params!$H$13+((Params!$K$9-Params!$H$13)/(Params!$K$33-Params!$H$33))*($B46-Params!$H$33),$C46&lt;Params!$D$9+((Params!$G$4-Params!$D$9)/(Params!$G$33-Params!$D$33))*($B46-Params!$D$33),$C46&lt;Params!$G$4+((Params!$K$9-Params!$G$4)/(Params!$K$33-Params!$G$33))*($B46-Params!$G$33)),$P$2,"")</f>
        <v/>
      </c>
      <c r="Q46" s="1" t="str">
        <f>IF(AND($C46&gt;=Params!$G$4+((Params!$K$9-Params!$G$4)/(Params!$K$33-Params!$G$33))*($B46-Params!$G$33),$C46&gt;Params!$K$9+((Params!$L$5-Params!$K$9)/(Params!$L$33-Params!$K$33))*($B46-Params!$K$33),$C46&lt;Params!$G$4+((Params!$L$5-Params!$G$4)/(Params!$L$33-Params!$G$33))*($B46-Params!$G$33)),$Q$2,"")</f>
        <v/>
      </c>
      <c r="R46" s="2" t="str">
        <f>IF(AND(OR($B46&lt;Params!$A$33,AND($B46&gt;=Params!$A$33,$B46&lt;Params!$C$33,$C46&gt;=Params!$A$18+((Params!$C$13-Params!$A$18)/(Params!$C$33-Params!$A$33))*($B46-Params!$A$33)),AND($B46&gt;=Params!$C$33,$B46&lt;Params!$D$33,$C46&gt;=Params!$C$13+((Params!$D$9-Params!$C$13)/(Params!$D$33-Params!$C$33))*($B46-Params!$C$33)),AND($B46&gt;=Params!$D$33,$C46&gt;=Params!$D$9+((Params!$G$4-Params!$D$9)/(Params!$G$33-Params!$D$33))*($B46-Params!$D$33))),$C46&lt;Params!$G$4,$B46&gt;0,$C46&gt;0),$R$2,"")</f>
        <v/>
      </c>
      <c r="S46" s="18" t="str">
        <f t="shared" si="0"/>
        <v/>
      </c>
      <c r="T46" s="14" t="str">
        <f>IF(AND($S46&lt;&gt;$J$2,$S46&lt;&gt;$K$2,$S46&lt;&gt;$L$2),"",
IF($S46=$J$2,IF(Data!$C46&gt;=Data!$D46+2,"Hawaiite","Potassic Trachybasalt"),
IF($S46=$K$2,IF(Data!$C46&gt;=Data!$D46+2,"Mugearite","Shoshonite"),
IF($S46=$L$2,(IF(Data!$C46&gt;=Data!$D46+2,"Benmoreite","Latite")),""))))</f>
        <v/>
      </c>
    </row>
    <row r="47" spans="1:20" x14ac:dyDescent="0.3">
      <c r="A47" s="16">
        <f>Data!$A47</f>
        <v>0</v>
      </c>
      <c r="B47" s="27">
        <f>Data!$B47</f>
        <v>0</v>
      </c>
      <c r="C47" s="28">
        <f>Data!$C47+Data!$D47</f>
        <v>0</v>
      </c>
      <c r="D47" s="1" t="str">
        <f>IF(AND(AND($B47&gt;=Params!$A$33,$B47&lt;Params!$C$33),AND($C47&gt;=Params!$A$32,$C47&lt;Params!$A$26)),$D$2,"")</f>
        <v/>
      </c>
      <c r="E47" s="1" t="str">
        <f>IF(AND(AND($B47&gt;=Params!$C$33,$B47&lt;Params!$F$33),AND($C47&gt;=Params!$C$32,$C47&lt;Params!$C$22)),$E$2,"")</f>
        <v/>
      </c>
      <c r="F47" s="4" t="str">
        <f>IF(AND($B47&gt;=Params!$F$33,$B47&lt;Params!$J$33,$C47&lt;Params!$F$22+((Params!$J$20-Params!$F$22)/(Params!$J$33-Params!$F$33))*($B47-Params!$F$33)),$F$2,"")</f>
        <v/>
      </c>
      <c r="G47" s="4" t="str">
        <f>IF(AND($B47&gt;=Params!$J$33,$B47&lt;Params!$N$33,$C47&lt;Params!$J$20+((Params!$N$18-Params!$J$20)/(Params!$N$33-Params!$J$33))*($B47-Params!$J$33)),$G$2,"")</f>
        <v/>
      </c>
      <c r="H47" s="4" t="str">
        <f>IF(AND($B47&gt;=Params!$N$33,$C47&lt;Params!$N$18+((Params!$Q$16-Params!$N$18)/(Params!$Q$33-Params!$N$33))*($B47-Params!$N$33),C$3&lt;Params!$Q$16+((Params!$S$32-Params!$Q$16)/(Params!$S$33-Params!$Q$33))*($B47-Params!$Q$33)),$H$2,"")</f>
        <v/>
      </c>
      <c r="I47" s="12" t="str">
        <f>IF(AND($B47&gt;=Params!$Q$33,$C47&gt;=Params!$Q$16+((Params!$S$32-Params!$Q$16)/(Params!$S$33-Params!$Q$33))*($B47-Params!$Q$33)),$I$2,"")</f>
        <v/>
      </c>
      <c r="J47" s="1" t="str">
        <f>IF(AND($C47&gt;=Params!$C$22,$C47&lt;Params!$C$22+((Params!$E$17-Params!$C$22)/(Params!$E$33-Params!$C$33))*($B47-Params!$C$33),$C47&lt;Params!$E$17+((Params!$F$22-Params!$E$17)/(Params!$F$33-Params!$E$33))*($B47-Params!$E$33)),$J$2,"")</f>
        <v/>
      </c>
      <c r="K47" s="1" t="str">
        <f>IF(AND($C47&gt;=Params!$E$17+((Params!$F$22-Params!$E$17)/(Params!$F$33-Params!$E$33))*($B47-Params!$E$33),$C47&gt;=Params!$F$22+((Params!$J$20-Params!$F$22)/(Params!$J$33-Params!$F$33))*($B47-Params!$F$33),$C47&lt;Params!$E$17+((Params!$H$13-Params!$E$17)/(Params!$H$33-Params!$E$33))*($B47-Params!$E$33),$C47&lt;Params!$H$13+((Params!$J$20-Params!$H$13)/(Params!$J$33-Params!$H$33))*($B47-Params!$H$33)),$K$2,"")</f>
        <v/>
      </c>
      <c r="L47" s="1" t="str">
        <f>IF(AND($C47&gt;=Params!$H$13+((Params!$J$20-Params!$H$13)/(Params!$J$33-Params!$H$33))*($B47-Params!$H$33),$C47&gt;=Params!$J$20+((Params!$N$18-Params!$J$20)/(Params!$N$33-Params!$J$33))*($B47-Params!$J$33),$C47&lt;Params!$H$13+((Params!$K$9-Params!$H$13)/(Params!$K$33-Params!$H$33))*($B47-Params!$H$33),$C47&lt;Params!$K$9+((Params!$N$18-Params!$K$9)/(Params!$N$33-Params!$K$33))*($B47-Params!$K$33)),$L$2,"")</f>
        <v/>
      </c>
      <c r="M47" s="2" t="str">
        <f>IF(AND($C47&gt;=Params!$K$9+((Params!$N$18-Params!$K$9)/(Params!$N$33-Params!$K$33))*($B47-Params!$K$33),$C47&gt;=Params!$N$18+((Params!$Q$16-Params!$N$18)/(Params!$Q$33-Params!$N77))*($B47-Params!$Q$33),$C47&lt;Params!$K$9+((Params!$L$5-Params!$K$9)/(Params!$L$33-Params!$K$33))*($B47-Params!$K$33),$C47&lt;Params!$L$5+((Params!$Q$4-Params!$L$5)/(Params!$Q$33-Params!$L$33))*($B47-Params!$L$33),$B47&lt;Params!$Q$33),$M$2,"")</f>
        <v/>
      </c>
      <c r="N47" s="3" t="str">
        <f>IF(OR(AND($C47&gt;=Params!$A$26,$B47&gt;=Params!$A$33,$B47&lt;Params!$C$33,$C47&lt;Params!$A$18+((Params!$C$13-Params!$A$18)/(Params!$C$33-Params!$A$33))*($B47-Params!$A$33)),AND($B47&gt;=Params!$C$33,$C47&gt;Params!$C$22+((Params!$E$17-Params!$C$22)/(Params!$E$33-Params!$C$33))*($B47-Params!$C$33),$C47&lt;Params!$C$13+((Params!$E$17-Params!$C$13)/(Params!$E$33-Params!$C$33))*($B47-Params!$C$33))),$N$2,"")</f>
        <v/>
      </c>
      <c r="O47" s="1" t="str">
        <f>IF(AND($C47&gt;=Params!$C$13+((Params!$E$17-Params!$C$13)/(Params!$E$33-Params!$C$33))*($B47-Params!$C$33),$C47&gt;=Params!$E$17+((Params!$H$13-Params!$E$17)/(Params!$H$33-Params!$E$33))*($B47-Params!$E$33),$C47&lt;Params!$C$13+((Params!$D$9-Params!$C$13)/(Params!$D$33-Params!$C$33))*($B47-Params!$C$33),$C47&lt;Params!$D$9+((Params!$H$13-Params!$D$9)/(Params!$H$33-Params!$D$33))*($B47-Params!$D$33)),$O$2,"")</f>
        <v/>
      </c>
      <c r="P47" s="1" t="str">
        <f>IF(AND($C47&gt;=Params!$D$9+((Params!$H$13-Params!$D$9)/(Params!$H$33-Params!$D$33))*($B47-Params!$D$33),$C47&gt;=Params!$H$13+((Params!$K$9-Params!$H$13)/(Params!$K$33-Params!$H$33))*($B47-Params!$H$33),$C47&lt;Params!$D$9+((Params!$G$4-Params!$D$9)/(Params!$G$33-Params!$D$33))*($B47-Params!$D$33),$C47&lt;Params!$G$4+((Params!$K$9-Params!$G$4)/(Params!$K$33-Params!$G$33))*($B47-Params!$G$33)),$P$2,"")</f>
        <v/>
      </c>
      <c r="Q47" s="1" t="str">
        <f>IF(AND($C47&gt;=Params!$G$4+((Params!$K$9-Params!$G$4)/(Params!$K$33-Params!$G$33))*($B47-Params!$G$33),$C47&gt;Params!$K$9+((Params!$L$5-Params!$K$9)/(Params!$L$33-Params!$K$33))*($B47-Params!$K$33),$C47&lt;Params!$G$4+((Params!$L$5-Params!$G$4)/(Params!$L$33-Params!$G$33))*($B47-Params!$G$33)),$Q$2,"")</f>
        <v/>
      </c>
      <c r="R47" s="2" t="str">
        <f>IF(AND(OR($B47&lt;Params!$A$33,AND($B47&gt;=Params!$A$33,$B47&lt;Params!$C$33,$C47&gt;=Params!$A$18+((Params!$C$13-Params!$A$18)/(Params!$C$33-Params!$A$33))*($B47-Params!$A$33)),AND($B47&gt;=Params!$C$33,$B47&lt;Params!$D$33,$C47&gt;=Params!$C$13+((Params!$D$9-Params!$C$13)/(Params!$D$33-Params!$C$33))*($B47-Params!$C$33)),AND($B47&gt;=Params!$D$33,$C47&gt;=Params!$D$9+((Params!$G$4-Params!$D$9)/(Params!$G$33-Params!$D$33))*($B47-Params!$D$33))),$C47&lt;Params!$G$4,$B47&gt;0,$C47&gt;0),$R$2,"")</f>
        <v/>
      </c>
      <c r="S47" s="18" t="str">
        <f t="shared" si="0"/>
        <v/>
      </c>
      <c r="T47" s="14" t="str">
        <f>IF(AND($S47&lt;&gt;$J$2,$S47&lt;&gt;$K$2,$S47&lt;&gt;$L$2),"",
IF($S47=$J$2,IF(Data!$C47&gt;=Data!$D47+2,"Hawaiite","Potassic Trachybasalt"),
IF($S47=$K$2,IF(Data!$C47&gt;=Data!$D47+2,"Mugearite","Shoshonite"),
IF($S47=$L$2,(IF(Data!$C47&gt;=Data!$D47+2,"Benmoreite","Latite")),""))))</f>
        <v/>
      </c>
    </row>
    <row r="48" spans="1:20" x14ac:dyDescent="0.3">
      <c r="A48" s="16">
        <f>Data!$A48</f>
        <v>0</v>
      </c>
      <c r="B48" s="27">
        <f>Data!$B48</f>
        <v>0</v>
      </c>
      <c r="C48" s="28">
        <f>Data!$C48+Data!$D48</f>
        <v>0</v>
      </c>
      <c r="D48" s="1" t="str">
        <f>IF(AND(AND($B48&gt;=Params!$A$33,$B48&lt;Params!$C$33),AND($C48&gt;=Params!$A$32,$C48&lt;Params!$A$26)),$D$2,"")</f>
        <v/>
      </c>
      <c r="E48" s="1" t="str">
        <f>IF(AND(AND($B48&gt;=Params!$C$33,$B48&lt;Params!$F$33),AND($C48&gt;=Params!$C$32,$C48&lt;Params!$C$22)),$E$2,"")</f>
        <v/>
      </c>
      <c r="F48" s="4" t="str">
        <f>IF(AND($B48&gt;=Params!$F$33,$B48&lt;Params!$J$33,$C48&lt;Params!$F$22+((Params!$J$20-Params!$F$22)/(Params!$J$33-Params!$F$33))*($B48-Params!$F$33)),$F$2,"")</f>
        <v/>
      </c>
      <c r="G48" s="4" t="str">
        <f>IF(AND($B48&gt;=Params!$J$33,$B48&lt;Params!$N$33,$C48&lt;Params!$J$20+((Params!$N$18-Params!$J$20)/(Params!$N$33-Params!$J$33))*($B48-Params!$J$33)),$G$2,"")</f>
        <v/>
      </c>
      <c r="H48" s="4" t="str">
        <f>IF(AND($B48&gt;=Params!$N$33,$C48&lt;Params!$N$18+((Params!$Q$16-Params!$N$18)/(Params!$Q$33-Params!$N$33))*($B48-Params!$N$33),C$3&lt;Params!$Q$16+((Params!$S$32-Params!$Q$16)/(Params!$S$33-Params!$Q$33))*($B48-Params!$Q$33)),$H$2,"")</f>
        <v/>
      </c>
      <c r="I48" s="12" t="str">
        <f>IF(AND($B48&gt;=Params!$Q$33,$C48&gt;=Params!$Q$16+((Params!$S$32-Params!$Q$16)/(Params!$S$33-Params!$Q$33))*($B48-Params!$Q$33)),$I$2,"")</f>
        <v/>
      </c>
      <c r="J48" s="1" t="str">
        <f>IF(AND($C48&gt;=Params!$C$22,$C48&lt;Params!$C$22+((Params!$E$17-Params!$C$22)/(Params!$E$33-Params!$C$33))*($B48-Params!$C$33),$C48&lt;Params!$E$17+((Params!$F$22-Params!$E$17)/(Params!$F$33-Params!$E$33))*($B48-Params!$E$33)),$J$2,"")</f>
        <v/>
      </c>
      <c r="K48" s="1" t="str">
        <f>IF(AND($C48&gt;=Params!$E$17+((Params!$F$22-Params!$E$17)/(Params!$F$33-Params!$E$33))*($B48-Params!$E$33),$C48&gt;=Params!$F$22+((Params!$J$20-Params!$F$22)/(Params!$J$33-Params!$F$33))*($B48-Params!$F$33),$C48&lt;Params!$E$17+((Params!$H$13-Params!$E$17)/(Params!$H$33-Params!$E$33))*($B48-Params!$E$33),$C48&lt;Params!$H$13+((Params!$J$20-Params!$H$13)/(Params!$J$33-Params!$H$33))*($B48-Params!$H$33)),$K$2,"")</f>
        <v/>
      </c>
      <c r="L48" s="1" t="str">
        <f>IF(AND($C48&gt;=Params!$H$13+((Params!$J$20-Params!$H$13)/(Params!$J$33-Params!$H$33))*($B48-Params!$H$33),$C48&gt;=Params!$J$20+((Params!$N$18-Params!$J$20)/(Params!$N$33-Params!$J$33))*($B48-Params!$J$33),$C48&lt;Params!$H$13+((Params!$K$9-Params!$H$13)/(Params!$K$33-Params!$H$33))*($B48-Params!$H$33),$C48&lt;Params!$K$9+((Params!$N$18-Params!$K$9)/(Params!$N$33-Params!$K$33))*($B48-Params!$K$33)),$L$2,"")</f>
        <v/>
      </c>
      <c r="M48" s="2" t="str">
        <f>IF(AND($C48&gt;=Params!$K$9+((Params!$N$18-Params!$K$9)/(Params!$N$33-Params!$K$33))*($B48-Params!$K$33),$C48&gt;=Params!$N$18+((Params!$Q$16-Params!$N$18)/(Params!$Q$33-Params!$N78))*($B48-Params!$Q$33),$C48&lt;Params!$K$9+((Params!$L$5-Params!$K$9)/(Params!$L$33-Params!$K$33))*($B48-Params!$K$33),$C48&lt;Params!$L$5+((Params!$Q$4-Params!$L$5)/(Params!$Q$33-Params!$L$33))*($B48-Params!$L$33),$B48&lt;Params!$Q$33),$M$2,"")</f>
        <v/>
      </c>
      <c r="N48" s="3" t="str">
        <f>IF(OR(AND($C48&gt;=Params!$A$26,$B48&gt;=Params!$A$33,$B48&lt;Params!$C$33,$C48&lt;Params!$A$18+((Params!$C$13-Params!$A$18)/(Params!$C$33-Params!$A$33))*($B48-Params!$A$33)),AND($B48&gt;=Params!$C$33,$C48&gt;Params!$C$22+((Params!$E$17-Params!$C$22)/(Params!$E$33-Params!$C$33))*($B48-Params!$C$33),$C48&lt;Params!$C$13+((Params!$E$17-Params!$C$13)/(Params!$E$33-Params!$C$33))*($B48-Params!$C$33))),$N$2,"")</f>
        <v/>
      </c>
      <c r="O48" s="1" t="str">
        <f>IF(AND($C48&gt;=Params!$C$13+((Params!$E$17-Params!$C$13)/(Params!$E$33-Params!$C$33))*($B48-Params!$C$33),$C48&gt;=Params!$E$17+((Params!$H$13-Params!$E$17)/(Params!$H$33-Params!$E$33))*($B48-Params!$E$33),$C48&lt;Params!$C$13+((Params!$D$9-Params!$C$13)/(Params!$D$33-Params!$C$33))*($B48-Params!$C$33),$C48&lt;Params!$D$9+((Params!$H$13-Params!$D$9)/(Params!$H$33-Params!$D$33))*($B48-Params!$D$33)),$O$2,"")</f>
        <v/>
      </c>
      <c r="P48" s="1" t="str">
        <f>IF(AND($C48&gt;=Params!$D$9+((Params!$H$13-Params!$D$9)/(Params!$H$33-Params!$D$33))*($B48-Params!$D$33),$C48&gt;=Params!$H$13+((Params!$K$9-Params!$H$13)/(Params!$K$33-Params!$H$33))*($B48-Params!$H$33),$C48&lt;Params!$D$9+((Params!$G$4-Params!$D$9)/(Params!$G$33-Params!$D$33))*($B48-Params!$D$33),$C48&lt;Params!$G$4+((Params!$K$9-Params!$G$4)/(Params!$K$33-Params!$G$33))*($B48-Params!$G$33)),$P$2,"")</f>
        <v/>
      </c>
      <c r="Q48" s="1" t="str">
        <f>IF(AND($C48&gt;=Params!$G$4+((Params!$K$9-Params!$G$4)/(Params!$K$33-Params!$G$33))*($B48-Params!$G$33),$C48&gt;Params!$K$9+((Params!$L$5-Params!$K$9)/(Params!$L$33-Params!$K$33))*($B48-Params!$K$33),$C48&lt;Params!$G$4+((Params!$L$5-Params!$G$4)/(Params!$L$33-Params!$G$33))*($B48-Params!$G$33)),$Q$2,"")</f>
        <v/>
      </c>
      <c r="R48" s="2" t="str">
        <f>IF(AND(OR($B48&lt;Params!$A$33,AND($B48&gt;=Params!$A$33,$B48&lt;Params!$C$33,$C48&gt;=Params!$A$18+((Params!$C$13-Params!$A$18)/(Params!$C$33-Params!$A$33))*($B48-Params!$A$33)),AND($B48&gt;=Params!$C$33,$B48&lt;Params!$D$33,$C48&gt;=Params!$C$13+((Params!$D$9-Params!$C$13)/(Params!$D$33-Params!$C$33))*($B48-Params!$C$33)),AND($B48&gt;=Params!$D$33,$C48&gt;=Params!$D$9+((Params!$G$4-Params!$D$9)/(Params!$G$33-Params!$D$33))*($B48-Params!$D$33))),$C48&lt;Params!$G$4,$B48&gt;0,$C48&gt;0),$R$2,"")</f>
        <v/>
      </c>
      <c r="S48" s="18" t="str">
        <f t="shared" si="0"/>
        <v/>
      </c>
      <c r="T48" s="14" t="str">
        <f>IF(AND($S48&lt;&gt;$J$2,$S48&lt;&gt;$K$2,$S48&lt;&gt;$L$2),"",
IF($S48=$J$2,IF(Data!$C48&gt;=Data!$D48+2,"Hawaiite","Potassic Trachybasalt"),
IF($S48=$K$2,IF(Data!$C48&gt;=Data!$D48+2,"Mugearite","Shoshonite"),
IF($S48=$L$2,(IF(Data!$C48&gt;=Data!$D48+2,"Benmoreite","Latite")),""))))</f>
        <v/>
      </c>
    </row>
    <row r="49" spans="1:20" x14ac:dyDescent="0.3">
      <c r="A49" s="16">
        <f>Data!$A49</f>
        <v>0</v>
      </c>
      <c r="B49" s="27">
        <f>Data!$B49</f>
        <v>0</v>
      </c>
      <c r="C49" s="28">
        <f>Data!$C49+Data!$D49</f>
        <v>0</v>
      </c>
      <c r="D49" s="1" t="str">
        <f>IF(AND(AND($B49&gt;=Params!$A$33,$B49&lt;Params!$C$33),AND($C49&gt;=Params!$A$32,$C49&lt;Params!$A$26)),$D$2,"")</f>
        <v/>
      </c>
      <c r="E49" s="1" t="str">
        <f>IF(AND(AND($B49&gt;=Params!$C$33,$B49&lt;Params!$F$33),AND($C49&gt;=Params!$C$32,$C49&lt;Params!$C$22)),$E$2,"")</f>
        <v/>
      </c>
      <c r="F49" s="4" t="str">
        <f>IF(AND($B49&gt;=Params!$F$33,$B49&lt;Params!$J$33,$C49&lt;Params!$F$22+((Params!$J$20-Params!$F$22)/(Params!$J$33-Params!$F$33))*($B49-Params!$F$33)),$F$2,"")</f>
        <v/>
      </c>
      <c r="G49" s="4" t="str">
        <f>IF(AND($B49&gt;=Params!$J$33,$B49&lt;Params!$N$33,$C49&lt;Params!$J$20+((Params!$N$18-Params!$J$20)/(Params!$N$33-Params!$J$33))*($B49-Params!$J$33)),$G$2,"")</f>
        <v/>
      </c>
      <c r="H49" s="4" t="str">
        <f>IF(AND($B49&gt;=Params!$N$33,$C49&lt;Params!$N$18+((Params!$Q$16-Params!$N$18)/(Params!$Q$33-Params!$N$33))*($B49-Params!$N$33),C$3&lt;Params!$Q$16+((Params!$S$32-Params!$Q$16)/(Params!$S$33-Params!$Q$33))*($B49-Params!$Q$33)),$H$2,"")</f>
        <v/>
      </c>
      <c r="I49" s="12" t="str">
        <f>IF(AND($B49&gt;=Params!$Q$33,$C49&gt;=Params!$Q$16+((Params!$S$32-Params!$Q$16)/(Params!$S$33-Params!$Q$33))*($B49-Params!$Q$33)),$I$2,"")</f>
        <v/>
      </c>
      <c r="J49" s="1" t="str">
        <f>IF(AND($C49&gt;=Params!$C$22,$C49&lt;Params!$C$22+((Params!$E$17-Params!$C$22)/(Params!$E$33-Params!$C$33))*($B49-Params!$C$33),$C49&lt;Params!$E$17+((Params!$F$22-Params!$E$17)/(Params!$F$33-Params!$E$33))*($B49-Params!$E$33)),$J$2,"")</f>
        <v/>
      </c>
      <c r="K49" s="1" t="str">
        <f>IF(AND($C49&gt;=Params!$E$17+((Params!$F$22-Params!$E$17)/(Params!$F$33-Params!$E$33))*($B49-Params!$E$33),$C49&gt;=Params!$F$22+((Params!$J$20-Params!$F$22)/(Params!$J$33-Params!$F$33))*($B49-Params!$F$33),$C49&lt;Params!$E$17+((Params!$H$13-Params!$E$17)/(Params!$H$33-Params!$E$33))*($B49-Params!$E$33),$C49&lt;Params!$H$13+((Params!$J$20-Params!$H$13)/(Params!$J$33-Params!$H$33))*($B49-Params!$H$33)),$K$2,"")</f>
        <v/>
      </c>
      <c r="L49" s="1" t="str">
        <f>IF(AND($C49&gt;=Params!$H$13+((Params!$J$20-Params!$H$13)/(Params!$J$33-Params!$H$33))*($B49-Params!$H$33),$C49&gt;=Params!$J$20+((Params!$N$18-Params!$J$20)/(Params!$N$33-Params!$J$33))*($B49-Params!$J$33),$C49&lt;Params!$H$13+((Params!$K$9-Params!$H$13)/(Params!$K$33-Params!$H$33))*($B49-Params!$H$33),$C49&lt;Params!$K$9+((Params!$N$18-Params!$K$9)/(Params!$N$33-Params!$K$33))*($B49-Params!$K$33)),$L$2,"")</f>
        <v/>
      </c>
      <c r="M49" s="2" t="str">
        <f>IF(AND($C49&gt;=Params!$K$9+((Params!$N$18-Params!$K$9)/(Params!$N$33-Params!$K$33))*($B49-Params!$K$33),$C49&gt;=Params!$N$18+((Params!$Q$16-Params!$N$18)/(Params!$Q$33-Params!$N79))*($B49-Params!$Q$33),$C49&lt;Params!$K$9+((Params!$L$5-Params!$K$9)/(Params!$L$33-Params!$K$33))*($B49-Params!$K$33),$C49&lt;Params!$L$5+((Params!$Q$4-Params!$L$5)/(Params!$Q$33-Params!$L$33))*($B49-Params!$L$33),$B49&lt;Params!$Q$33),$M$2,"")</f>
        <v/>
      </c>
      <c r="N49" s="3" t="str">
        <f>IF(OR(AND($C49&gt;=Params!$A$26,$B49&gt;=Params!$A$33,$B49&lt;Params!$C$33,$C49&lt;Params!$A$18+((Params!$C$13-Params!$A$18)/(Params!$C$33-Params!$A$33))*($B49-Params!$A$33)),AND($B49&gt;=Params!$C$33,$C49&gt;Params!$C$22+((Params!$E$17-Params!$C$22)/(Params!$E$33-Params!$C$33))*($B49-Params!$C$33),$C49&lt;Params!$C$13+((Params!$E$17-Params!$C$13)/(Params!$E$33-Params!$C$33))*($B49-Params!$C$33))),$N$2,"")</f>
        <v/>
      </c>
      <c r="O49" s="1" t="str">
        <f>IF(AND($C49&gt;=Params!$C$13+((Params!$E$17-Params!$C$13)/(Params!$E$33-Params!$C$33))*($B49-Params!$C$33),$C49&gt;=Params!$E$17+((Params!$H$13-Params!$E$17)/(Params!$H$33-Params!$E$33))*($B49-Params!$E$33),$C49&lt;Params!$C$13+((Params!$D$9-Params!$C$13)/(Params!$D$33-Params!$C$33))*($B49-Params!$C$33),$C49&lt;Params!$D$9+((Params!$H$13-Params!$D$9)/(Params!$H$33-Params!$D$33))*($B49-Params!$D$33)),$O$2,"")</f>
        <v/>
      </c>
      <c r="P49" s="1" t="str">
        <f>IF(AND($C49&gt;=Params!$D$9+((Params!$H$13-Params!$D$9)/(Params!$H$33-Params!$D$33))*($B49-Params!$D$33),$C49&gt;=Params!$H$13+((Params!$K$9-Params!$H$13)/(Params!$K$33-Params!$H$33))*($B49-Params!$H$33),$C49&lt;Params!$D$9+((Params!$G$4-Params!$D$9)/(Params!$G$33-Params!$D$33))*($B49-Params!$D$33),$C49&lt;Params!$G$4+((Params!$K$9-Params!$G$4)/(Params!$K$33-Params!$G$33))*($B49-Params!$G$33)),$P$2,"")</f>
        <v/>
      </c>
      <c r="Q49" s="1" t="str">
        <f>IF(AND($C49&gt;=Params!$G$4+((Params!$K$9-Params!$G$4)/(Params!$K$33-Params!$G$33))*($B49-Params!$G$33),$C49&gt;Params!$K$9+((Params!$L$5-Params!$K$9)/(Params!$L$33-Params!$K$33))*($B49-Params!$K$33),$C49&lt;Params!$G$4+((Params!$L$5-Params!$G$4)/(Params!$L$33-Params!$G$33))*($B49-Params!$G$33)),$Q$2,"")</f>
        <v/>
      </c>
      <c r="R49" s="2" t="str">
        <f>IF(AND(OR($B49&lt;Params!$A$33,AND($B49&gt;=Params!$A$33,$B49&lt;Params!$C$33,$C49&gt;=Params!$A$18+((Params!$C$13-Params!$A$18)/(Params!$C$33-Params!$A$33))*($B49-Params!$A$33)),AND($B49&gt;=Params!$C$33,$B49&lt;Params!$D$33,$C49&gt;=Params!$C$13+((Params!$D$9-Params!$C$13)/(Params!$D$33-Params!$C$33))*($B49-Params!$C$33)),AND($B49&gt;=Params!$D$33,$C49&gt;=Params!$D$9+((Params!$G$4-Params!$D$9)/(Params!$G$33-Params!$D$33))*($B49-Params!$D$33))),$C49&lt;Params!$G$4,$B49&gt;0,$C49&gt;0),$R$2,"")</f>
        <v/>
      </c>
      <c r="S49" s="18" t="str">
        <f t="shared" si="0"/>
        <v/>
      </c>
      <c r="T49" s="14" t="str">
        <f>IF(AND($S49&lt;&gt;$J$2,$S49&lt;&gt;$K$2,$S49&lt;&gt;$L$2),"",
IF($S49=$J$2,IF(Data!$C49&gt;=Data!$D49+2,"Hawaiite","Potassic Trachybasalt"),
IF($S49=$K$2,IF(Data!$C49&gt;=Data!$D49+2,"Mugearite","Shoshonite"),
IF($S49=$L$2,(IF(Data!$C49&gt;=Data!$D49+2,"Benmoreite","Latite")),""))))</f>
        <v/>
      </c>
    </row>
    <row r="50" spans="1:20" x14ac:dyDescent="0.3">
      <c r="A50" s="16">
        <f>Data!$A50</f>
        <v>0</v>
      </c>
      <c r="B50" s="27">
        <f>Data!$B50</f>
        <v>0</v>
      </c>
      <c r="C50" s="28">
        <f>Data!$C50+Data!$D50</f>
        <v>0</v>
      </c>
      <c r="D50" s="1" t="str">
        <f>IF(AND(AND($B50&gt;=Params!$A$33,$B50&lt;Params!$C$33),AND($C50&gt;=Params!$A$32,$C50&lt;Params!$A$26)),$D$2,"")</f>
        <v/>
      </c>
      <c r="E50" s="1" t="str">
        <f>IF(AND(AND($B50&gt;=Params!$C$33,$B50&lt;Params!$F$33),AND($C50&gt;=Params!$C$32,$C50&lt;Params!$C$22)),$E$2,"")</f>
        <v/>
      </c>
      <c r="F50" s="4" t="str">
        <f>IF(AND($B50&gt;=Params!$F$33,$B50&lt;Params!$J$33,$C50&lt;Params!$F$22+((Params!$J$20-Params!$F$22)/(Params!$J$33-Params!$F$33))*($B50-Params!$F$33)),$F$2,"")</f>
        <v/>
      </c>
      <c r="G50" s="4" t="str">
        <f>IF(AND($B50&gt;=Params!$J$33,$B50&lt;Params!$N$33,$C50&lt;Params!$J$20+((Params!$N$18-Params!$J$20)/(Params!$N$33-Params!$J$33))*($B50-Params!$J$33)),$G$2,"")</f>
        <v/>
      </c>
      <c r="H50" s="4" t="str">
        <f>IF(AND($B50&gt;=Params!$N$33,$C50&lt;Params!$N$18+((Params!$Q$16-Params!$N$18)/(Params!$Q$33-Params!$N$33))*($B50-Params!$N$33),C$3&lt;Params!$Q$16+((Params!$S$32-Params!$Q$16)/(Params!$S$33-Params!$Q$33))*($B50-Params!$Q$33)),$H$2,"")</f>
        <v/>
      </c>
      <c r="I50" s="12" t="str">
        <f>IF(AND($B50&gt;=Params!$Q$33,$C50&gt;=Params!$Q$16+((Params!$S$32-Params!$Q$16)/(Params!$S$33-Params!$Q$33))*($B50-Params!$Q$33)),$I$2,"")</f>
        <v/>
      </c>
      <c r="J50" s="1" t="str">
        <f>IF(AND($C50&gt;=Params!$C$22,$C50&lt;Params!$C$22+((Params!$E$17-Params!$C$22)/(Params!$E$33-Params!$C$33))*($B50-Params!$C$33),$C50&lt;Params!$E$17+((Params!$F$22-Params!$E$17)/(Params!$F$33-Params!$E$33))*($B50-Params!$E$33)),$J$2,"")</f>
        <v/>
      </c>
      <c r="K50" s="1" t="str">
        <f>IF(AND($C50&gt;=Params!$E$17+((Params!$F$22-Params!$E$17)/(Params!$F$33-Params!$E$33))*($B50-Params!$E$33),$C50&gt;=Params!$F$22+((Params!$J$20-Params!$F$22)/(Params!$J$33-Params!$F$33))*($B50-Params!$F$33),$C50&lt;Params!$E$17+((Params!$H$13-Params!$E$17)/(Params!$H$33-Params!$E$33))*($B50-Params!$E$33),$C50&lt;Params!$H$13+((Params!$J$20-Params!$H$13)/(Params!$J$33-Params!$H$33))*($B50-Params!$H$33)),$K$2,"")</f>
        <v/>
      </c>
      <c r="L50" s="1" t="str">
        <f>IF(AND($C50&gt;=Params!$H$13+((Params!$J$20-Params!$H$13)/(Params!$J$33-Params!$H$33))*($B50-Params!$H$33),$C50&gt;=Params!$J$20+((Params!$N$18-Params!$J$20)/(Params!$N$33-Params!$J$33))*($B50-Params!$J$33),$C50&lt;Params!$H$13+((Params!$K$9-Params!$H$13)/(Params!$K$33-Params!$H$33))*($B50-Params!$H$33),$C50&lt;Params!$K$9+((Params!$N$18-Params!$K$9)/(Params!$N$33-Params!$K$33))*($B50-Params!$K$33)),$L$2,"")</f>
        <v/>
      </c>
      <c r="M50" s="2" t="str">
        <f>IF(AND($C50&gt;=Params!$K$9+((Params!$N$18-Params!$K$9)/(Params!$N$33-Params!$K$33))*($B50-Params!$K$33),$C50&gt;=Params!$N$18+((Params!$Q$16-Params!$N$18)/(Params!$Q$33-Params!$N80))*($B50-Params!$Q$33),$C50&lt;Params!$K$9+((Params!$L$5-Params!$K$9)/(Params!$L$33-Params!$K$33))*($B50-Params!$K$33),$C50&lt;Params!$L$5+((Params!$Q$4-Params!$L$5)/(Params!$Q$33-Params!$L$33))*($B50-Params!$L$33),$B50&lt;Params!$Q$33),$M$2,"")</f>
        <v/>
      </c>
      <c r="N50" s="3" t="str">
        <f>IF(OR(AND($C50&gt;=Params!$A$26,$B50&gt;=Params!$A$33,$B50&lt;Params!$C$33,$C50&lt;Params!$A$18+((Params!$C$13-Params!$A$18)/(Params!$C$33-Params!$A$33))*($B50-Params!$A$33)),AND($B50&gt;=Params!$C$33,$C50&gt;Params!$C$22+((Params!$E$17-Params!$C$22)/(Params!$E$33-Params!$C$33))*($B50-Params!$C$33),$C50&lt;Params!$C$13+((Params!$E$17-Params!$C$13)/(Params!$E$33-Params!$C$33))*($B50-Params!$C$33))),$N$2,"")</f>
        <v/>
      </c>
      <c r="O50" s="1" t="str">
        <f>IF(AND($C50&gt;=Params!$C$13+((Params!$E$17-Params!$C$13)/(Params!$E$33-Params!$C$33))*($B50-Params!$C$33),$C50&gt;=Params!$E$17+((Params!$H$13-Params!$E$17)/(Params!$H$33-Params!$E$33))*($B50-Params!$E$33),$C50&lt;Params!$C$13+((Params!$D$9-Params!$C$13)/(Params!$D$33-Params!$C$33))*($B50-Params!$C$33),$C50&lt;Params!$D$9+((Params!$H$13-Params!$D$9)/(Params!$H$33-Params!$D$33))*($B50-Params!$D$33)),$O$2,"")</f>
        <v/>
      </c>
      <c r="P50" s="1" t="str">
        <f>IF(AND($C50&gt;=Params!$D$9+((Params!$H$13-Params!$D$9)/(Params!$H$33-Params!$D$33))*($B50-Params!$D$33),$C50&gt;=Params!$H$13+((Params!$K$9-Params!$H$13)/(Params!$K$33-Params!$H$33))*($B50-Params!$H$33),$C50&lt;Params!$D$9+((Params!$G$4-Params!$D$9)/(Params!$G$33-Params!$D$33))*($B50-Params!$D$33),$C50&lt;Params!$G$4+((Params!$K$9-Params!$G$4)/(Params!$K$33-Params!$G$33))*($B50-Params!$G$33)),$P$2,"")</f>
        <v/>
      </c>
      <c r="Q50" s="1" t="str">
        <f>IF(AND($C50&gt;=Params!$G$4+((Params!$K$9-Params!$G$4)/(Params!$K$33-Params!$G$33))*($B50-Params!$G$33),$C50&gt;Params!$K$9+((Params!$L$5-Params!$K$9)/(Params!$L$33-Params!$K$33))*($B50-Params!$K$33),$C50&lt;Params!$G$4+((Params!$L$5-Params!$G$4)/(Params!$L$33-Params!$G$33))*($B50-Params!$G$33)),$Q$2,"")</f>
        <v/>
      </c>
      <c r="R50" s="2" t="str">
        <f>IF(AND(OR($B50&lt;Params!$A$33,AND($B50&gt;=Params!$A$33,$B50&lt;Params!$C$33,$C50&gt;=Params!$A$18+((Params!$C$13-Params!$A$18)/(Params!$C$33-Params!$A$33))*($B50-Params!$A$33)),AND($B50&gt;=Params!$C$33,$B50&lt;Params!$D$33,$C50&gt;=Params!$C$13+((Params!$D$9-Params!$C$13)/(Params!$D$33-Params!$C$33))*($B50-Params!$C$33)),AND($B50&gt;=Params!$D$33,$C50&gt;=Params!$D$9+((Params!$G$4-Params!$D$9)/(Params!$G$33-Params!$D$33))*($B50-Params!$D$33))),$C50&lt;Params!$G$4,$B50&gt;0,$C50&gt;0),$R$2,"")</f>
        <v/>
      </c>
      <c r="S50" s="18" t="str">
        <f t="shared" si="0"/>
        <v/>
      </c>
      <c r="T50" s="14" t="str">
        <f>IF(AND($S50&lt;&gt;$J$2,$S50&lt;&gt;$K$2,$S50&lt;&gt;$L$2),"",
IF($S50=$J$2,IF(Data!$C50&gt;=Data!$D50+2,"Hawaiite","Potassic Trachybasalt"),
IF($S50=$K$2,IF(Data!$C50&gt;=Data!$D50+2,"Mugearite","Shoshonite"),
IF($S50=$L$2,(IF(Data!$C50&gt;=Data!$D50+2,"Benmoreite","Latite")),""))))</f>
        <v/>
      </c>
    </row>
    <row r="51" spans="1:20" x14ac:dyDescent="0.3">
      <c r="A51" s="16">
        <f>Data!$A51</f>
        <v>0</v>
      </c>
      <c r="B51" s="27">
        <f>Data!$B51</f>
        <v>0</v>
      </c>
      <c r="C51" s="28">
        <f>Data!$C51+Data!$D51</f>
        <v>0</v>
      </c>
      <c r="D51" s="1" t="str">
        <f>IF(AND(AND($B51&gt;=Params!$A$33,$B51&lt;Params!$C$33),AND($C51&gt;=Params!$A$32,$C51&lt;Params!$A$26)),$D$2,"")</f>
        <v/>
      </c>
      <c r="E51" s="1" t="str">
        <f>IF(AND(AND($B51&gt;=Params!$C$33,$B51&lt;Params!$F$33),AND($C51&gt;=Params!$C$32,$C51&lt;Params!$C$22)),$E$2,"")</f>
        <v/>
      </c>
      <c r="F51" s="4" t="str">
        <f>IF(AND($B51&gt;=Params!$F$33,$B51&lt;Params!$J$33,$C51&lt;Params!$F$22+((Params!$J$20-Params!$F$22)/(Params!$J$33-Params!$F$33))*($B51-Params!$F$33)),$F$2,"")</f>
        <v/>
      </c>
      <c r="G51" s="4" t="str">
        <f>IF(AND($B51&gt;=Params!$J$33,$B51&lt;Params!$N$33,$C51&lt;Params!$J$20+((Params!$N$18-Params!$J$20)/(Params!$N$33-Params!$J$33))*($B51-Params!$J$33)),$G$2,"")</f>
        <v/>
      </c>
      <c r="H51" s="4" t="str">
        <f>IF(AND($B51&gt;=Params!$N$33,$C51&lt;Params!$N$18+((Params!$Q$16-Params!$N$18)/(Params!$Q$33-Params!$N$33))*($B51-Params!$N$33),C$3&lt;Params!$Q$16+((Params!$S$32-Params!$Q$16)/(Params!$S$33-Params!$Q$33))*($B51-Params!$Q$33)),$H$2,"")</f>
        <v/>
      </c>
      <c r="I51" s="12" t="str">
        <f>IF(AND($B51&gt;=Params!$Q$33,$C51&gt;=Params!$Q$16+((Params!$S$32-Params!$Q$16)/(Params!$S$33-Params!$Q$33))*($B51-Params!$Q$33)),$I$2,"")</f>
        <v/>
      </c>
      <c r="J51" s="1" t="str">
        <f>IF(AND($C51&gt;=Params!$C$22,$C51&lt;Params!$C$22+((Params!$E$17-Params!$C$22)/(Params!$E$33-Params!$C$33))*($B51-Params!$C$33),$C51&lt;Params!$E$17+((Params!$F$22-Params!$E$17)/(Params!$F$33-Params!$E$33))*($B51-Params!$E$33)),$J$2,"")</f>
        <v/>
      </c>
      <c r="K51" s="1" t="str">
        <f>IF(AND($C51&gt;=Params!$E$17+((Params!$F$22-Params!$E$17)/(Params!$F$33-Params!$E$33))*($B51-Params!$E$33),$C51&gt;=Params!$F$22+((Params!$J$20-Params!$F$22)/(Params!$J$33-Params!$F$33))*($B51-Params!$F$33),$C51&lt;Params!$E$17+((Params!$H$13-Params!$E$17)/(Params!$H$33-Params!$E$33))*($B51-Params!$E$33),$C51&lt;Params!$H$13+((Params!$J$20-Params!$H$13)/(Params!$J$33-Params!$H$33))*($B51-Params!$H$33)),$K$2,"")</f>
        <v/>
      </c>
      <c r="L51" s="1" t="str">
        <f>IF(AND($C51&gt;=Params!$H$13+((Params!$J$20-Params!$H$13)/(Params!$J$33-Params!$H$33))*($B51-Params!$H$33),$C51&gt;=Params!$J$20+((Params!$N$18-Params!$J$20)/(Params!$N$33-Params!$J$33))*($B51-Params!$J$33),$C51&lt;Params!$H$13+((Params!$K$9-Params!$H$13)/(Params!$K$33-Params!$H$33))*($B51-Params!$H$33),$C51&lt;Params!$K$9+((Params!$N$18-Params!$K$9)/(Params!$N$33-Params!$K$33))*($B51-Params!$K$33)),$L$2,"")</f>
        <v/>
      </c>
      <c r="M51" s="2" t="str">
        <f>IF(AND($C51&gt;=Params!$K$9+((Params!$N$18-Params!$K$9)/(Params!$N$33-Params!$K$33))*($B51-Params!$K$33),$C51&gt;=Params!$N$18+((Params!$Q$16-Params!$N$18)/(Params!$Q$33-Params!$N81))*($B51-Params!$Q$33),$C51&lt;Params!$K$9+((Params!$L$5-Params!$K$9)/(Params!$L$33-Params!$K$33))*($B51-Params!$K$33),$C51&lt;Params!$L$5+((Params!$Q$4-Params!$L$5)/(Params!$Q$33-Params!$L$33))*($B51-Params!$L$33),$B51&lt;Params!$Q$33),$M$2,"")</f>
        <v/>
      </c>
      <c r="N51" s="3" t="str">
        <f>IF(OR(AND($C51&gt;=Params!$A$26,$B51&gt;=Params!$A$33,$B51&lt;Params!$C$33,$C51&lt;Params!$A$18+((Params!$C$13-Params!$A$18)/(Params!$C$33-Params!$A$33))*($B51-Params!$A$33)),AND($B51&gt;=Params!$C$33,$C51&gt;Params!$C$22+((Params!$E$17-Params!$C$22)/(Params!$E$33-Params!$C$33))*($B51-Params!$C$33),$C51&lt;Params!$C$13+((Params!$E$17-Params!$C$13)/(Params!$E$33-Params!$C$33))*($B51-Params!$C$33))),$N$2,"")</f>
        <v/>
      </c>
      <c r="O51" s="1" t="str">
        <f>IF(AND($C51&gt;=Params!$C$13+((Params!$E$17-Params!$C$13)/(Params!$E$33-Params!$C$33))*($B51-Params!$C$33),$C51&gt;=Params!$E$17+((Params!$H$13-Params!$E$17)/(Params!$H$33-Params!$E$33))*($B51-Params!$E$33),$C51&lt;Params!$C$13+((Params!$D$9-Params!$C$13)/(Params!$D$33-Params!$C$33))*($B51-Params!$C$33),$C51&lt;Params!$D$9+((Params!$H$13-Params!$D$9)/(Params!$H$33-Params!$D$33))*($B51-Params!$D$33)),$O$2,"")</f>
        <v/>
      </c>
      <c r="P51" s="1" t="str">
        <f>IF(AND($C51&gt;=Params!$D$9+((Params!$H$13-Params!$D$9)/(Params!$H$33-Params!$D$33))*($B51-Params!$D$33),$C51&gt;=Params!$H$13+((Params!$K$9-Params!$H$13)/(Params!$K$33-Params!$H$33))*($B51-Params!$H$33),$C51&lt;Params!$D$9+((Params!$G$4-Params!$D$9)/(Params!$G$33-Params!$D$33))*($B51-Params!$D$33),$C51&lt;Params!$G$4+((Params!$K$9-Params!$G$4)/(Params!$K$33-Params!$G$33))*($B51-Params!$G$33)),$P$2,"")</f>
        <v/>
      </c>
      <c r="Q51" s="1" t="str">
        <f>IF(AND($C51&gt;=Params!$G$4+((Params!$K$9-Params!$G$4)/(Params!$K$33-Params!$G$33))*($B51-Params!$G$33),$C51&gt;Params!$K$9+((Params!$L$5-Params!$K$9)/(Params!$L$33-Params!$K$33))*($B51-Params!$K$33),$C51&lt;Params!$G$4+((Params!$L$5-Params!$G$4)/(Params!$L$33-Params!$G$33))*($B51-Params!$G$33)),$Q$2,"")</f>
        <v/>
      </c>
      <c r="R51" s="2" t="str">
        <f>IF(AND(OR($B51&lt;Params!$A$33,AND($B51&gt;=Params!$A$33,$B51&lt;Params!$C$33,$C51&gt;=Params!$A$18+((Params!$C$13-Params!$A$18)/(Params!$C$33-Params!$A$33))*($B51-Params!$A$33)),AND($B51&gt;=Params!$C$33,$B51&lt;Params!$D$33,$C51&gt;=Params!$C$13+((Params!$D$9-Params!$C$13)/(Params!$D$33-Params!$C$33))*($B51-Params!$C$33)),AND($B51&gt;=Params!$D$33,$C51&gt;=Params!$D$9+((Params!$G$4-Params!$D$9)/(Params!$G$33-Params!$D$33))*($B51-Params!$D$33))),$C51&lt;Params!$G$4,$B51&gt;0,$C51&gt;0),$R$2,"")</f>
        <v/>
      </c>
      <c r="S51" s="18" t="str">
        <f t="shared" si="0"/>
        <v/>
      </c>
      <c r="T51" s="14" t="str">
        <f>IF(AND($S51&lt;&gt;$J$2,$S51&lt;&gt;$K$2,$S51&lt;&gt;$L$2),"",
IF($S51=$J$2,IF(Data!$C51&gt;=Data!$D51+2,"Hawaiite","Potassic Trachybasalt"),
IF($S51=$K$2,IF(Data!$C51&gt;=Data!$D51+2,"Mugearite","Shoshonite"),
IF($S51=$L$2,(IF(Data!$C51&gt;=Data!$D51+2,"Benmoreite","Latite")),""))))</f>
        <v/>
      </c>
    </row>
    <row r="52" spans="1:20" x14ac:dyDescent="0.3">
      <c r="A52" s="16">
        <f>Data!$A52</f>
        <v>0</v>
      </c>
      <c r="B52" s="27">
        <f>Data!$B52</f>
        <v>0</v>
      </c>
      <c r="C52" s="28">
        <f>Data!$C52+Data!$D52</f>
        <v>0</v>
      </c>
      <c r="D52" s="1" t="str">
        <f>IF(AND(AND($B52&gt;=Params!$A$33,$B52&lt;Params!$C$33),AND($C52&gt;=Params!$A$32,$C52&lt;Params!$A$26)),$D$2,"")</f>
        <v/>
      </c>
      <c r="E52" s="1" t="str">
        <f>IF(AND(AND($B52&gt;=Params!$C$33,$B52&lt;Params!$F$33),AND($C52&gt;=Params!$C$32,$C52&lt;Params!$C$22)),$E$2,"")</f>
        <v/>
      </c>
      <c r="F52" s="4" t="str">
        <f>IF(AND($B52&gt;=Params!$F$33,$B52&lt;Params!$J$33,$C52&lt;Params!$F$22+((Params!$J$20-Params!$F$22)/(Params!$J$33-Params!$F$33))*($B52-Params!$F$33)),$F$2,"")</f>
        <v/>
      </c>
      <c r="G52" s="4" t="str">
        <f>IF(AND($B52&gt;=Params!$J$33,$B52&lt;Params!$N$33,$C52&lt;Params!$J$20+((Params!$N$18-Params!$J$20)/(Params!$N$33-Params!$J$33))*($B52-Params!$J$33)),$G$2,"")</f>
        <v/>
      </c>
      <c r="H52" s="4" t="str">
        <f>IF(AND($B52&gt;=Params!$N$33,$C52&lt;Params!$N$18+((Params!$Q$16-Params!$N$18)/(Params!$Q$33-Params!$N$33))*($B52-Params!$N$33),C$3&lt;Params!$Q$16+((Params!$S$32-Params!$Q$16)/(Params!$S$33-Params!$Q$33))*($B52-Params!$Q$33)),$H$2,"")</f>
        <v/>
      </c>
      <c r="I52" s="12" t="str">
        <f>IF(AND($B52&gt;=Params!$Q$33,$C52&gt;=Params!$Q$16+((Params!$S$32-Params!$Q$16)/(Params!$S$33-Params!$Q$33))*($B52-Params!$Q$33)),$I$2,"")</f>
        <v/>
      </c>
      <c r="J52" s="1" t="str">
        <f>IF(AND($C52&gt;=Params!$C$22,$C52&lt;Params!$C$22+((Params!$E$17-Params!$C$22)/(Params!$E$33-Params!$C$33))*($B52-Params!$C$33),$C52&lt;Params!$E$17+((Params!$F$22-Params!$E$17)/(Params!$F$33-Params!$E$33))*($B52-Params!$E$33)),$J$2,"")</f>
        <v/>
      </c>
      <c r="K52" s="1" t="str">
        <f>IF(AND($C52&gt;=Params!$E$17+((Params!$F$22-Params!$E$17)/(Params!$F$33-Params!$E$33))*($B52-Params!$E$33),$C52&gt;=Params!$F$22+((Params!$J$20-Params!$F$22)/(Params!$J$33-Params!$F$33))*($B52-Params!$F$33),$C52&lt;Params!$E$17+((Params!$H$13-Params!$E$17)/(Params!$H$33-Params!$E$33))*($B52-Params!$E$33),$C52&lt;Params!$H$13+((Params!$J$20-Params!$H$13)/(Params!$J$33-Params!$H$33))*($B52-Params!$H$33)),$K$2,"")</f>
        <v/>
      </c>
      <c r="L52" s="1" t="str">
        <f>IF(AND($C52&gt;=Params!$H$13+((Params!$J$20-Params!$H$13)/(Params!$J$33-Params!$H$33))*($B52-Params!$H$33),$C52&gt;=Params!$J$20+((Params!$N$18-Params!$J$20)/(Params!$N$33-Params!$J$33))*($B52-Params!$J$33),$C52&lt;Params!$H$13+((Params!$K$9-Params!$H$13)/(Params!$K$33-Params!$H$33))*($B52-Params!$H$33),$C52&lt;Params!$K$9+((Params!$N$18-Params!$K$9)/(Params!$N$33-Params!$K$33))*($B52-Params!$K$33)),$L$2,"")</f>
        <v/>
      </c>
      <c r="M52" s="2" t="str">
        <f>IF(AND($C52&gt;=Params!$K$9+((Params!$N$18-Params!$K$9)/(Params!$N$33-Params!$K$33))*($B52-Params!$K$33),$C52&gt;=Params!$N$18+((Params!$Q$16-Params!$N$18)/(Params!$Q$33-Params!$N82))*($B52-Params!$Q$33),$C52&lt;Params!$K$9+((Params!$L$5-Params!$K$9)/(Params!$L$33-Params!$K$33))*($B52-Params!$K$33),$C52&lt;Params!$L$5+((Params!$Q$4-Params!$L$5)/(Params!$Q$33-Params!$L$33))*($B52-Params!$L$33),$B52&lt;Params!$Q$33),$M$2,"")</f>
        <v/>
      </c>
      <c r="N52" s="3" t="str">
        <f>IF(OR(AND($C52&gt;=Params!$A$26,$B52&gt;=Params!$A$33,$B52&lt;Params!$C$33,$C52&lt;Params!$A$18+((Params!$C$13-Params!$A$18)/(Params!$C$33-Params!$A$33))*($B52-Params!$A$33)),AND($B52&gt;=Params!$C$33,$C52&gt;Params!$C$22+((Params!$E$17-Params!$C$22)/(Params!$E$33-Params!$C$33))*($B52-Params!$C$33),$C52&lt;Params!$C$13+((Params!$E$17-Params!$C$13)/(Params!$E$33-Params!$C$33))*($B52-Params!$C$33))),$N$2,"")</f>
        <v/>
      </c>
      <c r="O52" s="1" t="str">
        <f>IF(AND($C52&gt;=Params!$C$13+((Params!$E$17-Params!$C$13)/(Params!$E$33-Params!$C$33))*($B52-Params!$C$33),$C52&gt;=Params!$E$17+((Params!$H$13-Params!$E$17)/(Params!$H$33-Params!$E$33))*($B52-Params!$E$33),$C52&lt;Params!$C$13+((Params!$D$9-Params!$C$13)/(Params!$D$33-Params!$C$33))*($B52-Params!$C$33),$C52&lt;Params!$D$9+((Params!$H$13-Params!$D$9)/(Params!$H$33-Params!$D$33))*($B52-Params!$D$33)),$O$2,"")</f>
        <v/>
      </c>
      <c r="P52" s="1" t="str">
        <f>IF(AND($C52&gt;=Params!$D$9+((Params!$H$13-Params!$D$9)/(Params!$H$33-Params!$D$33))*($B52-Params!$D$33),$C52&gt;=Params!$H$13+((Params!$K$9-Params!$H$13)/(Params!$K$33-Params!$H$33))*($B52-Params!$H$33),$C52&lt;Params!$D$9+((Params!$G$4-Params!$D$9)/(Params!$G$33-Params!$D$33))*($B52-Params!$D$33),$C52&lt;Params!$G$4+((Params!$K$9-Params!$G$4)/(Params!$K$33-Params!$G$33))*($B52-Params!$G$33)),$P$2,"")</f>
        <v/>
      </c>
      <c r="Q52" s="1" t="str">
        <f>IF(AND($C52&gt;=Params!$G$4+((Params!$K$9-Params!$G$4)/(Params!$K$33-Params!$G$33))*($B52-Params!$G$33),$C52&gt;Params!$K$9+((Params!$L$5-Params!$K$9)/(Params!$L$33-Params!$K$33))*($B52-Params!$K$33),$C52&lt;Params!$G$4+((Params!$L$5-Params!$G$4)/(Params!$L$33-Params!$G$33))*($B52-Params!$G$33)),$Q$2,"")</f>
        <v/>
      </c>
      <c r="R52" s="2" t="str">
        <f>IF(AND(OR($B52&lt;Params!$A$33,AND($B52&gt;=Params!$A$33,$B52&lt;Params!$C$33,$C52&gt;=Params!$A$18+((Params!$C$13-Params!$A$18)/(Params!$C$33-Params!$A$33))*($B52-Params!$A$33)),AND($B52&gt;=Params!$C$33,$B52&lt;Params!$D$33,$C52&gt;=Params!$C$13+((Params!$D$9-Params!$C$13)/(Params!$D$33-Params!$C$33))*($B52-Params!$C$33)),AND($B52&gt;=Params!$D$33,$C52&gt;=Params!$D$9+((Params!$G$4-Params!$D$9)/(Params!$G$33-Params!$D$33))*($B52-Params!$D$33))),$C52&lt;Params!$G$4,$B52&gt;0,$C52&gt;0),$R$2,"")</f>
        <v/>
      </c>
      <c r="S52" s="18" t="str">
        <f t="shared" si="0"/>
        <v/>
      </c>
      <c r="T52" s="14" t="str">
        <f>IF(AND($S52&lt;&gt;$J$2,$S52&lt;&gt;$K$2,$S52&lt;&gt;$L$2),"",
IF($S52=$J$2,IF(Data!$C52&gt;=Data!$D52+2,"Hawaiite","Potassic Trachybasalt"),
IF($S52=$K$2,IF(Data!$C52&gt;=Data!$D52+2,"Mugearite","Shoshonite"),
IF($S52=$L$2,(IF(Data!$C52&gt;=Data!$D52+2,"Benmoreite","Latite")),""))))</f>
        <v/>
      </c>
    </row>
    <row r="53" spans="1:20" x14ac:dyDescent="0.3">
      <c r="A53" s="16">
        <f>Data!$A53</f>
        <v>0</v>
      </c>
      <c r="B53" s="27">
        <f>Data!$B53</f>
        <v>0</v>
      </c>
      <c r="C53" s="28">
        <f>Data!$C53+Data!$D53</f>
        <v>0</v>
      </c>
      <c r="D53" s="1" t="str">
        <f>IF(AND(AND($B53&gt;=Params!$A$33,$B53&lt;Params!$C$33),AND($C53&gt;=Params!$A$32,$C53&lt;Params!$A$26)),$D$2,"")</f>
        <v/>
      </c>
      <c r="E53" s="1" t="str">
        <f>IF(AND(AND($B53&gt;=Params!$C$33,$B53&lt;Params!$F$33),AND($C53&gt;=Params!$C$32,$C53&lt;Params!$C$22)),$E$2,"")</f>
        <v/>
      </c>
      <c r="F53" s="4" t="str">
        <f>IF(AND($B53&gt;=Params!$F$33,$B53&lt;Params!$J$33,$C53&lt;Params!$F$22+((Params!$J$20-Params!$F$22)/(Params!$J$33-Params!$F$33))*($B53-Params!$F$33)),$F$2,"")</f>
        <v/>
      </c>
      <c r="G53" s="4" t="str">
        <f>IF(AND($B53&gt;=Params!$J$33,$B53&lt;Params!$N$33,$C53&lt;Params!$J$20+((Params!$N$18-Params!$J$20)/(Params!$N$33-Params!$J$33))*($B53-Params!$J$33)),$G$2,"")</f>
        <v/>
      </c>
      <c r="H53" s="4" t="str">
        <f>IF(AND($B53&gt;=Params!$N$33,$C53&lt;Params!$N$18+((Params!$Q$16-Params!$N$18)/(Params!$Q$33-Params!$N$33))*($B53-Params!$N$33),C$3&lt;Params!$Q$16+((Params!$S$32-Params!$Q$16)/(Params!$S$33-Params!$Q$33))*($B53-Params!$Q$33)),$H$2,"")</f>
        <v/>
      </c>
      <c r="I53" s="12" t="str">
        <f>IF(AND($B53&gt;=Params!$Q$33,$C53&gt;=Params!$Q$16+((Params!$S$32-Params!$Q$16)/(Params!$S$33-Params!$Q$33))*($B53-Params!$Q$33)),$I$2,"")</f>
        <v/>
      </c>
      <c r="J53" s="1" t="str">
        <f>IF(AND($C53&gt;=Params!$C$22,$C53&lt;Params!$C$22+((Params!$E$17-Params!$C$22)/(Params!$E$33-Params!$C$33))*($B53-Params!$C$33),$C53&lt;Params!$E$17+((Params!$F$22-Params!$E$17)/(Params!$F$33-Params!$E$33))*($B53-Params!$E$33)),$J$2,"")</f>
        <v/>
      </c>
      <c r="K53" s="1" t="str">
        <f>IF(AND($C53&gt;=Params!$E$17+((Params!$F$22-Params!$E$17)/(Params!$F$33-Params!$E$33))*($B53-Params!$E$33),$C53&gt;=Params!$F$22+((Params!$J$20-Params!$F$22)/(Params!$J$33-Params!$F$33))*($B53-Params!$F$33),$C53&lt;Params!$E$17+((Params!$H$13-Params!$E$17)/(Params!$H$33-Params!$E$33))*($B53-Params!$E$33),$C53&lt;Params!$H$13+((Params!$J$20-Params!$H$13)/(Params!$J$33-Params!$H$33))*($B53-Params!$H$33)),$K$2,"")</f>
        <v/>
      </c>
      <c r="L53" s="1" t="str">
        <f>IF(AND($C53&gt;=Params!$H$13+((Params!$J$20-Params!$H$13)/(Params!$J$33-Params!$H$33))*($B53-Params!$H$33),$C53&gt;=Params!$J$20+((Params!$N$18-Params!$J$20)/(Params!$N$33-Params!$J$33))*($B53-Params!$J$33),$C53&lt;Params!$H$13+((Params!$K$9-Params!$H$13)/(Params!$K$33-Params!$H$33))*($B53-Params!$H$33),$C53&lt;Params!$K$9+((Params!$N$18-Params!$K$9)/(Params!$N$33-Params!$K$33))*($B53-Params!$K$33)),$L$2,"")</f>
        <v/>
      </c>
      <c r="M53" s="2" t="str">
        <f>IF(AND($C53&gt;=Params!$K$9+((Params!$N$18-Params!$K$9)/(Params!$N$33-Params!$K$33))*($B53-Params!$K$33),$C53&gt;=Params!$N$18+((Params!$Q$16-Params!$N$18)/(Params!$Q$33-Params!$N83))*($B53-Params!$Q$33),$C53&lt;Params!$K$9+((Params!$L$5-Params!$K$9)/(Params!$L$33-Params!$K$33))*($B53-Params!$K$33),$C53&lt;Params!$L$5+((Params!$Q$4-Params!$L$5)/(Params!$Q$33-Params!$L$33))*($B53-Params!$L$33),$B53&lt;Params!$Q$33),$M$2,"")</f>
        <v/>
      </c>
      <c r="N53" s="3" t="str">
        <f>IF(OR(AND($C53&gt;=Params!$A$26,$B53&gt;=Params!$A$33,$B53&lt;Params!$C$33,$C53&lt;Params!$A$18+((Params!$C$13-Params!$A$18)/(Params!$C$33-Params!$A$33))*($B53-Params!$A$33)),AND($B53&gt;=Params!$C$33,$C53&gt;Params!$C$22+((Params!$E$17-Params!$C$22)/(Params!$E$33-Params!$C$33))*($B53-Params!$C$33),$C53&lt;Params!$C$13+((Params!$E$17-Params!$C$13)/(Params!$E$33-Params!$C$33))*($B53-Params!$C$33))),$N$2,"")</f>
        <v/>
      </c>
      <c r="O53" s="1" t="str">
        <f>IF(AND($C53&gt;=Params!$C$13+((Params!$E$17-Params!$C$13)/(Params!$E$33-Params!$C$33))*($B53-Params!$C$33),$C53&gt;=Params!$E$17+((Params!$H$13-Params!$E$17)/(Params!$H$33-Params!$E$33))*($B53-Params!$E$33),$C53&lt;Params!$C$13+((Params!$D$9-Params!$C$13)/(Params!$D$33-Params!$C$33))*($B53-Params!$C$33),$C53&lt;Params!$D$9+((Params!$H$13-Params!$D$9)/(Params!$H$33-Params!$D$33))*($B53-Params!$D$33)),$O$2,"")</f>
        <v/>
      </c>
      <c r="P53" s="1" t="str">
        <f>IF(AND($C53&gt;=Params!$D$9+((Params!$H$13-Params!$D$9)/(Params!$H$33-Params!$D$33))*($B53-Params!$D$33),$C53&gt;=Params!$H$13+((Params!$K$9-Params!$H$13)/(Params!$K$33-Params!$H$33))*($B53-Params!$H$33),$C53&lt;Params!$D$9+((Params!$G$4-Params!$D$9)/(Params!$G$33-Params!$D$33))*($B53-Params!$D$33),$C53&lt;Params!$G$4+((Params!$K$9-Params!$G$4)/(Params!$K$33-Params!$G$33))*($B53-Params!$G$33)),$P$2,"")</f>
        <v/>
      </c>
      <c r="Q53" s="1" t="str">
        <f>IF(AND($C53&gt;=Params!$G$4+((Params!$K$9-Params!$G$4)/(Params!$K$33-Params!$G$33))*($B53-Params!$G$33),$C53&gt;Params!$K$9+((Params!$L$5-Params!$K$9)/(Params!$L$33-Params!$K$33))*($B53-Params!$K$33),$C53&lt;Params!$G$4+((Params!$L$5-Params!$G$4)/(Params!$L$33-Params!$G$33))*($B53-Params!$G$33)),$Q$2,"")</f>
        <v/>
      </c>
      <c r="R53" s="2" t="str">
        <f>IF(AND(OR($B53&lt;Params!$A$33,AND($B53&gt;=Params!$A$33,$B53&lt;Params!$C$33,$C53&gt;=Params!$A$18+((Params!$C$13-Params!$A$18)/(Params!$C$33-Params!$A$33))*($B53-Params!$A$33)),AND($B53&gt;=Params!$C$33,$B53&lt;Params!$D$33,$C53&gt;=Params!$C$13+((Params!$D$9-Params!$C$13)/(Params!$D$33-Params!$C$33))*($B53-Params!$C$33)),AND($B53&gt;=Params!$D$33,$C53&gt;=Params!$D$9+((Params!$G$4-Params!$D$9)/(Params!$G$33-Params!$D$33))*($B53-Params!$D$33))),$C53&lt;Params!$G$4,$B53&gt;0,$C53&gt;0),$R$2,"")</f>
        <v/>
      </c>
      <c r="S53" s="18" t="str">
        <f t="shared" si="0"/>
        <v/>
      </c>
      <c r="T53" s="14" t="str">
        <f>IF(AND($S53&lt;&gt;$J$2,$S53&lt;&gt;$K$2,$S53&lt;&gt;$L$2),"",
IF($S53=$J$2,IF(Data!$C53&gt;=Data!$D53+2,"Hawaiite","Potassic Trachybasalt"),
IF($S53=$K$2,IF(Data!$C53&gt;=Data!$D53+2,"Mugearite","Shoshonite"),
IF($S53=$L$2,(IF(Data!$C53&gt;=Data!$D53+2,"Benmoreite","Latite")),""))))</f>
        <v/>
      </c>
    </row>
    <row r="54" spans="1:20" x14ac:dyDescent="0.3">
      <c r="A54" s="16">
        <f>Data!$A54</f>
        <v>0</v>
      </c>
      <c r="B54" s="27">
        <f>Data!$B54</f>
        <v>0</v>
      </c>
      <c r="C54" s="28">
        <f>Data!$C54+Data!$D54</f>
        <v>0</v>
      </c>
      <c r="D54" s="1" t="str">
        <f>IF(AND(AND($B54&gt;=Params!$A$33,$B54&lt;Params!$C$33),AND($C54&gt;=Params!$A$32,$C54&lt;Params!$A$26)),$D$2,"")</f>
        <v/>
      </c>
      <c r="E54" s="1" t="str">
        <f>IF(AND(AND($B54&gt;=Params!$C$33,$B54&lt;Params!$F$33),AND($C54&gt;=Params!$C$32,$C54&lt;Params!$C$22)),$E$2,"")</f>
        <v/>
      </c>
      <c r="F54" s="4" t="str">
        <f>IF(AND($B54&gt;=Params!$F$33,$B54&lt;Params!$J$33,$C54&lt;Params!$F$22+((Params!$J$20-Params!$F$22)/(Params!$J$33-Params!$F$33))*($B54-Params!$F$33)),$F$2,"")</f>
        <v/>
      </c>
      <c r="G54" s="4" t="str">
        <f>IF(AND($B54&gt;=Params!$J$33,$B54&lt;Params!$N$33,$C54&lt;Params!$J$20+((Params!$N$18-Params!$J$20)/(Params!$N$33-Params!$J$33))*($B54-Params!$J$33)),$G$2,"")</f>
        <v/>
      </c>
      <c r="H54" s="4" t="str">
        <f>IF(AND($B54&gt;=Params!$N$33,$C54&lt;Params!$N$18+((Params!$Q$16-Params!$N$18)/(Params!$Q$33-Params!$N$33))*($B54-Params!$N$33),C$3&lt;Params!$Q$16+((Params!$S$32-Params!$Q$16)/(Params!$S$33-Params!$Q$33))*($B54-Params!$Q$33)),$H$2,"")</f>
        <v/>
      </c>
      <c r="I54" s="12" t="str">
        <f>IF(AND($B54&gt;=Params!$Q$33,$C54&gt;=Params!$Q$16+((Params!$S$32-Params!$Q$16)/(Params!$S$33-Params!$Q$33))*($B54-Params!$Q$33)),$I$2,"")</f>
        <v/>
      </c>
      <c r="J54" s="1" t="str">
        <f>IF(AND($C54&gt;=Params!$C$22,$C54&lt;Params!$C$22+((Params!$E$17-Params!$C$22)/(Params!$E$33-Params!$C$33))*($B54-Params!$C$33),$C54&lt;Params!$E$17+((Params!$F$22-Params!$E$17)/(Params!$F$33-Params!$E$33))*($B54-Params!$E$33)),$J$2,"")</f>
        <v/>
      </c>
      <c r="K54" s="1" t="str">
        <f>IF(AND($C54&gt;=Params!$E$17+((Params!$F$22-Params!$E$17)/(Params!$F$33-Params!$E$33))*($B54-Params!$E$33),$C54&gt;=Params!$F$22+((Params!$J$20-Params!$F$22)/(Params!$J$33-Params!$F$33))*($B54-Params!$F$33),$C54&lt;Params!$E$17+((Params!$H$13-Params!$E$17)/(Params!$H$33-Params!$E$33))*($B54-Params!$E$33),$C54&lt;Params!$H$13+((Params!$J$20-Params!$H$13)/(Params!$J$33-Params!$H$33))*($B54-Params!$H$33)),$K$2,"")</f>
        <v/>
      </c>
      <c r="L54" s="1" t="str">
        <f>IF(AND($C54&gt;=Params!$H$13+((Params!$J$20-Params!$H$13)/(Params!$J$33-Params!$H$33))*($B54-Params!$H$33),$C54&gt;=Params!$J$20+((Params!$N$18-Params!$J$20)/(Params!$N$33-Params!$J$33))*($B54-Params!$J$33),$C54&lt;Params!$H$13+((Params!$K$9-Params!$H$13)/(Params!$K$33-Params!$H$33))*($B54-Params!$H$33),$C54&lt;Params!$K$9+((Params!$N$18-Params!$K$9)/(Params!$N$33-Params!$K$33))*($B54-Params!$K$33)),$L$2,"")</f>
        <v/>
      </c>
      <c r="M54" s="2" t="str">
        <f>IF(AND($C54&gt;=Params!$K$9+((Params!$N$18-Params!$K$9)/(Params!$N$33-Params!$K$33))*($B54-Params!$K$33),$C54&gt;=Params!$N$18+((Params!$Q$16-Params!$N$18)/(Params!$Q$33-Params!$N84))*($B54-Params!$Q$33),$C54&lt;Params!$K$9+((Params!$L$5-Params!$K$9)/(Params!$L$33-Params!$K$33))*($B54-Params!$K$33),$C54&lt;Params!$L$5+((Params!$Q$4-Params!$L$5)/(Params!$Q$33-Params!$L$33))*($B54-Params!$L$33),$B54&lt;Params!$Q$33),$M$2,"")</f>
        <v/>
      </c>
      <c r="N54" s="3" t="str">
        <f>IF(OR(AND($C54&gt;=Params!$A$26,$B54&gt;=Params!$A$33,$B54&lt;Params!$C$33,$C54&lt;Params!$A$18+((Params!$C$13-Params!$A$18)/(Params!$C$33-Params!$A$33))*($B54-Params!$A$33)),AND($B54&gt;=Params!$C$33,$C54&gt;Params!$C$22+((Params!$E$17-Params!$C$22)/(Params!$E$33-Params!$C$33))*($B54-Params!$C$33),$C54&lt;Params!$C$13+((Params!$E$17-Params!$C$13)/(Params!$E$33-Params!$C$33))*($B54-Params!$C$33))),$N$2,"")</f>
        <v/>
      </c>
      <c r="O54" s="1" t="str">
        <f>IF(AND($C54&gt;=Params!$C$13+((Params!$E$17-Params!$C$13)/(Params!$E$33-Params!$C$33))*($B54-Params!$C$33),$C54&gt;=Params!$E$17+((Params!$H$13-Params!$E$17)/(Params!$H$33-Params!$E$33))*($B54-Params!$E$33),$C54&lt;Params!$C$13+((Params!$D$9-Params!$C$13)/(Params!$D$33-Params!$C$33))*($B54-Params!$C$33),$C54&lt;Params!$D$9+((Params!$H$13-Params!$D$9)/(Params!$H$33-Params!$D$33))*($B54-Params!$D$33)),$O$2,"")</f>
        <v/>
      </c>
      <c r="P54" s="1" t="str">
        <f>IF(AND($C54&gt;=Params!$D$9+((Params!$H$13-Params!$D$9)/(Params!$H$33-Params!$D$33))*($B54-Params!$D$33),$C54&gt;=Params!$H$13+((Params!$K$9-Params!$H$13)/(Params!$K$33-Params!$H$33))*($B54-Params!$H$33),$C54&lt;Params!$D$9+((Params!$G$4-Params!$D$9)/(Params!$G$33-Params!$D$33))*($B54-Params!$D$33),$C54&lt;Params!$G$4+((Params!$K$9-Params!$G$4)/(Params!$K$33-Params!$G$33))*($B54-Params!$G$33)),$P$2,"")</f>
        <v/>
      </c>
      <c r="Q54" s="1" t="str">
        <f>IF(AND($C54&gt;=Params!$G$4+((Params!$K$9-Params!$G$4)/(Params!$K$33-Params!$G$33))*($B54-Params!$G$33),$C54&gt;Params!$K$9+((Params!$L$5-Params!$K$9)/(Params!$L$33-Params!$K$33))*($B54-Params!$K$33),$C54&lt;Params!$G$4+((Params!$L$5-Params!$G$4)/(Params!$L$33-Params!$G$33))*($B54-Params!$G$33)),$Q$2,"")</f>
        <v/>
      </c>
      <c r="R54" s="2" t="str">
        <f>IF(AND(OR($B54&lt;Params!$A$33,AND($B54&gt;=Params!$A$33,$B54&lt;Params!$C$33,$C54&gt;=Params!$A$18+((Params!$C$13-Params!$A$18)/(Params!$C$33-Params!$A$33))*($B54-Params!$A$33)),AND($B54&gt;=Params!$C$33,$B54&lt;Params!$D$33,$C54&gt;=Params!$C$13+((Params!$D$9-Params!$C$13)/(Params!$D$33-Params!$C$33))*($B54-Params!$C$33)),AND($B54&gt;=Params!$D$33,$C54&gt;=Params!$D$9+((Params!$G$4-Params!$D$9)/(Params!$G$33-Params!$D$33))*($B54-Params!$D$33))),$C54&lt;Params!$G$4,$B54&gt;0,$C54&gt;0),$R$2,"")</f>
        <v/>
      </c>
      <c r="S54" s="18" t="str">
        <f t="shared" si="0"/>
        <v/>
      </c>
      <c r="T54" s="14" t="str">
        <f>IF(AND($S54&lt;&gt;$J$2,$S54&lt;&gt;$K$2,$S54&lt;&gt;$L$2),"",
IF($S54=$J$2,IF(Data!$C54&gt;=Data!$D54+2,"Hawaiite","Potassic Trachybasalt"),
IF($S54=$K$2,IF(Data!$C54&gt;=Data!$D54+2,"Mugearite","Shoshonite"),
IF($S54=$L$2,(IF(Data!$C54&gt;=Data!$D54+2,"Benmoreite","Latite")),""))))</f>
        <v/>
      </c>
    </row>
    <row r="55" spans="1:20" x14ac:dyDescent="0.3">
      <c r="A55" s="16">
        <f>Data!$A55</f>
        <v>0</v>
      </c>
      <c r="B55" s="27">
        <f>Data!$B55</f>
        <v>0</v>
      </c>
      <c r="C55" s="28">
        <f>Data!$C55+Data!$D55</f>
        <v>0</v>
      </c>
      <c r="D55" s="1" t="str">
        <f>IF(AND(AND($B55&gt;=Params!$A$33,$B55&lt;Params!$C$33),AND($C55&gt;=Params!$A$32,$C55&lt;Params!$A$26)),$D$2,"")</f>
        <v/>
      </c>
      <c r="E55" s="1" t="str">
        <f>IF(AND(AND($B55&gt;=Params!$C$33,$B55&lt;Params!$F$33),AND($C55&gt;=Params!$C$32,$C55&lt;Params!$C$22)),$E$2,"")</f>
        <v/>
      </c>
      <c r="F55" s="4" t="str">
        <f>IF(AND($B55&gt;=Params!$F$33,$B55&lt;Params!$J$33,$C55&lt;Params!$F$22+((Params!$J$20-Params!$F$22)/(Params!$J$33-Params!$F$33))*($B55-Params!$F$33)),$F$2,"")</f>
        <v/>
      </c>
      <c r="G55" s="4" t="str">
        <f>IF(AND($B55&gt;=Params!$J$33,$B55&lt;Params!$N$33,$C55&lt;Params!$J$20+((Params!$N$18-Params!$J$20)/(Params!$N$33-Params!$J$33))*($B55-Params!$J$33)),$G$2,"")</f>
        <v/>
      </c>
      <c r="H55" s="4" t="str">
        <f>IF(AND($B55&gt;=Params!$N$33,$C55&lt;Params!$N$18+((Params!$Q$16-Params!$N$18)/(Params!$Q$33-Params!$N$33))*($B55-Params!$N$33),C$3&lt;Params!$Q$16+((Params!$S$32-Params!$Q$16)/(Params!$S$33-Params!$Q$33))*($B55-Params!$Q$33)),$H$2,"")</f>
        <v/>
      </c>
      <c r="I55" s="12" t="str">
        <f>IF(AND($B55&gt;=Params!$Q$33,$C55&gt;=Params!$Q$16+((Params!$S$32-Params!$Q$16)/(Params!$S$33-Params!$Q$33))*($B55-Params!$Q$33)),$I$2,"")</f>
        <v/>
      </c>
      <c r="J55" s="1" t="str">
        <f>IF(AND($C55&gt;=Params!$C$22,$C55&lt;Params!$C$22+((Params!$E$17-Params!$C$22)/(Params!$E$33-Params!$C$33))*($B55-Params!$C$33),$C55&lt;Params!$E$17+((Params!$F$22-Params!$E$17)/(Params!$F$33-Params!$E$33))*($B55-Params!$E$33)),$J$2,"")</f>
        <v/>
      </c>
      <c r="K55" s="1" t="str">
        <f>IF(AND($C55&gt;=Params!$E$17+((Params!$F$22-Params!$E$17)/(Params!$F$33-Params!$E$33))*($B55-Params!$E$33),$C55&gt;=Params!$F$22+((Params!$J$20-Params!$F$22)/(Params!$J$33-Params!$F$33))*($B55-Params!$F$33),$C55&lt;Params!$E$17+((Params!$H$13-Params!$E$17)/(Params!$H$33-Params!$E$33))*($B55-Params!$E$33),$C55&lt;Params!$H$13+((Params!$J$20-Params!$H$13)/(Params!$J$33-Params!$H$33))*($B55-Params!$H$33)),$K$2,"")</f>
        <v/>
      </c>
      <c r="L55" s="1" t="str">
        <f>IF(AND($C55&gt;=Params!$H$13+((Params!$J$20-Params!$H$13)/(Params!$J$33-Params!$H$33))*($B55-Params!$H$33),$C55&gt;=Params!$J$20+((Params!$N$18-Params!$J$20)/(Params!$N$33-Params!$J$33))*($B55-Params!$J$33),$C55&lt;Params!$H$13+((Params!$K$9-Params!$H$13)/(Params!$K$33-Params!$H$33))*($B55-Params!$H$33),$C55&lt;Params!$K$9+((Params!$N$18-Params!$K$9)/(Params!$N$33-Params!$K$33))*($B55-Params!$K$33)),$L$2,"")</f>
        <v/>
      </c>
      <c r="M55" s="2" t="str">
        <f>IF(AND($C55&gt;=Params!$K$9+((Params!$N$18-Params!$K$9)/(Params!$N$33-Params!$K$33))*($B55-Params!$K$33),$C55&gt;=Params!$N$18+((Params!$Q$16-Params!$N$18)/(Params!$Q$33-Params!$N85))*($B55-Params!$Q$33),$C55&lt;Params!$K$9+((Params!$L$5-Params!$K$9)/(Params!$L$33-Params!$K$33))*($B55-Params!$K$33),$C55&lt;Params!$L$5+((Params!$Q$4-Params!$L$5)/(Params!$Q$33-Params!$L$33))*($B55-Params!$L$33),$B55&lt;Params!$Q$33),$M$2,"")</f>
        <v/>
      </c>
      <c r="N55" s="3" t="str">
        <f>IF(OR(AND($C55&gt;=Params!$A$26,$B55&gt;=Params!$A$33,$B55&lt;Params!$C$33,$C55&lt;Params!$A$18+((Params!$C$13-Params!$A$18)/(Params!$C$33-Params!$A$33))*($B55-Params!$A$33)),AND($B55&gt;=Params!$C$33,$C55&gt;Params!$C$22+((Params!$E$17-Params!$C$22)/(Params!$E$33-Params!$C$33))*($B55-Params!$C$33),$C55&lt;Params!$C$13+((Params!$E$17-Params!$C$13)/(Params!$E$33-Params!$C$33))*($B55-Params!$C$33))),$N$2,"")</f>
        <v/>
      </c>
      <c r="O55" s="1" t="str">
        <f>IF(AND($C55&gt;=Params!$C$13+((Params!$E$17-Params!$C$13)/(Params!$E$33-Params!$C$33))*($B55-Params!$C$33),$C55&gt;=Params!$E$17+((Params!$H$13-Params!$E$17)/(Params!$H$33-Params!$E$33))*($B55-Params!$E$33),$C55&lt;Params!$C$13+((Params!$D$9-Params!$C$13)/(Params!$D$33-Params!$C$33))*($B55-Params!$C$33),$C55&lt;Params!$D$9+((Params!$H$13-Params!$D$9)/(Params!$H$33-Params!$D$33))*($B55-Params!$D$33)),$O$2,"")</f>
        <v/>
      </c>
      <c r="P55" s="1" t="str">
        <f>IF(AND($C55&gt;=Params!$D$9+((Params!$H$13-Params!$D$9)/(Params!$H$33-Params!$D$33))*($B55-Params!$D$33),$C55&gt;=Params!$H$13+((Params!$K$9-Params!$H$13)/(Params!$K$33-Params!$H$33))*($B55-Params!$H$33),$C55&lt;Params!$D$9+((Params!$G$4-Params!$D$9)/(Params!$G$33-Params!$D$33))*($B55-Params!$D$33),$C55&lt;Params!$G$4+((Params!$K$9-Params!$G$4)/(Params!$K$33-Params!$G$33))*($B55-Params!$G$33)),$P$2,"")</f>
        <v/>
      </c>
      <c r="Q55" s="1" t="str">
        <f>IF(AND($C55&gt;=Params!$G$4+((Params!$K$9-Params!$G$4)/(Params!$K$33-Params!$G$33))*($B55-Params!$G$33),$C55&gt;Params!$K$9+((Params!$L$5-Params!$K$9)/(Params!$L$33-Params!$K$33))*($B55-Params!$K$33),$C55&lt;Params!$G$4+((Params!$L$5-Params!$G$4)/(Params!$L$33-Params!$G$33))*($B55-Params!$G$33)),$Q$2,"")</f>
        <v/>
      </c>
      <c r="R55" s="2" t="str">
        <f>IF(AND(OR($B55&lt;Params!$A$33,AND($B55&gt;=Params!$A$33,$B55&lt;Params!$C$33,$C55&gt;=Params!$A$18+((Params!$C$13-Params!$A$18)/(Params!$C$33-Params!$A$33))*($B55-Params!$A$33)),AND($B55&gt;=Params!$C$33,$B55&lt;Params!$D$33,$C55&gt;=Params!$C$13+((Params!$D$9-Params!$C$13)/(Params!$D$33-Params!$C$33))*($B55-Params!$C$33)),AND($B55&gt;=Params!$D$33,$C55&gt;=Params!$D$9+((Params!$G$4-Params!$D$9)/(Params!$G$33-Params!$D$33))*($B55-Params!$D$33))),$C55&lt;Params!$G$4,$B55&gt;0,$C55&gt;0),$R$2,"")</f>
        <v/>
      </c>
      <c r="S55" s="18" t="str">
        <f t="shared" si="0"/>
        <v/>
      </c>
      <c r="T55" s="14" t="str">
        <f>IF(AND($S55&lt;&gt;$J$2,$S55&lt;&gt;$K$2,$S55&lt;&gt;$L$2),"",
IF($S55=$J$2,IF(Data!$C55&gt;=Data!$D55+2,"Hawaiite","Potassic Trachybasalt"),
IF($S55=$K$2,IF(Data!$C55&gt;=Data!$D55+2,"Mugearite","Shoshonite"),
IF($S55=$L$2,(IF(Data!$C55&gt;=Data!$D55+2,"Benmoreite","Latite")),""))))</f>
        <v/>
      </c>
    </row>
    <row r="56" spans="1:20" x14ac:dyDescent="0.3">
      <c r="A56" s="16">
        <f>Data!$A56</f>
        <v>0</v>
      </c>
      <c r="B56" s="27">
        <f>Data!$B56</f>
        <v>0</v>
      </c>
      <c r="C56" s="28">
        <f>Data!$C56+Data!$D56</f>
        <v>0</v>
      </c>
      <c r="D56" s="1" t="str">
        <f>IF(AND(AND($B56&gt;=Params!$A$33,$B56&lt;Params!$C$33),AND($C56&gt;=Params!$A$32,$C56&lt;Params!$A$26)),$D$2,"")</f>
        <v/>
      </c>
      <c r="E56" s="1" t="str">
        <f>IF(AND(AND($B56&gt;=Params!$C$33,$B56&lt;Params!$F$33),AND($C56&gt;=Params!$C$32,$C56&lt;Params!$C$22)),$E$2,"")</f>
        <v/>
      </c>
      <c r="F56" s="4" t="str">
        <f>IF(AND($B56&gt;=Params!$F$33,$B56&lt;Params!$J$33,$C56&lt;Params!$F$22+((Params!$J$20-Params!$F$22)/(Params!$J$33-Params!$F$33))*($B56-Params!$F$33)),$F$2,"")</f>
        <v/>
      </c>
      <c r="G56" s="4" t="str">
        <f>IF(AND($B56&gt;=Params!$J$33,$B56&lt;Params!$N$33,$C56&lt;Params!$J$20+((Params!$N$18-Params!$J$20)/(Params!$N$33-Params!$J$33))*($B56-Params!$J$33)),$G$2,"")</f>
        <v/>
      </c>
      <c r="H56" s="4" t="str">
        <f>IF(AND($B56&gt;=Params!$N$33,$C56&lt;Params!$N$18+((Params!$Q$16-Params!$N$18)/(Params!$Q$33-Params!$N$33))*($B56-Params!$N$33),C$3&lt;Params!$Q$16+((Params!$S$32-Params!$Q$16)/(Params!$S$33-Params!$Q$33))*($B56-Params!$Q$33)),$H$2,"")</f>
        <v/>
      </c>
      <c r="I56" s="12" t="str">
        <f>IF(AND($B56&gt;=Params!$Q$33,$C56&gt;=Params!$Q$16+((Params!$S$32-Params!$Q$16)/(Params!$S$33-Params!$Q$33))*($B56-Params!$Q$33)),$I$2,"")</f>
        <v/>
      </c>
      <c r="J56" s="1" t="str">
        <f>IF(AND($C56&gt;=Params!$C$22,$C56&lt;Params!$C$22+((Params!$E$17-Params!$C$22)/(Params!$E$33-Params!$C$33))*($B56-Params!$C$33),$C56&lt;Params!$E$17+((Params!$F$22-Params!$E$17)/(Params!$F$33-Params!$E$33))*($B56-Params!$E$33)),$J$2,"")</f>
        <v/>
      </c>
      <c r="K56" s="1" t="str">
        <f>IF(AND($C56&gt;=Params!$E$17+((Params!$F$22-Params!$E$17)/(Params!$F$33-Params!$E$33))*($B56-Params!$E$33),$C56&gt;=Params!$F$22+((Params!$J$20-Params!$F$22)/(Params!$J$33-Params!$F$33))*($B56-Params!$F$33),$C56&lt;Params!$E$17+((Params!$H$13-Params!$E$17)/(Params!$H$33-Params!$E$33))*($B56-Params!$E$33),$C56&lt;Params!$H$13+((Params!$J$20-Params!$H$13)/(Params!$J$33-Params!$H$33))*($B56-Params!$H$33)),$K$2,"")</f>
        <v/>
      </c>
      <c r="L56" s="1" t="str">
        <f>IF(AND($C56&gt;=Params!$H$13+((Params!$J$20-Params!$H$13)/(Params!$J$33-Params!$H$33))*($B56-Params!$H$33),$C56&gt;=Params!$J$20+((Params!$N$18-Params!$J$20)/(Params!$N$33-Params!$J$33))*($B56-Params!$J$33),$C56&lt;Params!$H$13+((Params!$K$9-Params!$H$13)/(Params!$K$33-Params!$H$33))*($B56-Params!$H$33),$C56&lt;Params!$K$9+((Params!$N$18-Params!$K$9)/(Params!$N$33-Params!$K$33))*($B56-Params!$K$33)),$L$2,"")</f>
        <v/>
      </c>
      <c r="M56" s="2" t="str">
        <f>IF(AND($C56&gt;=Params!$K$9+((Params!$N$18-Params!$K$9)/(Params!$N$33-Params!$K$33))*($B56-Params!$K$33),$C56&gt;=Params!$N$18+((Params!$Q$16-Params!$N$18)/(Params!$Q$33-Params!$N86))*($B56-Params!$Q$33),$C56&lt;Params!$K$9+((Params!$L$5-Params!$K$9)/(Params!$L$33-Params!$K$33))*($B56-Params!$K$33),$C56&lt;Params!$L$5+((Params!$Q$4-Params!$L$5)/(Params!$Q$33-Params!$L$33))*($B56-Params!$L$33),$B56&lt;Params!$Q$33),$M$2,"")</f>
        <v/>
      </c>
      <c r="N56" s="3" t="str">
        <f>IF(OR(AND($C56&gt;=Params!$A$26,$B56&gt;=Params!$A$33,$B56&lt;Params!$C$33,$C56&lt;Params!$A$18+((Params!$C$13-Params!$A$18)/(Params!$C$33-Params!$A$33))*($B56-Params!$A$33)),AND($B56&gt;=Params!$C$33,$C56&gt;Params!$C$22+((Params!$E$17-Params!$C$22)/(Params!$E$33-Params!$C$33))*($B56-Params!$C$33),$C56&lt;Params!$C$13+((Params!$E$17-Params!$C$13)/(Params!$E$33-Params!$C$33))*($B56-Params!$C$33))),$N$2,"")</f>
        <v/>
      </c>
      <c r="O56" s="1" t="str">
        <f>IF(AND($C56&gt;=Params!$C$13+((Params!$E$17-Params!$C$13)/(Params!$E$33-Params!$C$33))*($B56-Params!$C$33),$C56&gt;=Params!$E$17+((Params!$H$13-Params!$E$17)/(Params!$H$33-Params!$E$33))*($B56-Params!$E$33),$C56&lt;Params!$C$13+((Params!$D$9-Params!$C$13)/(Params!$D$33-Params!$C$33))*($B56-Params!$C$33),$C56&lt;Params!$D$9+((Params!$H$13-Params!$D$9)/(Params!$H$33-Params!$D$33))*($B56-Params!$D$33)),$O$2,"")</f>
        <v/>
      </c>
      <c r="P56" s="1" t="str">
        <f>IF(AND($C56&gt;=Params!$D$9+((Params!$H$13-Params!$D$9)/(Params!$H$33-Params!$D$33))*($B56-Params!$D$33),$C56&gt;=Params!$H$13+((Params!$K$9-Params!$H$13)/(Params!$K$33-Params!$H$33))*($B56-Params!$H$33),$C56&lt;Params!$D$9+((Params!$G$4-Params!$D$9)/(Params!$G$33-Params!$D$33))*($B56-Params!$D$33),$C56&lt;Params!$G$4+((Params!$K$9-Params!$G$4)/(Params!$K$33-Params!$G$33))*($B56-Params!$G$33)),$P$2,"")</f>
        <v/>
      </c>
      <c r="Q56" s="1" t="str">
        <f>IF(AND($C56&gt;=Params!$G$4+((Params!$K$9-Params!$G$4)/(Params!$K$33-Params!$G$33))*($B56-Params!$G$33),$C56&gt;Params!$K$9+((Params!$L$5-Params!$K$9)/(Params!$L$33-Params!$K$33))*($B56-Params!$K$33),$C56&lt;Params!$G$4+((Params!$L$5-Params!$G$4)/(Params!$L$33-Params!$G$33))*($B56-Params!$G$33)),$Q$2,"")</f>
        <v/>
      </c>
      <c r="R56" s="2" t="str">
        <f>IF(AND(OR($B56&lt;Params!$A$33,AND($B56&gt;=Params!$A$33,$B56&lt;Params!$C$33,$C56&gt;=Params!$A$18+((Params!$C$13-Params!$A$18)/(Params!$C$33-Params!$A$33))*($B56-Params!$A$33)),AND($B56&gt;=Params!$C$33,$B56&lt;Params!$D$33,$C56&gt;=Params!$C$13+((Params!$D$9-Params!$C$13)/(Params!$D$33-Params!$C$33))*($B56-Params!$C$33)),AND($B56&gt;=Params!$D$33,$C56&gt;=Params!$D$9+((Params!$G$4-Params!$D$9)/(Params!$G$33-Params!$D$33))*($B56-Params!$D$33))),$C56&lt;Params!$G$4,$B56&gt;0,$C56&gt;0),$R$2,"")</f>
        <v/>
      </c>
      <c r="S56" s="18" t="str">
        <f t="shared" si="0"/>
        <v/>
      </c>
      <c r="T56" s="14" t="str">
        <f>IF(AND($S56&lt;&gt;$J$2,$S56&lt;&gt;$K$2,$S56&lt;&gt;$L$2),"",
IF($S56=$J$2,IF(Data!$C56&gt;=Data!$D56+2,"Hawaiite","Potassic Trachybasalt"),
IF($S56=$K$2,IF(Data!$C56&gt;=Data!$D56+2,"Mugearite","Shoshonite"),
IF($S56=$L$2,(IF(Data!$C56&gt;=Data!$D56+2,"Benmoreite","Latite")),""))))</f>
        <v/>
      </c>
    </row>
    <row r="57" spans="1:20" x14ac:dyDescent="0.3">
      <c r="A57" s="16">
        <f>Data!$A57</f>
        <v>0</v>
      </c>
      <c r="B57" s="27">
        <f>Data!$B57</f>
        <v>0</v>
      </c>
      <c r="C57" s="28">
        <f>Data!$C57+Data!$D57</f>
        <v>0</v>
      </c>
      <c r="D57" s="1" t="str">
        <f>IF(AND(AND($B57&gt;=Params!$A$33,$B57&lt;Params!$C$33),AND($C57&gt;=Params!$A$32,$C57&lt;Params!$A$26)),$D$2,"")</f>
        <v/>
      </c>
      <c r="E57" s="1" t="str">
        <f>IF(AND(AND($B57&gt;=Params!$C$33,$B57&lt;Params!$F$33),AND($C57&gt;=Params!$C$32,$C57&lt;Params!$C$22)),$E$2,"")</f>
        <v/>
      </c>
      <c r="F57" s="4" t="str">
        <f>IF(AND($B57&gt;=Params!$F$33,$B57&lt;Params!$J$33,$C57&lt;Params!$F$22+((Params!$J$20-Params!$F$22)/(Params!$J$33-Params!$F$33))*($B57-Params!$F$33)),$F$2,"")</f>
        <v/>
      </c>
      <c r="G57" s="4" t="str">
        <f>IF(AND($B57&gt;=Params!$J$33,$B57&lt;Params!$N$33,$C57&lt;Params!$J$20+((Params!$N$18-Params!$J$20)/(Params!$N$33-Params!$J$33))*($B57-Params!$J$33)),$G$2,"")</f>
        <v/>
      </c>
      <c r="H57" s="4" t="str">
        <f>IF(AND($B57&gt;=Params!$N$33,$C57&lt;Params!$N$18+((Params!$Q$16-Params!$N$18)/(Params!$Q$33-Params!$N$33))*($B57-Params!$N$33),C$3&lt;Params!$Q$16+((Params!$S$32-Params!$Q$16)/(Params!$S$33-Params!$Q$33))*($B57-Params!$Q$33)),$H$2,"")</f>
        <v/>
      </c>
      <c r="I57" s="12" t="str">
        <f>IF(AND($B57&gt;=Params!$Q$33,$C57&gt;=Params!$Q$16+((Params!$S$32-Params!$Q$16)/(Params!$S$33-Params!$Q$33))*($B57-Params!$Q$33)),$I$2,"")</f>
        <v/>
      </c>
      <c r="J57" s="1" t="str">
        <f>IF(AND($C57&gt;=Params!$C$22,$C57&lt;Params!$C$22+((Params!$E$17-Params!$C$22)/(Params!$E$33-Params!$C$33))*($B57-Params!$C$33),$C57&lt;Params!$E$17+((Params!$F$22-Params!$E$17)/(Params!$F$33-Params!$E$33))*($B57-Params!$E$33)),$J$2,"")</f>
        <v/>
      </c>
      <c r="K57" s="1" t="str">
        <f>IF(AND($C57&gt;=Params!$E$17+((Params!$F$22-Params!$E$17)/(Params!$F$33-Params!$E$33))*($B57-Params!$E$33),$C57&gt;=Params!$F$22+((Params!$J$20-Params!$F$22)/(Params!$J$33-Params!$F$33))*($B57-Params!$F$33),$C57&lt;Params!$E$17+((Params!$H$13-Params!$E$17)/(Params!$H$33-Params!$E$33))*($B57-Params!$E$33),$C57&lt;Params!$H$13+((Params!$J$20-Params!$H$13)/(Params!$J$33-Params!$H$33))*($B57-Params!$H$33)),$K$2,"")</f>
        <v/>
      </c>
      <c r="L57" s="1" t="str">
        <f>IF(AND($C57&gt;=Params!$H$13+((Params!$J$20-Params!$H$13)/(Params!$J$33-Params!$H$33))*($B57-Params!$H$33),$C57&gt;=Params!$J$20+((Params!$N$18-Params!$J$20)/(Params!$N$33-Params!$J$33))*($B57-Params!$J$33),$C57&lt;Params!$H$13+((Params!$K$9-Params!$H$13)/(Params!$K$33-Params!$H$33))*($B57-Params!$H$33),$C57&lt;Params!$K$9+((Params!$N$18-Params!$K$9)/(Params!$N$33-Params!$K$33))*($B57-Params!$K$33)),$L$2,"")</f>
        <v/>
      </c>
      <c r="M57" s="2" t="str">
        <f>IF(AND($C57&gt;=Params!$K$9+((Params!$N$18-Params!$K$9)/(Params!$N$33-Params!$K$33))*($B57-Params!$K$33),$C57&gt;=Params!$N$18+((Params!$Q$16-Params!$N$18)/(Params!$Q$33-Params!$N87))*($B57-Params!$Q$33),$C57&lt;Params!$K$9+((Params!$L$5-Params!$K$9)/(Params!$L$33-Params!$K$33))*($B57-Params!$K$33),$C57&lt;Params!$L$5+((Params!$Q$4-Params!$L$5)/(Params!$Q$33-Params!$L$33))*($B57-Params!$L$33),$B57&lt;Params!$Q$33),$M$2,"")</f>
        <v/>
      </c>
      <c r="N57" s="3" t="str">
        <f>IF(OR(AND($C57&gt;=Params!$A$26,$B57&gt;=Params!$A$33,$B57&lt;Params!$C$33,$C57&lt;Params!$A$18+((Params!$C$13-Params!$A$18)/(Params!$C$33-Params!$A$33))*($B57-Params!$A$33)),AND($B57&gt;=Params!$C$33,$C57&gt;Params!$C$22+((Params!$E$17-Params!$C$22)/(Params!$E$33-Params!$C$33))*($B57-Params!$C$33),$C57&lt;Params!$C$13+((Params!$E$17-Params!$C$13)/(Params!$E$33-Params!$C$33))*($B57-Params!$C$33))),$N$2,"")</f>
        <v/>
      </c>
      <c r="O57" s="1" t="str">
        <f>IF(AND($C57&gt;=Params!$C$13+((Params!$E$17-Params!$C$13)/(Params!$E$33-Params!$C$33))*($B57-Params!$C$33),$C57&gt;=Params!$E$17+((Params!$H$13-Params!$E$17)/(Params!$H$33-Params!$E$33))*($B57-Params!$E$33),$C57&lt;Params!$C$13+((Params!$D$9-Params!$C$13)/(Params!$D$33-Params!$C$33))*($B57-Params!$C$33),$C57&lt;Params!$D$9+((Params!$H$13-Params!$D$9)/(Params!$H$33-Params!$D$33))*($B57-Params!$D$33)),$O$2,"")</f>
        <v/>
      </c>
      <c r="P57" s="1" t="str">
        <f>IF(AND($C57&gt;=Params!$D$9+((Params!$H$13-Params!$D$9)/(Params!$H$33-Params!$D$33))*($B57-Params!$D$33),$C57&gt;=Params!$H$13+((Params!$K$9-Params!$H$13)/(Params!$K$33-Params!$H$33))*($B57-Params!$H$33),$C57&lt;Params!$D$9+((Params!$G$4-Params!$D$9)/(Params!$G$33-Params!$D$33))*($B57-Params!$D$33),$C57&lt;Params!$G$4+((Params!$K$9-Params!$G$4)/(Params!$K$33-Params!$G$33))*($B57-Params!$G$33)),$P$2,"")</f>
        <v/>
      </c>
      <c r="Q57" s="1" t="str">
        <f>IF(AND($C57&gt;=Params!$G$4+((Params!$K$9-Params!$G$4)/(Params!$K$33-Params!$G$33))*($B57-Params!$G$33),$C57&gt;Params!$K$9+((Params!$L$5-Params!$K$9)/(Params!$L$33-Params!$K$33))*($B57-Params!$K$33),$C57&lt;Params!$G$4+((Params!$L$5-Params!$G$4)/(Params!$L$33-Params!$G$33))*($B57-Params!$G$33)),$Q$2,"")</f>
        <v/>
      </c>
      <c r="R57" s="2" t="str">
        <f>IF(AND(OR($B57&lt;Params!$A$33,AND($B57&gt;=Params!$A$33,$B57&lt;Params!$C$33,$C57&gt;=Params!$A$18+((Params!$C$13-Params!$A$18)/(Params!$C$33-Params!$A$33))*($B57-Params!$A$33)),AND($B57&gt;=Params!$C$33,$B57&lt;Params!$D$33,$C57&gt;=Params!$C$13+((Params!$D$9-Params!$C$13)/(Params!$D$33-Params!$C$33))*($B57-Params!$C$33)),AND($B57&gt;=Params!$D$33,$C57&gt;=Params!$D$9+((Params!$G$4-Params!$D$9)/(Params!$G$33-Params!$D$33))*($B57-Params!$D$33))),$C57&lt;Params!$G$4,$B57&gt;0,$C57&gt;0),$R$2,"")</f>
        <v/>
      </c>
      <c r="S57" s="18" t="str">
        <f t="shared" si="0"/>
        <v/>
      </c>
      <c r="T57" s="14" t="str">
        <f>IF(AND($S57&lt;&gt;$J$2,$S57&lt;&gt;$K$2,$S57&lt;&gt;$L$2),"",
IF($S57=$J$2,IF(Data!$C57&gt;=Data!$D57+2,"Hawaiite","Potassic Trachybasalt"),
IF($S57=$K$2,IF(Data!$C57&gt;=Data!$D57+2,"Mugearite","Shoshonite"),
IF($S57=$L$2,(IF(Data!$C57&gt;=Data!$D57+2,"Benmoreite","Latite")),""))))</f>
        <v/>
      </c>
    </row>
    <row r="58" spans="1:20" x14ac:dyDescent="0.3">
      <c r="A58" s="16">
        <f>Data!$A58</f>
        <v>0</v>
      </c>
      <c r="B58" s="27">
        <f>Data!$B58</f>
        <v>0</v>
      </c>
      <c r="C58" s="28">
        <f>Data!$C58+Data!$D58</f>
        <v>0</v>
      </c>
      <c r="D58" s="1" t="str">
        <f>IF(AND(AND($B58&gt;=Params!$A$33,$B58&lt;Params!$C$33),AND($C58&gt;=Params!$A$32,$C58&lt;Params!$A$26)),$D$2,"")</f>
        <v/>
      </c>
      <c r="E58" s="1" t="str">
        <f>IF(AND(AND($B58&gt;=Params!$C$33,$B58&lt;Params!$F$33),AND($C58&gt;=Params!$C$32,$C58&lt;Params!$C$22)),$E$2,"")</f>
        <v/>
      </c>
      <c r="F58" s="4" t="str">
        <f>IF(AND($B58&gt;=Params!$F$33,$B58&lt;Params!$J$33,$C58&lt;Params!$F$22+((Params!$J$20-Params!$F$22)/(Params!$J$33-Params!$F$33))*($B58-Params!$F$33)),$F$2,"")</f>
        <v/>
      </c>
      <c r="G58" s="4" t="str">
        <f>IF(AND($B58&gt;=Params!$J$33,$B58&lt;Params!$N$33,$C58&lt;Params!$J$20+((Params!$N$18-Params!$J$20)/(Params!$N$33-Params!$J$33))*($B58-Params!$J$33)),$G$2,"")</f>
        <v/>
      </c>
      <c r="H58" s="4" t="str">
        <f>IF(AND($B58&gt;=Params!$N$33,$C58&lt;Params!$N$18+((Params!$Q$16-Params!$N$18)/(Params!$Q$33-Params!$N$33))*($B58-Params!$N$33),C$3&lt;Params!$Q$16+((Params!$S$32-Params!$Q$16)/(Params!$S$33-Params!$Q$33))*($B58-Params!$Q$33)),$H$2,"")</f>
        <v/>
      </c>
      <c r="I58" s="12" t="str">
        <f>IF(AND($B58&gt;=Params!$Q$33,$C58&gt;=Params!$Q$16+((Params!$S$32-Params!$Q$16)/(Params!$S$33-Params!$Q$33))*($B58-Params!$Q$33)),$I$2,"")</f>
        <v/>
      </c>
      <c r="J58" s="1" t="str">
        <f>IF(AND($C58&gt;=Params!$C$22,$C58&lt;Params!$C$22+((Params!$E$17-Params!$C$22)/(Params!$E$33-Params!$C$33))*($B58-Params!$C$33),$C58&lt;Params!$E$17+((Params!$F$22-Params!$E$17)/(Params!$F$33-Params!$E$33))*($B58-Params!$E$33)),$J$2,"")</f>
        <v/>
      </c>
      <c r="K58" s="1" t="str">
        <f>IF(AND($C58&gt;=Params!$E$17+((Params!$F$22-Params!$E$17)/(Params!$F$33-Params!$E$33))*($B58-Params!$E$33),$C58&gt;=Params!$F$22+((Params!$J$20-Params!$F$22)/(Params!$J$33-Params!$F$33))*($B58-Params!$F$33),$C58&lt;Params!$E$17+((Params!$H$13-Params!$E$17)/(Params!$H$33-Params!$E$33))*($B58-Params!$E$33),$C58&lt;Params!$H$13+((Params!$J$20-Params!$H$13)/(Params!$J$33-Params!$H$33))*($B58-Params!$H$33)),$K$2,"")</f>
        <v/>
      </c>
      <c r="L58" s="1" t="str">
        <f>IF(AND($C58&gt;=Params!$H$13+((Params!$J$20-Params!$H$13)/(Params!$J$33-Params!$H$33))*($B58-Params!$H$33),$C58&gt;=Params!$J$20+((Params!$N$18-Params!$J$20)/(Params!$N$33-Params!$J$33))*($B58-Params!$J$33),$C58&lt;Params!$H$13+((Params!$K$9-Params!$H$13)/(Params!$K$33-Params!$H$33))*($B58-Params!$H$33),$C58&lt;Params!$K$9+((Params!$N$18-Params!$K$9)/(Params!$N$33-Params!$K$33))*($B58-Params!$K$33)),$L$2,"")</f>
        <v/>
      </c>
      <c r="M58" s="2" t="str">
        <f>IF(AND($C58&gt;=Params!$K$9+((Params!$N$18-Params!$K$9)/(Params!$N$33-Params!$K$33))*($B58-Params!$K$33),$C58&gt;=Params!$N$18+((Params!$Q$16-Params!$N$18)/(Params!$Q$33-Params!$N88))*($B58-Params!$Q$33),$C58&lt;Params!$K$9+((Params!$L$5-Params!$K$9)/(Params!$L$33-Params!$K$33))*($B58-Params!$K$33),$C58&lt;Params!$L$5+((Params!$Q$4-Params!$L$5)/(Params!$Q$33-Params!$L$33))*($B58-Params!$L$33),$B58&lt;Params!$Q$33),$M$2,"")</f>
        <v/>
      </c>
      <c r="N58" s="3" t="str">
        <f>IF(OR(AND($C58&gt;=Params!$A$26,$B58&gt;=Params!$A$33,$B58&lt;Params!$C$33,$C58&lt;Params!$A$18+((Params!$C$13-Params!$A$18)/(Params!$C$33-Params!$A$33))*($B58-Params!$A$33)),AND($B58&gt;=Params!$C$33,$C58&gt;Params!$C$22+((Params!$E$17-Params!$C$22)/(Params!$E$33-Params!$C$33))*($B58-Params!$C$33),$C58&lt;Params!$C$13+((Params!$E$17-Params!$C$13)/(Params!$E$33-Params!$C$33))*($B58-Params!$C$33))),$N$2,"")</f>
        <v/>
      </c>
      <c r="O58" s="1" t="str">
        <f>IF(AND($C58&gt;=Params!$C$13+((Params!$E$17-Params!$C$13)/(Params!$E$33-Params!$C$33))*($B58-Params!$C$33),$C58&gt;=Params!$E$17+((Params!$H$13-Params!$E$17)/(Params!$H$33-Params!$E$33))*($B58-Params!$E$33),$C58&lt;Params!$C$13+((Params!$D$9-Params!$C$13)/(Params!$D$33-Params!$C$33))*($B58-Params!$C$33),$C58&lt;Params!$D$9+((Params!$H$13-Params!$D$9)/(Params!$H$33-Params!$D$33))*($B58-Params!$D$33)),$O$2,"")</f>
        <v/>
      </c>
      <c r="P58" s="1" t="str">
        <f>IF(AND($C58&gt;=Params!$D$9+((Params!$H$13-Params!$D$9)/(Params!$H$33-Params!$D$33))*($B58-Params!$D$33),$C58&gt;=Params!$H$13+((Params!$K$9-Params!$H$13)/(Params!$K$33-Params!$H$33))*($B58-Params!$H$33),$C58&lt;Params!$D$9+((Params!$G$4-Params!$D$9)/(Params!$G$33-Params!$D$33))*($B58-Params!$D$33),$C58&lt;Params!$G$4+((Params!$K$9-Params!$G$4)/(Params!$K$33-Params!$G$33))*($B58-Params!$G$33)),$P$2,"")</f>
        <v/>
      </c>
      <c r="Q58" s="1" t="str">
        <f>IF(AND($C58&gt;=Params!$G$4+((Params!$K$9-Params!$G$4)/(Params!$K$33-Params!$G$33))*($B58-Params!$G$33),$C58&gt;Params!$K$9+((Params!$L$5-Params!$K$9)/(Params!$L$33-Params!$K$33))*($B58-Params!$K$33),$C58&lt;Params!$G$4+((Params!$L$5-Params!$G$4)/(Params!$L$33-Params!$G$33))*($B58-Params!$G$33)),$Q$2,"")</f>
        <v/>
      </c>
      <c r="R58" s="2" t="str">
        <f>IF(AND(OR($B58&lt;Params!$A$33,AND($B58&gt;=Params!$A$33,$B58&lt;Params!$C$33,$C58&gt;=Params!$A$18+((Params!$C$13-Params!$A$18)/(Params!$C$33-Params!$A$33))*($B58-Params!$A$33)),AND($B58&gt;=Params!$C$33,$B58&lt;Params!$D$33,$C58&gt;=Params!$C$13+((Params!$D$9-Params!$C$13)/(Params!$D$33-Params!$C$33))*($B58-Params!$C$33)),AND($B58&gt;=Params!$D$33,$C58&gt;=Params!$D$9+((Params!$G$4-Params!$D$9)/(Params!$G$33-Params!$D$33))*($B58-Params!$D$33))),$C58&lt;Params!$G$4,$B58&gt;0,$C58&gt;0),$R$2,"")</f>
        <v/>
      </c>
      <c r="S58" s="18" t="str">
        <f t="shared" si="0"/>
        <v/>
      </c>
      <c r="T58" s="14" t="str">
        <f>IF(AND($S58&lt;&gt;$J$2,$S58&lt;&gt;$K$2,$S58&lt;&gt;$L$2),"",
IF($S58=$J$2,IF(Data!$C58&gt;=Data!$D58+2,"Hawaiite","Potassic Trachybasalt"),
IF($S58=$K$2,IF(Data!$C58&gt;=Data!$D58+2,"Mugearite","Shoshonite"),
IF($S58=$L$2,(IF(Data!$C58&gt;=Data!$D58+2,"Benmoreite","Latite")),""))))</f>
        <v/>
      </c>
    </row>
    <row r="59" spans="1:20" x14ac:dyDescent="0.3">
      <c r="A59" s="16">
        <f>Data!$A59</f>
        <v>0</v>
      </c>
      <c r="B59" s="27">
        <f>Data!$B59</f>
        <v>0</v>
      </c>
      <c r="C59" s="28">
        <f>Data!$C59+Data!$D59</f>
        <v>0</v>
      </c>
      <c r="D59" s="1" t="str">
        <f>IF(AND(AND($B59&gt;=Params!$A$33,$B59&lt;Params!$C$33),AND($C59&gt;=Params!$A$32,$C59&lt;Params!$A$26)),$D$2,"")</f>
        <v/>
      </c>
      <c r="E59" s="1" t="str">
        <f>IF(AND(AND($B59&gt;=Params!$C$33,$B59&lt;Params!$F$33),AND($C59&gt;=Params!$C$32,$C59&lt;Params!$C$22)),$E$2,"")</f>
        <v/>
      </c>
      <c r="F59" s="4" t="str">
        <f>IF(AND($B59&gt;=Params!$F$33,$B59&lt;Params!$J$33,$C59&lt;Params!$F$22+((Params!$J$20-Params!$F$22)/(Params!$J$33-Params!$F$33))*($B59-Params!$F$33)),$F$2,"")</f>
        <v/>
      </c>
      <c r="G59" s="4" t="str">
        <f>IF(AND($B59&gt;=Params!$J$33,$B59&lt;Params!$N$33,$C59&lt;Params!$J$20+((Params!$N$18-Params!$J$20)/(Params!$N$33-Params!$J$33))*($B59-Params!$J$33)),$G$2,"")</f>
        <v/>
      </c>
      <c r="H59" s="4" t="str">
        <f>IF(AND($B59&gt;=Params!$N$33,$C59&lt;Params!$N$18+((Params!$Q$16-Params!$N$18)/(Params!$Q$33-Params!$N$33))*($B59-Params!$N$33),C$3&lt;Params!$Q$16+((Params!$S$32-Params!$Q$16)/(Params!$S$33-Params!$Q$33))*($B59-Params!$Q$33)),$H$2,"")</f>
        <v/>
      </c>
      <c r="I59" s="12" t="str">
        <f>IF(AND($B59&gt;=Params!$Q$33,$C59&gt;=Params!$Q$16+((Params!$S$32-Params!$Q$16)/(Params!$S$33-Params!$Q$33))*($B59-Params!$Q$33)),$I$2,"")</f>
        <v/>
      </c>
      <c r="J59" s="1" t="str">
        <f>IF(AND($C59&gt;=Params!$C$22,$C59&lt;Params!$C$22+((Params!$E$17-Params!$C$22)/(Params!$E$33-Params!$C$33))*($B59-Params!$C$33),$C59&lt;Params!$E$17+((Params!$F$22-Params!$E$17)/(Params!$F$33-Params!$E$33))*($B59-Params!$E$33)),$J$2,"")</f>
        <v/>
      </c>
      <c r="K59" s="1" t="str">
        <f>IF(AND($C59&gt;=Params!$E$17+((Params!$F$22-Params!$E$17)/(Params!$F$33-Params!$E$33))*($B59-Params!$E$33),$C59&gt;=Params!$F$22+((Params!$J$20-Params!$F$22)/(Params!$J$33-Params!$F$33))*($B59-Params!$F$33),$C59&lt;Params!$E$17+((Params!$H$13-Params!$E$17)/(Params!$H$33-Params!$E$33))*($B59-Params!$E$33),$C59&lt;Params!$H$13+((Params!$J$20-Params!$H$13)/(Params!$J$33-Params!$H$33))*($B59-Params!$H$33)),$K$2,"")</f>
        <v/>
      </c>
      <c r="L59" s="1" t="str">
        <f>IF(AND($C59&gt;=Params!$H$13+((Params!$J$20-Params!$H$13)/(Params!$J$33-Params!$H$33))*($B59-Params!$H$33),$C59&gt;=Params!$J$20+((Params!$N$18-Params!$J$20)/(Params!$N$33-Params!$J$33))*($B59-Params!$J$33),$C59&lt;Params!$H$13+((Params!$K$9-Params!$H$13)/(Params!$K$33-Params!$H$33))*($B59-Params!$H$33),$C59&lt;Params!$K$9+((Params!$N$18-Params!$K$9)/(Params!$N$33-Params!$K$33))*($B59-Params!$K$33)),$L$2,"")</f>
        <v/>
      </c>
      <c r="M59" s="2" t="str">
        <f>IF(AND($C59&gt;=Params!$K$9+((Params!$N$18-Params!$K$9)/(Params!$N$33-Params!$K$33))*($B59-Params!$K$33),$C59&gt;=Params!$N$18+((Params!$Q$16-Params!$N$18)/(Params!$Q$33-Params!$N89))*($B59-Params!$Q$33),$C59&lt;Params!$K$9+((Params!$L$5-Params!$K$9)/(Params!$L$33-Params!$K$33))*($B59-Params!$K$33),$C59&lt;Params!$L$5+((Params!$Q$4-Params!$L$5)/(Params!$Q$33-Params!$L$33))*($B59-Params!$L$33),$B59&lt;Params!$Q$33),$M$2,"")</f>
        <v/>
      </c>
      <c r="N59" s="3" t="str">
        <f>IF(OR(AND($C59&gt;=Params!$A$26,$B59&gt;=Params!$A$33,$B59&lt;Params!$C$33,$C59&lt;Params!$A$18+((Params!$C$13-Params!$A$18)/(Params!$C$33-Params!$A$33))*($B59-Params!$A$33)),AND($B59&gt;=Params!$C$33,$C59&gt;Params!$C$22+((Params!$E$17-Params!$C$22)/(Params!$E$33-Params!$C$33))*($B59-Params!$C$33),$C59&lt;Params!$C$13+((Params!$E$17-Params!$C$13)/(Params!$E$33-Params!$C$33))*($B59-Params!$C$33))),$N$2,"")</f>
        <v/>
      </c>
      <c r="O59" s="1" t="str">
        <f>IF(AND($C59&gt;=Params!$C$13+((Params!$E$17-Params!$C$13)/(Params!$E$33-Params!$C$33))*($B59-Params!$C$33),$C59&gt;=Params!$E$17+((Params!$H$13-Params!$E$17)/(Params!$H$33-Params!$E$33))*($B59-Params!$E$33),$C59&lt;Params!$C$13+((Params!$D$9-Params!$C$13)/(Params!$D$33-Params!$C$33))*($B59-Params!$C$33),$C59&lt;Params!$D$9+((Params!$H$13-Params!$D$9)/(Params!$H$33-Params!$D$33))*($B59-Params!$D$33)),$O$2,"")</f>
        <v/>
      </c>
      <c r="P59" s="1" t="str">
        <f>IF(AND($C59&gt;=Params!$D$9+((Params!$H$13-Params!$D$9)/(Params!$H$33-Params!$D$33))*($B59-Params!$D$33),$C59&gt;=Params!$H$13+((Params!$K$9-Params!$H$13)/(Params!$K$33-Params!$H$33))*($B59-Params!$H$33),$C59&lt;Params!$D$9+((Params!$G$4-Params!$D$9)/(Params!$G$33-Params!$D$33))*($B59-Params!$D$33),$C59&lt;Params!$G$4+((Params!$K$9-Params!$G$4)/(Params!$K$33-Params!$G$33))*($B59-Params!$G$33)),$P$2,"")</f>
        <v/>
      </c>
      <c r="Q59" s="1" t="str">
        <f>IF(AND($C59&gt;=Params!$G$4+((Params!$K$9-Params!$G$4)/(Params!$K$33-Params!$G$33))*($B59-Params!$G$33),$C59&gt;Params!$K$9+((Params!$L$5-Params!$K$9)/(Params!$L$33-Params!$K$33))*($B59-Params!$K$33),$C59&lt;Params!$G$4+((Params!$L$5-Params!$G$4)/(Params!$L$33-Params!$G$33))*($B59-Params!$G$33)),$Q$2,"")</f>
        <v/>
      </c>
      <c r="R59" s="2" t="str">
        <f>IF(AND(OR($B59&lt;Params!$A$33,AND($B59&gt;=Params!$A$33,$B59&lt;Params!$C$33,$C59&gt;=Params!$A$18+((Params!$C$13-Params!$A$18)/(Params!$C$33-Params!$A$33))*($B59-Params!$A$33)),AND($B59&gt;=Params!$C$33,$B59&lt;Params!$D$33,$C59&gt;=Params!$C$13+((Params!$D$9-Params!$C$13)/(Params!$D$33-Params!$C$33))*($B59-Params!$C$33)),AND($B59&gt;=Params!$D$33,$C59&gt;=Params!$D$9+((Params!$G$4-Params!$D$9)/(Params!$G$33-Params!$D$33))*($B59-Params!$D$33))),$C59&lt;Params!$G$4,$B59&gt;0,$C59&gt;0),$R$2,"")</f>
        <v/>
      </c>
      <c r="S59" s="18" t="str">
        <f t="shared" si="0"/>
        <v/>
      </c>
      <c r="T59" s="14" t="str">
        <f>IF(AND($S59&lt;&gt;$J$2,$S59&lt;&gt;$K$2,$S59&lt;&gt;$L$2),"",
IF($S59=$J$2,IF(Data!$C59&gt;=Data!$D59+2,"Hawaiite","Potassic Trachybasalt"),
IF($S59=$K$2,IF(Data!$C59&gt;=Data!$D59+2,"Mugearite","Shoshonite"),
IF($S59=$L$2,(IF(Data!$C59&gt;=Data!$D59+2,"Benmoreite","Latite")),""))))</f>
        <v/>
      </c>
    </row>
    <row r="60" spans="1:20" x14ac:dyDescent="0.3">
      <c r="A60" s="16">
        <f>Data!$A60</f>
        <v>0</v>
      </c>
      <c r="B60" s="27">
        <f>Data!$B60</f>
        <v>0</v>
      </c>
      <c r="C60" s="28">
        <f>Data!$C60+Data!$D60</f>
        <v>0</v>
      </c>
      <c r="D60" s="1" t="str">
        <f>IF(AND(AND($B60&gt;=Params!$A$33,$B60&lt;Params!$C$33),AND($C60&gt;=Params!$A$32,$C60&lt;Params!$A$26)),$D$2,"")</f>
        <v/>
      </c>
      <c r="E60" s="1" t="str">
        <f>IF(AND(AND($B60&gt;=Params!$C$33,$B60&lt;Params!$F$33),AND($C60&gt;=Params!$C$32,$C60&lt;Params!$C$22)),$E$2,"")</f>
        <v/>
      </c>
      <c r="F60" s="4" t="str">
        <f>IF(AND($B60&gt;=Params!$F$33,$B60&lt;Params!$J$33,$C60&lt;Params!$F$22+((Params!$J$20-Params!$F$22)/(Params!$J$33-Params!$F$33))*($B60-Params!$F$33)),$F$2,"")</f>
        <v/>
      </c>
      <c r="G60" s="4" t="str">
        <f>IF(AND($B60&gt;=Params!$J$33,$B60&lt;Params!$N$33,$C60&lt;Params!$J$20+((Params!$N$18-Params!$J$20)/(Params!$N$33-Params!$J$33))*($B60-Params!$J$33)),$G$2,"")</f>
        <v/>
      </c>
      <c r="H60" s="4" t="str">
        <f>IF(AND($B60&gt;=Params!$N$33,$C60&lt;Params!$N$18+((Params!$Q$16-Params!$N$18)/(Params!$Q$33-Params!$N$33))*($B60-Params!$N$33),C$3&lt;Params!$Q$16+((Params!$S$32-Params!$Q$16)/(Params!$S$33-Params!$Q$33))*($B60-Params!$Q$33)),$H$2,"")</f>
        <v/>
      </c>
      <c r="I60" s="12" t="str">
        <f>IF(AND($B60&gt;=Params!$Q$33,$C60&gt;=Params!$Q$16+((Params!$S$32-Params!$Q$16)/(Params!$S$33-Params!$Q$33))*($B60-Params!$Q$33)),$I$2,"")</f>
        <v/>
      </c>
      <c r="J60" s="1" t="str">
        <f>IF(AND($C60&gt;=Params!$C$22,$C60&lt;Params!$C$22+((Params!$E$17-Params!$C$22)/(Params!$E$33-Params!$C$33))*($B60-Params!$C$33),$C60&lt;Params!$E$17+((Params!$F$22-Params!$E$17)/(Params!$F$33-Params!$E$33))*($B60-Params!$E$33)),$J$2,"")</f>
        <v/>
      </c>
      <c r="K60" s="1" t="str">
        <f>IF(AND($C60&gt;=Params!$E$17+((Params!$F$22-Params!$E$17)/(Params!$F$33-Params!$E$33))*($B60-Params!$E$33),$C60&gt;=Params!$F$22+((Params!$J$20-Params!$F$22)/(Params!$J$33-Params!$F$33))*($B60-Params!$F$33),$C60&lt;Params!$E$17+((Params!$H$13-Params!$E$17)/(Params!$H$33-Params!$E$33))*($B60-Params!$E$33),$C60&lt;Params!$H$13+((Params!$J$20-Params!$H$13)/(Params!$J$33-Params!$H$33))*($B60-Params!$H$33)),$K$2,"")</f>
        <v/>
      </c>
      <c r="L60" s="1" t="str">
        <f>IF(AND($C60&gt;=Params!$H$13+((Params!$J$20-Params!$H$13)/(Params!$J$33-Params!$H$33))*($B60-Params!$H$33),$C60&gt;=Params!$J$20+((Params!$N$18-Params!$J$20)/(Params!$N$33-Params!$J$33))*($B60-Params!$J$33),$C60&lt;Params!$H$13+((Params!$K$9-Params!$H$13)/(Params!$K$33-Params!$H$33))*($B60-Params!$H$33),$C60&lt;Params!$K$9+((Params!$N$18-Params!$K$9)/(Params!$N$33-Params!$K$33))*($B60-Params!$K$33)),$L$2,"")</f>
        <v/>
      </c>
      <c r="M60" s="2" t="str">
        <f>IF(AND($C60&gt;=Params!$K$9+((Params!$N$18-Params!$K$9)/(Params!$N$33-Params!$K$33))*($B60-Params!$K$33),$C60&gt;=Params!$N$18+((Params!$Q$16-Params!$N$18)/(Params!$Q$33-Params!$N90))*($B60-Params!$Q$33),$C60&lt;Params!$K$9+((Params!$L$5-Params!$K$9)/(Params!$L$33-Params!$K$33))*($B60-Params!$K$33),$C60&lt;Params!$L$5+((Params!$Q$4-Params!$L$5)/(Params!$Q$33-Params!$L$33))*($B60-Params!$L$33),$B60&lt;Params!$Q$33),$M$2,"")</f>
        <v/>
      </c>
      <c r="N60" s="3" t="str">
        <f>IF(OR(AND($C60&gt;=Params!$A$26,$B60&gt;=Params!$A$33,$B60&lt;Params!$C$33,$C60&lt;Params!$A$18+((Params!$C$13-Params!$A$18)/(Params!$C$33-Params!$A$33))*($B60-Params!$A$33)),AND($B60&gt;=Params!$C$33,$C60&gt;Params!$C$22+((Params!$E$17-Params!$C$22)/(Params!$E$33-Params!$C$33))*($B60-Params!$C$33),$C60&lt;Params!$C$13+((Params!$E$17-Params!$C$13)/(Params!$E$33-Params!$C$33))*($B60-Params!$C$33))),$N$2,"")</f>
        <v/>
      </c>
      <c r="O60" s="1" t="str">
        <f>IF(AND($C60&gt;=Params!$C$13+((Params!$E$17-Params!$C$13)/(Params!$E$33-Params!$C$33))*($B60-Params!$C$33),$C60&gt;=Params!$E$17+((Params!$H$13-Params!$E$17)/(Params!$H$33-Params!$E$33))*($B60-Params!$E$33),$C60&lt;Params!$C$13+((Params!$D$9-Params!$C$13)/(Params!$D$33-Params!$C$33))*($B60-Params!$C$33),$C60&lt;Params!$D$9+((Params!$H$13-Params!$D$9)/(Params!$H$33-Params!$D$33))*($B60-Params!$D$33)),$O$2,"")</f>
        <v/>
      </c>
      <c r="P60" s="1" t="str">
        <f>IF(AND($C60&gt;=Params!$D$9+((Params!$H$13-Params!$D$9)/(Params!$H$33-Params!$D$33))*($B60-Params!$D$33),$C60&gt;=Params!$H$13+((Params!$K$9-Params!$H$13)/(Params!$K$33-Params!$H$33))*($B60-Params!$H$33),$C60&lt;Params!$D$9+((Params!$G$4-Params!$D$9)/(Params!$G$33-Params!$D$33))*($B60-Params!$D$33),$C60&lt;Params!$G$4+((Params!$K$9-Params!$G$4)/(Params!$K$33-Params!$G$33))*($B60-Params!$G$33)),$P$2,"")</f>
        <v/>
      </c>
      <c r="Q60" s="1" t="str">
        <f>IF(AND($C60&gt;=Params!$G$4+((Params!$K$9-Params!$G$4)/(Params!$K$33-Params!$G$33))*($B60-Params!$G$33),$C60&gt;Params!$K$9+((Params!$L$5-Params!$K$9)/(Params!$L$33-Params!$K$33))*($B60-Params!$K$33),$C60&lt;Params!$G$4+((Params!$L$5-Params!$G$4)/(Params!$L$33-Params!$G$33))*($B60-Params!$G$33)),$Q$2,"")</f>
        <v/>
      </c>
      <c r="R60" s="2" t="str">
        <f>IF(AND(OR($B60&lt;Params!$A$33,AND($B60&gt;=Params!$A$33,$B60&lt;Params!$C$33,$C60&gt;=Params!$A$18+((Params!$C$13-Params!$A$18)/(Params!$C$33-Params!$A$33))*($B60-Params!$A$33)),AND($B60&gt;=Params!$C$33,$B60&lt;Params!$D$33,$C60&gt;=Params!$C$13+((Params!$D$9-Params!$C$13)/(Params!$D$33-Params!$C$33))*($B60-Params!$C$33)),AND($B60&gt;=Params!$D$33,$C60&gt;=Params!$D$9+((Params!$G$4-Params!$D$9)/(Params!$G$33-Params!$D$33))*($B60-Params!$D$33))),$C60&lt;Params!$G$4,$B60&gt;0,$C60&gt;0),$R$2,"")</f>
        <v/>
      </c>
      <c r="S60" s="18" t="str">
        <f t="shared" si="0"/>
        <v/>
      </c>
      <c r="T60" s="14" t="str">
        <f>IF(AND($S60&lt;&gt;$J$2,$S60&lt;&gt;$K$2,$S60&lt;&gt;$L$2),"",
IF($S60=$J$2,IF(Data!$C60&gt;=Data!$D60+2,"Hawaiite","Potassic Trachybasalt"),
IF($S60=$K$2,IF(Data!$C60&gt;=Data!$D60+2,"Mugearite","Shoshonite"),
IF($S60=$L$2,(IF(Data!$C60&gt;=Data!$D60+2,"Benmoreite","Latite")),""))))</f>
        <v/>
      </c>
    </row>
    <row r="61" spans="1:20" x14ac:dyDescent="0.3">
      <c r="A61" s="16">
        <f>Data!$A61</f>
        <v>0</v>
      </c>
      <c r="B61" s="27">
        <f>Data!$B61</f>
        <v>0</v>
      </c>
      <c r="C61" s="28">
        <f>Data!$C61+Data!$D61</f>
        <v>0</v>
      </c>
      <c r="D61" s="1" t="str">
        <f>IF(AND(AND($B61&gt;=Params!$A$33,$B61&lt;Params!$C$33),AND($C61&gt;=Params!$A$32,$C61&lt;Params!$A$26)),$D$2,"")</f>
        <v/>
      </c>
      <c r="E61" s="1" t="str">
        <f>IF(AND(AND($B61&gt;=Params!$C$33,$B61&lt;Params!$F$33),AND($C61&gt;=Params!$C$32,$C61&lt;Params!$C$22)),$E$2,"")</f>
        <v/>
      </c>
      <c r="F61" s="4" t="str">
        <f>IF(AND($B61&gt;=Params!$F$33,$B61&lt;Params!$J$33,$C61&lt;Params!$F$22+((Params!$J$20-Params!$F$22)/(Params!$J$33-Params!$F$33))*($B61-Params!$F$33)),$F$2,"")</f>
        <v/>
      </c>
      <c r="G61" s="4" t="str">
        <f>IF(AND($B61&gt;=Params!$J$33,$B61&lt;Params!$N$33,$C61&lt;Params!$J$20+((Params!$N$18-Params!$J$20)/(Params!$N$33-Params!$J$33))*($B61-Params!$J$33)),$G$2,"")</f>
        <v/>
      </c>
      <c r="H61" s="4" t="str">
        <f>IF(AND($B61&gt;=Params!$N$33,$C61&lt;Params!$N$18+((Params!$Q$16-Params!$N$18)/(Params!$Q$33-Params!$N$33))*($B61-Params!$N$33),C$3&lt;Params!$Q$16+((Params!$S$32-Params!$Q$16)/(Params!$S$33-Params!$Q$33))*($B61-Params!$Q$33)),$H$2,"")</f>
        <v/>
      </c>
      <c r="I61" s="12" t="str">
        <f>IF(AND($B61&gt;=Params!$Q$33,$C61&gt;=Params!$Q$16+((Params!$S$32-Params!$Q$16)/(Params!$S$33-Params!$Q$33))*($B61-Params!$Q$33)),$I$2,"")</f>
        <v/>
      </c>
      <c r="J61" s="1" t="str">
        <f>IF(AND($C61&gt;=Params!$C$22,$C61&lt;Params!$C$22+((Params!$E$17-Params!$C$22)/(Params!$E$33-Params!$C$33))*($B61-Params!$C$33),$C61&lt;Params!$E$17+((Params!$F$22-Params!$E$17)/(Params!$F$33-Params!$E$33))*($B61-Params!$E$33)),$J$2,"")</f>
        <v/>
      </c>
      <c r="K61" s="1" t="str">
        <f>IF(AND($C61&gt;=Params!$E$17+((Params!$F$22-Params!$E$17)/(Params!$F$33-Params!$E$33))*($B61-Params!$E$33),$C61&gt;=Params!$F$22+((Params!$J$20-Params!$F$22)/(Params!$J$33-Params!$F$33))*($B61-Params!$F$33),$C61&lt;Params!$E$17+((Params!$H$13-Params!$E$17)/(Params!$H$33-Params!$E$33))*($B61-Params!$E$33),$C61&lt;Params!$H$13+((Params!$J$20-Params!$H$13)/(Params!$J$33-Params!$H$33))*($B61-Params!$H$33)),$K$2,"")</f>
        <v/>
      </c>
      <c r="L61" s="1" t="str">
        <f>IF(AND($C61&gt;=Params!$H$13+((Params!$J$20-Params!$H$13)/(Params!$J$33-Params!$H$33))*($B61-Params!$H$33),$C61&gt;=Params!$J$20+((Params!$N$18-Params!$J$20)/(Params!$N$33-Params!$J$33))*($B61-Params!$J$33),$C61&lt;Params!$H$13+((Params!$K$9-Params!$H$13)/(Params!$K$33-Params!$H$33))*($B61-Params!$H$33),$C61&lt;Params!$K$9+((Params!$N$18-Params!$K$9)/(Params!$N$33-Params!$K$33))*($B61-Params!$K$33)),$L$2,"")</f>
        <v/>
      </c>
      <c r="M61" s="2" t="str">
        <f>IF(AND($C61&gt;=Params!$K$9+((Params!$N$18-Params!$K$9)/(Params!$N$33-Params!$K$33))*($B61-Params!$K$33),$C61&gt;=Params!$N$18+((Params!$Q$16-Params!$N$18)/(Params!$Q$33-Params!$N91))*($B61-Params!$Q$33),$C61&lt;Params!$K$9+((Params!$L$5-Params!$K$9)/(Params!$L$33-Params!$K$33))*($B61-Params!$K$33),$C61&lt;Params!$L$5+((Params!$Q$4-Params!$L$5)/(Params!$Q$33-Params!$L$33))*($B61-Params!$L$33),$B61&lt;Params!$Q$33),$M$2,"")</f>
        <v/>
      </c>
      <c r="N61" s="3" t="str">
        <f>IF(OR(AND($C61&gt;=Params!$A$26,$B61&gt;=Params!$A$33,$B61&lt;Params!$C$33,$C61&lt;Params!$A$18+((Params!$C$13-Params!$A$18)/(Params!$C$33-Params!$A$33))*($B61-Params!$A$33)),AND($B61&gt;=Params!$C$33,$C61&gt;Params!$C$22+((Params!$E$17-Params!$C$22)/(Params!$E$33-Params!$C$33))*($B61-Params!$C$33),$C61&lt;Params!$C$13+((Params!$E$17-Params!$C$13)/(Params!$E$33-Params!$C$33))*($B61-Params!$C$33))),$N$2,"")</f>
        <v/>
      </c>
      <c r="O61" s="1" t="str">
        <f>IF(AND($C61&gt;=Params!$C$13+((Params!$E$17-Params!$C$13)/(Params!$E$33-Params!$C$33))*($B61-Params!$C$33),$C61&gt;=Params!$E$17+((Params!$H$13-Params!$E$17)/(Params!$H$33-Params!$E$33))*($B61-Params!$E$33),$C61&lt;Params!$C$13+((Params!$D$9-Params!$C$13)/(Params!$D$33-Params!$C$33))*($B61-Params!$C$33),$C61&lt;Params!$D$9+((Params!$H$13-Params!$D$9)/(Params!$H$33-Params!$D$33))*($B61-Params!$D$33)),$O$2,"")</f>
        <v/>
      </c>
      <c r="P61" s="1" t="str">
        <f>IF(AND($C61&gt;=Params!$D$9+((Params!$H$13-Params!$D$9)/(Params!$H$33-Params!$D$33))*($B61-Params!$D$33),$C61&gt;=Params!$H$13+((Params!$K$9-Params!$H$13)/(Params!$K$33-Params!$H$33))*($B61-Params!$H$33),$C61&lt;Params!$D$9+((Params!$G$4-Params!$D$9)/(Params!$G$33-Params!$D$33))*($B61-Params!$D$33),$C61&lt;Params!$G$4+((Params!$K$9-Params!$G$4)/(Params!$K$33-Params!$G$33))*($B61-Params!$G$33)),$P$2,"")</f>
        <v/>
      </c>
      <c r="Q61" s="1" t="str">
        <f>IF(AND($C61&gt;=Params!$G$4+((Params!$K$9-Params!$G$4)/(Params!$K$33-Params!$G$33))*($B61-Params!$G$33),$C61&gt;Params!$K$9+((Params!$L$5-Params!$K$9)/(Params!$L$33-Params!$K$33))*($B61-Params!$K$33),$C61&lt;Params!$G$4+((Params!$L$5-Params!$G$4)/(Params!$L$33-Params!$G$33))*($B61-Params!$G$33)),$Q$2,"")</f>
        <v/>
      </c>
      <c r="R61" s="2" t="str">
        <f>IF(AND(OR($B61&lt;Params!$A$33,AND($B61&gt;=Params!$A$33,$B61&lt;Params!$C$33,$C61&gt;=Params!$A$18+((Params!$C$13-Params!$A$18)/(Params!$C$33-Params!$A$33))*($B61-Params!$A$33)),AND($B61&gt;=Params!$C$33,$B61&lt;Params!$D$33,$C61&gt;=Params!$C$13+((Params!$D$9-Params!$C$13)/(Params!$D$33-Params!$C$33))*($B61-Params!$C$33)),AND($B61&gt;=Params!$D$33,$C61&gt;=Params!$D$9+((Params!$G$4-Params!$D$9)/(Params!$G$33-Params!$D$33))*($B61-Params!$D$33))),$C61&lt;Params!$G$4,$B61&gt;0,$C61&gt;0),$R$2,"")</f>
        <v/>
      </c>
      <c r="S61" s="18" t="str">
        <f t="shared" si="0"/>
        <v/>
      </c>
      <c r="T61" s="14" t="str">
        <f>IF(AND($S61&lt;&gt;$J$2,$S61&lt;&gt;$K$2,$S61&lt;&gt;$L$2),"",
IF($S61=$J$2,IF(Data!$C61&gt;=Data!$D61+2,"Hawaiite","Potassic Trachybasalt"),
IF($S61=$K$2,IF(Data!$C61&gt;=Data!$D61+2,"Mugearite","Shoshonite"),
IF($S61=$L$2,(IF(Data!$C61&gt;=Data!$D61+2,"Benmoreite","Latite")),""))))</f>
        <v/>
      </c>
    </row>
    <row r="62" spans="1:20" x14ac:dyDescent="0.3">
      <c r="A62" s="16">
        <f>Data!$A62</f>
        <v>0</v>
      </c>
      <c r="B62" s="27">
        <f>Data!$B62</f>
        <v>0</v>
      </c>
      <c r="C62" s="28">
        <f>Data!$C62+Data!$D62</f>
        <v>0</v>
      </c>
      <c r="D62" s="1" t="str">
        <f>IF(AND(AND($B62&gt;=Params!$A$33,$B62&lt;Params!$C$33),AND($C62&gt;=Params!$A$32,$C62&lt;Params!$A$26)),$D$2,"")</f>
        <v/>
      </c>
      <c r="E62" s="1" t="str">
        <f>IF(AND(AND($B62&gt;=Params!$C$33,$B62&lt;Params!$F$33),AND($C62&gt;=Params!$C$32,$C62&lt;Params!$C$22)),$E$2,"")</f>
        <v/>
      </c>
      <c r="F62" s="4" t="str">
        <f>IF(AND($B62&gt;=Params!$F$33,$B62&lt;Params!$J$33,$C62&lt;Params!$F$22+((Params!$J$20-Params!$F$22)/(Params!$J$33-Params!$F$33))*($B62-Params!$F$33)),$F$2,"")</f>
        <v/>
      </c>
      <c r="G62" s="4" t="str">
        <f>IF(AND($B62&gt;=Params!$J$33,$B62&lt;Params!$N$33,$C62&lt;Params!$J$20+((Params!$N$18-Params!$J$20)/(Params!$N$33-Params!$J$33))*($B62-Params!$J$33)),$G$2,"")</f>
        <v/>
      </c>
      <c r="H62" s="4" t="str">
        <f>IF(AND($B62&gt;=Params!$N$33,$C62&lt;Params!$N$18+((Params!$Q$16-Params!$N$18)/(Params!$Q$33-Params!$N$33))*($B62-Params!$N$33),C$3&lt;Params!$Q$16+((Params!$S$32-Params!$Q$16)/(Params!$S$33-Params!$Q$33))*($B62-Params!$Q$33)),$H$2,"")</f>
        <v/>
      </c>
      <c r="I62" s="12" t="str">
        <f>IF(AND($B62&gt;=Params!$Q$33,$C62&gt;=Params!$Q$16+((Params!$S$32-Params!$Q$16)/(Params!$S$33-Params!$Q$33))*($B62-Params!$Q$33)),$I$2,"")</f>
        <v/>
      </c>
      <c r="J62" s="1" t="str">
        <f>IF(AND($C62&gt;=Params!$C$22,$C62&lt;Params!$C$22+((Params!$E$17-Params!$C$22)/(Params!$E$33-Params!$C$33))*($B62-Params!$C$33),$C62&lt;Params!$E$17+((Params!$F$22-Params!$E$17)/(Params!$F$33-Params!$E$33))*($B62-Params!$E$33)),$J$2,"")</f>
        <v/>
      </c>
      <c r="K62" s="1" t="str">
        <f>IF(AND($C62&gt;=Params!$E$17+((Params!$F$22-Params!$E$17)/(Params!$F$33-Params!$E$33))*($B62-Params!$E$33),$C62&gt;=Params!$F$22+((Params!$J$20-Params!$F$22)/(Params!$J$33-Params!$F$33))*($B62-Params!$F$33),$C62&lt;Params!$E$17+((Params!$H$13-Params!$E$17)/(Params!$H$33-Params!$E$33))*($B62-Params!$E$33),$C62&lt;Params!$H$13+((Params!$J$20-Params!$H$13)/(Params!$J$33-Params!$H$33))*($B62-Params!$H$33)),$K$2,"")</f>
        <v/>
      </c>
      <c r="L62" s="1" t="str">
        <f>IF(AND($C62&gt;=Params!$H$13+((Params!$J$20-Params!$H$13)/(Params!$J$33-Params!$H$33))*($B62-Params!$H$33),$C62&gt;=Params!$J$20+((Params!$N$18-Params!$J$20)/(Params!$N$33-Params!$J$33))*($B62-Params!$J$33),$C62&lt;Params!$H$13+((Params!$K$9-Params!$H$13)/(Params!$K$33-Params!$H$33))*($B62-Params!$H$33),$C62&lt;Params!$K$9+((Params!$N$18-Params!$K$9)/(Params!$N$33-Params!$K$33))*($B62-Params!$K$33)),$L$2,"")</f>
        <v/>
      </c>
      <c r="M62" s="2" t="str">
        <f>IF(AND($C62&gt;=Params!$K$9+((Params!$N$18-Params!$K$9)/(Params!$N$33-Params!$K$33))*($B62-Params!$K$33),$C62&gt;=Params!$N$18+((Params!$Q$16-Params!$N$18)/(Params!$Q$33-Params!$N92))*($B62-Params!$Q$33),$C62&lt;Params!$K$9+((Params!$L$5-Params!$K$9)/(Params!$L$33-Params!$K$33))*($B62-Params!$K$33),$C62&lt;Params!$L$5+((Params!$Q$4-Params!$L$5)/(Params!$Q$33-Params!$L$33))*($B62-Params!$L$33),$B62&lt;Params!$Q$33),$M$2,"")</f>
        <v/>
      </c>
      <c r="N62" s="3" t="str">
        <f>IF(OR(AND($C62&gt;=Params!$A$26,$B62&gt;=Params!$A$33,$B62&lt;Params!$C$33,$C62&lt;Params!$A$18+((Params!$C$13-Params!$A$18)/(Params!$C$33-Params!$A$33))*($B62-Params!$A$33)),AND($B62&gt;=Params!$C$33,$C62&gt;Params!$C$22+((Params!$E$17-Params!$C$22)/(Params!$E$33-Params!$C$33))*($B62-Params!$C$33),$C62&lt;Params!$C$13+((Params!$E$17-Params!$C$13)/(Params!$E$33-Params!$C$33))*($B62-Params!$C$33))),$N$2,"")</f>
        <v/>
      </c>
      <c r="O62" s="1" t="str">
        <f>IF(AND($C62&gt;=Params!$C$13+((Params!$E$17-Params!$C$13)/(Params!$E$33-Params!$C$33))*($B62-Params!$C$33),$C62&gt;=Params!$E$17+((Params!$H$13-Params!$E$17)/(Params!$H$33-Params!$E$33))*($B62-Params!$E$33),$C62&lt;Params!$C$13+((Params!$D$9-Params!$C$13)/(Params!$D$33-Params!$C$33))*($B62-Params!$C$33),$C62&lt;Params!$D$9+((Params!$H$13-Params!$D$9)/(Params!$H$33-Params!$D$33))*($B62-Params!$D$33)),$O$2,"")</f>
        <v/>
      </c>
      <c r="P62" s="1" t="str">
        <f>IF(AND($C62&gt;=Params!$D$9+((Params!$H$13-Params!$D$9)/(Params!$H$33-Params!$D$33))*($B62-Params!$D$33),$C62&gt;=Params!$H$13+((Params!$K$9-Params!$H$13)/(Params!$K$33-Params!$H$33))*($B62-Params!$H$33),$C62&lt;Params!$D$9+((Params!$G$4-Params!$D$9)/(Params!$G$33-Params!$D$33))*($B62-Params!$D$33),$C62&lt;Params!$G$4+((Params!$K$9-Params!$G$4)/(Params!$K$33-Params!$G$33))*($B62-Params!$G$33)),$P$2,"")</f>
        <v/>
      </c>
      <c r="Q62" s="1" t="str">
        <f>IF(AND($C62&gt;=Params!$G$4+((Params!$K$9-Params!$G$4)/(Params!$K$33-Params!$G$33))*($B62-Params!$G$33),$C62&gt;Params!$K$9+((Params!$L$5-Params!$K$9)/(Params!$L$33-Params!$K$33))*($B62-Params!$K$33),$C62&lt;Params!$G$4+((Params!$L$5-Params!$G$4)/(Params!$L$33-Params!$G$33))*($B62-Params!$G$33)),$Q$2,"")</f>
        <v/>
      </c>
      <c r="R62" s="2" t="str">
        <f>IF(AND(OR($B62&lt;Params!$A$33,AND($B62&gt;=Params!$A$33,$B62&lt;Params!$C$33,$C62&gt;=Params!$A$18+((Params!$C$13-Params!$A$18)/(Params!$C$33-Params!$A$33))*($B62-Params!$A$33)),AND($B62&gt;=Params!$C$33,$B62&lt;Params!$D$33,$C62&gt;=Params!$C$13+((Params!$D$9-Params!$C$13)/(Params!$D$33-Params!$C$33))*($B62-Params!$C$33)),AND($B62&gt;=Params!$D$33,$C62&gt;=Params!$D$9+((Params!$G$4-Params!$D$9)/(Params!$G$33-Params!$D$33))*($B62-Params!$D$33))),$C62&lt;Params!$G$4,$B62&gt;0,$C62&gt;0),$R$2,"")</f>
        <v/>
      </c>
      <c r="S62" s="18" t="str">
        <f t="shared" si="0"/>
        <v/>
      </c>
      <c r="T62" s="14" t="str">
        <f>IF(AND($S62&lt;&gt;$J$2,$S62&lt;&gt;$K$2,$S62&lt;&gt;$L$2),"",
IF($S62=$J$2,IF(Data!$C62&gt;=Data!$D62+2,"Hawaiite","Potassic Trachybasalt"),
IF($S62=$K$2,IF(Data!$C62&gt;=Data!$D62+2,"Mugearite","Shoshonite"),
IF($S62=$L$2,(IF(Data!$C62&gt;=Data!$D62+2,"Benmoreite","Latite")),""))))</f>
        <v/>
      </c>
    </row>
    <row r="63" spans="1:20" x14ac:dyDescent="0.3">
      <c r="A63" s="16">
        <f>Data!$A63</f>
        <v>0</v>
      </c>
      <c r="B63" s="27">
        <f>Data!$B63</f>
        <v>0</v>
      </c>
      <c r="C63" s="28">
        <f>Data!$C63+Data!$D63</f>
        <v>0</v>
      </c>
      <c r="D63" s="1" t="str">
        <f>IF(AND(AND($B63&gt;=Params!$A$33,$B63&lt;Params!$C$33),AND($C63&gt;=Params!$A$32,$C63&lt;Params!$A$26)),$D$2,"")</f>
        <v/>
      </c>
      <c r="E63" s="1" t="str">
        <f>IF(AND(AND($B63&gt;=Params!$C$33,$B63&lt;Params!$F$33),AND($C63&gt;=Params!$C$32,$C63&lt;Params!$C$22)),$E$2,"")</f>
        <v/>
      </c>
      <c r="F63" s="4" t="str">
        <f>IF(AND($B63&gt;=Params!$F$33,$B63&lt;Params!$J$33,$C63&lt;Params!$F$22+((Params!$J$20-Params!$F$22)/(Params!$J$33-Params!$F$33))*($B63-Params!$F$33)),$F$2,"")</f>
        <v/>
      </c>
      <c r="G63" s="4" t="str">
        <f>IF(AND($B63&gt;=Params!$J$33,$B63&lt;Params!$N$33,$C63&lt;Params!$J$20+((Params!$N$18-Params!$J$20)/(Params!$N$33-Params!$J$33))*($B63-Params!$J$33)),$G$2,"")</f>
        <v/>
      </c>
      <c r="H63" s="4" t="str">
        <f>IF(AND($B63&gt;=Params!$N$33,$C63&lt;Params!$N$18+((Params!$Q$16-Params!$N$18)/(Params!$Q$33-Params!$N$33))*($B63-Params!$N$33),C$3&lt;Params!$Q$16+((Params!$S$32-Params!$Q$16)/(Params!$S$33-Params!$Q$33))*($B63-Params!$Q$33)),$H$2,"")</f>
        <v/>
      </c>
      <c r="I63" s="12" t="str">
        <f>IF(AND($B63&gt;=Params!$Q$33,$C63&gt;=Params!$Q$16+((Params!$S$32-Params!$Q$16)/(Params!$S$33-Params!$Q$33))*($B63-Params!$Q$33)),$I$2,"")</f>
        <v/>
      </c>
      <c r="J63" s="1" t="str">
        <f>IF(AND($C63&gt;=Params!$C$22,$C63&lt;Params!$C$22+((Params!$E$17-Params!$C$22)/(Params!$E$33-Params!$C$33))*($B63-Params!$C$33),$C63&lt;Params!$E$17+((Params!$F$22-Params!$E$17)/(Params!$F$33-Params!$E$33))*($B63-Params!$E$33)),$J$2,"")</f>
        <v/>
      </c>
      <c r="K63" s="1" t="str">
        <f>IF(AND($C63&gt;=Params!$E$17+((Params!$F$22-Params!$E$17)/(Params!$F$33-Params!$E$33))*($B63-Params!$E$33),$C63&gt;=Params!$F$22+((Params!$J$20-Params!$F$22)/(Params!$J$33-Params!$F$33))*($B63-Params!$F$33),$C63&lt;Params!$E$17+((Params!$H$13-Params!$E$17)/(Params!$H$33-Params!$E$33))*($B63-Params!$E$33),$C63&lt;Params!$H$13+((Params!$J$20-Params!$H$13)/(Params!$J$33-Params!$H$33))*($B63-Params!$H$33)),$K$2,"")</f>
        <v/>
      </c>
      <c r="L63" s="1" t="str">
        <f>IF(AND($C63&gt;=Params!$H$13+((Params!$J$20-Params!$H$13)/(Params!$J$33-Params!$H$33))*($B63-Params!$H$33),$C63&gt;=Params!$J$20+((Params!$N$18-Params!$J$20)/(Params!$N$33-Params!$J$33))*($B63-Params!$J$33),$C63&lt;Params!$H$13+((Params!$K$9-Params!$H$13)/(Params!$K$33-Params!$H$33))*($B63-Params!$H$33),$C63&lt;Params!$K$9+((Params!$N$18-Params!$K$9)/(Params!$N$33-Params!$K$33))*($B63-Params!$K$33)),$L$2,"")</f>
        <v/>
      </c>
      <c r="M63" s="2" t="str">
        <f>IF(AND($C63&gt;=Params!$K$9+((Params!$N$18-Params!$K$9)/(Params!$N$33-Params!$K$33))*($B63-Params!$K$33),$C63&gt;=Params!$N$18+((Params!$Q$16-Params!$N$18)/(Params!$Q$33-Params!$N93))*($B63-Params!$Q$33),$C63&lt;Params!$K$9+((Params!$L$5-Params!$K$9)/(Params!$L$33-Params!$K$33))*($B63-Params!$K$33),$C63&lt;Params!$L$5+((Params!$Q$4-Params!$L$5)/(Params!$Q$33-Params!$L$33))*($B63-Params!$L$33),$B63&lt;Params!$Q$33),$M$2,"")</f>
        <v/>
      </c>
      <c r="N63" s="3" t="str">
        <f>IF(OR(AND($C63&gt;=Params!$A$26,$B63&gt;=Params!$A$33,$B63&lt;Params!$C$33,$C63&lt;Params!$A$18+((Params!$C$13-Params!$A$18)/(Params!$C$33-Params!$A$33))*($B63-Params!$A$33)),AND($B63&gt;=Params!$C$33,$C63&gt;Params!$C$22+((Params!$E$17-Params!$C$22)/(Params!$E$33-Params!$C$33))*($B63-Params!$C$33),$C63&lt;Params!$C$13+((Params!$E$17-Params!$C$13)/(Params!$E$33-Params!$C$33))*($B63-Params!$C$33))),$N$2,"")</f>
        <v/>
      </c>
      <c r="O63" s="1" t="str">
        <f>IF(AND($C63&gt;=Params!$C$13+((Params!$E$17-Params!$C$13)/(Params!$E$33-Params!$C$33))*($B63-Params!$C$33),$C63&gt;=Params!$E$17+((Params!$H$13-Params!$E$17)/(Params!$H$33-Params!$E$33))*($B63-Params!$E$33),$C63&lt;Params!$C$13+((Params!$D$9-Params!$C$13)/(Params!$D$33-Params!$C$33))*($B63-Params!$C$33),$C63&lt;Params!$D$9+((Params!$H$13-Params!$D$9)/(Params!$H$33-Params!$D$33))*($B63-Params!$D$33)),$O$2,"")</f>
        <v/>
      </c>
      <c r="P63" s="1" t="str">
        <f>IF(AND($C63&gt;=Params!$D$9+((Params!$H$13-Params!$D$9)/(Params!$H$33-Params!$D$33))*($B63-Params!$D$33),$C63&gt;=Params!$H$13+((Params!$K$9-Params!$H$13)/(Params!$K$33-Params!$H$33))*($B63-Params!$H$33),$C63&lt;Params!$D$9+((Params!$G$4-Params!$D$9)/(Params!$G$33-Params!$D$33))*($B63-Params!$D$33),$C63&lt;Params!$G$4+((Params!$K$9-Params!$G$4)/(Params!$K$33-Params!$G$33))*($B63-Params!$G$33)),$P$2,"")</f>
        <v/>
      </c>
      <c r="Q63" s="1" t="str">
        <f>IF(AND($C63&gt;=Params!$G$4+((Params!$K$9-Params!$G$4)/(Params!$K$33-Params!$G$33))*($B63-Params!$G$33),$C63&gt;Params!$K$9+((Params!$L$5-Params!$K$9)/(Params!$L$33-Params!$K$33))*($B63-Params!$K$33),$C63&lt;Params!$G$4+((Params!$L$5-Params!$G$4)/(Params!$L$33-Params!$G$33))*($B63-Params!$G$33)),$Q$2,"")</f>
        <v/>
      </c>
      <c r="R63" s="2" t="str">
        <f>IF(AND(OR($B63&lt;Params!$A$33,AND($B63&gt;=Params!$A$33,$B63&lt;Params!$C$33,$C63&gt;=Params!$A$18+((Params!$C$13-Params!$A$18)/(Params!$C$33-Params!$A$33))*($B63-Params!$A$33)),AND($B63&gt;=Params!$C$33,$B63&lt;Params!$D$33,$C63&gt;=Params!$C$13+((Params!$D$9-Params!$C$13)/(Params!$D$33-Params!$C$33))*($B63-Params!$C$33)),AND($B63&gt;=Params!$D$33,$C63&gt;=Params!$D$9+((Params!$G$4-Params!$D$9)/(Params!$G$33-Params!$D$33))*($B63-Params!$D$33))),$C63&lt;Params!$G$4,$B63&gt;0,$C63&gt;0),$R$2,"")</f>
        <v/>
      </c>
      <c r="S63" s="18" t="str">
        <f t="shared" si="0"/>
        <v/>
      </c>
      <c r="T63" s="14" t="str">
        <f>IF(AND($S63&lt;&gt;$J$2,$S63&lt;&gt;$K$2,$S63&lt;&gt;$L$2),"",
IF($S63=$J$2,IF(Data!$C63&gt;=Data!$D63+2,"Hawaiite","Potassic Trachybasalt"),
IF($S63=$K$2,IF(Data!$C63&gt;=Data!$D63+2,"Mugearite","Shoshonite"),
IF($S63=$L$2,(IF(Data!$C63&gt;=Data!$D63+2,"Benmoreite","Latite")),""))))</f>
        <v/>
      </c>
    </row>
    <row r="64" spans="1:20" x14ac:dyDescent="0.3">
      <c r="A64" s="16">
        <f>Data!$A64</f>
        <v>0</v>
      </c>
      <c r="B64" s="27">
        <f>Data!$B64</f>
        <v>0</v>
      </c>
      <c r="C64" s="28">
        <f>Data!$C64+Data!$D64</f>
        <v>0</v>
      </c>
      <c r="D64" s="1" t="str">
        <f>IF(AND(AND($B64&gt;=Params!$A$33,$B64&lt;Params!$C$33),AND($C64&gt;=Params!$A$32,$C64&lt;Params!$A$26)),$D$2,"")</f>
        <v/>
      </c>
      <c r="E64" s="1" t="str">
        <f>IF(AND(AND($B64&gt;=Params!$C$33,$B64&lt;Params!$F$33),AND($C64&gt;=Params!$C$32,$C64&lt;Params!$C$22)),$E$2,"")</f>
        <v/>
      </c>
      <c r="F64" s="4" t="str">
        <f>IF(AND($B64&gt;=Params!$F$33,$B64&lt;Params!$J$33,$C64&lt;Params!$F$22+((Params!$J$20-Params!$F$22)/(Params!$J$33-Params!$F$33))*($B64-Params!$F$33)),$F$2,"")</f>
        <v/>
      </c>
      <c r="G64" s="4" t="str">
        <f>IF(AND($B64&gt;=Params!$J$33,$B64&lt;Params!$N$33,$C64&lt;Params!$J$20+((Params!$N$18-Params!$J$20)/(Params!$N$33-Params!$J$33))*($B64-Params!$J$33)),$G$2,"")</f>
        <v/>
      </c>
      <c r="H64" s="4" t="str">
        <f>IF(AND($B64&gt;=Params!$N$33,$C64&lt;Params!$N$18+((Params!$Q$16-Params!$N$18)/(Params!$Q$33-Params!$N$33))*($B64-Params!$N$33),C$3&lt;Params!$Q$16+((Params!$S$32-Params!$Q$16)/(Params!$S$33-Params!$Q$33))*($B64-Params!$Q$33)),$H$2,"")</f>
        <v/>
      </c>
      <c r="I64" s="12" t="str">
        <f>IF(AND($B64&gt;=Params!$Q$33,$C64&gt;=Params!$Q$16+((Params!$S$32-Params!$Q$16)/(Params!$S$33-Params!$Q$33))*($B64-Params!$Q$33)),$I$2,"")</f>
        <v/>
      </c>
      <c r="J64" s="1" t="str">
        <f>IF(AND($C64&gt;=Params!$C$22,$C64&lt;Params!$C$22+((Params!$E$17-Params!$C$22)/(Params!$E$33-Params!$C$33))*($B64-Params!$C$33),$C64&lt;Params!$E$17+((Params!$F$22-Params!$E$17)/(Params!$F$33-Params!$E$33))*($B64-Params!$E$33)),$J$2,"")</f>
        <v/>
      </c>
      <c r="K64" s="1" t="str">
        <f>IF(AND($C64&gt;=Params!$E$17+((Params!$F$22-Params!$E$17)/(Params!$F$33-Params!$E$33))*($B64-Params!$E$33),$C64&gt;=Params!$F$22+((Params!$J$20-Params!$F$22)/(Params!$J$33-Params!$F$33))*($B64-Params!$F$33),$C64&lt;Params!$E$17+((Params!$H$13-Params!$E$17)/(Params!$H$33-Params!$E$33))*($B64-Params!$E$33),$C64&lt;Params!$H$13+((Params!$J$20-Params!$H$13)/(Params!$J$33-Params!$H$33))*($B64-Params!$H$33)),$K$2,"")</f>
        <v/>
      </c>
      <c r="L64" s="1" t="str">
        <f>IF(AND($C64&gt;=Params!$H$13+((Params!$J$20-Params!$H$13)/(Params!$J$33-Params!$H$33))*($B64-Params!$H$33),$C64&gt;=Params!$J$20+((Params!$N$18-Params!$J$20)/(Params!$N$33-Params!$J$33))*($B64-Params!$J$33),$C64&lt;Params!$H$13+((Params!$K$9-Params!$H$13)/(Params!$K$33-Params!$H$33))*($B64-Params!$H$33),$C64&lt;Params!$K$9+((Params!$N$18-Params!$K$9)/(Params!$N$33-Params!$K$33))*($B64-Params!$K$33)),$L$2,"")</f>
        <v/>
      </c>
      <c r="M64" s="2" t="str">
        <f>IF(AND($C64&gt;=Params!$K$9+((Params!$N$18-Params!$K$9)/(Params!$N$33-Params!$K$33))*($B64-Params!$K$33),$C64&gt;=Params!$N$18+((Params!$Q$16-Params!$N$18)/(Params!$Q$33-Params!$N94))*($B64-Params!$Q$33),$C64&lt;Params!$K$9+((Params!$L$5-Params!$K$9)/(Params!$L$33-Params!$K$33))*($B64-Params!$K$33),$C64&lt;Params!$L$5+((Params!$Q$4-Params!$L$5)/(Params!$Q$33-Params!$L$33))*($B64-Params!$L$33),$B64&lt;Params!$Q$33),$M$2,"")</f>
        <v/>
      </c>
      <c r="N64" s="3" t="str">
        <f>IF(OR(AND($C64&gt;=Params!$A$26,$B64&gt;=Params!$A$33,$B64&lt;Params!$C$33,$C64&lt;Params!$A$18+((Params!$C$13-Params!$A$18)/(Params!$C$33-Params!$A$33))*($B64-Params!$A$33)),AND($B64&gt;=Params!$C$33,$C64&gt;Params!$C$22+((Params!$E$17-Params!$C$22)/(Params!$E$33-Params!$C$33))*($B64-Params!$C$33),$C64&lt;Params!$C$13+((Params!$E$17-Params!$C$13)/(Params!$E$33-Params!$C$33))*($B64-Params!$C$33))),$N$2,"")</f>
        <v/>
      </c>
      <c r="O64" s="1" t="str">
        <f>IF(AND($C64&gt;=Params!$C$13+((Params!$E$17-Params!$C$13)/(Params!$E$33-Params!$C$33))*($B64-Params!$C$33),$C64&gt;=Params!$E$17+((Params!$H$13-Params!$E$17)/(Params!$H$33-Params!$E$33))*($B64-Params!$E$33),$C64&lt;Params!$C$13+((Params!$D$9-Params!$C$13)/(Params!$D$33-Params!$C$33))*($B64-Params!$C$33),$C64&lt;Params!$D$9+((Params!$H$13-Params!$D$9)/(Params!$H$33-Params!$D$33))*($B64-Params!$D$33)),$O$2,"")</f>
        <v/>
      </c>
      <c r="P64" s="1" t="str">
        <f>IF(AND($C64&gt;=Params!$D$9+((Params!$H$13-Params!$D$9)/(Params!$H$33-Params!$D$33))*($B64-Params!$D$33),$C64&gt;=Params!$H$13+((Params!$K$9-Params!$H$13)/(Params!$K$33-Params!$H$33))*($B64-Params!$H$33),$C64&lt;Params!$D$9+((Params!$G$4-Params!$D$9)/(Params!$G$33-Params!$D$33))*($B64-Params!$D$33),$C64&lt;Params!$G$4+((Params!$K$9-Params!$G$4)/(Params!$K$33-Params!$G$33))*($B64-Params!$G$33)),$P$2,"")</f>
        <v/>
      </c>
      <c r="Q64" s="1" t="str">
        <f>IF(AND($C64&gt;=Params!$G$4+((Params!$K$9-Params!$G$4)/(Params!$K$33-Params!$G$33))*($B64-Params!$G$33),$C64&gt;Params!$K$9+((Params!$L$5-Params!$K$9)/(Params!$L$33-Params!$K$33))*($B64-Params!$K$33),$C64&lt;Params!$G$4+((Params!$L$5-Params!$G$4)/(Params!$L$33-Params!$G$33))*($B64-Params!$G$33)),$Q$2,"")</f>
        <v/>
      </c>
      <c r="R64" s="2" t="str">
        <f>IF(AND(OR($B64&lt;Params!$A$33,AND($B64&gt;=Params!$A$33,$B64&lt;Params!$C$33,$C64&gt;=Params!$A$18+((Params!$C$13-Params!$A$18)/(Params!$C$33-Params!$A$33))*($B64-Params!$A$33)),AND($B64&gt;=Params!$C$33,$B64&lt;Params!$D$33,$C64&gt;=Params!$C$13+((Params!$D$9-Params!$C$13)/(Params!$D$33-Params!$C$33))*($B64-Params!$C$33)),AND($B64&gt;=Params!$D$33,$C64&gt;=Params!$D$9+((Params!$G$4-Params!$D$9)/(Params!$G$33-Params!$D$33))*($B64-Params!$D$33))),$C64&lt;Params!$G$4,$B64&gt;0,$C64&gt;0),$R$2,"")</f>
        <v/>
      </c>
      <c r="S64" s="18" t="str">
        <f t="shared" si="0"/>
        <v/>
      </c>
      <c r="T64" s="14" t="str">
        <f>IF(AND($S64&lt;&gt;$J$2,$S64&lt;&gt;$K$2,$S64&lt;&gt;$L$2),"",
IF($S64=$J$2,IF(Data!$C64&gt;=Data!$D64+2,"Hawaiite","Potassic Trachybasalt"),
IF($S64=$K$2,IF(Data!$C64&gt;=Data!$D64+2,"Mugearite","Shoshonite"),
IF($S64=$L$2,(IF(Data!$C64&gt;=Data!$D64+2,"Benmoreite","Latite")),""))))</f>
        <v/>
      </c>
    </row>
    <row r="65" spans="1:20" x14ac:dyDescent="0.3">
      <c r="A65" s="16">
        <f>Data!$A65</f>
        <v>0</v>
      </c>
      <c r="B65" s="27">
        <f>Data!$B65</f>
        <v>0</v>
      </c>
      <c r="C65" s="28">
        <f>Data!$C65+Data!$D65</f>
        <v>0</v>
      </c>
      <c r="D65" s="1" t="str">
        <f>IF(AND(AND($B65&gt;=Params!$A$33,$B65&lt;Params!$C$33),AND($C65&gt;=Params!$A$32,$C65&lt;Params!$A$26)),$D$2,"")</f>
        <v/>
      </c>
      <c r="E65" s="1" t="str">
        <f>IF(AND(AND($B65&gt;=Params!$C$33,$B65&lt;Params!$F$33),AND($C65&gt;=Params!$C$32,$C65&lt;Params!$C$22)),$E$2,"")</f>
        <v/>
      </c>
      <c r="F65" s="4" t="str">
        <f>IF(AND($B65&gt;=Params!$F$33,$B65&lt;Params!$J$33,$C65&lt;Params!$F$22+((Params!$J$20-Params!$F$22)/(Params!$J$33-Params!$F$33))*($B65-Params!$F$33)),$F$2,"")</f>
        <v/>
      </c>
      <c r="G65" s="4" t="str">
        <f>IF(AND($B65&gt;=Params!$J$33,$B65&lt;Params!$N$33,$C65&lt;Params!$J$20+((Params!$N$18-Params!$J$20)/(Params!$N$33-Params!$J$33))*($B65-Params!$J$33)),$G$2,"")</f>
        <v/>
      </c>
      <c r="H65" s="4" t="str">
        <f>IF(AND($B65&gt;=Params!$N$33,$C65&lt;Params!$N$18+((Params!$Q$16-Params!$N$18)/(Params!$Q$33-Params!$N$33))*($B65-Params!$N$33),C$3&lt;Params!$Q$16+((Params!$S$32-Params!$Q$16)/(Params!$S$33-Params!$Q$33))*($B65-Params!$Q$33)),$H$2,"")</f>
        <v/>
      </c>
      <c r="I65" s="12" t="str">
        <f>IF(AND($B65&gt;=Params!$Q$33,$C65&gt;=Params!$Q$16+((Params!$S$32-Params!$Q$16)/(Params!$S$33-Params!$Q$33))*($B65-Params!$Q$33)),$I$2,"")</f>
        <v/>
      </c>
      <c r="J65" s="1" t="str">
        <f>IF(AND($C65&gt;=Params!$C$22,$C65&lt;Params!$C$22+((Params!$E$17-Params!$C$22)/(Params!$E$33-Params!$C$33))*($B65-Params!$C$33),$C65&lt;Params!$E$17+((Params!$F$22-Params!$E$17)/(Params!$F$33-Params!$E$33))*($B65-Params!$E$33)),$J$2,"")</f>
        <v/>
      </c>
      <c r="K65" s="1" t="str">
        <f>IF(AND($C65&gt;=Params!$E$17+((Params!$F$22-Params!$E$17)/(Params!$F$33-Params!$E$33))*($B65-Params!$E$33),$C65&gt;=Params!$F$22+((Params!$J$20-Params!$F$22)/(Params!$J$33-Params!$F$33))*($B65-Params!$F$33),$C65&lt;Params!$E$17+((Params!$H$13-Params!$E$17)/(Params!$H$33-Params!$E$33))*($B65-Params!$E$33),$C65&lt;Params!$H$13+((Params!$J$20-Params!$H$13)/(Params!$J$33-Params!$H$33))*($B65-Params!$H$33)),$K$2,"")</f>
        <v/>
      </c>
      <c r="L65" s="1" t="str">
        <f>IF(AND($C65&gt;=Params!$H$13+((Params!$J$20-Params!$H$13)/(Params!$J$33-Params!$H$33))*($B65-Params!$H$33),$C65&gt;=Params!$J$20+((Params!$N$18-Params!$J$20)/(Params!$N$33-Params!$J$33))*($B65-Params!$J$33),$C65&lt;Params!$H$13+((Params!$K$9-Params!$H$13)/(Params!$K$33-Params!$H$33))*($B65-Params!$H$33),$C65&lt;Params!$K$9+((Params!$N$18-Params!$K$9)/(Params!$N$33-Params!$K$33))*($B65-Params!$K$33)),$L$2,"")</f>
        <v/>
      </c>
      <c r="M65" s="2" t="str">
        <f>IF(AND($C65&gt;=Params!$K$9+((Params!$N$18-Params!$K$9)/(Params!$N$33-Params!$K$33))*($B65-Params!$K$33),$C65&gt;=Params!$N$18+((Params!$Q$16-Params!$N$18)/(Params!$Q$33-Params!$N95))*($B65-Params!$Q$33),$C65&lt;Params!$K$9+((Params!$L$5-Params!$K$9)/(Params!$L$33-Params!$K$33))*($B65-Params!$K$33),$C65&lt;Params!$L$5+((Params!$Q$4-Params!$L$5)/(Params!$Q$33-Params!$L$33))*($B65-Params!$L$33),$B65&lt;Params!$Q$33),$M$2,"")</f>
        <v/>
      </c>
      <c r="N65" s="3" t="str">
        <f>IF(OR(AND($C65&gt;=Params!$A$26,$B65&gt;=Params!$A$33,$B65&lt;Params!$C$33,$C65&lt;Params!$A$18+((Params!$C$13-Params!$A$18)/(Params!$C$33-Params!$A$33))*($B65-Params!$A$33)),AND($B65&gt;=Params!$C$33,$C65&gt;Params!$C$22+((Params!$E$17-Params!$C$22)/(Params!$E$33-Params!$C$33))*($B65-Params!$C$33),$C65&lt;Params!$C$13+((Params!$E$17-Params!$C$13)/(Params!$E$33-Params!$C$33))*($B65-Params!$C$33))),$N$2,"")</f>
        <v/>
      </c>
      <c r="O65" s="1" t="str">
        <f>IF(AND($C65&gt;=Params!$C$13+((Params!$E$17-Params!$C$13)/(Params!$E$33-Params!$C$33))*($B65-Params!$C$33),$C65&gt;=Params!$E$17+((Params!$H$13-Params!$E$17)/(Params!$H$33-Params!$E$33))*($B65-Params!$E$33),$C65&lt;Params!$C$13+((Params!$D$9-Params!$C$13)/(Params!$D$33-Params!$C$33))*($B65-Params!$C$33),$C65&lt;Params!$D$9+((Params!$H$13-Params!$D$9)/(Params!$H$33-Params!$D$33))*($B65-Params!$D$33)),$O$2,"")</f>
        <v/>
      </c>
      <c r="P65" s="1" t="str">
        <f>IF(AND($C65&gt;=Params!$D$9+((Params!$H$13-Params!$D$9)/(Params!$H$33-Params!$D$33))*($B65-Params!$D$33),$C65&gt;=Params!$H$13+((Params!$K$9-Params!$H$13)/(Params!$K$33-Params!$H$33))*($B65-Params!$H$33),$C65&lt;Params!$D$9+((Params!$G$4-Params!$D$9)/(Params!$G$33-Params!$D$33))*($B65-Params!$D$33),$C65&lt;Params!$G$4+((Params!$K$9-Params!$G$4)/(Params!$K$33-Params!$G$33))*($B65-Params!$G$33)),$P$2,"")</f>
        <v/>
      </c>
      <c r="Q65" s="1" t="str">
        <f>IF(AND($C65&gt;=Params!$G$4+((Params!$K$9-Params!$G$4)/(Params!$K$33-Params!$G$33))*($B65-Params!$G$33),$C65&gt;Params!$K$9+((Params!$L$5-Params!$K$9)/(Params!$L$33-Params!$K$33))*($B65-Params!$K$33),$C65&lt;Params!$G$4+((Params!$L$5-Params!$G$4)/(Params!$L$33-Params!$G$33))*($B65-Params!$G$33)),$Q$2,"")</f>
        <v/>
      </c>
      <c r="R65" s="2" t="str">
        <f>IF(AND(OR($B65&lt;Params!$A$33,AND($B65&gt;=Params!$A$33,$B65&lt;Params!$C$33,$C65&gt;=Params!$A$18+((Params!$C$13-Params!$A$18)/(Params!$C$33-Params!$A$33))*($B65-Params!$A$33)),AND($B65&gt;=Params!$C$33,$B65&lt;Params!$D$33,$C65&gt;=Params!$C$13+((Params!$D$9-Params!$C$13)/(Params!$D$33-Params!$C$33))*($B65-Params!$C$33)),AND($B65&gt;=Params!$D$33,$C65&gt;=Params!$D$9+((Params!$G$4-Params!$D$9)/(Params!$G$33-Params!$D$33))*($B65-Params!$D$33))),$C65&lt;Params!$G$4,$B65&gt;0,$C65&gt;0),$R$2,"")</f>
        <v/>
      </c>
      <c r="S65" s="18" t="str">
        <f t="shared" si="0"/>
        <v/>
      </c>
      <c r="T65" s="14" t="str">
        <f>IF(AND($S65&lt;&gt;$J$2,$S65&lt;&gt;$K$2,$S65&lt;&gt;$L$2),"",
IF($S65=$J$2,IF(Data!$C65&gt;=Data!$D65+2,"Hawaiite","Potassic Trachybasalt"),
IF($S65=$K$2,IF(Data!$C65&gt;=Data!$D65+2,"Mugearite","Shoshonite"),
IF($S65=$L$2,(IF(Data!$C65&gt;=Data!$D65+2,"Benmoreite","Latite")),""))))</f>
        <v/>
      </c>
    </row>
    <row r="66" spans="1:20" x14ac:dyDescent="0.3">
      <c r="A66" s="16">
        <f>Data!$A66</f>
        <v>0</v>
      </c>
      <c r="B66" s="27">
        <f>Data!$B66</f>
        <v>0</v>
      </c>
      <c r="C66" s="28">
        <f>Data!$C66+Data!$D66</f>
        <v>0</v>
      </c>
      <c r="D66" s="1" t="str">
        <f>IF(AND(AND($B66&gt;=Params!$A$33,$B66&lt;Params!$C$33),AND($C66&gt;=Params!$A$32,$C66&lt;Params!$A$26)),$D$2,"")</f>
        <v/>
      </c>
      <c r="E66" s="1" t="str">
        <f>IF(AND(AND($B66&gt;=Params!$C$33,$B66&lt;Params!$F$33),AND($C66&gt;=Params!$C$32,$C66&lt;Params!$C$22)),$E$2,"")</f>
        <v/>
      </c>
      <c r="F66" s="4" t="str">
        <f>IF(AND($B66&gt;=Params!$F$33,$B66&lt;Params!$J$33,$C66&lt;Params!$F$22+((Params!$J$20-Params!$F$22)/(Params!$J$33-Params!$F$33))*($B66-Params!$F$33)),$F$2,"")</f>
        <v/>
      </c>
      <c r="G66" s="4" t="str">
        <f>IF(AND($B66&gt;=Params!$J$33,$B66&lt;Params!$N$33,$C66&lt;Params!$J$20+((Params!$N$18-Params!$J$20)/(Params!$N$33-Params!$J$33))*($B66-Params!$J$33)),$G$2,"")</f>
        <v/>
      </c>
      <c r="H66" s="4" t="str">
        <f>IF(AND($B66&gt;=Params!$N$33,$C66&lt;Params!$N$18+((Params!$Q$16-Params!$N$18)/(Params!$Q$33-Params!$N$33))*($B66-Params!$N$33),C$3&lt;Params!$Q$16+((Params!$S$32-Params!$Q$16)/(Params!$S$33-Params!$Q$33))*($B66-Params!$Q$33)),$H$2,"")</f>
        <v/>
      </c>
      <c r="I66" s="12" t="str">
        <f>IF(AND($B66&gt;=Params!$Q$33,$C66&gt;=Params!$Q$16+((Params!$S$32-Params!$Q$16)/(Params!$S$33-Params!$Q$33))*($B66-Params!$Q$33)),$I$2,"")</f>
        <v/>
      </c>
      <c r="J66" s="1" t="str">
        <f>IF(AND($C66&gt;=Params!$C$22,$C66&lt;Params!$C$22+((Params!$E$17-Params!$C$22)/(Params!$E$33-Params!$C$33))*($B66-Params!$C$33),$C66&lt;Params!$E$17+((Params!$F$22-Params!$E$17)/(Params!$F$33-Params!$E$33))*($B66-Params!$E$33)),$J$2,"")</f>
        <v/>
      </c>
      <c r="K66" s="1" t="str">
        <f>IF(AND($C66&gt;=Params!$E$17+((Params!$F$22-Params!$E$17)/(Params!$F$33-Params!$E$33))*($B66-Params!$E$33),$C66&gt;=Params!$F$22+((Params!$J$20-Params!$F$22)/(Params!$J$33-Params!$F$33))*($B66-Params!$F$33),$C66&lt;Params!$E$17+((Params!$H$13-Params!$E$17)/(Params!$H$33-Params!$E$33))*($B66-Params!$E$33),$C66&lt;Params!$H$13+((Params!$J$20-Params!$H$13)/(Params!$J$33-Params!$H$33))*($B66-Params!$H$33)),$K$2,"")</f>
        <v/>
      </c>
      <c r="L66" s="1" t="str">
        <f>IF(AND($C66&gt;=Params!$H$13+((Params!$J$20-Params!$H$13)/(Params!$J$33-Params!$H$33))*($B66-Params!$H$33),$C66&gt;=Params!$J$20+((Params!$N$18-Params!$J$20)/(Params!$N$33-Params!$J$33))*($B66-Params!$J$33),$C66&lt;Params!$H$13+((Params!$K$9-Params!$H$13)/(Params!$K$33-Params!$H$33))*($B66-Params!$H$33),$C66&lt;Params!$K$9+((Params!$N$18-Params!$K$9)/(Params!$N$33-Params!$K$33))*($B66-Params!$K$33)),$L$2,"")</f>
        <v/>
      </c>
      <c r="M66" s="2" t="str">
        <f>IF(AND($C66&gt;=Params!$K$9+((Params!$N$18-Params!$K$9)/(Params!$N$33-Params!$K$33))*($B66-Params!$K$33),$C66&gt;=Params!$N$18+((Params!$Q$16-Params!$N$18)/(Params!$Q$33-Params!$N96))*($B66-Params!$Q$33),$C66&lt;Params!$K$9+((Params!$L$5-Params!$K$9)/(Params!$L$33-Params!$K$33))*($B66-Params!$K$33),$C66&lt;Params!$L$5+((Params!$Q$4-Params!$L$5)/(Params!$Q$33-Params!$L$33))*($B66-Params!$L$33),$B66&lt;Params!$Q$33),$M$2,"")</f>
        <v/>
      </c>
      <c r="N66" s="3" t="str">
        <f>IF(OR(AND($C66&gt;=Params!$A$26,$B66&gt;=Params!$A$33,$B66&lt;Params!$C$33,$C66&lt;Params!$A$18+((Params!$C$13-Params!$A$18)/(Params!$C$33-Params!$A$33))*($B66-Params!$A$33)),AND($B66&gt;=Params!$C$33,$C66&gt;Params!$C$22+((Params!$E$17-Params!$C$22)/(Params!$E$33-Params!$C$33))*($B66-Params!$C$33),$C66&lt;Params!$C$13+((Params!$E$17-Params!$C$13)/(Params!$E$33-Params!$C$33))*($B66-Params!$C$33))),$N$2,"")</f>
        <v/>
      </c>
      <c r="O66" s="1" t="str">
        <f>IF(AND($C66&gt;=Params!$C$13+((Params!$E$17-Params!$C$13)/(Params!$E$33-Params!$C$33))*($B66-Params!$C$33),$C66&gt;=Params!$E$17+((Params!$H$13-Params!$E$17)/(Params!$H$33-Params!$E$33))*($B66-Params!$E$33),$C66&lt;Params!$C$13+((Params!$D$9-Params!$C$13)/(Params!$D$33-Params!$C$33))*($B66-Params!$C$33),$C66&lt;Params!$D$9+((Params!$H$13-Params!$D$9)/(Params!$H$33-Params!$D$33))*($B66-Params!$D$33)),$O$2,"")</f>
        <v/>
      </c>
      <c r="P66" s="1" t="str">
        <f>IF(AND($C66&gt;=Params!$D$9+((Params!$H$13-Params!$D$9)/(Params!$H$33-Params!$D$33))*($B66-Params!$D$33),$C66&gt;=Params!$H$13+((Params!$K$9-Params!$H$13)/(Params!$K$33-Params!$H$33))*($B66-Params!$H$33),$C66&lt;Params!$D$9+((Params!$G$4-Params!$D$9)/(Params!$G$33-Params!$D$33))*($B66-Params!$D$33),$C66&lt;Params!$G$4+((Params!$K$9-Params!$G$4)/(Params!$K$33-Params!$G$33))*($B66-Params!$G$33)),$P$2,"")</f>
        <v/>
      </c>
      <c r="Q66" s="1" t="str">
        <f>IF(AND($C66&gt;=Params!$G$4+((Params!$K$9-Params!$G$4)/(Params!$K$33-Params!$G$33))*($B66-Params!$G$33),$C66&gt;Params!$K$9+((Params!$L$5-Params!$K$9)/(Params!$L$33-Params!$K$33))*($B66-Params!$K$33),$C66&lt;Params!$G$4+((Params!$L$5-Params!$G$4)/(Params!$L$33-Params!$G$33))*($B66-Params!$G$33)),$Q$2,"")</f>
        <v/>
      </c>
      <c r="R66" s="2" t="str">
        <f>IF(AND(OR($B66&lt;Params!$A$33,AND($B66&gt;=Params!$A$33,$B66&lt;Params!$C$33,$C66&gt;=Params!$A$18+((Params!$C$13-Params!$A$18)/(Params!$C$33-Params!$A$33))*($B66-Params!$A$33)),AND($B66&gt;=Params!$C$33,$B66&lt;Params!$D$33,$C66&gt;=Params!$C$13+((Params!$D$9-Params!$C$13)/(Params!$D$33-Params!$C$33))*($B66-Params!$C$33)),AND($B66&gt;=Params!$D$33,$C66&gt;=Params!$D$9+((Params!$G$4-Params!$D$9)/(Params!$G$33-Params!$D$33))*($B66-Params!$D$33))),$C66&lt;Params!$G$4,$B66&gt;0,$C66&gt;0),$R$2,"")</f>
        <v/>
      </c>
      <c r="S66" s="18" t="str">
        <f t="shared" si="0"/>
        <v/>
      </c>
      <c r="T66" s="14" t="str">
        <f>IF(AND($S66&lt;&gt;$J$2,$S66&lt;&gt;$K$2,$S66&lt;&gt;$L$2),"",
IF($S66=$J$2,IF(Data!$C66&gt;=Data!$D66+2,"Hawaiite","Potassic Trachybasalt"),
IF($S66=$K$2,IF(Data!$C66&gt;=Data!$D66+2,"Mugearite","Shoshonite"),
IF($S66=$L$2,(IF(Data!$C66&gt;=Data!$D66+2,"Benmoreite","Latite")),""))))</f>
        <v/>
      </c>
    </row>
    <row r="67" spans="1:20" x14ac:dyDescent="0.3">
      <c r="A67" s="16">
        <f>Data!$A67</f>
        <v>0</v>
      </c>
      <c r="B67" s="27">
        <f>Data!$B67</f>
        <v>0</v>
      </c>
      <c r="C67" s="28">
        <f>Data!$C67+Data!$D67</f>
        <v>0</v>
      </c>
      <c r="D67" s="1" t="str">
        <f>IF(AND(AND($B67&gt;=Params!$A$33,$B67&lt;Params!$C$33),AND($C67&gt;=Params!$A$32,$C67&lt;Params!$A$26)),$D$2,"")</f>
        <v/>
      </c>
      <c r="E67" s="1" t="str">
        <f>IF(AND(AND($B67&gt;=Params!$C$33,$B67&lt;Params!$F$33),AND($C67&gt;=Params!$C$32,$C67&lt;Params!$C$22)),$E$2,"")</f>
        <v/>
      </c>
      <c r="F67" s="4" t="str">
        <f>IF(AND($B67&gt;=Params!$F$33,$B67&lt;Params!$J$33,$C67&lt;Params!$F$22+((Params!$J$20-Params!$F$22)/(Params!$J$33-Params!$F$33))*($B67-Params!$F$33)),$F$2,"")</f>
        <v/>
      </c>
      <c r="G67" s="4" t="str">
        <f>IF(AND($B67&gt;=Params!$J$33,$B67&lt;Params!$N$33,$C67&lt;Params!$J$20+((Params!$N$18-Params!$J$20)/(Params!$N$33-Params!$J$33))*($B67-Params!$J$33)),$G$2,"")</f>
        <v/>
      </c>
      <c r="H67" s="4" t="str">
        <f>IF(AND($B67&gt;=Params!$N$33,$C67&lt;Params!$N$18+((Params!$Q$16-Params!$N$18)/(Params!$Q$33-Params!$N$33))*($B67-Params!$N$33),C$3&lt;Params!$Q$16+((Params!$S$32-Params!$Q$16)/(Params!$S$33-Params!$Q$33))*($B67-Params!$Q$33)),$H$2,"")</f>
        <v/>
      </c>
      <c r="I67" s="12" t="str">
        <f>IF(AND($B67&gt;=Params!$Q$33,$C67&gt;=Params!$Q$16+((Params!$S$32-Params!$Q$16)/(Params!$S$33-Params!$Q$33))*($B67-Params!$Q$33)),$I$2,"")</f>
        <v/>
      </c>
      <c r="J67" s="1" t="str">
        <f>IF(AND($C67&gt;=Params!$C$22,$C67&lt;Params!$C$22+((Params!$E$17-Params!$C$22)/(Params!$E$33-Params!$C$33))*($B67-Params!$C$33),$C67&lt;Params!$E$17+((Params!$F$22-Params!$E$17)/(Params!$F$33-Params!$E$33))*($B67-Params!$E$33)),$J$2,"")</f>
        <v/>
      </c>
      <c r="K67" s="1" t="str">
        <f>IF(AND($C67&gt;=Params!$E$17+((Params!$F$22-Params!$E$17)/(Params!$F$33-Params!$E$33))*($B67-Params!$E$33),$C67&gt;=Params!$F$22+((Params!$J$20-Params!$F$22)/(Params!$J$33-Params!$F$33))*($B67-Params!$F$33),$C67&lt;Params!$E$17+((Params!$H$13-Params!$E$17)/(Params!$H$33-Params!$E$33))*($B67-Params!$E$33),$C67&lt;Params!$H$13+((Params!$J$20-Params!$H$13)/(Params!$J$33-Params!$H$33))*($B67-Params!$H$33)),$K$2,"")</f>
        <v/>
      </c>
      <c r="L67" s="1" t="str">
        <f>IF(AND($C67&gt;=Params!$H$13+((Params!$J$20-Params!$H$13)/(Params!$J$33-Params!$H$33))*($B67-Params!$H$33),$C67&gt;=Params!$J$20+((Params!$N$18-Params!$J$20)/(Params!$N$33-Params!$J$33))*($B67-Params!$J$33),$C67&lt;Params!$H$13+((Params!$K$9-Params!$H$13)/(Params!$K$33-Params!$H$33))*($B67-Params!$H$33),$C67&lt;Params!$K$9+((Params!$N$18-Params!$K$9)/(Params!$N$33-Params!$K$33))*($B67-Params!$K$33)),$L$2,"")</f>
        <v/>
      </c>
      <c r="M67" s="2" t="str">
        <f>IF(AND($C67&gt;=Params!$K$9+((Params!$N$18-Params!$K$9)/(Params!$N$33-Params!$K$33))*($B67-Params!$K$33),$C67&gt;=Params!$N$18+((Params!$Q$16-Params!$N$18)/(Params!$Q$33-Params!$N97))*($B67-Params!$Q$33),$C67&lt;Params!$K$9+((Params!$L$5-Params!$K$9)/(Params!$L$33-Params!$K$33))*($B67-Params!$K$33),$C67&lt;Params!$L$5+((Params!$Q$4-Params!$L$5)/(Params!$Q$33-Params!$L$33))*($B67-Params!$L$33),$B67&lt;Params!$Q$33),$M$2,"")</f>
        <v/>
      </c>
      <c r="N67" s="3" t="str">
        <f>IF(OR(AND($C67&gt;=Params!$A$26,$B67&gt;=Params!$A$33,$B67&lt;Params!$C$33,$C67&lt;Params!$A$18+((Params!$C$13-Params!$A$18)/(Params!$C$33-Params!$A$33))*($B67-Params!$A$33)),AND($B67&gt;=Params!$C$33,$C67&gt;Params!$C$22+((Params!$E$17-Params!$C$22)/(Params!$E$33-Params!$C$33))*($B67-Params!$C$33),$C67&lt;Params!$C$13+((Params!$E$17-Params!$C$13)/(Params!$E$33-Params!$C$33))*($B67-Params!$C$33))),$N$2,"")</f>
        <v/>
      </c>
      <c r="O67" s="1" t="str">
        <f>IF(AND($C67&gt;=Params!$C$13+((Params!$E$17-Params!$C$13)/(Params!$E$33-Params!$C$33))*($B67-Params!$C$33),$C67&gt;=Params!$E$17+((Params!$H$13-Params!$E$17)/(Params!$H$33-Params!$E$33))*($B67-Params!$E$33),$C67&lt;Params!$C$13+((Params!$D$9-Params!$C$13)/(Params!$D$33-Params!$C$33))*($B67-Params!$C$33),$C67&lt;Params!$D$9+((Params!$H$13-Params!$D$9)/(Params!$H$33-Params!$D$33))*($B67-Params!$D$33)),$O$2,"")</f>
        <v/>
      </c>
      <c r="P67" s="1" t="str">
        <f>IF(AND($C67&gt;=Params!$D$9+((Params!$H$13-Params!$D$9)/(Params!$H$33-Params!$D$33))*($B67-Params!$D$33),$C67&gt;=Params!$H$13+((Params!$K$9-Params!$H$13)/(Params!$K$33-Params!$H$33))*($B67-Params!$H$33),$C67&lt;Params!$D$9+((Params!$G$4-Params!$D$9)/(Params!$G$33-Params!$D$33))*($B67-Params!$D$33),$C67&lt;Params!$G$4+((Params!$K$9-Params!$G$4)/(Params!$K$33-Params!$G$33))*($B67-Params!$G$33)),$P$2,"")</f>
        <v/>
      </c>
      <c r="Q67" s="1" t="str">
        <f>IF(AND($C67&gt;=Params!$G$4+((Params!$K$9-Params!$G$4)/(Params!$K$33-Params!$G$33))*($B67-Params!$G$33),$C67&gt;Params!$K$9+((Params!$L$5-Params!$K$9)/(Params!$L$33-Params!$K$33))*($B67-Params!$K$33),$C67&lt;Params!$G$4+((Params!$L$5-Params!$G$4)/(Params!$L$33-Params!$G$33))*($B67-Params!$G$33)),$Q$2,"")</f>
        <v/>
      </c>
      <c r="R67" s="2" t="str">
        <f>IF(AND(OR($B67&lt;Params!$A$33,AND($B67&gt;=Params!$A$33,$B67&lt;Params!$C$33,$C67&gt;=Params!$A$18+((Params!$C$13-Params!$A$18)/(Params!$C$33-Params!$A$33))*($B67-Params!$A$33)),AND($B67&gt;=Params!$C$33,$B67&lt;Params!$D$33,$C67&gt;=Params!$C$13+((Params!$D$9-Params!$C$13)/(Params!$D$33-Params!$C$33))*($B67-Params!$C$33)),AND($B67&gt;=Params!$D$33,$C67&gt;=Params!$D$9+((Params!$G$4-Params!$D$9)/(Params!$G$33-Params!$D$33))*($B67-Params!$D$33))),$C67&lt;Params!$G$4,$B67&gt;0,$C67&gt;0),$R$2,"")</f>
        <v/>
      </c>
      <c r="S67" s="18" t="str">
        <f t="shared" si="0"/>
        <v/>
      </c>
      <c r="T67" s="14" t="str">
        <f>IF(AND($S67&lt;&gt;$J$2,$S67&lt;&gt;$K$2,$S67&lt;&gt;$L$2),"",
IF($S67=$J$2,IF(Data!$C67&gt;=Data!$D67+2,"Hawaiite","Potassic Trachybasalt"),
IF($S67=$K$2,IF(Data!$C67&gt;=Data!$D67+2,"Mugearite","Shoshonite"),
IF($S67=$L$2,(IF(Data!$C67&gt;=Data!$D67+2,"Benmoreite","Latite")),""))))</f>
        <v/>
      </c>
    </row>
    <row r="68" spans="1:20" x14ac:dyDescent="0.3">
      <c r="A68" s="16">
        <f>Data!$A68</f>
        <v>0</v>
      </c>
      <c r="B68" s="27">
        <f>Data!$B68</f>
        <v>0</v>
      </c>
      <c r="C68" s="28">
        <f>Data!$C68+Data!$D68</f>
        <v>0</v>
      </c>
      <c r="D68" s="1" t="str">
        <f>IF(AND(AND($B68&gt;=Params!$A$33,$B68&lt;Params!$C$33),AND($C68&gt;=Params!$A$32,$C68&lt;Params!$A$26)),$D$2,"")</f>
        <v/>
      </c>
      <c r="E68" s="1" t="str">
        <f>IF(AND(AND($B68&gt;=Params!$C$33,$B68&lt;Params!$F$33),AND($C68&gt;=Params!$C$32,$C68&lt;Params!$C$22)),$E$2,"")</f>
        <v/>
      </c>
      <c r="F68" s="4" t="str">
        <f>IF(AND($B68&gt;=Params!$F$33,$B68&lt;Params!$J$33,$C68&lt;Params!$F$22+((Params!$J$20-Params!$F$22)/(Params!$J$33-Params!$F$33))*($B68-Params!$F$33)),$F$2,"")</f>
        <v/>
      </c>
      <c r="G68" s="4" t="str">
        <f>IF(AND($B68&gt;=Params!$J$33,$B68&lt;Params!$N$33,$C68&lt;Params!$J$20+((Params!$N$18-Params!$J$20)/(Params!$N$33-Params!$J$33))*($B68-Params!$J$33)),$G$2,"")</f>
        <v/>
      </c>
      <c r="H68" s="4" t="str">
        <f>IF(AND($B68&gt;=Params!$N$33,$C68&lt;Params!$N$18+((Params!$Q$16-Params!$N$18)/(Params!$Q$33-Params!$N$33))*($B68-Params!$N$33),C$3&lt;Params!$Q$16+((Params!$S$32-Params!$Q$16)/(Params!$S$33-Params!$Q$33))*($B68-Params!$Q$33)),$H$2,"")</f>
        <v/>
      </c>
      <c r="I68" s="12" t="str">
        <f>IF(AND($B68&gt;=Params!$Q$33,$C68&gt;=Params!$Q$16+((Params!$S$32-Params!$Q$16)/(Params!$S$33-Params!$Q$33))*($B68-Params!$Q$33)),$I$2,"")</f>
        <v/>
      </c>
      <c r="J68" s="1" t="str">
        <f>IF(AND($C68&gt;=Params!$C$22,$C68&lt;Params!$C$22+((Params!$E$17-Params!$C$22)/(Params!$E$33-Params!$C$33))*($B68-Params!$C$33),$C68&lt;Params!$E$17+((Params!$F$22-Params!$E$17)/(Params!$F$33-Params!$E$33))*($B68-Params!$E$33)),$J$2,"")</f>
        <v/>
      </c>
      <c r="K68" s="1" t="str">
        <f>IF(AND($C68&gt;=Params!$E$17+((Params!$F$22-Params!$E$17)/(Params!$F$33-Params!$E$33))*($B68-Params!$E$33),$C68&gt;=Params!$F$22+((Params!$J$20-Params!$F$22)/(Params!$J$33-Params!$F$33))*($B68-Params!$F$33),$C68&lt;Params!$E$17+((Params!$H$13-Params!$E$17)/(Params!$H$33-Params!$E$33))*($B68-Params!$E$33),$C68&lt;Params!$H$13+((Params!$J$20-Params!$H$13)/(Params!$J$33-Params!$H$33))*($B68-Params!$H$33)),$K$2,"")</f>
        <v/>
      </c>
      <c r="L68" s="1" t="str">
        <f>IF(AND($C68&gt;=Params!$H$13+((Params!$J$20-Params!$H$13)/(Params!$J$33-Params!$H$33))*($B68-Params!$H$33),$C68&gt;=Params!$J$20+((Params!$N$18-Params!$J$20)/(Params!$N$33-Params!$J$33))*($B68-Params!$J$33),$C68&lt;Params!$H$13+((Params!$K$9-Params!$H$13)/(Params!$K$33-Params!$H$33))*($B68-Params!$H$33),$C68&lt;Params!$K$9+((Params!$N$18-Params!$K$9)/(Params!$N$33-Params!$K$33))*($B68-Params!$K$33)),$L$2,"")</f>
        <v/>
      </c>
      <c r="M68" s="2" t="str">
        <f>IF(AND($C68&gt;=Params!$K$9+((Params!$N$18-Params!$K$9)/(Params!$N$33-Params!$K$33))*($B68-Params!$K$33),$C68&gt;=Params!$N$18+((Params!$Q$16-Params!$N$18)/(Params!$Q$33-Params!$N98))*($B68-Params!$Q$33),$C68&lt;Params!$K$9+((Params!$L$5-Params!$K$9)/(Params!$L$33-Params!$K$33))*($B68-Params!$K$33),$C68&lt;Params!$L$5+((Params!$Q$4-Params!$L$5)/(Params!$Q$33-Params!$L$33))*($B68-Params!$L$33),$B68&lt;Params!$Q$33),$M$2,"")</f>
        <v/>
      </c>
      <c r="N68" s="3" t="str">
        <f>IF(OR(AND($C68&gt;=Params!$A$26,$B68&gt;=Params!$A$33,$B68&lt;Params!$C$33,$C68&lt;Params!$A$18+((Params!$C$13-Params!$A$18)/(Params!$C$33-Params!$A$33))*($B68-Params!$A$33)),AND($B68&gt;=Params!$C$33,$C68&gt;Params!$C$22+((Params!$E$17-Params!$C$22)/(Params!$E$33-Params!$C$33))*($B68-Params!$C$33),$C68&lt;Params!$C$13+((Params!$E$17-Params!$C$13)/(Params!$E$33-Params!$C$33))*($B68-Params!$C$33))),$N$2,"")</f>
        <v/>
      </c>
      <c r="O68" s="1" t="str">
        <f>IF(AND($C68&gt;=Params!$C$13+((Params!$E$17-Params!$C$13)/(Params!$E$33-Params!$C$33))*($B68-Params!$C$33),$C68&gt;=Params!$E$17+((Params!$H$13-Params!$E$17)/(Params!$H$33-Params!$E$33))*($B68-Params!$E$33),$C68&lt;Params!$C$13+((Params!$D$9-Params!$C$13)/(Params!$D$33-Params!$C$33))*($B68-Params!$C$33),$C68&lt;Params!$D$9+((Params!$H$13-Params!$D$9)/(Params!$H$33-Params!$D$33))*($B68-Params!$D$33)),$O$2,"")</f>
        <v/>
      </c>
      <c r="P68" s="1" t="str">
        <f>IF(AND($C68&gt;=Params!$D$9+((Params!$H$13-Params!$D$9)/(Params!$H$33-Params!$D$33))*($B68-Params!$D$33),$C68&gt;=Params!$H$13+((Params!$K$9-Params!$H$13)/(Params!$K$33-Params!$H$33))*($B68-Params!$H$33),$C68&lt;Params!$D$9+((Params!$G$4-Params!$D$9)/(Params!$G$33-Params!$D$33))*($B68-Params!$D$33),$C68&lt;Params!$G$4+((Params!$K$9-Params!$G$4)/(Params!$K$33-Params!$G$33))*($B68-Params!$G$33)),$P$2,"")</f>
        <v/>
      </c>
      <c r="Q68" s="1" t="str">
        <f>IF(AND($C68&gt;=Params!$G$4+((Params!$K$9-Params!$G$4)/(Params!$K$33-Params!$G$33))*($B68-Params!$G$33),$C68&gt;Params!$K$9+((Params!$L$5-Params!$K$9)/(Params!$L$33-Params!$K$33))*($B68-Params!$K$33),$C68&lt;Params!$G$4+((Params!$L$5-Params!$G$4)/(Params!$L$33-Params!$G$33))*($B68-Params!$G$33)),$Q$2,"")</f>
        <v/>
      </c>
      <c r="R68" s="2" t="str">
        <f>IF(AND(OR($B68&lt;Params!$A$33,AND($B68&gt;=Params!$A$33,$B68&lt;Params!$C$33,$C68&gt;=Params!$A$18+((Params!$C$13-Params!$A$18)/(Params!$C$33-Params!$A$33))*($B68-Params!$A$33)),AND($B68&gt;=Params!$C$33,$B68&lt;Params!$D$33,$C68&gt;=Params!$C$13+((Params!$D$9-Params!$C$13)/(Params!$D$33-Params!$C$33))*($B68-Params!$C$33)),AND($B68&gt;=Params!$D$33,$C68&gt;=Params!$D$9+((Params!$G$4-Params!$D$9)/(Params!$G$33-Params!$D$33))*($B68-Params!$D$33))),$C68&lt;Params!$G$4,$B68&gt;0,$C68&gt;0),$R$2,"")</f>
        <v/>
      </c>
      <c r="S68" s="18" t="str">
        <f t="shared" ref="S68:S100" si="1">$D68&amp;$E68&amp;$F68&amp;$G68&amp;$H68&amp;$I68&amp;$J68&amp;$K68&amp;$L68&amp;$M68&amp;$N68&amp;$O68&amp;$P68&amp;$Q68&amp;$R68</f>
        <v/>
      </c>
      <c r="T68" s="14" t="str">
        <f>IF(AND($S68&lt;&gt;$J$2,$S68&lt;&gt;$K$2,$S68&lt;&gt;$L$2),"",
IF($S68=$J$2,IF(Data!$C68&gt;=Data!$D68+2,"Hawaiite","Potassic Trachybasalt"),
IF($S68=$K$2,IF(Data!$C68&gt;=Data!$D68+2,"Mugearite","Shoshonite"),
IF($S68=$L$2,(IF(Data!$C68&gt;=Data!$D68+2,"Benmoreite","Latite")),""))))</f>
        <v/>
      </c>
    </row>
    <row r="69" spans="1:20" x14ac:dyDescent="0.3">
      <c r="A69" s="16">
        <f>Data!$A69</f>
        <v>0</v>
      </c>
      <c r="B69" s="27">
        <f>Data!$B69</f>
        <v>0</v>
      </c>
      <c r="C69" s="28">
        <f>Data!$C69+Data!$D69</f>
        <v>0</v>
      </c>
      <c r="D69" s="1" t="str">
        <f>IF(AND(AND($B69&gt;=Params!$A$33,$B69&lt;Params!$C$33),AND($C69&gt;=Params!$A$32,$C69&lt;Params!$A$26)),$D$2,"")</f>
        <v/>
      </c>
      <c r="E69" s="1" t="str">
        <f>IF(AND(AND($B69&gt;=Params!$C$33,$B69&lt;Params!$F$33),AND($C69&gt;=Params!$C$32,$C69&lt;Params!$C$22)),$E$2,"")</f>
        <v/>
      </c>
      <c r="F69" s="4" t="str">
        <f>IF(AND($B69&gt;=Params!$F$33,$B69&lt;Params!$J$33,$C69&lt;Params!$F$22+((Params!$J$20-Params!$F$22)/(Params!$J$33-Params!$F$33))*($B69-Params!$F$33)),$F$2,"")</f>
        <v/>
      </c>
      <c r="G69" s="4" t="str">
        <f>IF(AND($B69&gt;=Params!$J$33,$B69&lt;Params!$N$33,$C69&lt;Params!$J$20+((Params!$N$18-Params!$J$20)/(Params!$N$33-Params!$J$33))*($B69-Params!$J$33)),$G$2,"")</f>
        <v/>
      </c>
      <c r="H69" s="4" t="str">
        <f>IF(AND($B69&gt;=Params!$N$33,$C69&lt;Params!$N$18+((Params!$Q$16-Params!$N$18)/(Params!$Q$33-Params!$N$33))*($B69-Params!$N$33),C$3&lt;Params!$Q$16+((Params!$S$32-Params!$Q$16)/(Params!$S$33-Params!$Q$33))*($B69-Params!$Q$33)),$H$2,"")</f>
        <v/>
      </c>
      <c r="I69" s="12" t="str">
        <f>IF(AND($B69&gt;=Params!$Q$33,$C69&gt;=Params!$Q$16+((Params!$S$32-Params!$Q$16)/(Params!$S$33-Params!$Q$33))*($B69-Params!$Q$33)),$I$2,"")</f>
        <v/>
      </c>
      <c r="J69" s="1" t="str">
        <f>IF(AND($C69&gt;=Params!$C$22,$C69&lt;Params!$C$22+((Params!$E$17-Params!$C$22)/(Params!$E$33-Params!$C$33))*($B69-Params!$C$33),$C69&lt;Params!$E$17+((Params!$F$22-Params!$E$17)/(Params!$F$33-Params!$E$33))*($B69-Params!$E$33)),$J$2,"")</f>
        <v/>
      </c>
      <c r="K69" s="1" t="str">
        <f>IF(AND($C69&gt;=Params!$E$17+((Params!$F$22-Params!$E$17)/(Params!$F$33-Params!$E$33))*($B69-Params!$E$33),$C69&gt;=Params!$F$22+((Params!$J$20-Params!$F$22)/(Params!$J$33-Params!$F$33))*($B69-Params!$F$33),$C69&lt;Params!$E$17+((Params!$H$13-Params!$E$17)/(Params!$H$33-Params!$E$33))*($B69-Params!$E$33),$C69&lt;Params!$H$13+((Params!$J$20-Params!$H$13)/(Params!$J$33-Params!$H$33))*($B69-Params!$H$33)),$K$2,"")</f>
        <v/>
      </c>
      <c r="L69" s="1" t="str">
        <f>IF(AND($C69&gt;=Params!$H$13+((Params!$J$20-Params!$H$13)/(Params!$J$33-Params!$H$33))*($B69-Params!$H$33),$C69&gt;=Params!$J$20+((Params!$N$18-Params!$J$20)/(Params!$N$33-Params!$J$33))*($B69-Params!$J$33),$C69&lt;Params!$H$13+((Params!$K$9-Params!$H$13)/(Params!$K$33-Params!$H$33))*($B69-Params!$H$33),$C69&lt;Params!$K$9+((Params!$N$18-Params!$K$9)/(Params!$N$33-Params!$K$33))*($B69-Params!$K$33)),$L$2,"")</f>
        <v/>
      </c>
      <c r="M69" s="2" t="str">
        <f>IF(AND($C69&gt;=Params!$K$9+((Params!$N$18-Params!$K$9)/(Params!$N$33-Params!$K$33))*($B69-Params!$K$33),$C69&gt;=Params!$N$18+((Params!$Q$16-Params!$N$18)/(Params!$Q$33-Params!$N99))*($B69-Params!$Q$33),$C69&lt;Params!$K$9+((Params!$L$5-Params!$K$9)/(Params!$L$33-Params!$K$33))*($B69-Params!$K$33),$C69&lt;Params!$L$5+((Params!$Q$4-Params!$L$5)/(Params!$Q$33-Params!$L$33))*($B69-Params!$L$33),$B69&lt;Params!$Q$33),$M$2,"")</f>
        <v/>
      </c>
      <c r="N69" s="3" t="str">
        <f>IF(OR(AND($C69&gt;=Params!$A$26,$B69&gt;=Params!$A$33,$B69&lt;Params!$C$33,$C69&lt;Params!$A$18+((Params!$C$13-Params!$A$18)/(Params!$C$33-Params!$A$33))*($B69-Params!$A$33)),AND($B69&gt;=Params!$C$33,$C69&gt;Params!$C$22+((Params!$E$17-Params!$C$22)/(Params!$E$33-Params!$C$33))*($B69-Params!$C$33),$C69&lt;Params!$C$13+((Params!$E$17-Params!$C$13)/(Params!$E$33-Params!$C$33))*($B69-Params!$C$33))),$N$2,"")</f>
        <v/>
      </c>
      <c r="O69" s="1" t="str">
        <f>IF(AND($C69&gt;=Params!$C$13+((Params!$E$17-Params!$C$13)/(Params!$E$33-Params!$C$33))*($B69-Params!$C$33),$C69&gt;=Params!$E$17+((Params!$H$13-Params!$E$17)/(Params!$H$33-Params!$E$33))*($B69-Params!$E$33),$C69&lt;Params!$C$13+((Params!$D$9-Params!$C$13)/(Params!$D$33-Params!$C$33))*($B69-Params!$C$33),$C69&lt;Params!$D$9+((Params!$H$13-Params!$D$9)/(Params!$H$33-Params!$D$33))*($B69-Params!$D$33)),$O$2,"")</f>
        <v/>
      </c>
      <c r="P69" s="1" t="str">
        <f>IF(AND($C69&gt;=Params!$D$9+((Params!$H$13-Params!$D$9)/(Params!$H$33-Params!$D$33))*($B69-Params!$D$33),$C69&gt;=Params!$H$13+((Params!$K$9-Params!$H$13)/(Params!$K$33-Params!$H$33))*($B69-Params!$H$33),$C69&lt;Params!$D$9+((Params!$G$4-Params!$D$9)/(Params!$G$33-Params!$D$33))*($B69-Params!$D$33),$C69&lt;Params!$G$4+((Params!$K$9-Params!$G$4)/(Params!$K$33-Params!$G$33))*($B69-Params!$G$33)),$P$2,"")</f>
        <v/>
      </c>
      <c r="Q69" s="1" t="str">
        <f>IF(AND($C69&gt;=Params!$G$4+((Params!$K$9-Params!$G$4)/(Params!$K$33-Params!$G$33))*($B69-Params!$G$33),$C69&gt;Params!$K$9+((Params!$L$5-Params!$K$9)/(Params!$L$33-Params!$K$33))*($B69-Params!$K$33),$C69&lt;Params!$G$4+((Params!$L$5-Params!$G$4)/(Params!$L$33-Params!$G$33))*($B69-Params!$G$33)),$Q$2,"")</f>
        <v/>
      </c>
      <c r="R69" s="2" t="str">
        <f>IF(AND(OR($B69&lt;Params!$A$33,AND($B69&gt;=Params!$A$33,$B69&lt;Params!$C$33,$C69&gt;=Params!$A$18+((Params!$C$13-Params!$A$18)/(Params!$C$33-Params!$A$33))*($B69-Params!$A$33)),AND($B69&gt;=Params!$C$33,$B69&lt;Params!$D$33,$C69&gt;=Params!$C$13+((Params!$D$9-Params!$C$13)/(Params!$D$33-Params!$C$33))*($B69-Params!$C$33)),AND($B69&gt;=Params!$D$33,$C69&gt;=Params!$D$9+((Params!$G$4-Params!$D$9)/(Params!$G$33-Params!$D$33))*($B69-Params!$D$33))),$C69&lt;Params!$G$4,$B69&gt;0,$C69&gt;0),$R$2,"")</f>
        <v/>
      </c>
      <c r="S69" s="18" t="str">
        <f t="shared" si="1"/>
        <v/>
      </c>
      <c r="T69" s="14" t="str">
        <f>IF(AND($S69&lt;&gt;$J$2,$S69&lt;&gt;$K$2,$S69&lt;&gt;$L$2),"",
IF($S69=$J$2,IF(Data!$C69&gt;=Data!$D69+2,"Hawaiite","Potassic Trachybasalt"),
IF($S69=$K$2,IF(Data!$C69&gt;=Data!$D69+2,"Mugearite","Shoshonite"),
IF($S69=$L$2,(IF(Data!$C69&gt;=Data!$D69+2,"Benmoreite","Latite")),""))))</f>
        <v/>
      </c>
    </row>
    <row r="70" spans="1:20" x14ac:dyDescent="0.3">
      <c r="A70" s="16">
        <f>Data!$A70</f>
        <v>0</v>
      </c>
      <c r="B70" s="27">
        <f>Data!$B70</f>
        <v>0</v>
      </c>
      <c r="C70" s="28">
        <f>Data!$C70+Data!$D70</f>
        <v>0</v>
      </c>
      <c r="D70" s="1" t="str">
        <f>IF(AND(AND($B70&gt;=Params!$A$33,$B70&lt;Params!$C$33),AND($C70&gt;=Params!$A$32,$C70&lt;Params!$A$26)),$D$2,"")</f>
        <v/>
      </c>
      <c r="E70" s="1" t="str">
        <f>IF(AND(AND($B70&gt;=Params!$C$33,$B70&lt;Params!$F$33),AND($C70&gt;=Params!$C$32,$C70&lt;Params!$C$22)),$E$2,"")</f>
        <v/>
      </c>
      <c r="F70" s="4" t="str">
        <f>IF(AND($B70&gt;=Params!$F$33,$B70&lt;Params!$J$33,$C70&lt;Params!$F$22+((Params!$J$20-Params!$F$22)/(Params!$J$33-Params!$F$33))*($B70-Params!$F$33)),$F$2,"")</f>
        <v/>
      </c>
      <c r="G70" s="4" t="str">
        <f>IF(AND($B70&gt;=Params!$J$33,$B70&lt;Params!$N$33,$C70&lt;Params!$J$20+((Params!$N$18-Params!$J$20)/(Params!$N$33-Params!$J$33))*($B70-Params!$J$33)),$G$2,"")</f>
        <v/>
      </c>
      <c r="H70" s="4" t="str">
        <f>IF(AND($B70&gt;=Params!$N$33,$C70&lt;Params!$N$18+((Params!$Q$16-Params!$N$18)/(Params!$Q$33-Params!$N$33))*($B70-Params!$N$33),C$3&lt;Params!$Q$16+((Params!$S$32-Params!$Q$16)/(Params!$S$33-Params!$Q$33))*($B70-Params!$Q$33)),$H$2,"")</f>
        <v/>
      </c>
      <c r="I70" s="12" t="str">
        <f>IF(AND($B70&gt;=Params!$Q$33,$C70&gt;=Params!$Q$16+((Params!$S$32-Params!$Q$16)/(Params!$S$33-Params!$Q$33))*($B70-Params!$Q$33)),$I$2,"")</f>
        <v/>
      </c>
      <c r="J70" s="1" t="str">
        <f>IF(AND($C70&gt;=Params!$C$22,$C70&lt;Params!$C$22+((Params!$E$17-Params!$C$22)/(Params!$E$33-Params!$C$33))*($B70-Params!$C$33),$C70&lt;Params!$E$17+((Params!$F$22-Params!$E$17)/(Params!$F$33-Params!$E$33))*($B70-Params!$E$33)),$J$2,"")</f>
        <v/>
      </c>
      <c r="K70" s="1" t="str">
        <f>IF(AND($C70&gt;=Params!$E$17+((Params!$F$22-Params!$E$17)/(Params!$F$33-Params!$E$33))*($B70-Params!$E$33),$C70&gt;=Params!$F$22+((Params!$J$20-Params!$F$22)/(Params!$J$33-Params!$F$33))*($B70-Params!$F$33),$C70&lt;Params!$E$17+((Params!$H$13-Params!$E$17)/(Params!$H$33-Params!$E$33))*($B70-Params!$E$33),$C70&lt;Params!$H$13+((Params!$J$20-Params!$H$13)/(Params!$J$33-Params!$H$33))*($B70-Params!$H$33)),$K$2,"")</f>
        <v/>
      </c>
      <c r="L70" s="1" t="str">
        <f>IF(AND($C70&gt;=Params!$H$13+((Params!$J$20-Params!$H$13)/(Params!$J$33-Params!$H$33))*($B70-Params!$H$33),$C70&gt;=Params!$J$20+((Params!$N$18-Params!$J$20)/(Params!$N$33-Params!$J$33))*($B70-Params!$J$33),$C70&lt;Params!$H$13+((Params!$K$9-Params!$H$13)/(Params!$K$33-Params!$H$33))*($B70-Params!$H$33),$C70&lt;Params!$K$9+((Params!$N$18-Params!$K$9)/(Params!$N$33-Params!$K$33))*($B70-Params!$K$33)),$L$2,"")</f>
        <v/>
      </c>
      <c r="M70" s="2" t="str">
        <f>IF(AND($C70&gt;=Params!$K$9+((Params!$N$18-Params!$K$9)/(Params!$N$33-Params!$K$33))*($B70-Params!$K$33),$C70&gt;=Params!$N$18+((Params!$Q$16-Params!$N$18)/(Params!$Q$33-Params!$N100))*($B70-Params!$Q$33),$C70&lt;Params!$K$9+((Params!$L$5-Params!$K$9)/(Params!$L$33-Params!$K$33))*($B70-Params!$K$33),$C70&lt;Params!$L$5+((Params!$Q$4-Params!$L$5)/(Params!$Q$33-Params!$L$33))*($B70-Params!$L$33),$B70&lt;Params!$Q$33),$M$2,"")</f>
        <v/>
      </c>
      <c r="N70" s="3" t="str">
        <f>IF(OR(AND($C70&gt;=Params!$A$26,$B70&gt;=Params!$A$33,$B70&lt;Params!$C$33,$C70&lt;Params!$A$18+((Params!$C$13-Params!$A$18)/(Params!$C$33-Params!$A$33))*($B70-Params!$A$33)),AND($B70&gt;=Params!$C$33,$C70&gt;Params!$C$22+((Params!$E$17-Params!$C$22)/(Params!$E$33-Params!$C$33))*($B70-Params!$C$33),$C70&lt;Params!$C$13+((Params!$E$17-Params!$C$13)/(Params!$E$33-Params!$C$33))*($B70-Params!$C$33))),$N$2,"")</f>
        <v/>
      </c>
      <c r="O70" s="1" t="str">
        <f>IF(AND($C70&gt;=Params!$C$13+((Params!$E$17-Params!$C$13)/(Params!$E$33-Params!$C$33))*($B70-Params!$C$33),$C70&gt;=Params!$E$17+((Params!$H$13-Params!$E$17)/(Params!$H$33-Params!$E$33))*($B70-Params!$E$33),$C70&lt;Params!$C$13+((Params!$D$9-Params!$C$13)/(Params!$D$33-Params!$C$33))*($B70-Params!$C$33),$C70&lt;Params!$D$9+((Params!$H$13-Params!$D$9)/(Params!$H$33-Params!$D$33))*($B70-Params!$D$33)),$O$2,"")</f>
        <v/>
      </c>
      <c r="P70" s="1" t="str">
        <f>IF(AND($C70&gt;=Params!$D$9+((Params!$H$13-Params!$D$9)/(Params!$H$33-Params!$D$33))*($B70-Params!$D$33),$C70&gt;=Params!$H$13+((Params!$K$9-Params!$H$13)/(Params!$K$33-Params!$H$33))*($B70-Params!$H$33),$C70&lt;Params!$D$9+((Params!$G$4-Params!$D$9)/(Params!$G$33-Params!$D$33))*($B70-Params!$D$33),$C70&lt;Params!$G$4+((Params!$K$9-Params!$G$4)/(Params!$K$33-Params!$G$33))*($B70-Params!$G$33)),$P$2,"")</f>
        <v/>
      </c>
      <c r="Q70" s="1" t="str">
        <f>IF(AND($C70&gt;=Params!$G$4+((Params!$K$9-Params!$G$4)/(Params!$K$33-Params!$G$33))*($B70-Params!$G$33),$C70&gt;Params!$K$9+((Params!$L$5-Params!$K$9)/(Params!$L$33-Params!$K$33))*($B70-Params!$K$33),$C70&lt;Params!$G$4+((Params!$L$5-Params!$G$4)/(Params!$L$33-Params!$G$33))*($B70-Params!$G$33)),$Q$2,"")</f>
        <v/>
      </c>
      <c r="R70" s="2" t="str">
        <f>IF(AND(OR($B70&lt;Params!$A$33,AND($B70&gt;=Params!$A$33,$B70&lt;Params!$C$33,$C70&gt;=Params!$A$18+((Params!$C$13-Params!$A$18)/(Params!$C$33-Params!$A$33))*($B70-Params!$A$33)),AND($B70&gt;=Params!$C$33,$B70&lt;Params!$D$33,$C70&gt;=Params!$C$13+((Params!$D$9-Params!$C$13)/(Params!$D$33-Params!$C$33))*($B70-Params!$C$33)),AND($B70&gt;=Params!$D$33,$C70&gt;=Params!$D$9+((Params!$G$4-Params!$D$9)/(Params!$G$33-Params!$D$33))*($B70-Params!$D$33))),$C70&lt;Params!$G$4,$B70&gt;0,$C70&gt;0),$R$2,"")</f>
        <v/>
      </c>
      <c r="S70" s="18" t="str">
        <f t="shared" si="1"/>
        <v/>
      </c>
      <c r="T70" s="14" t="str">
        <f>IF(AND($S70&lt;&gt;$J$2,$S70&lt;&gt;$K$2,$S70&lt;&gt;$L$2),"",
IF($S70=$J$2,IF(Data!$C70&gt;=Data!$D70+2,"Hawaiite","Potassic Trachybasalt"),
IF($S70=$K$2,IF(Data!$C70&gt;=Data!$D70+2,"Mugearite","Shoshonite"),
IF($S70=$L$2,(IF(Data!$C70&gt;=Data!$D70+2,"Benmoreite","Latite")),""))))</f>
        <v/>
      </c>
    </row>
    <row r="71" spans="1:20" x14ac:dyDescent="0.3">
      <c r="A71" s="16">
        <f>Data!$A71</f>
        <v>0</v>
      </c>
      <c r="B71" s="27">
        <f>Data!$B71</f>
        <v>0</v>
      </c>
      <c r="C71" s="28">
        <f>Data!$C71+Data!$D71</f>
        <v>0</v>
      </c>
      <c r="D71" s="1" t="str">
        <f>IF(AND(AND($B71&gt;=Params!$A$33,$B71&lt;Params!$C$33),AND($C71&gt;=Params!$A$32,$C71&lt;Params!$A$26)),$D$2,"")</f>
        <v/>
      </c>
      <c r="E71" s="1" t="str">
        <f>IF(AND(AND($B71&gt;=Params!$C$33,$B71&lt;Params!$F$33),AND($C71&gt;=Params!$C$32,$C71&lt;Params!$C$22)),$E$2,"")</f>
        <v/>
      </c>
      <c r="F71" s="4" t="str">
        <f>IF(AND($B71&gt;=Params!$F$33,$B71&lt;Params!$J$33,$C71&lt;Params!$F$22+((Params!$J$20-Params!$F$22)/(Params!$J$33-Params!$F$33))*($B71-Params!$F$33)),$F$2,"")</f>
        <v/>
      </c>
      <c r="G71" s="4" t="str">
        <f>IF(AND($B71&gt;=Params!$J$33,$B71&lt;Params!$N$33,$C71&lt;Params!$J$20+((Params!$N$18-Params!$J$20)/(Params!$N$33-Params!$J$33))*($B71-Params!$J$33)),$G$2,"")</f>
        <v/>
      </c>
      <c r="H71" s="4" t="str">
        <f>IF(AND($B71&gt;=Params!$N$33,$C71&lt;Params!$N$18+((Params!$Q$16-Params!$N$18)/(Params!$Q$33-Params!$N$33))*($B71-Params!$N$33),C$3&lt;Params!$Q$16+((Params!$S$32-Params!$Q$16)/(Params!$S$33-Params!$Q$33))*($B71-Params!$Q$33)),$H$2,"")</f>
        <v/>
      </c>
      <c r="I71" s="12" t="str">
        <f>IF(AND($B71&gt;=Params!$Q$33,$C71&gt;=Params!$Q$16+((Params!$S$32-Params!$Q$16)/(Params!$S$33-Params!$Q$33))*($B71-Params!$Q$33)),$I$2,"")</f>
        <v/>
      </c>
      <c r="J71" s="1" t="str">
        <f>IF(AND($C71&gt;=Params!$C$22,$C71&lt;Params!$C$22+((Params!$E$17-Params!$C$22)/(Params!$E$33-Params!$C$33))*($B71-Params!$C$33),$C71&lt;Params!$E$17+((Params!$F$22-Params!$E$17)/(Params!$F$33-Params!$E$33))*($B71-Params!$E$33)),$J$2,"")</f>
        <v/>
      </c>
      <c r="K71" s="1" t="str">
        <f>IF(AND($C71&gt;=Params!$E$17+((Params!$F$22-Params!$E$17)/(Params!$F$33-Params!$E$33))*($B71-Params!$E$33),$C71&gt;=Params!$F$22+((Params!$J$20-Params!$F$22)/(Params!$J$33-Params!$F$33))*($B71-Params!$F$33),$C71&lt;Params!$E$17+((Params!$H$13-Params!$E$17)/(Params!$H$33-Params!$E$33))*($B71-Params!$E$33),$C71&lt;Params!$H$13+((Params!$J$20-Params!$H$13)/(Params!$J$33-Params!$H$33))*($B71-Params!$H$33)),$K$2,"")</f>
        <v/>
      </c>
      <c r="L71" s="1" t="str">
        <f>IF(AND($C71&gt;=Params!$H$13+((Params!$J$20-Params!$H$13)/(Params!$J$33-Params!$H$33))*($B71-Params!$H$33),$C71&gt;=Params!$J$20+((Params!$N$18-Params!$J$20)/(Params!$N$33-Params!$J$33))*($B71-Params!$J$33),$C71&lt;Params!$H$13+((Params!$K$9-Params!$H$13)/(Params!$K$33-Params!$H$33))*($B71-Params!$H$33),$C71&lt;Params!$K$9+((Params!$N$18-Params!$K$9)/(Params!$N$33-Params!$K$33))*($B71-Params!$K$33)),$L$2,"")</f>
        <v/>
      </c>
      <c r="M71" s="2" t="str">
        <f>IF(AND($C71&gt;=Params!$K$9+((Params!$N$18-Params!$K$9)/(Params!$N$33-Params!$K$33))*($B71-Params!$K$33),$C71&gt;=Params!$N$18+((Params!$Q$16-Params!$N$18)/(Params!$Q$33-Params!$N101))*($B71-Params!$Q$33),$C71&lt;Params!$K$9+((Params!$L$5-Params!$K$9)/(Params!$L$33-Params!$K$33))*($B71-Params!$K$33),$C71&lt;Params!$L$5+((Params!$Q$4-Params!$L$5)/(Params!$Q$33-Params!$L$33))*($B71-Params!$L$33),$B71&lt;Params!$Q$33),$M$2,"")</f>
        <v/>
      </c>
      <c r="N71" s="3" t="str">
        <f>IF(OR(AND($C71&gt;=Params!$A$26,$B71&gt;=Params!$A$33,$B71&lt;Params!$C$33,$C71&lt;Params!$A$18+((Params!$C$13-Params!$A$18)/(Params!$C$33-Params!$A$33))*($B71-Params!$A$33)),AND($B71&gt;=Params!$C$33,$C71&gt;Params!$C$22+((Params!$E$17-Params!$C$22)/(Params!$E$33-Params!$C$33))*($B71-Params!$C$33),$C71&lt;Params!$C$13+((Params!$E$17-Params!$C$13)/(Params!$E$33-Params!$C$33))*($B71-Params!$C$33))),$N$2,"")</f>
        <v/>
      </c>
      <c r="O71" s="1" t="str">
        <f>IF(AND($C71&gt;=Params!$C$13+((Params!$E$17-Params!$C$13)/(Params!$E$33-Params!$C$33))*($B71-Params!$C$33),$C71&gt;=Params!$E$17+((Params!$H$13-Params!$E$17)/(Params!$H$33-Params!$E$33))*($B71-Params!$E$33),$C71&lt;Params!$C$13+((Params!$D$9-Params!$C$13)/(Params!$D$33-Params!$C$33))*($B71-Params!$C$33),$C71&lt;Params!$D$9+((Params!$H$13-Params!$D$9)/(Params!$H$33-Params!$D$33))*($B71-Params!$D$33)),$O$2,"")</f>
        <v/>
      </c>
      <c r="P71" s="1" t="str">
        <f>IF(AND($C71&gt;=Params!$D$9+((Params!$H$13-Params!$D$9)/(Params!$H$33-Params!$D$33))*($B71-Params!$D$33),$C71&gt;=Params!$H$13+((Params!$K$9-Params!$H$13)/(Params!$K$33-Params!$H$33))*($B71-Params!$H$33),$C71&lt;Params!$D$9+((Params!$G$4-Params!$D$9)/(Params!$G$33-Params!$D$33))*($B71-Params!$D$33),$C71&lt;Params!$G$4+((Params!$K$9-Params!$G$4)/(Params!$K$33-Params!$G$33))*($B71-Params!$G$33)),$P$2,"")</f>
        <v/>
      </c>
      <c r="Q71" s="1" t="str">
        <f>IF(AND($C71&gt;=Params!$G$4+((Params!$K$9-Params!$G$4)/(Params!$K$33-Params!$G$33))*($B71-Params!$G$33),$C71&gt;Params!$K$9+((Params!$L$5-Params!$K$9)/(Params!$L$33-Params!$K$33))*($B71-Params!$K$33),$C71&lt;Params!$G$4+((Params!$L$5-Params!$G$4)/(Params!$L$33-Params!$G$33))*($B71-Params!$G$33)),$Q$2,"")</f>
        <v/>
      </c>
      <c r="R71" s="2" t="str">
        <f>IF(AND(OR($B71&lt;Params!$A$33,AND($B71&gt;=Params!$A$33,$B71&lt;Params!$C$33,$C71&gt;=Params!$A$18+((Params!$C$13-Params!$A$18)/(Params!$C$33-Params!$A$33))*($B71-Params!$A$33)),AND($B71&gt;=Params!$C$33,$B71&lt;Params!$D$33,$C71&gt;=Params!$C$13+((Params!$D$9-Params!$C$13)/(Params!$D$33-Params!$C$33))*($B71-Params!$C$33)),AND($B71&gt;=Params!$D$33,$C71&gt;=Params!$D$9+((Params!$G$4-Params!$D$9)/(Params!$G$33-Params!$D$33))*($B71-Params!$D$33))),$C71&lt;Params!$G$4,$B71&gt;0,$C71&gt;0),$R$2,"")</f>
        <v/>
      </c>
      <c r="S71" s="18" t="str">
        <f t="shared" si="1"/>
        <v/>
      </c>
      <c r="T71" s="14" t="str">
        <f>IF(AND($S71&lt;&gt;$J$2,$S71&lt;&gt;$K$2,$S71&lt;&gt;$L$2),"",
IF($S71=$J$2,IF(Data!$C71&gt;=Data!$D71+2,"Hawaiite","Potassic Trachybasalt"),
IF($S71=$K$2,IF(Data!$C71&gt;=Data!$D71+2,"Mugearite","Shoshonite"),
IF($S71=$L$2,(IF(Data!$C71&gt;=Data!$D71+2,"Benmoreite","Latite")),""))))</f>
        <v/>
      </c>
    </row>
    <row r="72" spans="1:20" x14ac:dyDescent="0.3">
      <c r="A72" s="16">
        <f>Data!$A72</f>
        <v>0</v>
      </c>
      <c r="B72" s="27">
        <f>Data!$B72</f>
        <v>0</v>
      </c>
      <c r="C72" s="28">
        <f>Data!$C72+Data!$D72</f>
        <v>0</v>
      </c>
      <c r="D72" s="1" t="str">
        <f>IF(AND(AND($B72&gt;=Params!$A$33,$B72&lt;Params!$C$33),AND($C72&gt;=Params!$A$32,$C72&lt;Params!$A$26)),$D$2,"")</f>
        <v/>
      </c>
      <c r="E72" s="1" t="str">
        <f>IF(AND(AND($B72&gt;=Params!$C$33,$B72&lt;Params!$F$33),AND($C72&gt;=Params!$C$32,$C72&lt;Params!$C$22)),$E$2,"")</f>
        <v/>
      </c>
      <c r="F72" s="4" t="str">
        <f>IF(AND($B72&gt;=Params!$F$33,$B72&lt;Params!$J$33,$C72&lt;Params!$F$22+((Params!$J$20-Params!$F$22)/(Params!$J$33-Params!$F$33))*($B72-Params!$F$33)),$F$2,"")</f>
        <v/>
      </c>
      <c r="G72" s="4" t="str">
        <f>IF(AND($B72&gt;=Params!$J$33,$B72&lt;Params!$N$33,$C72&lt;Params!$J$20+((Params!$N$18-Params!$J$20)/(Params!$N$33-Params!$J$33))*($B72-Params!$J$33)),$G$2,"")</f>
        <v/>
      </c>
      <c r="H72" s="4" t="str">
        <f>IF(AND($B72&gt;=Params!$N$33,$C72&lt;Params!$N$18+((Params!$Q$16-Params!$N$18)/(Params!$Q$33-Params!$N$33))*($B72-Params!$N$33),C$3&lt;Params!$Q$16+((Params!$S$32-Params!$Q$16)/(Params!$S$33-Params!$Q$33))*($B72-Params!$Q$33)),$H$2,"")</f>
        <v/>
      </c>
      <c r="I72" s="12" t="str">
        <f>IF(AND($B72&gt;=Params!$Q$33,$C72&gt;=Params!$Q$16+((Params!$S$32-Params!$Q$16)/(Params!$S$33-Params!$Q$33))*($B72-Params!$Q$33)),$I$2,"")</f>
        <v/>
      </c>
      <c r="J72" s="1" t="str">
        <f>IF(AND($C72&gt;=Params!$C$22,$C72&lt;Params!$C$22+((Params!$E$17-Params!$C$22)/(Params!$E$33-Params!$C$33))*($B72-Params!$C$33),$C72&lt;Params!$E$17+((Params!$F$22-Params!$E$17)/(Params!$F$33-Params!$E$33))*($B72-Params!$E$33)),$J$2,"")</f>
        <v/>
      </c>
      <c r="K72" s="1" t="str">
        <f>IF(AND($C72&gt;=Params!$E$17+((Params!$F$22-Params!$E$17)/(Params!$F$33-Params!$E$33))*($B72-Params!$E$33),$C72&gt;=Params!$F$22+((Params!$J$20-Params!$F$22)/(Params!$J$33-Params!$F$33))*($B72-Params!$F$33),$C72&lt;Params!$E$17+((Params!$H$13-Params!$E$17)/(Params!$H$33-Params!$E$33))*($B72-Params!$E$33),$C72&lt;Params!$H$13+((Params!$J$20-Params!$H$13)/(Params!$J$33-Params!$H$33))*($B72-Params!$H$33)),$K$2,"")</f>
        <v/>
      </c>
      <c r="L72" s="1" t="str">
        <f>IF(AND($C72&gt;=Params!$H$13+((Params!$J$20-Params!$H$13)/(Params!$J$33-Params!$H$33))*($B72-Params!$H$33),$C72&gt;=Params!$J$20+((Params!$N$18-Params!$J$20)/(Params!$N$33-Params!$J$33))*($B72-Params!$J$33),$C72&lt;Params!$H$13+((Params!$K$9-Params!$H$13)/(Params!$K$33-Params!$H$33))*($B72-Params!$H$33),$C72&lt;Params!$K$9+((Params!$N$18-Params!$K$9)/(Params!$N$33-Params!$K$33))*($B72-Params!$K$33)),$L$2,"")</f>
        <v/>
      </c>
      <c r="M72" s="2" t="str">
        <f>IF(AND($C72&gt;=Params!$K$9+((Params!$N$18-Params!$K$9)/(Params!$N$33-Params!$K$33))*($B72-Params!$K$33),$C72&gt;=Params!$N$18+((Params!$Q$16-Params!$N$18)/(Params!$Q$33-Params!$N102))*($B72-Params!$Q$33),$C72&lt;Params!$K$9+((Params!$L$5-Params!$K$9)/(Params!$L$33-Params!$K$33))*($B72-Params!$K$33),$C72&lt;Params!$L$5+((Params!$Q$4-Params!$L$5)/(Params!$Q$33-Params!$L$33))*($B72-Params!$L$33),$B72&lt;Params!$Q$33),$M$2,"")</f>
        <v/>
      </c>
      <c r="N72" s="3" t="str">
        <f>IF(OR(AND($C72&gt;=Params!$A$26,$B72&gt;=Params!$A$33,$B72&lt;Params!$C$33,$C72&lt;Params!$A$18+((Params!$C$13-Params!$A$18)/(Params!$C$33-Params!$A$33))*($B72-Params!$A$33)),AND($B72&gt;=Params!$C$33,$C72&gt;Params!$C$22+((Params!$E$17-Params!$C$22)/(Params!$E$33-Params!$C$33))*($B72-Params!$C$33),$C72&lt;Params!$C$13+((Params!$E$17-Params!$C$13)/(Params!$E$33-Params!$C$33))*($B72-Params!$C$33))),$N$2,"")</f>
        <v/>
      </c>
      <c r="O72" s="1" t="str">
        <f>IF(AND($C72&gt;=Params!$C$13+((Params!$E$17-Params!$C$13)/(Params!$E$33-Params!$C$33))*($B72-Params!$C$33),$C72&gt;=Params!$E$17+((Params!$H$13-Params!$E$17)/(Params!$H$33-Params!$E$33))*($B72-Params!$E$33),$C72&lt;Params!$C$13+((Params!$D$9-Params!$C$13)/(Params!$D$33-Params!$C$33))*($B72-Params!$C$33),$C72&lt;Params!$D$9+((Params!$H$13-Params!$D$9)/(Params!$H$33-Params!$D$33))*($B72-Params!$D$33)),$O$2,"")</f>
        <v/>
      </c>
      <c r="P72" s="1" t="str">
        <f>IF(AND($C72&gt;=Params!$D$9+((Params!$H$13-Params!$D$9)/(Params!$H$33-Params!$D$33))*($B72-Params!$D$33),$C72&gt;=Params!$H$13+((Params!$K$9-Params!$H$13)/(Params!$K$33-Params!$H$33))*($B72-Params!$H$33),$C72&lt;Params!$D$9+((Params!$G$4-Params!$D$9)/(Params!$G$33-Params!$D$33))*($B72-Params!$D$33),$C72&lt;Params!$G$4+((Params!$K$9-Params!$G$4)/(Params!$K$33-Params!$G$33))*($B72-Params!$G$33)),$P$2,"")</f>
        <v/>
      </c>
      <c r="Q72" s="1" t="str">
        <f>IF(AND($C72&gt;=Params!$G$4+((Params!$K$9-Params!$G$4)/(Params!$K$33-Params!$G$33))*($B72-Params!$G$33),$C72&gt;Params!$K$9+((Params!$L$5-Params!$K$9)/(Params!$L$33-Params!$K$33))*($B72-Params!$K$33),$C72&lt;Params!$G$4+((Params!$L$5-Params!$G$4)/(Params!$L$33-Params!$G$33))*($B72-Params!$G$33)),$Q$2,"")</f>
        <v/>
      </c>
      <c r="R72" s="2" t="str">
        <f>IF(AND(OR($B72&lt;Params!$A$33,AND($B72&gt;=Params!$A$33,$B72&lt;Params!$C$33,$C72&gt;=Params!$A$18+((Params!$C$13-Params!$A$18)/(Params!$C$33-Params!$A$33))*($B72-Params!$A$33)),AND($B72&gt;=Params!$C$33,$B72&lt;Params!$D$33,$C72&gt;=Params!$C$13+((Params!$D$9-Params!$C$13)/(Params!$D$33-Params!$C$33))*($B72-Params!$C$33)),AND($B72&gt;=Params!$D$33,$C72&gt;=Params!$D$9+((Params!$G$4-Params!$D$9)/(Params!$G$33-Params!$D$33))*($B72-Params!$D$33))),$C72&lt;Params!$G$4,$B72&gt;0,$C72&gt;0),$R$2,"")</f>
        <v/>
      </c>
      <c r="S72" s="18" t="str">
        <f t="shared" si="1"/>
        <v/>
      </c>
      <c r="T72" s="14" t="str">
        <f>IF(AND($S72&lt;&gt;$J$2,$S72&lt;&gt;$K$2,$S72&lt;&gt;$L$2),"",
IF($S72=$J$2,IF(Data!$C72&gt;=Data!$D72+2,"Hawaiite","Potassic Trachybasalt"),
IF($S72=$K$2,IF(Data!$C72&gt;=Data!$D72+2,"Mugearite","Shoshonite"),
IF($S72=$L$2,(IF(Data!$C72&gt;=Data!$D72+2,"Benmoreite","Latite")),""))))</f>
        <v/>
      </c>
    </row>
    <row r="73" spans="1:20" x14ac:dyDescent="0.3">
      <c r="A73" s="16">
        <f>Data!$A73</f>
        <v>0</v>
      </c>
      <c r="B73" s="27">
        <f>Data!$B73</f>
        <v>0</v>
      </c>
      <c r="C73" s="28">
        <f>Data!$C73+Data!$D73</f>
        <v>0</v>
      </c>
      <c r="D73" s="1" t="str">
        <f>IF(AND(AND($B73&gt;=Params!$A$33,$B73&lt;Params!$C$33),AND($C73&gt;=Params!$A$32,$C73&lt;Params!$A$26)),$D$2,"")</f>
        <v/>
      </c>
      <c r="E73" s="1" t="str">
        <f>IF(AND(AND($B73&gt;=Params!$C$33,$B73&lt;Params!$F$33),AND($C73&gt;=Params!$C$32,$C73&lt;Params!$C$22)),$E$2,"")</f>
        <v/>
      </c>
      <c r="F73" s="4" t="str">
        <f>IF(AND($B73&gt;=Params!$F$33,$B73&lt;Params!$J$33,$C73&lt;Params!$F$22+((Params!$J$20-Params!$F$22)/(Params!$J$33-Params!$F$33))*($B73-Params!$F$33)),$F$2,"")</f>
        <v/>
      </c>
      <c r="G73" s="4" t="str">
        <f>IF(AND($B73&gt;=Params!$J$33,$B73&lt;Params!$N$33,$C73&lt;Params!$J$20+((Params!$N$18-Params!$J$20)/(Params!$N$33-Params!$J$33))*($B73-Params!$J$33)),$G$2,"")</f>
        <v/>
      </c>
      <c r="H73" s="4" t="str">
        <f>IF(AND($B73&gt;=Params!$N$33,$C73&lt;Params!$N$18+((Params!$Q$16-Params!$N$18)/(Params!$Q$33-Params!$N$33))*($B73-Params!$N$33),C$3&lt;Params!$Q$16+((Params!$S$32-Params!$Q$16)/(Params!$S$33-Params!$Q$33))*($B73-Params!$Q$33)),$H$2,"")</f>
        <v/>
      </c>
      <c r="I73" s="12" t="str">
        <f>IF(AND($B73&gt;=Params!$Q$33,$C73&gt;=Params!$Q$16+((Params!$S$32-Params!$Q$16)/(Params!$S$33-Params!$Q$33))*($B73-Params!$Q$33)),$I$2,"")</f>
        <v/>
      </c>
      <c r="J73" s="1" t="str">
        <f>IF(AND($C73&gt;=Params!$C$22,$C73&lt;Params!$C$22+((Params!$E$17-Params!$C$22)/(Params!$E$33-Params!$C$33))*($B73-Params!$C$33),$C73&lt;Params!$E$17+((Params!$F$22-Params!$E$17)/(Params!$F$33-Params!$E$33))*($B73-Params!$E$33)),$J$2,"")</f>
        <v/>
      </c>
      <c r="K73" s="1" t="str">
        <f>IF(AND($C73&gt;=Params!$E$17+((Params!$F$22-Params!$E$17)/(Params!$F$33-Params!$E$33))*($B73-Params!$E$33),$C73&gt;=Params!$F$22+((Params!$J$20-Params!$F$22)/(Params!$J$33-Params!$F$33))*($B73-Params!$F$33),$C73&lt;Params!$E$17+((Params!$H$13-Params!$E$17)/(Params!$H$33-Params!$E$33))*($B73-Params!$E$33),$C73&lt;Params!$H$13+((Params!$J$20-Params!$H$13)/(Params!$J$33-Params!$H$33))*($B73-Params!$H$33)),$K$2,"")</f>
        <v/>
      </c>
      <c r="L73" s="1" t="str">
        <f>IF(AND($C73&gt;=Params!$H$13+((Params!$J$20-Params!$H$13)/(Params!$J$33-Params!$H$33))*($B73-Params!$H$33),$C73&gt;=Params!$J$20+((Params!$N$18-Params!$J$20)/(Params!$N$33-Params!$J$33))*($B73-Params!$J$33),$C73&lt;Params!$H$13+((Params!$K$9-Params!$H$13)/(Params!$K$33-Params!$H$33))*($B73-Params!$H$33),$C73&lt;Params!$K$9+((Params!$N$18-Params!$K$9)/(Params!$N$33-Params!$K$33))*($B73-Params!$K$33)),$L$2,"")</f>
        <v/>
      </c>
      <c r="M73" s="2" t="str">
        <f>IF(AND($C73&gt;=Params!$K$9+((Params!$N$18-Params!$K$9)/(Params!$N$33-Params!$K$33))*($B73-Params!$K$33),$C73&gt;=Params!$N$18+((Params!$Q$16-Params!$N$18)/(Params!$Q$33-Params!$N103))*($B73-Params!$Q$33),$C73&lt;Params!$K$9+((Params!$L$5-Params!$K$9)/(Params!$L$33-Params!$K$33))*($B73-Params!$K$33),$C73&lt;Params!$L$5+((Params!$Q$4-Params!$L$5)/(Params!$Q$33-Params!$L$33))*($B73-Params!$L$33),$B73&lt;Params!$Q$33),$M$2,"")</f>
        <v/>
      </c>
      <c r="N73" s="3" t="str">
        <f>IF(OR(AND($C73&gt;=Params!$A$26,$B73&gt;=Params!$A$33,$B73&lt;Params!$C$33,$C73&lt;Params!$A$18+((Params!$C$13-Params!$A$18)/(Params!$C$33-Params!$A$33))*($B73-Params!$A$33)),AND($B73&gt;=Params!$C$33,$C73&gt;Params!$C$22+((Params!$E$17-Params!$C$22)/(Params!$E$33-Params!$C$33))*($B73-Params!$C$33),$C73&lt;Params!$C$13+((Params!$E$17-Params!$C$13)/(Params!$E$33-Params!$C$33))*($B73-Params!$C$33))),$N$2,"")</f>
        <v/>
      </c>
      <c r="O73" s="1" t="str">
        <f>IF(AND($C73&gt;=Params!$C$13+((Params!$E$17-Params!$C$13)/(Params!$E$33-Params!$C$33))*($B73-Params!$C$33),$C73&gt;=Params!$E$17+((Params!$H$13-Params!$E$17)/(Params!$H$33-Params!$E$33))*($B73-Params!$E$33),$C73&lt;Params!$C$13+((Params!$D$9-Params!$C$13)/(Params!$D$33-Params!$C$33))*($B73-Params!$C$33),$C73&lt;Params!$D$9+((Params!$H$13-Params!$D$9)/(Params!$H$33-Params!$D$33))*($B73-Params!$D$33)),$O$2,"")</f>
        <v/>
      </c>
      <c r="P73" s="1" t="str">
        <f>IF(AND($C73&gt;=Params!$D$9+((Params!$H$13-Params!$D$9)/(Params!$H$33-Params!$D$33))*($B73-Params!$D$33),$C73&gt;=Params!$H$13+((Params!$K$9-Params!$H$13)/(Params!$K$33-Params!$H$33))*($B73-Params!$H$33),$C73&lt;Params!$D$9+((Params!$G$4-Params!$D$9)/(Params!$G$33-Params!$D$33))*($B73-Params!$D$33),$C73&lt;Params!$G$4+((Params!$K$9-Params!$G$4)/(Params!$K$33-Params!$G$33))*($B73-Params!$G$33)),$P$2,"")</f>
        <v/>
      </c>
      <c r="Q73" s="1" t="str">
        <f>IF(AND($C73&gt;=Params!$G$4+((Params!$K$9-Params!$G$4)/(Params!$K$33-Params!$G$33))*($B73-Params!$G$33),$C73&gt;Params!$K$9+((Params!$L$5-Params!$K$9)/(Params!$L$33-Params!$K$33))*($B73-Params!$K$33),$C73&lt;Params!$G$4+((Params!$L$5-Params!$G$4)/(Params!$L$33-Params!$G$33))*($B73-Params!$G$33)),$Q$2,"")</f>
        <v/>
      </c>
      <c r="R73" s="2" t="str">
        <f>IF(AND(OR($B73&lt;Params!$A$33,AND($B73&gt;=Params!$A$33,$B73&lt;Params!$C$33,$C73&gt;=Params!$A$18+((Params!$C$13-Params!$A$18)/(Params!$C$33-Params!$A$33))*($B73-Params!$A$33)),AND($B73&gt;=Params!$C$33,$B73&lt;Params!$D$33,$C73&gt;=Params!$C$13+((Params!$D$9-Params!$C$13)/(Params!$D$33-Params!$C$33))*($B73-Params!$C$33)),AND($B73&gt;=Params!$D$33,$C73&gt;=Params!$D$9+((Params!$G$4-Params!$D$9)/(Params!$G$33-Params!$D$33))*($B73-Params!$D$33))),$C73&lt;Params!$G$4,$B73&gt;0,$C73&gt;0),$R$2,"")</f>
        <v/>
      </c>
      <c r="S73" s="18" t="str">
        <f t="shared" si="1"/>
        <v/>
      </c>
      <c r="T73" s="14" t="str">
        <f>IF(AND($S73&lt;&gt;$J$2,$S73&lt;&gt;$K$2,$S73&lt;&gt;$L$2),"",
IF($S73=$J$2,IF(Data!$C73&gt;=Data!$D73+2,"Hawaiite","Potassic Trachybasalt"),
IF($S73=$K$2,IF(Data!$C73&gt;=Data!$D73+2,"Mugearite","Shoshonite"),
IF($S73=$L$2,(IF(Data!$C73&gt;=Data!$D73+2,"Benmoreite","Latite")),""))))</f>
        <v/>
      </c>
    </row>
    <row r="74" spans="1:20" x14ac:dyDescent="0.3">
      <c r="A74" s="16">
        <f>Data!$A74</f>
        <v>0</v>
      </c>
      <c r="B74" s="27">
        <f>Data!$B74</f>
        <v>0</v>
      </c>
      <c r="C74" s="28">
        <f>Data!$C74+Data!$D74</f>
        <v>0</v>
      </c>
      <c r="D74" s="1" t="str">
        <f>IF(AND(AND($B74&gt;=Params!$A$33,$B74&lt;Params!$C$33),AND($C74&gt;=Params!$A$32,$C74&lt;Params!$A$26)),$D$2,"")</f>
        <v/>
      </c>
      <c r="E74" s="1" t="str">
        <f>IF(AND(AND($B74&gt;=Params!$C$33,$B74&lt;Params!$F$33),AND($C74&gt;=Params!$C$32,$C74&lt;Params!$C$22)),$E$2,"")</f>
        <v/>
      </c>
      <c r="F74" s="4" t="str">
        <f>IF(AND($B74&gt;=Params!$F$33,$B74&lt;Params!$J$33,$C74&lt;Params!$F$22+((Params!$J$20-Params!$F$22)/(Params!$J$33-Params!$F$33))*($B74-Params!$F$33)),$F$2,"")</f>
        <v/>
      </c>
      <c r="G74" s="4" t="str">
        <f>IF(AND($B74&gt;=Params!$J$33,$B74&lt;Params!$N$33,$C74&lt;Params!$J$20+((Params!$N$18-Params!$J$20)/(Params!$N$33-Params!$J$33))*($B74-Params!$J$33)),$G$2,"")</f>
        <v/>
      </c>
      <c r="H74" s="4" t="str">
        <f>IF(AND($B74&gt;=Params!$N$33,$C74&lt;Params!$N$18+((Params!$Q$16-Params!$N$18)/(Params!$Q$33-Params!$N$33))*($B74-Params!$N$33),C$3&lt;Params!$Q$16+((Params!$S$32-Params!$Q$16)/(Params!$S$33-Params!$Q$33))*($B74-Params!$Q$33)),$H$2,"")</f>
        <v/>
      </c>
      <c r="I74" s="12" t="str">
        <f>IF(AND($B74&gt;=Params!$Q$33,$C74&gt;=Params!$Q$16+((Params!$S$32-Params!$Q$16)/(Params!$S$33-Params!$Q$33))*($B74-Params!$Q$33)),$I$2,"")</f>
        <v/>
      </c>
      <c r="J74" s="1" t="str">
        <f>IF(AND($C74&gt;=Params!$C$22,$C74&lt;Params!$C$22+((Params!$E$17-Params!$C$22)/(Params!$E$33-Params!$C$33))*($B74-Params!$C$33),$C74&lt;Params!$E$17+((Params!$F$22-Params!$E$17)/(Params!$F$33-Params!$E$33))*($B74-Params!$E$33)),$J$2,"")</f>
        <v/>
      </c>
      <c r="K74" s="1" t="str">
        <f>IF(AND($C74&gt;=Params!$E$17+((Params!$F$22-Params!$E$17)/(Params!$F$33-Params!$E$33))*($B74-Params!$E$33),$C74&gt;=Params!$F$22+((Params!$J$20-Params!$F$22)/(Params!$J$33-Params!$F$33))*($B74-Params!$F$33),$C74&lt;Params!$E$17+((Params!$H$13-Params!$E$17)/(Params!$H$33-Params!$E$33))*($B74-Params!$E$33),$C74&lt;Params!$H$13+((Params!$J$20-Params!$H$13)/(Params!$J$33-Params!$H$33))*($B74-Params!$H$33)),$K$2,"")</f>
        <v/>
      </c>
      <c r="L74" s="1" t="str">
        <f>IF(AND($C74&gt;=Params!$H$13+((Params!$J$20-Params!$H$13)/(Params!$J$33-Params!$H$33))*($B74-Params!$H$33),$C74&gt;=Params!$J$20+((Params!$N$18-Params!$J$20)/(Params!$N$33-Params!$J$33))*($B74-Params!$J$33),$C74&lt;Params!$H$13+((Params!$K$9-Params!$H$13)/(Params!$K$33-Params!$H$33))*($B74-Params!$H$33),$C74&lt;Params!$K$9+((Params!$N$18-Params!$K$9)/(Params!$N$33-Params!$K$33))*($B74-Params!$K$33)),$L$2,"")</f>
        <v/>
      </c>
      <c r="M74" s="2" t="str">
        <f>IF(AND($C74&gt;=Params!$K$9+((Params!$N$18-Params!$K$9)/(Params!$N$33-Params!$K$33))*($B74-Params!$K$33),$C74&gt;=Params!$N$18+((Params!$Q$16-Params!$N$18)/(Params!$Q$33-Params!$N104))*($B74-Params!$Q$33),$C74&lt;Params!$K$9+((Params!$L$5-Params!$K$9)/(Params!$L$33-Params!$K$33))*($B74-Params!$K$33),$C74&lt;Params!$L$5+((Params!$Q$4-Params!$L$5)/(Params!$Q$33-Params!$L$33))*($B74-Params!$L$33),$B74&lt;Params!$Q$33),$M$2,"")</f>
        <v/>
      </c>
      <c r="N74" s="3" t="str">
        <f>IF(OR(AND($C74&gt;=Params!$A$26,$B74&gt;=Params!$A$33,$B74&lt;Params!$C$33,$C74&lt;Params!$A$18+((Params!$C$13-Params!$A$18)/(Params!$C$33-Params!$A$33))*($B74-Params!$A$33)),AND($B74&gt;=Params!$C$33,$C74&gt;Params!$C$22+((Params!$E$17-Params!$C$22)/(Params!$E$33-Params!$C$33))*($B74-Params!$C$33),$C74&lt;Params!$C$13+((Params!$E$17-Params!$C$13)/(Params!$E$33-Params!$C$33))*($B74-Params!$C$33))),$N$2,"")</f>
        <v/>
      </c>
      <c r="O74" s="1" t="str">
        <f>IF(AND($C74&gt;=Params!$C$13+((Params!$E$17-Params!$C$13)/(Params!$E$33-Params!$C$33))*($B74-Params!$C$33),$C74&gt;=Params!$E$17+((Params!$H$13-Params!$E$17)/(Params!$H$33-Params!$E$33))*($B74-Params!$E$33),$C74&lt;Params!$C$13+((Params!$D$9-Params!$C$13)/(Params!$D$33-Params!$C$33))*($B74-Params!$C$33),$C74&lt;Params!$D$9+((Params!$H$13-Params!$D$9)/(Params!$H$33-Params!$D$33))*($B74-Params!$D$33)),$O$2,"")</f>
        <v/>
      </c>
      <c r="P74" s="1" t="str">
        <f>IF(AND($C74&gt;=Params!$D$9+((Params!$H$13-Params!$D$9)/(Params!$H$33-Params!$D$33))*($B74-Params!$D$33),$C74&gt;=Params!$H$13+((Params!$K$9-Params!$H$13)/(Params!$K$33-Params!$H$33))*($B74-Params!$H$33),$C74&lt;Params!$D$9+((Params!$G$4-Params!$D$9)/(Params!$G$33-Params!$D$33))*($B74-Params!$D$33),$C74&lt;Params!$G$4+((Params!$K$9-Params!$G$4)/(Params!$K$33-Params!$G$33))*($B74-Params!$G$33)),$P$2,"")</f>
        <v/>
      </c>
      <c r="Q74" s="1" t="str">
        <f>IF(AND($C74&gt;=Params!$G$4+((Params!$K$9-Params!$G$4)/(Params!$K$33-Params!$G$33))*($B74-Params!$G$33),$C74&gt;Params!$K$9+((Params!$L$5-Params!$K$9)/(Params!$L$33-Params!$K$33))*($B74-Params!$K$33),$C74&lt;Params!$G$4+((Params!$L$5-Params!$G$4)/(Params!$L$33-Params!$G$33))*($B74-Params!$G$33)),$Q$2,"")</f>
        <v/>
      </c>
      <c r="R74" s="2" t="str">
        <f>IF(AND(OR($B74&lt;Params!$A$33,AND($B74&gt;=Params!$A$33,$B74&lt;Params!$C$33,$C74&gt;=Params!$A$18+((Params!$C$13-Params!$A$18)/(Params!$C$33-Params!$A$33))*($B74-Params!$A$33)),AND($B74&gt;=Params!$C$33,$B74&lt;Params!$D$33,$C74&gt;=Params!$C$13+((Params!$D$9-Params!$C$13)/(Params!$D$33-Params!$C$33))*($B74-Params!$C$33)),AND($B74&gt;=Params!$D$33,$C74&gt;=Params!$D$9+((Params!$G$4-Params!$D$9)/(Params!$G$33-Params!$D$33))*($B74-Params!$D$33))),$C74&lt;Params!$G$4,$B74&gt;0,$C74&gt;0),$R$2,"")</f>
        <v/>
      </c>
      <c r="S74" s="18" t="str">
        <f t="shared" si="1"/>
        <v/>
      </c>
      <c r="T74" s="14" t="str">
        <f>IF(AND($S74&lt;&gt;$J$2,$S74&lt;&gt;$K$2,$S74&lt;&gt;$L$2),"",
IF($S74=$J$2,IF(Data!$C74&gt;=Data!$D74+2,"Hawaiite","Potassic Trachybasalt"),
IF($S74=$K$2,IF(Data!$C74&gt;=Data!$D74+2,"Mugearite","Shoshonite"),
IF($S74=$L$2,(IF(Data!$C74&gt;=Data!$D74+2,"Benmoreite","Latite")),""))))</f>
        <v/>
      </c>
    </row>
    <row r="75" spans="1:20" x14ac:dyDescent="0.3">
      <c r="A75" s="16">
        <f>Data!$A75</f>
        <v>0</v>
      </c>
      <c r="B75" s="27">
        <f>Data!$B75</f>
        <v>0</v>
      </c>
      <c r="C75" s="28">
        <f>Data!$C75+Data!$D75</f>
        <v>0</v>
      </c>
      <c r="D75" s="1" t="str">
        <f>IF(AND(AND($B75&gt;=Params!$A$33,$B75&lt;Params!$C$33),AND($C75&gt;=Params!$A$32,$C75&lt;Params!$A$26)),$D$2,"")</f>
        <v/>
      </c>
      <c r="E75" s="1" t="str">
        <f>IF(AND(AND($B75&gt;=Params!$C$33,$B75&lt;Params!$F$33),AND($C75&gt;=Params!$C$32,$C75&lt;Params!$C$22)),$E$2,"")</f>
        <v/>
      </c>
      <c r="F75" s="4" t="str">
        <f>IF(AND($B75&gt;=Params!$F$33,$B75&lt;Params!$J$33,$C75&lt;Params!$F$22+((Params!$J$20-Params!$F$22)/(Params!$J$33-Params!$F$33))*($B75-Params!$F$33)),$F$2,"")</f>
        <v/>
      </c>
      <c r="G75" s="4" t="str">
        <f>IF(AND($B75&gt;=Params!$J$33,$B75&lt;Params!$N$33,$C75&lt;Params!$J$20+((Params!$N$18-Params!$J$20)/(Params!$N$33-Params!$J$33))*($B75-Params!$J$33)),$G$2,"")</f>
        <v/>
      </c>
      <c r="H75" s="4" t="str">
        <f>IF(AND($B75&gt;=Params!$N$33,$C75&lt;Params!$N$18+((Params!$Q$16-Params!$N$18)/(Params!$Q$33-Params!$N$33))*($B75-Params!$N$33),C$3&lt;Params!$Q$16+((Params!$S$32-Params!$Q$16)/(Params!$S$33-Params!$Q$33))*($B75-Params!$Q$33)),$H$2,"")</f>
        <v/>
      </c>
      <c r="I75" s="12" t="str">
        <f>IF(AND($B75&gt;=Params!$Q$33,$C75&gt;=Params!$Q$16+((Params!$S$32-Params!$Q$16)/(Params!$S$33-Params!$Q$33))*($B75-Params!$Q$33)),$I$2,"")</f>
        <v/>
      </c>
      <c r="J75" s="1" t="str">
        <f>IF(AND($C75&gt;=Params!$C$22,$C75&lt;Params!$C$22+((Params!$E$17-Params!$C$22)/(Params!$E$33-Params!$C$33))*($B75-Params!$C$33),$C75&lt;Params!$E$17+((Params!$F$22-Params!$E$17)/(Params!$F$33-Params!$E$33))*($B75-Params!$E$33)),$J$2,"")</f>
        <v/>
      </c>
      <c r="K75" s="1" t="str">
        <f>IF(AND($C75&gt;=Params!$E$17+((Params!$F$22-Params!$E$17)/(Params!$F$33-Params!$E$33))*($B75-Params!$E$33),$C75&gt;=Params!$F$22+((Params!$J$20-Params!$F$22)/(Params!$J$33-Params!$F$33))*($B75-Params!$F$33),$C75&lt;Params!$E$17+((Params!$H$13-Params!$E$17)/(Params!$H$33-Params!$E$33))*($B75-Params!$E$33),$C75&lt;Params!$H$13+((Params!$J$20-Params!$H$13)/(Params!$J$33-Params!$H$33))*($B75-Params!$H$33)),$K$2,"")</f>
        <v/>
      </c>
      <c r="L75" s="1" t="str">
        <f>IF(AND($C75&gt;=Params!$H$13+((Params!$J$20-Params!$H$13)/(Params!$J$33-Params!$H$33))*($B75-Params!$H$33),$C75&gt;=Params!$J$20+((Params!$N$18-Params!$J$20)/(Params!$N$33-Params!$J$33))*($B75-Params!$J$33),$C75&lt;Params!$H$13+((Params!$K$9-Params!$H$13)/(Params!$K$33-Params!$H$33))*($B75-Params!$H$33),$C75&lt;Params!$K$9+((Params!$N$18-Params!$K$9)/(Params!$N$33-Params!$K$33))*($B75-Params!$K$33)),$L$2,"")</f>
        <v/>
      </c>
      <c r="M75" s="2" t="str">
        <f>IF(AND($C75&gt;=Params!$K$9+((Params!$N$18-Params!$K$9)/(Params!$N$33-Params!$K$33))*($B75-Params!$K$33),$C75&gt;=Params!$N$18+((Params!$Q$16-Params!$N$18)/(Params!$Q$33-Params!$N105))*($B75-Params!$Q$33),$C75&lt;Params!$K$9+((Params!$L$5-Params!$K$9)/(Params!$L$33-Params!$K$33))*($B75-Params!$K$33),$C75&lt;Params!$L$5+((Params!$Q$4-Params!$L$5)/(Params!$Q$33-Params!$L$33))*($B75-Params!$L$33),$B75&lt;Params!$Q$33),$M$2,"")</f>
        <v/>
      </c>
      <c r="N75" s="3" t="str">
        <f>IF(OR(AND($C75&gt;=Params!$A$26,$B75&gt;=Params!$A$33,$B75&lt;Params!$C$33,$C75&lt;Params!$A$18+((Params!$C$13-Params!$A$18)/(Params!$C$33-Params!$A$33))*($B75-Params!$A$33)),AND($B75&gt;=Params!$C$33,$C75&gt;Params!$C$22+((Params!$E$17-Params!$C$22)/(Params!$E$33-Params!$C$33))*($B75-Params!$C$33),$C75&lt;Params!$C$13+((Params!$E$17-Params!$C$13)/(Params!$E$33-Params!$C$33))*($B75-Params!$C$33))),$N$2,"")</f>
        <v/>
      </c>
      <c r="O75" s="1" t="str">
        <f>IF(AND($C75&gt;=Params!$C$13+((Params!$E$17-Params!$C$13)/(Params!$E$33-Params!$C$33))*($B75-Params!$C$33),$C75&gt;=Params!$E$17+((Params!$H$13-Params!$E$17)/(Params!$H$33-Params!$E$33))*($B75-Params!$E$33),$C75&lt;Params!$C$13+((Params!$D$9-Params!$C$13)/(Params!$D$33-Params!$C$33))*($B75-Params!$C$33),$C75&lt;Params!$D$9+((Params!$H$13-Params!$D$9)/(Params!$H$33-Params!$D$33))*($B75-Params!$D$33)),$O$2,"")</f>
        <v/>
      </c>
      <c r="P75" s="1" t="str">
        <f>IF(AND($C75&gt;=Params!$D$9+((Params!$H$13-Params!$D$9)/(Params!$H$33-Params!$D$33))*($B75-Params!$D$33),$C75&gt;=Params!$H$13+((Params!$K$9-Params!$H$13)/(Params!$K$33-Params!$H$33))*($B75-Params!$H$33),$C75&lt;Params!$D$9+((Params!$G$4-Params!$D$9)/(Params!$G$33-Params!$D$33))*($B75-Params!$D$33),$C75&lt;Params!$G$4+((Params!$K$9-Params!$G$4)/(Params!$K$33-Params!$G$33))*($B75-Params!$G$33)),$P$2,"")</f>
        <v/>
      </c>
      <c r="Q75" s="1" t="str">
        <f>IF(AND($C75&gt;=Params!$G$4+((Params!$K$9-Params!$G$4)/(Params!$K$33-Params!$G$33))*($B75-Params!$G$33),$C75&gt;Params!$K$9+((Params!$L$5-Params!$K$9)/(Params!$L$33-Params!$K$33))*($B75-Params!$K$33),$C75&lt;Params!$G$4+((Params!$L$5-Params!$G$4)/(Params!$L$33-Params!$G$33))*($B75-Params!$G$33)),$Q$2,"")</f>
        <v/>
      </c>
      <c r="R75" s="2" t="str">
        <f>IF(AND(OR($B75&lt;Params!$A$33,AND($B75&gt;=Params!$A$33,$B75&lt;Params!$C$33,$C75&gt;=Params!$A$18+((Params!$C$13-Params!$A$18)/(Params!$C$33-Params!$A$33))*($B75-Params!$A$33)),AND($B75&gt;=Params!$C$33,$B75&lt;Params!$D$33,$C75&gt;=Params!$C$13+((Params!$D$9-Params!$C$13)/(Params!$D$33-Params!$C$33))*($B75-Params!$C$33)),AND($B75&gt;=Params!$D$33,$C75&gt;=Params!$D$9+((Params!$G$4-Params!$D$9)/(Params!$G$33-Params!$D$33))*($B75-Params!$D$33))),$C75&lt;Params!$G$4,$B75&gt;0,$C75&gt;0),$R$2,"")</f>
        <v/>
      </c>
      <c r="S75" s="18" t="str">
        <f t="shared" si="1"/>
        <v/>
      </c>
      <c r="T75" s="14" t="str">
        <f>IF(AND($S75&lt;&gt;$J$2,$S75&lt;&gt;$K$2,$S75&lt;&gt;$L$2),"",
IF($S75=$J$2,IF(Data!$C75&gt;=Data!$D75+2,"Hawaiite","Potassic Trachybasalt"),
IF($S75=$K$2,IF(Data!$C75&gt;=Data!$D75+2,"Mugearite","Shoshonite"),
IF($S75=$L$2,(IF(Data!$C75&gt;=Data!$D75+2,"Benmoreite","Latite")),""))))</f>
        <v/>
      </c>
    </row>
    <row r="76" spans="1:20" x14ac:dyDescent="0.3">
      <c r="A76" s="16">
        <f>Data!$A76</f>
        <v>0</v>
      </c>
      <c r="B76" s="27">
        <f>Data!$B76</f>
        <v>0</v>
      </c>
      <c r="C76" s="28">
        <f>Data!$C76+Data!$D76</f>
        <v>0</v>
      </c>
      <c r="D76" s="1" t="str">
        <f>IF(AND(AND($B76&gt;=Params!$A$33,$B76&lt;Params!$C$33),AND($C76&gt;=Params!$A$32,$C76&lt;Params!$A$26)),$D$2,"")</f>
        <v/>
      </c>
      <c r="E76" s="1" t="str">
        <f>IF(AND(AND($B76&gt;=Params!$C$33,$B76&lt;Params!$F$33),AND($C76&gt;=Params!$C$32,$C76&lt;Params!$C$22)),$E$2,"")</f>
        <v/>
      </c>
      <c r="F76" s="4" t="str">
        <f>IF(AND($B76&gt;=Params!$F$33,$B76&lt;Params!$J$33,$C76&lt;Params!$F$22+((Params!$J$20-Params!$F$22)/(Params!$J$33-Params!$F$33))*($B76-Params!$F$33)),$F$2,"")</f>
        <v/>
      </c>
      <c r="G76" s="4" t="str">
        <f>IF(AND($B76&gt;=Params!$J$33,$B76&lt;Params!$N$33,$C76&lt;Params!$J$20+((Params!$N$18-Params!$J$20)/(Params!$N$33-Params!$J$33))*($B76-Params!$J$33)),$G$2,"")</f>
        <v/>
      </c>
      <c r="H76" s="4" t="str">
        <f>IF(AND($B76&gt;=Params!$N$33,$C76&lt;Params!$N$18+((Params!$Q$16-Params!$N$18)/(Params!$Q$33-Params!$N$33))*($B76-Params!$N$33),C$3&lt;Params!$Q$16+((Params!$S$32-Params!$Q$16)/(Params!$S$33-Params!$Q$33))*($B76-Params!$Q$33)),$H$2,"")</f>
        <v/>
      </c>
      <c r="I76" s="12" t="str">
        <f>IF(AND($B76&gt;=Params!$Q$33,$C76&gt;=Params!$Q$16+((Params!$S$32-Params!$Q$16)/(Params!$S$33-Params!$Q$33))*($B76-Params!$Q$33)),$I$2,"")</f>
        <v/>
      </c>
      <c r="J76" s="1" t="str">
        <f>IF(AND($C76&gt;=Params!$C$22,$C76&lt;Params!$C$22+((Params!$E$17-Params!$C$22)/(Params!$E$33-Params!$C$33))*($B76-Params!$C$33),$C76&lt;Params!$E$17+((Params!$F$22-Params!$E$17)/(Params!$F$33-Params!$E$33))*($B76-Params!$E$33)),$J$2,"")</f>
        <v/>
      </c>
      <c r="K76" s="1" t="str">
        <f>IF(AND($C76&gt;=Params!$E$17+((Params!$F$22-Params!$E$17)/(Params!$F$33-Params!$E$33))*($B76-Params!$E$33),$C76&gt;=Params!$F$22+((Params!$J$20-Params!$F$22)/(Params!$J$33-Params!$F$33))*($B76-Params!$F$33),$C76&lt;Params!$E$17+((Params!$H$13-Params!$E$17)/(Params!$H$33-Params!$E$33))*($B76-Params!$E$33),$C76&lt;Params!$H$13+((Params!$J$20-Params!$H$13)/(Params!$J$33-Params!$H$33))*($B76-Params!$H$33)),$K$2,"")</f>
        <v/>
      </c>
      <c r="L76" s="1" t="str">
        <f>IF(AND($C76&gt;=Params!$H$13+((Params!$J$20-Params!$H$13)/(Params!$J$33-Params!$H$33))*($B76-Params!$H$33),$C76&gt;=Params!$J$20+((Params!$N$18-Params!$J$20)/(Params!$N$33-Params!$J$33))*($B76-Params!$J$33),$C76&lt;Params!$H$13+((Params!$K$9-Params!$H$13)/(Params!$K$33-Params!$H$33))*($B76-Params!$H$33),$C76&lt;Params!$K$9+((Params!$N$18-Params!$K$9)/(Params!$N$33-Params!$K$33))*($B76-Params!$K$33)),$L$2,"")</f>
        <v/>
      </c>
      <c r="M76" s="2" t="str">
        <f>IF(AND($C76&gt;=Params!$K$9+((Params!$N$18-Params!$K$9)/(Params!$N$33-Params!$K$33))*($B76-Params!$K$33),$C76&gt;=Params!$N$18+((Params!$Q$16-Params!$N$18)/(Params!$Q$33-Params!$N106))*($B76-Params!$Q$33),$C76&lt;Params!$K$9+((Params!$L$5-Params!$K$9)/(Params!$L$33-Params!$K$33))*($B76-Params!$K$33),$C76&lt;Params!$L$5+((Params!$Q$4-Params!$L$5)/(Params!$Q$33-Params!$L$33))*($B76-Params!$L$33),$B76&lt;Params!$Q$33),$M$2,"")</f>
        <v/>
      </c>
      <c r="N76" s="3" t="str">
        <f>IF(OR(AND($C76&gt;=Params!$A$26,$B76&gt;=Params!$A$33,$B76&lt;Params!$C$33,$C76&lt;Params!$A$18+((Params!$C$13-Params!$A$18)/(Params!$C$33-Params!$A$33))*($B76-Params!$A$33)),AND($B76&gt;=Params!$C$33,$C76&gt;Params!$C$22+((Params!$E$17-Params!$C$22)/(Params!$E$33-Params!$C$33))*($B76-Params!$C$33),$C76&lt;Params!$C$13+((Params!$E$17-Params!$C$13)/(Params!$E$33-Params!$C$33))*($B76-Params!$C$33))),$N$2,"")</f>
        <v/>
      </c>
      <c r="O76" s="1" t="str">
        <f>IF(AND($C76&gt;=Params!$C$13+((Params!$E$17-Params!$C$13)/(Params!$E$33-Params!$C$33))*($B76-Params!$C$33),$C76&gt;=Params!$E$17+((Params!$H$13-Params!$E$17)/(Params!$H$33-Params!$E$33))*($B76-Params!$E$33),$C76&lt;Params!$C$13+((Params!$D$9-Params!$C$13)/(Params!$D$33-Params!$C$33))*($B76-Params!$C$33),$C76&lt;Params!$D$9+((Params!$H$13-Params!$D$9)/(Params!$H$33-Params!$D$33))*($B76-Params!$D$33)),$O$2,"")</f>
        <v/>
      </c>
      <c r="P76" s="1" t="str">
        <f>IF(AND($C76&gt;=Params!$D$9+((Params!$H$13-Params!$D$9)/(Params!$H$33-Params!$D$33))*($B76-Params!$D$33),$C76&gt;=Params!$H$13+((Params!$K$9-Params!$H$13)/(Params!$K$33-Params!$H$33))*($B76-Params!$H$33),$C76&lt;Params!$D$9+((Params!$G$4-Params!$D$9)/(Params!$G$33-Params!$D$33))*($B76-Params!$D$33),$C76&lt;Params!$G$4+((Params!$K$9-Params!$G$4)/(Params!$K$33-Params!$G$33))*($B76-Params!$G$33)),$P$2,"")</f>
        <v/>
      </c>
      <c r="Q76" s="1" t="str">
        <f>IF(AND($C76&gt;=Params!$G$4+((Params!$K$9-Params!$G$4)/(Params!$K$33-Params!$G$33))*($B76-Params!$G$33),$C76&gt;Params!$K$9+((Params!$L$5-Params!$K$9)/(Params!$L$33-Params!$K$33))*($B76-Params!$K$33),$C76&lt;Params!$G$4+((Params!$L$5-Params!$G$4)/(Params!$L$33-Params!$G$33))*($B76-Params!$G$33)),$Q$2,"")</f>
        <v/>
      </c>
      <c r="R76" s="2" t="str">
        <f>IF(AND(OR($B76&lt;Params!$A$33,AND($B76&gt;=Params!$A$33,$B76&lt;Params!$C$33,$C76&gt;=Params!$A$18+((Params!$C$13-Params!$A$18)/(Params!$C$33-Params!$A$33))*($B76-Params!$A$33)),AND($B76&gt;=Params!$C$33,$B76&lt;Params!$D$33,$C76&gt;=Params!$C$13+((Params!$D$9-Params!$C$13)/(Params!$D$33-Params!$C$33))*($B76-Params!$C$33)),AND($B76&gt;=Params!$D$33,$C76&gt;=Params!$D$9+((Params!$G$4-Params!$D$9)/(Params!$G$33-Params!$D$33))*($B76-Params!$D$33))),$C76&lt;Params!$G$4,$B76&gt;0,$C76&gt;0),$R$2,"")</f>
        <v/>
      </c>
      <c r="S76" s="18" t="str">
        <f t="shared" si="1"/>
        <v/>
      </c>
      <c r="T76" s="14" t="str">
        <f>IF(AND($S76&lt;&gt;$J$2,$S76&lt;&gt;$K$2,$S76&lt;&gt;$L$2),"",
IF($S76=$J$2,IF(Data!$C76&gt;=Data!$D76+2,"Hawaiite","Potassic Trachybasalt"),
IF($S76=$K$2,IF(Data!$C76&gt;=Data!$D76+2,"Mugearite","Shoshonite"),
IF($S76=$L$2,(IF(Data!$C76&gt;=Data!$D76+2,"Benmoreite","Latite")),""))))</f>
        <v/>
      </c>
    </row>
    <row r="77" spans="1:20" x14ac:dyDescent="0.3">
      <c r="A77" s="16">
        <f>Data!$A77</f>
        <v>0</v>
      </c>
      <c r="B77" s="27">
        <f>Data!$B77</f>
        <v>0</v>
      </c>
      <c r="C77" s="28">
        <f>Data!$C77+Data!$D77</f>
        <v>0</v>
      </c>
      <c r="D77" s="1" t="str">
        <f>IF(AND(AND($B77&gt;=Params!$A$33,$B77&lt;Params!$C$33),AND($C77&gt;=Params!$A$32,$C77&lt;Params!$A$26)),$D$2,"")</f>
        <v/>
      </c>
      <c r="E77" s="1" t="str">
        <f>IF(AND(AND($B77&gt;=Params!$C$33,$B77&lt;Params!$F$33),AND($C77&gt;=Params!$C$32,$C77&lt;Params!$C$22)),$E$2,"")</f>
        <v/>
      </c>
      <c r="F77" s="4" t="str">
        <f>IF(AND($B77&gt;=Params!$F$33,$B77&lt;Params!$J$33,$C77&lt;Params!$F$22+((Params!$J$20-Params!$F$22)/(Params!$J$33-Params!$F$33))*($B77-Params!$F$33)),$F$2,"")</f>
        <v/>
      </c>
      <c r="G77" s="4" t="str">
        <f>IF(AND($B77&gt;=Params!$J$33,$B77&lt;Params!$N$33,$C77&lt;Params!$J$20+((Params!$N$18-Params!$J$20)/(Params!$N$33-Params!$J$33))*($B77-Params!$J$33)),$G$2,"")</f>
        <v/>
      </c>
      <c r="H77" s="4" t="str">
        <f>IF(AND($B77&gt;=Params!$N$33,$C77&lt;Params!$N$18+((Params!$Q$16-Params!$N$18)/(Params!$Q$33-Params!$N$33))*($B77-Params!$N$33),C$3&lt;Params!$Q$16+((Params!$S$32-Params!$Q$16)/(Params!$S$33-Params!$Q$33))*($B77-Params!$Q$33)),$H$2,"")</f>
        <v/>
      </c>
      <c r="I77" s="12" t="str">
        <f>IF(AND($B77&gt;=Params!$Q$33,$C77&gt;=Params!$Q$16+((Params!$S$32-Params!$Q$16)/(Params!$S$33-Params!$Q$33))*($B77-Params!$Q$33)),$I$2,"")</f>
        <v/>
      </c>
      <c r="J77" s="1" t="str">
        <f>IF(AND($C77&gt;=Params!$C$22,$C77&lt;Params!$C$22+((Params!$E$17-Params!$C$22)/(Params!$E$33-Params!$C$33))*($B77-Params!$C$33),$C77&lt;Params!$E$17+((Params!$F$22-Params!$E$17)/(Params!$F$33-Params!$E$33))*($B77-Params!$E$33)),$J$2,"")</f>
        <v/>
      </c>
      <c r="K77" s="1" t="str">
        <f>IF(AND($C77&gt;=Params!$E$17+((Params!$F$22-Params!$E$17)/(Params!$F$33-Params!$E$33))*($B77-Params!$E$33),$C77&gt;=Params!$F$22+((Params!$J$20-Params!$F$22)/(Params!$J$33-Params!$F$33))*($B77-Params!$F$33),$C77&lt;Params!$E$17+((Params!$H$13-Params!$E$17)/(Params!$H$33-Params!$E$33))*($B77-Params!$E$33),$C77&lt;Params!$H$13+((Params!$J$20-Params!$H$13)/(Params!$J$33-Params!$H$33))*($B77-Params!$H$33)),$K$2,"")</f>
        <v/>
      </c>
      <c r="L77" s="1" t="str">
        <f>IF(AND($C77&gt;=Params!$H$13+((Params!$J$20-Params!$H$13)/(Params!$J$33-Params!$H$33))*($B77-Params!$H$33),$C77&gt;=Params!$J$20+((Params!$N$18-Params!$J$20)/(Params!$N$33-Params!$J$33))*($B77-Params!$J$33),$C77&lt;Params!$H$13+((Params!$K$9-Params!$H$13)/(Params!$K$33-Params!$H$33))*($B77-Params!$H$33),$C77&lt;Params!$K$9+((Params!$N$18-Params!$K$9)/(Params!$N$33-Params!$K$33))*($B77-Params!$K$33)),$L$2,"")</f>
        <v/>
      </c>
      <c r="M77" s="2" t="str">
        <f>IF(AND($C77&gt;=Params!$K$9+((Params!$N$18-Params!$K$9)/(Params!$N$33-Params!$K$33))*($B77-Params!$K$33),$C77&gt;=Params!$N$18+((Params!$Q$16-Params!$N$18)/(Params!$Q$33-Params!$N107))*($B77-Params!$Q$33),$C77&lt;Params!$K$9+((Params!$L$5-Params!$K$9)/(Params!$L$33-Params!$K$33))*($B77-Params!$K$33),$C77&lt;Params!$L$5+((Params!$Q$4-Params!$L$5)/(Params!$Q$33-Params!$L$33))*($B77-Params!$L$33),$B77&lt;Params!$Q$33),$M$2,"")</f>
        <v/>
      </c>
      <c r="N77" s="3" t="str">
        <f>IF(OR(AND($C77&gt;=Params!$A$26,$B77&gt;=Params!$A$33,$B77&lt;Params!$C$33,$C77&lt;Params!$A$18+((Params!$C$13-Params!$A$18)/(Params!$C$33-Params!$A$33))*($B77-Params!$A$33)),AND($B77&gt;=Params!$C$33,$C77&gt;Params!$C$22+((Params!$E$17-Params!$C$22)/(Params!$E$33-Params!$C$33))*($B77-Params!$C$33),$C77&lt;Params!$C$13+((Params!$E$17-Params!$C$13)/(Params!$E$33-Params!$C$33))*($B77-Params!$C$33))),$N$2,"")</f>
        <v/>
      </c>
      <c r="O77" s="1" t="str">
        <f>IF(AND($C77&gt;=Params!$C$13+((Params!$E$17-Params!$C$13)/(Params!$E$33-Params!$C$33))*($B77-Params!$C$33),$C77&gt;=Params!$E$17+((Params!$H$13-Params!$E$17)/(Params!$H$33-Params!$E$33))*($B77-Params!$E$33),$C77&lt;Params!$C$13+((Params!$D$9-Params!$C$13)/(Params!$D$33-Params!$C$33))*($B77-Params!$C$33),$C77&lt;Params!$D$9+((Params!$H$13-Params!$D$9)/(Params!$H$33-Params!$D$33))*($B77-Params!$D$33)),$O$2,"")</f>
        <v/>
      </c>
      <c r="P77" s="1" t="str">
        <f>IF(AND($C77&gt;=Params!$D$9+((Params!$H$13-Params!$D$9)/(Params!$H$33-Params!$D$33))*($B77-Params!$D$33),$C77&gt;=Params!$H$13+((Params!$K$9-Params!$H$13)/(Params!$K$33-Params!$H$33))*($B77-Params!$H$33),$C77&lt;Params!$D$9+((Params!$G$4-Params!$D$9)/(Params!$G$33-Params!$D$33))*($B77-Params!$D$33),$C77&lt;Params!$G$4+((Params!$K$9-Params!$G$4)/(Params!$K$33-Params!$G$33))*($B77-Params!$G$33)),$P$2,"")</f>
        <v/>
      </c>
      <c r="Q77" s="1" t="str">
        <f>IF(AND($C77&gt;=Params!$G$4+((Params!$K$9-Params!$G$4)/(Params!$K$33-Params!$G$33))*($B77-Params!$G$33),$C77&gt;Params!$K$9+((Params!$L$5-Params!$K$9)/(Params!$L$33-Params!$K$33))*($B77-Params!$K$33),$C77&lt;Params!$G$4+((Params!$L$5-Params!$G$4)/(Params!$L$33-Params!$G$33))*($B77-Params!$G$33)),$Q$2,"")</f>
        <v/>
      </c>
      <c r="R77" s="2" t="str">
        <f>IF(AND(OR($B77&lt;Params!$A$33,AND($B77&gt;=Params!$A$33,$B77&lt;Params!$C$33,$C77&gt;=Params!$A$18+((Params!$C$13-Params!$A$18)/(Params!$C$33-Params!$A$33))*($B77-Params!$A$33)),AND($B77&gt;=Params!$C$33,$B77&lt;Params!$D$33,$C77&gt;=Params!$C$13+((Params!$D$9-Params!$C$13)/(Params!$D$33-Params!$C$33))*($B77-Params!$C$33)),AND($B77&gt;=Params!$D$33,$C77&gt;=Params!$D$9+((Params!$G$4-Params!$D$9)/(Params!$G$33-Params!$D$33))*($B77-Params!$D$33))),$C77&lt;Params!$G$4,$B77&gt;0,$C77&gt;0),$R$2,"")</f>
        <v/>
      </c>
      <c r="S77" s="18" t="str">
        <f t="shared" si="1"/>
        <v/>
      </c>
      <c r="T77" s="14" t="str">
        <f>IF(AND($S77&lt;&gt;$J$2,$S77&lt;&gt;$K$2,$S77&lt;&gt;$L$2),"",
IF($S77=$J$2,IF(Data!$C77&gt;=Data!$D77+2,"Hawaiite","Potassic Trachybasalt"),
IF($S77=$K$2,IF(Data!$C77&gt;=Data!$D77+2,"Mugearite","Shoshonite"),
IF($S77=$L$2,(IF(Data!$C77&gt;=Data!$D77+2,"Benmoreite","Latite")),""))))</f>
        <v/>
      </c>
    </row>
    <row r="78" spans="1:20" x14ac:dyDescent="0.3">
      <c r="A78" s="16">
        <f>Data!$A78</f>
        <v>0</v>
      </c>
      <c r="B78" s="27">
        <f>Data!$B78</f>
        <v>0</v>
      </c>
      <c r="C78" s="28">
        <f>Data!$C78+Data!$D78</f>
        <v>0</v>
      </c>
      <c r="D78" s="1" t="str">
        <f>IF(AND(AND($B78&gt;=Params!$A$33,$B78&lt;Params!$C$33),AND($C78&gt;=Params!$A$32,$C78&lt;Params!$A$26)),$D$2,"")</f>
        <v/>
      </c>
      <c r="E78" s="1" t="str">
        <f>IF(AND(AND($B78&gt;=Params!$C$33,$B78&lt;Params!$F$33),AND($C78&gt;=Params!$C$32,$C78&lt;Params!$C$22)),$E$2,"")</f>
        <v/>
      </c>
      <c r="F78" s="4" t="str">
        <f>IF(AND($B78&gt;=Params!$F$33,$B78&lt;Params!$J$33,$C78&lt;Params!$F$22+((Params!$J$20-Params!$F$22)/(Params!$J$33-Params!$F$33))*($B78-Params!$F$33)),$F$2,"")</f>
        <v/>
      </c>
      <c r="G78" s="4" t="str">
        <f>IF(AND($B78&gt;=Params!$J$33,$B78&lt;Params!$N$33,$C78&lt;Params!$J$20+((Params!$N$18-Params!$J$20)/(Params!$N$33-Params!$J$33))*($B78-Params!$J$33)),$G$2,"")</f>
        <v/>
      </c>
      <c r="H78" s="4" t="str">
        <f>IF(AND($B78&gt;=Params!$N$33,$C78&lt;Params!$N$18+((Params!$Q$16-Params!$N$18)/(Params!$Q$33-Params!$N$33))*($B78-Params!$N$33),C$3&lt;Params!$Q$16+((Params!$S$32-Params!$Q$16)/(Params!$S$33-Params!$Q$33))*($B78-Params!$Q$33)),$H$2,"")</f>
        <v/>
      </c>
      <c r="I78" s="12" t="str">
        <f>IF(AND($B78&gt;=Params!$Q$33,$C78&gt;=Params!$Q$16+((Params!$S$32-Params!$Q$16)/(Params!$S$33-Params!$Q$33))*($B78-Params!$Q$33)),$I$2,"")</f>
        <v/>
      </c>
      <c r="J78" s="1" t="str">
        <f>IF(AND($C78&gt;=Params!$C$22,$C78&lt;Params!$C$22+((Params!$E$17-Params!$C$22)/(Params!$E$33-Params!$C$33))*($B78-Params!$C$33),$C78&lt;Params!$E$17+((Params!$F$22-Params!$E$17)/(Params!$F$33-Params!$E$33))*($B78-Params!$E$33)),$J$2,"")</f>
        <v/>
      </c>
      <c r="K78" s="1" t="str">
        <f>IF(AND($C78&gt;=Params!$E$17+((Params!$F$22-Params!$E$17)/(Params!$F$33-Params!$E$33))*($B78-Params!$E$33),$C78&gt;=Params!$F$22+((Params!$J$20-Params!$F$22)/(Params!$J$33-Params!$F$33))*($B78-Params!$F$33),$C78&lt;Params!$E$17+((Params!$H$13-Params!$E$17)/(Params!$H$33-Params!$E$33))*($B78-Params!$E$33),$C78&lt;Params!$H$13+((Params!$J$20-Params!$H$13)/(Params!$J$33-Params!$H$33))*($B78-Params!$H$33)),$K$2,"")</f>
        <v/>
      </c>
      <c r="L78" s="1" t="str">
        <f>IF(AND($C78&gt;=Params!$H$13+((Params!$J$20-Params!$H$13)/(Params!$J$33-Params!$H$33))*($B78-Params!$H$33),$C78&gt;=Params!$J$20+((Params!$N$18-Params!$J$20)/(Params!$N$33-Params!$J$33))*($B78-Params!$J$33),$C78&lt;Params!$H$13+((Params!$K$9-Params!$H$13)/(Params!$K$33-Params!$H$33))*($B78-Params!$H$33),$C78&lt;Params!$K$9+((Params!$N$18-Params!$K$9)/(Params!$N$33-Params!$K$33))*($B78-Params!$K$33)),$L$2,"")</f>
        <v/>
      </c>
      <c r="M78" s="2" t="str">
        <f>IF(AND($C78&gt;=Params!$K$9+((Params!$N$18-Params!$K$9)/(Params!$N$33-Params!$K$33))*($B78-Params!$K$33),$C78&gt;=Params!$N$18+((Params!$Q$16-Params!$N$18)/(Params!$Q$33-Params!$N108))*($B78-Params!$Q$33),$C78&lt;Params!$K$9+((Params!$L$5-Params!$K$9)/(Params!$L$33-Params!$K$33))*($B78-Params!$K$33),$C78&lt;Params!$L$5+((Params!$Q$4-Params!$L$5)/(Params!$Q$33-Params!$L$33))*($B78-Params!$L$33),$B78&lt;Params!$Q$33),$M$2,"")</f>
        <v/>
      </c>
      <c r="N78" s="3" t="str">
        <f>IF(OR(AND($C78&gt;=Params!$A$26,$B78&gt;=Params!$A$33,$B78&lt;Params!$C$33,$C78&lt;Params!$A$18+((Params!$C$13-Params!$A$18)/(Params!$C$33-Params!$A$33))*($B78-Params!$A$33)),AND($B78&gt;=Params!$C$33,$C78&gt;Params!$C$22+((Params!$E$17-Params!$C$22)/(Params!$E$33-Params!$C$33))*($B78-Params!$C$33),$C78&lt;Params!$C$13+((Params!$E$17-Params!$C$13)/(Params!$E$33-Params!$C$33))*($B78-Params!$C$33))),$N$2,"")</f>
        <v/>
      </c>
      <c r="O78" s="1" t="str">
        <f>IF(AND($C78&gt;=Params!$C$13+((Params!$E$17-Params!$C$13)/(Params!$E$33-Params!$C$33))*($B78-Params!$C$33),$C78&gt;=Params!$E$17+((Params!$H$13-Params!$E$17)/(Params!$H$33-Params!$E$33))*($B78-Params!$E$33),$C78&lt;Params!$C$13+((Params!$D$9-Params!$C$13)/(Params!$D$33-Params!$C$33))*($B78-Params!$C$33),$C78&lt;Params!$D$9+((Params!$H$13-Params!$D$9)/(Params!$H$33-Params!$D$33))*($B78-Params!$D$33)),$O$2,"")</f>
        <v/>
      </c>
      <c r="P78" s="1" t="str">
        <f>IF(AND($C78&gt;=Params!$D$9+((Params!$H$13-Params!$D$9)/(Params!$H$33-Params!$D$33))*($B78-Params!$D$33),$C78&gt;=Params!$H$13+((Params!$K$9-Params!$H$13)/(Params!$K$33-Params!$H$33))*($B78-Params!$H$33),$C78&lt;Params!$D$9+((Params!$G$4-Params!$D$9)/(Params!$G$33-Params!$D$33))*($B78-Params!$D$33),$C78&lt;Params!$G$4+((Params!$K$9-Params!$G$4)/(Params!$K$33-Params!$G$33))*($B78-Params!$G$33)),$P$2,"")</f>
        <v/>
      </c>
      <c r="Q78" s="1" t="str">
        <f>IF(AND($C78&gt;=Params!$G$4+((Params!$K$9-Params!$G$4)/(Params!$K$33-Params!$G$33))*($B78-Params!$G$33),$C78&gt;Params!$K$9+((Params!$L$5-Params!$K$9)/(Params!$L$33-Params!$K$33))*($B78-Params!$K$33),$C78&lt;Params!$G$4+((Params!$L$5-Params!$G$4)/(Params!$L$33-Params!$G$33))*($B78-Params!$G$33)),$Q$2,"")</f>
        <v/>
      </c>
      <c r="R78" s="2" t="str">
        <f>IF(AND(OR($B78&lt;Params!$A$33,AND($B78&gt;=Params!$A$33,$B78&lt;Params!$C$33,$C78&gt;=Params!$A$18+((Params!$C$13-Params!$A$18)/(Params!$C$33-Params!$A$33))*($B78-Params!$A$33)),AND($B78&gt;=Params!$C$33,$B78&lt;Params!$D$33,$C78&gt;=Params!$C$13+((Params!$D$9-Params!$C$13)/(Params!$D$33-Params!$C$33))*($B78-Params!$C$33)),AND($B78&gt;=Params!$D$33,$C78&gt;=Params!$D$9+((Params!$G$4-Params!$D$9)/(Params!$G$33-Params!$D$33))*($B78-Params!$D$33))),$C78&lt;Params!$G$4,$B78&gt;0,$C78&gt;0),$R$2,"")</f>
        <v/>
      </c>
      <c r="S78" s="18" t="str">
        <f t="shared" si="1"/>
        <v/>
      </c>
      <c r="T78" s="14" t="str">
        <f>IF(AND($S78&lt;&gt;$J$2,$S78&lt;&gt;$K$2,$S78&lt;&gt;$L$2),"",
IF($S78=$J$2,IF(Data!$C78&gt;=Data!$D78+2,"Hawaiite","Potassic Trachybasalt"),
IF($S78=$K$2,IF(Data!$C78&gt;=Data!$D78+2,"Mugearite","Shoshonite"),
IF($S78=$L$2,(IF(Data!$C78&gt;=Data!$D78+2,"Benmoreite","Latite")),""))))</f>
        <v/>
      </c>
    </row>
    <row r="79" spans="1:20" x14ac:dyDescent="0.3">
      <c r="A79" s="16">
        <f>Data!$A79</f>
        <v>0</v>
      </c>
      <c r="B79" s="27">
        <f>Data!$B79</f>
        <v>0</v>
      </c>
      <c r="C79" s="28">
        <f>Data!$C79+Data!$D79</f>
        <v>0</v>
      </c>
      <c r="D79" s="1" t="str">
        <f>IF(AND(AND($B79&gt;=Params!$A$33,$B79&lt;Params!$C$33),AND($C79&gt;=Params!$A$32,$C79&lt;Params!$A$26)),$D$2,"")</f>
        <v/>
      </c>
      <c r="E79" s="1" t="str">
        <f>IF(AND(AND($B79&gt;=Params!$C$33,$B79&lt;Params!$F$33),AND($C79&gt;=Params!$C$32,$C79&lt;Params!$C$22)),$E$2,"")</f>
        <v/>
      </c>
      <c r="F79" s="4" t="str">
        <f>IF(AND($B79&gt;=Params!$F$33,$B79&lt;Params!$J$33,$C79&lt;Params!$F$22+((Params!$J$20-Params!$F$22)/(Params!$J$33-Params!$F$33))*($B79-Params!$F$33)),$F$2,"")</f>
        <v/>
      </c>
      <c r="G79" s="4" t="str">
        <f>IF(AND($B79&gt;=Params!$J$33,$B79&lt;Params!$N$33,$C79&lt;Params!$J$20+((Params!$N$18-Params!$J$20)/(Params!$N$33-Params!$J$33))*($B79-Params!$J$33)),$G$2,"")</f>
        <v/>
      </c>
      <c r="H79" s="4" t="str">
        <f>IF(AND($B79&gt;=Params!$N$33,$C79&lt;Params!$N$18+((Params!$Q$16-Params!$N$18)/(Params!$Q$33-Params!$N$33))*($B79-Params!$N$33),C$3&lt;Params!$Q$16+((Params!$S$32-Params!$Q$16)/(Params!$S$33-Params!$Q$33))*($B79-Params!$Q$33)),$H$2,"")</f>
        <v/>
      </c>
      <c r="I79" s="12" t="str">
        <f>IF(AND($B79&gt;=Params!$Q$33,$C79&gt;=Params!$Q$16+((Params!$S$32-Params!$Q$16)/(Params!$S$33-Params!$Q$33))*($B79-Params!$Q$33)),$I$2,"")</f>
        <v/>
      </c>
      <c r="J79" s="1" t="str">
        <f>IF(AND($C79&gt;=Params!$C$22,$C79&lt;Params!$C$22+((Params!$E$17-Params!$C$22)/(Params!$E$33-Params!$C$33))*($B79-Params!$C$33),$C79&lt;Params!$E$17+((Params!$F$22-Params!$E$17)/(Params!$F$33-Params!$E$33))*($B79-Params!$E$33)),$J$2,"")</f>
        <v/>
      </c>
      <c r="K79" s="1" t="str">
        <f>IF(AND($C79&gt;=Params!$E$17+((Params!$F$22-Params!$E$17)/(Params!$F$33-Params!$E$33))*($B79-Params!$E$33),$C79&gt;=Params!$F$22+((Params!$J$20-Params!$F$22)/(Params!$J$33-Params!$F$33))*($B79-Params!$F$33),$C79&lt;Params!$E$17+((Params!$H$13-Params!$E$17)/(Params!$H$33-Params!$E$33))*($B79-Params!$E$33),$C79&lt;Params!$H$13+((Params!$J$20-Params!$H$13)/(Params!$J$33-Params!$H$33))*($B79-Params!$H$33)),$K$2,"")</f>
        <v/>
      </c>
      <c r="L79" s="1" t="str">
        <f>IF(AND($C79&gt;=Params!$H$13+((Params!$J$20-Params!$H$13)/(Params!$J$33-Params!$H$33))*($B79-Params!$H$33),$C79&gt;=Params!$J$20+((Params!$N$18-Params!$J$20)/(Params!$N$33-Params!$J$33))*($B79-Params!$J$33),$C79&lt;Params!$H$13+((Params!$K$9-Params!$H$13)/(Params!$K$33-Params!$H$33))*($B79-Params!$H$33),$C79&lt;Params!$K$9+((Params!$N$18-Params!$K$9)/(Params!$N$33-Params!$K$33))*($B79-Params!$K$33)),$L$2,"")</f>
        <v/>
      </c>
      <c r="M79" s="2" t="str">
        <f>IF(AND($C79&gt;=Params!$K$9+((Params!$N$18-Params!$K$9)/(Params!$N$33-Params!$K$33))*($B79-Params!$K$33),$C79&gt;=Params!$N$18+((Params!$Q$16-Params!$N$18)/(Params!$Q$33-Params!$N109))*($B79-Params!$Q$33),$C79&lt;Params!$K$9+((Params!$L$5-Params!$K$9)/(Params!$L$33-Params!$K$33))*($B79-Params!$K$33),$C79&lt;Params!$L$5+((Params!$Q$4-Params!$L$5)/(Params!$Q$33-Params!$L$33))*($B79-Params!$L$33),$B79&lt;Params!$Q$33),$M$2,"")</f>
        <v/>
      </c>
      <c r="N79" s="3" t="str">
        <f>IF(OR(AND($C79&gt;=Params!$A$26,$B79&gt;=Params!$A$33,$B79&lt;Params!$C$33,$C79&lt;Params!$A$18+((Params!$C$13-Params!$A$18)/(Params!$C$33-Params!$A$33))*($B79-Params!$A$33)),AND($B79&gt;=Params!$C$33,$C79&gt;Params!$C$22+((Params!$E$17-Params!$C$22)/(Params!$E$33-Params!$C$33))*($B79-Params!$C$33),$C79&lt;Params!$C$13+((Params!$E$17-Params!$C$13)/(Params!$E$33-Params!$C$33))*($B79-Params!$C$33))),$N$2,"")</f>
        <v/>
      </c>
      <c r="O79" s="1" t="str">
        <f>IF(AND($C79&gt;=Params!$C$13+((Params!$E$17-Params!$C$13)/(Params!$E$33-Params!$C$33))*($B79-Params!$C$33),$C79&gt;=Params!$E$17+((Params!$H$13-Params!$E$17)/(Params!$H$33-Params!$E$33))*($B79-Params!$E$33),$C79&lt;Params!$C$13+((Params!$D$9-Params!$C$13)/(Params!$D$33-Params!$C$33))*($B79-Params!$C$33),$C79&lt;Params!$D$9+((Params!$H$13-Params!$D$9)/(Params!$H$33-Params!$D$33))*($B79-Params!$D$33)),$O$2,"")</f>
        <v/>
      </c>
      <c r="P79" s="1" t="str">
        <f>IF(AND($C79&gt;=Params!$D$9+((Params!$H$13-Params!$D$9)/(Params!$H$33-Params!$D$33))*($B79-Params!$D$33),$C79&gt;=Params!$H$13+((Params!$K$9-Params!$H$13)/(Params!$K$33-Params!$H$33))*($B79-Params!$H$33),$C79&lt;Params!$D$9+((Params!$G$4-Params!$D$9)/(Params!$G$33-Params!$D$33))*($B79-Params!$D$33),$C79&lt;Params!$G$4+((Params!$K$9-Params!$G$4)/(Params!$K$33-Params!$G$33))*($B79-Params!$G$33)),$P$2,"")</f>
        <v/>
      </c>
      <c r="Q79" s="1" t="str">
        <f>IF(AND($C79&gt;=Params!$G$4+((Params!$K$9-Params!$G$4)/(Params!$K$33-Params!$G$33))*($B79-Params!$G$33),$C79&gt;Params!$K$9+((Params!$L$5-Params!$K$9)/(Params!$L$33-Params!$K$33))*($B79-Params!$K$33),$C79&lt;Params!$G$4+((Params!$L$5-Params!$G$4)/(Params!$L$33-Params!$G$33))*($B79-Params!$G$33)),$Q$2,"")</f>
        <v/>
      </c>
      <c r="R79" s="2" t="str">
        <f>IF(AND(OR($B79&lt;Params!$A$33,AND($B79&gt;=Params!$A$33,$B79&lt;Params!$C$33,$C79&gt;=Params!$A$18+((Params!$C$13-Params!$A$18)/(Params!$C$33-Params!$A$33))*($B79-Params!$A$33)),AND($B79&gt;=Params!$C$33,$B79&lt;Params!$D$33,$C79&gt;=Params!$C$13+((Params!$D$9-Params!$C$13)/(Params!$D$33-Params!$C$33))*($B79-Params!$C$33)),AND($B79&gt;=Params!$D$33,$C79&gt;=Params!$D$9+((Params!$G$4-Params!$D$9)/(Params!$G$33-Params!$D$33))*($B79-Params!$D$33))),$C79&lt;Params!$G$4,$B79&gt;0,$C79&gt;0),$R$2,"")</f>
        <v/>
      </c>
      <c r="S79" s="18" t="str">
        <f t="shared" si="1"/>
        <v/>
      </c>
      <c r="T79" s="14" t="str">
        <f>IF(AND($S79&lt;&gt;$J$2,$S79&lt;&gt;$K$2,$S79&lt;&gt;$L$2),"",
IF($S79=$J$2,IF(Data!$C79&gt;=Data!$D79+2,"Hawaiite","Potassic Trachybasalt"),
IF($S79=$K$2,IF(Data!$C79&gt;=Data!$D79+2,"Mugearite","Shoshonite"),
IF($S79=$L$2,(IF(Data!$C79&gt;=Data!$D79+2,"Benmoreite","Latite")),""))))</f>
        <v/>
      </c>
    </row>
    <row r="80" spans="1:20" x14ac:dyDescent="0.3">
      <c r="A80" s="16">
        <f>Data!$A80</f>
        <v>0</v>
      </c>
      <c r="B80" s="27">
        <f>Data!$B80</f>
        <v>0</v>
      </c>
      <c r="C80" s="28">
        <f>Data!$C80+Data!$D80</f>
        <v>0</v>
      </c>
      <c r="D80" s="1" t="str">
        <f>IF(AND(AND($B80&gt;=Params!$A$33,$B80&lt;Params!$C$33),AND($C80&gt;=Params!$A$32,$C80&lt;Params!$A$26)),$D$2,"")</f>
        <v/>
      </c>
      <c r="E80" s="1" t="str">
        <f>IF(AND(AND($B80&gt;=Params!$C$33,$B80&lt;Params!$F$33),AND($C80&gt;=Params!$C$32,$C80&lt;Params!$C$22)),$E$2,"")</f>
        <v/>
      </c>
      <c r="F80" s="4" t="str">
        <f>IF(AND($B80&gt;=Params!$F$33,$B80&lt;Params!$J$33,$C80&lt;Params!$F$22+((Params!$J$20-Params!$F$22)/(Params!$J$33-Params!$F$33))*($B80-Params!$F$33)),$F$2,"")</f>
        <v/>
      </c>
      <c r="G80" s="4" t="str">
        <f>IF(AND($B80&gt;=Params!$J$33,$B80&lt;Params!$N$33,$C80&lt;Params!$J$20+((Params!$N$18-Params!$J$20)/(Params!$N$33-Params!$J$33))*($B80-Params!$J$33)),$G$2,"")</f>
        <v/>
      </c>
      <c r="H80" s="4" t="str">
        <f>IF(AND($B80&gt;=Params!$N$33,$C80&lt;Params!$N$18+((Params!$Q$16-Params!$N$18)/(Params!$Q$33-Params!$N$33))*($B80-Params!$N$33),C$3&lt;Params!$Q$16+((Params!$S$32-Params!$Q$16)/(Params!$S$33-Params!$Q$33))*($B80-Params!$Q$33)),$H$2,"")</f>
        <v/>
      </c>
      <c r="I80" s="12" t="str">
        <f>IF(AND($B80&gt;=Params!$Q$33,$C80&gt;=Params!$Q$16+((Params!$S$32-Params!$Q$16)/(Params!$S$33-Params!$Q$33))*($B80-Params!$Q$33)),$I$2,"")</f>
        <v/>
      </c>
      <c r="J80" s="1" t="str">
        <f>IF(AND($C80&gt;=Params!$C$22,$C80&lt;Params!$C$22+((Params!$E$17-Params!$C$22)/(Params!$E$33-Params!$C$33))*($B80-Params!$C$33),$C80&lt;Params!$E$17+((Params!$F$22-Params!$E$17)/(Params!$F$33-Params!$E$33))*($B80-Params!$E$33)),$J$2,"")</f>
        <v/>
      </c>
      <c r="K80" s="1" t="str">
        <f>IF(AND($C80&gt;=Params!$E$17+((Params!$F$22-Params!$E$17)/(Params!$F$33-Params!$E$33))*($B80-Params!$E$33),$C80&gt;=Params!$F$22+((Params!$J$20-Params!$F$22)/(Params!$J$33-Params!$F$33))*($B80-Params!$F$33),$C80&lt;Params!$E$17+((Params!$H$13-Params!$E$17)/(Params!$H$33-Params!$E$33))*($B80-Params!$E$33),$C80&lt;Params!$H$13+((Params!$J$20-Params!$H$13)/(Params!$J$33-Params!$H$33))*($B80-Params!$H$33)),$K$2,"")</f>
        <v/>
      </c>
      <c r="L80" s="1" t="str">
        <f>IF(AND($C80&gt;=Params!$H$13+((Params!$J$20-Params!$H$13)/(Params!$J$33-Params!$H$33))*($B80-Params!$H$33),$C80&gt;=Params!$J$20+((Params!$N$18-Params!$J$20)/(Params!$N$33-Params!$J$33))*($B80-Params!$J$33),$C80&lt;Params!$H$13+((Params!$K$9-Params!$H$13)/(Params!$K$33-Params!$H$33))*($B80-Params!$H$33),$C80&lt;Params!$K$9+((Params!$N$18-Params!$K$9)/(Params!$N$33-Params!$K$33))*($B80-Params!$K$33)),$L$2,"")</f>
        <v/>
      </c>
      <c r="M80" s="2" t="str">
        <f>IF(AND($C80&gt;=Params!$K$9+((Params!$N$18-Params!$K$9)/(Params!$N$33-Params!$K$33))*($B80-Params!$K$33),$C80&gt;=Params!$N$18+((Params!$Q$16-Params!$N$18)/(Params!$Q$33-Params!$N110))*($B80-Params!$Q$33),$C80&lt;Params!$K$9+((Params!$L$5-Params!$K$9)/(Params!$L$33-Params!$K$33))*($B80-Params!$K$33),$C80&lt;Params!$L$5+((Params!$Q$4-Params!$L$5)/(Params!$Q$33-Params!$L$33))*($B80-Params!$L$33),$B80&lt;Params!$Q$33),$M$2,"")</f>
        <v/>
      </c>
      <c r="N80" s="3" t="str">
        <f>IF(OR(AND($C80&gt;=Params!$A$26,$B80&gt;=Params!$A$33,$B80&lt;Params!$C$33,$C80&lt;Params!$A$18+((Params!$C$13-Params!$A$18)/(Params!$C$33-Params!$A$33))*($B80-Params!$A$33)),AND($B80&gt;=Params!$C$33,$C80&gt;Params!$C$22+((Params!$E$17-Params!$C$22)/(Params!$E$33-Params!$C$33))*($B80-Params!$C$33),$C80&lt;Params!$C$13+((Params!$E$17-Params!$C$13)/(Params!$E$33-Params!$C$33))*($B80-Params!$C$33))),$N$2,"")</f>
        <v/>
      </c>
      <c r="O80" s="1" t="str">
        <f>IF(AND($C80&gt;=Params!$C$13+((Params!$E$17-Params!$C$13)/(Params!$E$33-Params!$C$33))*($B80-Params!$C$33),$C80&gt;=Params!$E$17+((Params!$H$13-Params!$E$17)/(Params!$H$33-Params!$E$33))*($B80-Params!$E$33),$C80&lt;Params!$C$13+((Params!$D$9-Params!$C$13)/(Params!$D$33-Params!$C$33))*($B80-Params!$C$33),$C80&lt;Params!$D$9+((Params!$H$13-Params!$D$9)/(Params!$H$33-Params!$D$33))*($B80-Params!$D$33)),$O$2,"")</f>
        <v/>
      </c>
      <c r="P80" s="1" t="str">
        <f>IF(AND($C80&gt;=Params!$D$9+((Params!$H$13-Params!$D$9)/(Params!$H$33-Params!$D$33))*($B80-Params!$D$33),$C80&gt;=Params!$H$13+((Params!$K$9-Params!$H$13)/(Params!$K$33-Params!$H$33))*($B80-Params!$H$33),$C80&lt;Params!$D$9+((Params!$G$4-Params!$D$9)/(Params!$G$33-Params!$D$33))*($B80-Params!$D$33),$C80&lt;Params!$G$4+((Params!$K$9-Params!$G$4)/(Params!$K$33-Params!$G$33))*($B80-Params!$G$33)),$P$2,"")</f>
        <v/>
      </c>
      <c r="Q80" s="1" t="str">
        <f>IF(AND($C80&gt;=Params!$G$4+((Params!$K$9-Params!$G$4)/(Params!$K$33-Params!$G$33))*($B80-Params!$G$33),$C80&gt;Params!$K$9+((Params!$L$5-Params!$K$9)/(Params!$L$33-Params!$K$33))*($B80-Params!$K$33),$C80&lt;Params!$G$4+((Params!$L$5-Params!$G$4)/(Params!$L$33-Params!$G$33))*($B80-Params!$G$33)),$Q$2,"")</f>
        <v/>
      </c>
      <c r="R80" s="2" t="str">
        <f>IF(AND(OR($B80&lt;Params!$A$33,AND($B80&gt;=Params!$A$33,$B80&lt;Params!$C$33,$C80&gt;=Params!$A$18+((Params!$C$13-Params!$A$18)/(Params!$C$33-Params!$A$33))*($B80-Params!$A$33)),AND($B80&gt;=Params!$C$33,$B80&lt;Params!$D$33,$C80&gt;=Params!$C$13+((Params!$D$9-Params!$C$13)/(Params!$D$33-Params!$C$33))*($B80-Params!$C$33)),AND($B80&gt;=Params!$D$33,$C80&gt;=Params!$D$9+((Params!$G$4-Params!$D$9)/(Params!$G$33-Params!$D$33))*($B80-Params!$D$33))),$C80&lt;Params!$G$4,$B80&gt;0,$C80&gt;0),$R$2,"")</f>
        <v/>
      </c>
      <c r="S80" s="18" t="str">
        <f t="shared" si="1"/>
        <v/>
      </c>
      <c r="T80" s="14" t="str">
        <f>IF(AND($S80&lt;&gt;$J$2,$S80&lt;&gt;$K$2,$S80&lt;&gt;$L$2),"",
IF($S80=$J$2,IF(Data!$C80&gt;=Data!$D80+2,"Hawaiite","Potassic Trachybasalt"),
IF($S80=$K$2,IF(Data!$C80&gt;=Data!$D80+2,"Mugearite","Shoshonite"),
IF($S80=$L$2,(IF(Data!$C80&gt;=Data!$D80+2,"Benmoreite","Latite")),""))))</f>
        <v/>
      </c>
    </row>
    <row r="81" spans="1:20" x14ac:dyDescent="0.3">
      <c r="A81" s="16">
        <f>Data!$A81</f>
        <v>0</v>
      </c>
      <c r="B81" s="27">
        <f>Data!$B81</f>
        <v>0</v>
      </c>
      <c r="C81" s="28">
        <f>Data!$C81+Data!$D81</f>
        <v>0</v>
      </c>
      <c r="D81" s="1" t="str">
        <f>IF(AND(AND($B81&gt;=Params!$A$33,$B81&lt;Params!$C$33),AND($C81&gt;=Params!$A$32,$C81&lt;Params!$A$26)),$D$2,"")</f>
        <v/>
      </c>
      <c r="E81" s="1" t="str">
        <f>IF(AND(AND($B81&gt;=Params!$C$33,$B81&lt;Params!$F$33),AND($C81&gt;=Params!$C$32,$C81&lt;Params!$C$22)),$E$2,"")</f>
        <v/>
      </c>
      <c r="F81" s="4" t="str">
        <f>IF(AND($B81&gt;=Params!$F$33,$B81&lt;Params!$J$33,$C81&lt;Params!$F$22+((Params!$J$20-Params!$F$22)/(Params!$J$33-Params!$F$33))*($B81-Params!$F$33)),$F$2,"")</f>
        <v/>
      </c>
      <c r="G81" s="4" t="str">
        <f>IF(AND($B81&gt;=Params!$J$33,$B81&lt;Params!$N$33,$C81&lt;Params!$J$20+((Params!$N$18-Params!$J$20)/(Params!$N$33-Params!$J$33))*($B81-Params!$J$33)),$G$2,"")</f>
        <v/>
      </c>
      <c r="H81" s="4" t="str">
        <f>IF(AND($B81&gt;=Params!$N$33,$C81&lt;Params!$N$18+((Params!$Q$16-Params!$N$18)/(Params!$Q$33-Params!$N$33))*($B81-Params!$N$33),C$3&lt;Params!$Q$16+((Params!$S$32-Params!$Q$16)/(Params!$S$33-Params!$Q$33))*($B81-Params!$Q$33)),$H$2,"")</f>
        <v/>
      </c>
      <c r="I81" s="12" t="str">
        <f>IF(AND($B81&gt;=Params!$Q$33,$C81&gt;=Params!$Q$16+((Params!$S$32-Params!$Q$16)/(Params!$S$33-Params!$Q$33))*($B81-Params!$Q$33)),$I$2,"")</f>
        <v/>
      </c>
      <c r="J81" s="1" t="str">
        <f>IF(AND($C81&gt;=Params!$C$22,$C81&lt;Params!$C$22+((Params!$E$17-Params!$C$22)/(Params!$E$33-Params!$C$33))*($B81-Params!$C$33),$C81&lt;Params!$E$17+((Params!$F$22-Params!$E$17)/(Params!$F$33-Params!$E$33))*($B81-Params!$E$33)),$J$2,"")</f>
        <v/>
      </c>
      <c r="K81" s="1" t="str">
        <f>IF(AND($C81&gt;=Params!$E$17+((Params!$F$22-Params!$E$17)/(Params!$F$33-Params!$E$33))*($B81-Params!$E$33),$C81&gt;=Params!$F$22+((Params!$J$20-Params!$F$22)/(Params!$J$33-Params!$F$33))*($B81-Params!$F$33),$C81&lt;Params!$E$17+((Params!$H$13-Params!$E$17)/(Params!$H$33-Params!$E$33))*($B81-Params!$E$33),$C81&lt;Params!$H$13+((Params!$J$20-Params!$H$13)/(Params!$J$33-Params!$H$33))*($B81-Params!$H$33)),$K$2,"")</f>
        <v/>
      </c>
      <c r="L81" s="1" t="str">
        <f>IF(AND($C81&gt;=Params!$H$13+((Params!$J$20-Params!$H$13)/(Params!$J$33-Params!$H$33))*($B81-Params!$H$33),$C81&gt;=Params!$J$20+((Params!$N$18-Params!$J$20)/(Params!$N$33-Params!$J$33))*($B81-Params!$J$33),$C81&lt;Params!$H$13+((Params!$K$9-Params!$H$13)/(Params!$K$33-Params!$H$33))*($B81-Params!$H$33),$C81&lt;Params!$K$9+((Params!$N$18-Params!$K$9)/(Params!$N$33-Params!$K$33))*($B81-Params!$K$33)),$L$2,"")</f>
        <v/>
      </c>
      <c r="M81" s="2" t="str">
        <f>IF(AND($C81&gt;=Params!$K$9+((Params!$N$18-Params!$K$9)/(Params!$N$33-Params!$K$33))*($B81-Params!$K$33),$C81&gt;=Params!$N$18+((Params!$Q$16-Params!$N$18)/(Params!$Q$33-Params!$N111))*($B81-Params!$Q$33),$C81&lt;Params!$K$9+((Params!$L$5-Params!$K$9)/(Params!$L$33-Params!$K$33))*($B81-Params!$K$33),$C81&lt;Params!$L$5+((Params!$Q$4-Params!$L$5)/(Params!$Q$33-Params!$L$33))*($B81-Params!$L$33),$B81&lt;Params!$Q$33),$M$2,"")</f>
        <v/>
      </c>
      <c r="N81" s="3" t="str">
        <f>IF(OR(AND($C81&gt;=Params!$A$26,$B81&gt;=Params!$A$33,$B81&lt;Params!$C$33,$C81&lt;Params!$A$18+((Params!$C$13-Params!$A$18)/(Params!$C$33-Params!$A$33))*($B81-Params!$A$33)),AND($B81&gt;=Params!$C$33,$C81&gt;Params!$C$22+((Params!$E$17-Params!$C$22)/(Params!$E$33-Params!$C$33))*($B81-Params!$C$33),$C81&lt;Params!$C$13+((Params!$E$17-Params!$C$13)/(Params!$E$33-Params!$C$33))*($B81-Params!$C$33))),$N$2,"")</f>
        <v/>
      </c>
      <c r="O81" s="1" t="str">
        <f>IF(AND($C81&gt;=Params!$C$13+((Params!$E$17-Params!$C$13)/(Params!$E$33-Params!$C$33))*($B81-Params!$C$33),$C81&gt;=Params!$E$17+((Params!$H$13-Params!$E$17)/(Params!$H$33-Params!$E$33))*($B81-Params!$E$33),$C81&lt;Params!$C$13+((Params!$D$9-Params!$C$13)/(Params!$D$33-Params!$C$33))*($B81-Params!$C$33),$C81&lt;Params!$D$9+((Params!$H$13-Params!$D$9)/(Params!$H$33-Params!$D$33))*($B81-Params!$D$33)),$O$2,"")</f>
        <v/>
      </c>
      <c r="P81" s="1" t="str">
        <f>IF(AND($C81&gt;=Params!$D$9+((Params!$H$13-Params!$D$9)/(Params!$H$33-Params!$D$33))*($B81-Params!$D$33),$C81&gt;=Params!$H$13+((Params!$K$9-Params!$H$13)/(Params!$K$33-Params!$H$33))*($B81-Params!$H$33),$C81&lt;Params!$D$9+((Params!$G$4-Params!$D$9)/(Params!$G$33-Params!$D$33))*($B81-Params!$D$33),$C81&lt;Params!$G$4+((Params!$K$9-Params!$G$4)/(Params!$K$33-Params!$G$33))*($B81-Params!$G$33)),$P$2,"")</f>
        <v/>
      </c>
      <c r="Q81" s="1" t="str">
        <f>IF(AND($C81&gt;=Params!$G$4+((Params!$K$9-Params!$G$4)/(Params!$K$33-Params!$G$33))*($B81-Params!$G$33),$C81&gt;Params!$K$9+((Params!$L$5-Params!$K$9)/(Params!$L$33-Params!$K$33))*($B81-Params!$K$33),$C81&lt;Params!$G$4+((Params!$L$5-Params!$G$4)/(Params!$L$33-Params!$G$33))*($B81-Params!$G$33)),$Q$2,"")</f>
        <v/>
      </c>
      <c r="R81" s="2" t="str">
        <f>IF(AND(OR($B81&lt;Params!$A$33,AND($B81&gt;=Params!$A$33,$B81&lt;Params!$C$33,$C81&gt;=Params!$A$18+((Params!$C$13-Params!$A$18)/(Params!$C$33-Params!$A$33))*($B81-Params!$A$33)),AND($B81&gt;=Params!$C$33,$B81&lt;Params!$D$33,$C81&gt;=Params!$C$13+((Params!$D$9-Params!$C$13)/(Params!$D$33-Params!$C$33))*($B81-Params!$C$33)),AND($B81&gt;=Params!$D$33,$C81&gt;=Params!$D$9+((Params!$G$4-Params!$D$9)/(Params!$G$33-Params!$D$33))*($B81-Params!$D$33))),$C81&lt;Params!$G$4,$B81&gt;0,$C81&gt;0),$R$2,"")</f>
        <v/>
      </c>
      <c r="S81" s="18" t="str">
        <f t="shared" si="1"/>
        <v/>
      </c>
      <c r="T81" s="14" t="str">
        <f>IF(AND($S81&lt;&gt;$J$2,$S81&lt;&gt;$K$2,$S81&lt;&gt;$L$2),"",
IF($S81=$J$2,IF(Data!$C81&gt;=Data!$D81+2,"Hawaiite","Potassic Trachybasalt"),
IF($S81=$K$2,IF(Data!$C81&gt;=Data!$D81+2,"Mugearite","Shoshonite"),
IF($S81=$L$2,(IF(Data!$C81&gt;=Data!$D81+2,"Benmoreite","Latite")),""))))</f>
        <v/>
      </c>
    </row>
    <row r="82" spans="1:20" x14ac:dyDescent="0.3">
      <c r="A82" s="16">
        <f>Data!$A82</f>
        <v>0</v>
      </c>
      <c r="B82" s="27">
        <f>Data!$B82</f>
        <v>0</v>
      </c>
      <c r="C82" s="28">
        <f>Data!$C82+Data!$D82</f>
        <v>0</v>
      </c>
      <c r="D82" s="1" t="str">
        <f>IF(AND(AND($B82&gt;=Params!$A$33,$B82&lt;Params!$C$33),AND($C82&gt;=Params!$A$32,$C82&lt;Params!$A$26)),$D$2,"")</f>
        <v/>
      </c>
      <c r="E82" s="1" t="str">
        <f>IF(AND(AND($B82&gt;=Params!$C$33,$B82&lt;Params!$F$33),AND($C82&gt;=Params!$C$32,$C82&lt;Params!$C$22)),$E$2,"")</f>
        <v/>
      </c>
      <c r="F82" s="4" t="str">
        <f>IF(AND($B82&gt;=Params!$F$33,$B82&lt;Params!$J$33,$C82&lt;Params!$F$22+((Params!$J$20-Params!$F$22)/(Params!$J$33-Params!$F$33))*($B82-Params!$F$33)),$F$2,"")</f>
        <v/>
      </c>
      <c r="G82" s="4" t="str">
        <f>IF(AND($B82&gt;=Params!$J$33,$B82&lt;Params!$N$33,$C82&lt;Params!$J$20+((Params!$N$18-Params!$J$20)/(Params!$N$33-Params!$J$33))*($B82-Params!$J$33)),$G$2,"")</f>
        <v/>
      </c>
      <c r="H82" s="4" t="str">
        <f>IF(AND($B82&gt;=Params!$N$33,$C82&lt;Params!$N$18+((Params!$Q$16-Params!$N$18)/(Params!$Q$33-Params!$N$33))*($B82-Params!$N$33),C$3&lt;Params!$Q$16+((Params!$S$32-Params!$Q$16)/(Params!$S$33-Params!$Q$33))*($B82-Params!$Q$33)),$H$2,"")</f>
        <v/>
      </c>
      <c r="I82" s="12" t="str">
        <f>IF(AND($B82&gt;=Params!$Q$33,$C82&gt;=Params!$Q$16+((Params!$S$32-Params!$Q$16)/(Params!$S$33-Params!$Q$33))*($B82-Params!$Q$33)),$I$2,"")</f>
        <v/>
      </c>
      <c r="J82" s="1" t="str">
        <f>IF(AND($C82&gt;=Params!$C$22,$C82&lt;Params!$C$22+((Params!$E$17-Params!$C$22)/(Params!$E$33-Params!$C$33))*($B82-Params!$C$33),$C82&lt;Params!$E$17+((Params!$F$22-Params!$E$17)/(Params!$F$33-Params!$E$33))*($B82-Params!$E$33)),$J$2,"")</f>
        <v/>
      </c>
      <c r="K82" s="1" t="str">
        <f>IF(AND($C82&gt;=Params!$E$17+((Params!$F$22-Params!$E$17)/(Params!$F$33-Params!$E$33))*($B82-Params!$E$33),$C82&gt;=Params!$F$22+((Params!$J$20-Params!$F$22)/(Params!$J$33-Params!$F$33))*($B82-Params!$F$33),$C82&lt;Params!$E$17+((Params!$H$13-Params!$E$17)/(Params!$H$33-Params!$E$33))*($B82-Params!$E$33),$C82&lt;Params!$H$13+((Params!$J$20-Params!$H$13)/(Params!$J$33-Params!$H$33))*($B82-Params!$H$33)),$K$2,"")</f>
        <v/>
      </c>
      <c r="L82" s="1" t="str">
        <f>IF(AND($C82&gt;=Params!$H$13+((Params!$J$20-Params!$H$13)/(Params!$J$33-Params!$H$33))*($B82-Params!$H$33),$C82&gt;=Params!$J$20+((Params!$N$18-Params!$J$20)/(Params!$N$33-Params!$J$33))*($B82-Params!$J$33),$C82&lt;Params!$H$13+((Params!$K$9-Params!$H$13)/(Params!$K$33-Params!$H$33))*($B82-Params!$H$33),$C82&lt;Params!$K$9+((Params!$N$18-Params!$K$9)/(Params!$N$33-Params!$K$33))*($B82-Params!$K$33)),$L$2,"")</f>
        <v/>
      </c>
      <c r="M82" s="2" t="str">
        <f>IF(AND($C82&gt;=Params!$K$9+((Params!$N$18-Params!$K$9)/(Params!$N$33-Params!$K$33))*($B82-Params!$K$33),$C82&gt;=Params!$N$18+((Params!$Q$16-Params!$N$18)/(Params!$Q$33-Params!$N112))*($B82-Params!$Q$33),$C82&lt;Params!$K$9+((Params!$L$5-Params!$K$9)/(Params!$L$33-Params!$K$33))*($B82-Params!$K$33),$C82&lt;Params!$L$5+((Params!$Q$4-Params!$L$5)/(Params!$Q$33-Params!$L$33))*($B82-Params!$L$33),$B82&lt;Params!$Q$33),$M$2,"")</f>
        <v/>
      </c>
      <c r="N82" s="3" t="str">
        <f>IF(OR(AND($C82&gt;=Params!$A$26,$B82&gt;=Params!$A$33,$B82&lt;Params!$C$33,$C82&lt;Params!$A$18+((Params!$C$13-Params!$A$18)/(Params!$C$33-Params!$A$33))*($B82-Params!$A$33)),AND($B82&gt;=Params!$C$33,$C82&gt;Params!$C$22+((Params!$E$17-Params!$C$22)/(Params!$E$33-Params!$C$33))*($B82-Params!$C$33),$C82&lt;Params!$C$13+((Params!$E$17-Params!$C$13)/(Params!$E$33-Params!$C$33))*($B82-Params!$C$33))),$N$2,"")</f>
        <v/>
      </c>
      <c r="O82" s="1" t="str">
        <f>IF(AND($C82&gt;=Params!$C$13+((Params!$E$17-Params!$C$13)/(Params!$E$33-Params!$C$33))*($B82-Params!$C$33),$C82&gt;=Params!$E$17+((Params!$H$13-Params!$E$17)/(Params!$H$33-Params!$E$33))*($B82-Params!$E$33),$C82&lt;Params!$C$13+((Params!$D$9-Params!$C$13)/(Params!$D$33-Params!$C$33))*($B82-Params!$C$33),$C82&lt;Params!$D$9+((Params!$H$13-Params!$D$9)/(Params!$H$33-Params!$D$33))*($B82-Params!$D$33)),$O$2,"")</f>
        <v/>
      </c>
      <c r="P82" s="1" t="str">
        <f>IF(AND($C82&gt;=Params!$D$9+((Params!$H$13-Params!$D$9)/(Params!$H$33-Params!$D$33))*($B82-Params!$D$33),$C82&gt;=Params!$H$13+((Params!$K$9-Params!$H$13)/(Params!$K$33-Params!$H$33))*($B82-Params!$H$33),$C82&lt;Params!$D$9+((Params!$G$4-Params!$D$9)/(Params!$G$33-Params!$D$33))*($B82-Params!$D$33),$C82&lt;Params!$G$4+((Params!$K$9-Params!$G$4)/(Params!$K$33-Params!$G$33))*($B82-Params!$G$33)),$P$2,"")</f>
        <v/>
      </c>
      <c r="Q82" s="1" t="str">
        <f>IF(AND($C82&gt;=Params!$G$4+((Params!$K$9-Params!$G$4)/(Params!$K$33-Params!$G$33))*($B82-Params!$G$33),$C82&gt;Params!$K$9+((Params!$L$5-Params!$K$9)/(Params!$L$33-Params!$K$33))*($B82-Params!$K$33),$C82&lt;Params!$G$4+((Params!$L$5-Params!$G$4)/(Params!$L$33-Params!$G$33))*($B82-Params!$G$33)),$Q$2,"")</f>
        <v/>
      </c>
      <c r="R82" s="2" t="str">
        <f>IF(AND(OR($B82&lt;Params!$A$33,AND($B82&gt;=Params!$A$33,$B82&lt;Params!$C$33,$C82&gt;=Params!$A$18+((Params!$C$13-Params!$A$18)/(Params!$C$33-Params!$A$33))*($B82-Params!$A$33)),AND($B82&gt;=Params!$C$33,$B82&lt;Params!$D$33,$C82&gt;=Params!$C$13+((Params!$D$9-Params!$C$13)/(Params!$D$33-Params!$C$33))*($B82-Params!$C$33)),AND($B82&gt;=Params!$D$33,$C82&gt;=Params!$D$9+((Params!$G$4-Params!$D$9)/(Params!$G$33-Params!$D$33))*($B82-Params!$D$33))),$C82&lt;Params!$G$4,$B82&gt;0,$C82&gt;0),$R$2,"")</f>
        <v/>
      </c>
      <c r="S82" s="18" t="str">
        <f t="shared" si="1"/>
        <v/>
      </c>
      <c r="T82" s="14" t="str">
        <f>IF(AND($S82&lt;&gt;$J$2,$S82&lt;&gt;$K$2,$S82&lt;&gt;$L$2),"",
IF($S82=$J$2,IF(Data!$C82&gt;=Data!$D82+2,"Hawaiite","Potassic Trachybasalt"),
IF($S82=$K$2,IF(Data!$C82&gt;=Data!$D82+2,"Mugearite","Shoshonite"),
IF($S82=$L$2,(IF(Data!$C82&gt;=Data!$D82+2,"Benmoreite","Latite")),""))))</f>
        <v/>
      </c>
    </row>
    <row r="83" spans="1:20" x14ac:dyDescent="0.3">
      <c r="A83" s="16">
        <f>Data!$A83</f>
        <v>0</v>
      </c>
      <c r="B83" s="27">
        <f>Data!$B83</f>
        <v>0</v>
      </c>
      <c r="C83" s="28">
        <f>Data!$C83+Data!$D83</f>
        <v>0</v>
      </c>
      <c r="D83" s="1" t="str">
        <f>IF(AND(AND($B83&gt;=Params!$A$33,$B83&lt;Params!$C$33),AND($C83&gt;=Params!$A$32,$C83&lt;Params!$A$26)),$D$2,"")</f>
        <v/>
      </c>
      <c r="E83" s="1" t="str">
        <f>IF(AND(AND($B83&gt;=Params!$C$33,$B83&lt;Params!$F$33),AND($C83&gt;=Params!$C$32,$C83&lt;Params!$C$22)),$E$2,"")</f>
        <v/>
      </c>
      <c r="F83" s="4" t="str">
        <f>IF(AND($B83&gt;=Params!$F$33,$B83&lt;Params!$J$33,$C83&lt;Params!$F$22+((Params!$J$20-Params!$F$22)/(Params!$J$33-Params!$F$33))*($B83-Params!$F$33)),$F$2,"")</f>
        <v/>
      </c>
      <c r="G83" s="4" t="str">
        <f>IF(AND($B83&gt;=Params!$J$33,$B83&lt;Params!$N$33,$C83&lt;Params!$J$20+((Params!$N$18-Params!$J$20)/(Params!$N$33-Params!$J$33))*($B83-Params!$J$33)),$G$2,"")</f>
        <v/>
      </c>
      <c r="H83" s="4" t="str">
        <f>IF(AND($B83&gt;=Params!$N$33,$C83&lt;Params!$N$18+((Params!$Q$16-Params!$N$18)/(Params!$Q$33-Params!$N$33))*($B83-Params!$N$33),C$3&lt;Params!$Q$16+((Params!$S$32-Params!$Q$16)/(Params!$S$33-Params!$Q$33))*($B83-Params!$Q$33)),$H$2,"")</f>
        <v/>
      </c>
      <c r="I83" s="12" t="str">
        <f>IF(AND($B83&gt;=Params!$Q$33,$C83&gt;=Params!$Q$16+((Params!$S$32-Params!$Q$16)/(Params!$S$33-Params!$Q$33))*($B83-Params!$Q$33)),$I$2,"")</f>
        <v/>
      </c>
      <c r="J83" s="1" t="str">
        <f>IF(AND($C83&gt;=Params!$C$22,$C83&lt;Params!$C$22+((Params!$E$17-Params!$C$22)/(Params!$E$33-Params!$C$33))*($B83-Params!$C$33),$C83&lt;Params!$E$17+((Params!$F$22-Params!$E$17)/(Params!$F$33-Params!$E$33))*($B83-Params!$E$33)),$J$2,"")</f>
        <v/>
      </c>
      <c r="K83" s="1" t="str">
        <f>IF(AND($C83&gt;=Params!$E$17+((Params!$F$22-Params!$E$17)/(Params!$F$33-Params!$E$33))*($B83-Params!$E$33),$C83&gt;=Params!$F$22+((Params!$J$20-Params!$F$22)/(Params!$J$33-Params!$F$33))*($B83-Params!$F$33),$C83&lt;Params!$E$17+((Params!$H$13-Params!$E$17)/(Params!$H$33-Params!$E$33))*($B83-Params!$E$33),$C83&lt;Params!$H$13+((Params!$J$20-Params!$H$13)/(Params!$J$33-Params!$H$33))*($B83-Params!$H$33)),$K$2,"")</f>
        <v/>
      </c>
      <c r="L83" s="1" t="str">
        <f>IF(AND($C83&gt;=Params!$H$13+((Params!$J$20-Params!$H$13)/(Params!$J$33-Params!$H$33))*($B83-Params!$H$33),$C83&gt;=Params!$J$20+((Params!$N$18-Params!$J$20)/(Params!$N$33-Params!$J$33))*($B83-Params!$J$33),$C83&lt;Params!$H$13+((Params!$K$9-Params!$H$13)/(Params!$K$33-Params!$H$33))*($B83-Params!$H$33),$C83&lt;Params!$K$9+((Params!$N$18-Params!$K$9)/(Params!$N$33-Params!$K$33))*($B83-Params!$K$33)),$L$2,"")</f>
        <v/>
      </c>
      <c r="M83" s="2" t="str">
        <f>IF(AND($C83&gt;=Params!$K$9+((Params!$N$18-Params!$K$9)/(Params!$N$33-Params!$K$33))*($B83-Params!$K$33),$C83&gt;=Params!$N$18+((Params!$Q$16-Params!$N$18)/(Params!$Q$33-Params!$N113))*($B83-Params!$Q$33),$C83&lt;Params!$K$9+((Params!$L$5-Params!$K$9)/(Params!$L$33-Params!$K$33))*($B83-Params!$K$33),$C83&lt;Params!$L$5+((Params!$Q$4-Params!$L$5)/(Params!$Q$33-Params!$L$33))*($B83-Params!$L$33),$B83&lt;Params!$Q$33),$M$2,"")</f>
        <v/>
      </c>
      <c r="N83" s="3" t="str">
        <f>IF(OR(AND($C83&gt;=Params!$A$26,$B83&gt;=Params!$A$33,$B83&lt;Params!$C$33,$C83&lt;Params!$A$18+((Params!$C$13-Params!$A$18)/(Params!$C$33-Params!$A$33))*($B83-Params!$A$33)),AND($B83&gt;=Params!$C$33,$C83&gt;Params!$C$22+((Params!$E$17-Params!$C$22)/(Params!$E$33-Params!$C$33))*($B83-Params!$C$33),$C83&lt;Params!$C$13+((Params!$E$17-Params!$C$13)/(Params!$E$33-Params!$C$33))*($B83-Params!$C$33))),$N$2,"")</f>
        <v/>
      </c>
      <c r="O83" s="1" t="str">
        <f>IF(AND($C83&gt;=Params!$C$13+((Params!$E$17-Params!$C$13)/(Params!$E$33-Params!$C$33))*($B83-Params!$C$33),$C83&gt;=Params!$E$17+((Params!$H$13-Params!$E$17)/(Params!$H$33-Params!$E$33))*($B83-Params!$E$33),$C83&lt;Params!$C$13+((Params!$D$9-Params!$C$13)/(Params!$D$33-Params!$C$33))*($B83-Params!$C$33),$C83&lt;Params!$D$9+((Params!$H$13-Params!$D$9)/(Params!$H$33-Params!$D$33))*($B83-Params!$D$33)),$O$2,"")</f>
        <v/>
      </c>
      <c r="P83" s="1" t="str">
        <f>IF(AND($C83&gt;=Params!$D$9+((Params!$H$13-Params!$D$9)/(Params!$H$33-Params!$D$33))*($B83-Params!$D$33),$C83&gt;=Params!$H$13+((Params!$K$9-Params!$H$13)/(Params!$K$33-Params!$H$33))*($B83-Params!$H$33),$C83&lt;Params!$D$9+((Params!$G$4-Params!$D$9)/(Params!$G$33-Params!$D$33))*($B83-Params!$D$33),$C83&lt;Params!$G$4+((Params!$K$9-Params!$G$4)/(Params!$K$33-Params!$G$33))*($B83-Params!$G$33)),$P$2,"")</f>
        <v/>
      </c>
      <c r="Q83" s="1" t="str">
        <f>IF(AND($C83&gt;=Params!$G$4+((Params!$K$9-Params!$G$4)/(Params!$K$33-Params!$G$33))*($B83-Params!$G$33),$C83&gt;Params!$K$9+((Params!$L$5-Params!$K$9)/(Params!$L$33-Params!$K$33))*($B83-Params!$K$33),$C83&lt;Params!$G$4+((Params!$L$5-Params!$G$4)/(Params!$L$33-Params!$G$33))*($B83-Params!$G$33)),$Q$2,"")</f>
        <v/>
      </c>
      <c r="R83" s="2" t="str">
        <f>IF(AND(OR($B83&lt;Params!$A$33,AND($B83&gt;=Params!$A$33,$B83&lt;Params!$C$33,$C83&gt;=Params!$A$18+((Params!$C$13-Params!$A$18)/(Params!$C$33-Params!$A$33))*($B83-Params!$A$33)),AND($B83&gt;=Params!$C$33,$B83&lt;Params!$D$33,$C83&gt;=Params!$C$13+((Params!$D$9-Params!$C$13)/(Params!$D$33-Params!$C$33))*($B83-Params!$C$33)),AND($B83&gt;=Params!$D$33,$C83&gt;=Params!$D$9+((Params!$G$4-Params!$D$9)/(Params!$G$33-Params!$D$33))*($B83-Params!$D$33))),$C83&lt;Params!$G$4,$B83&gt;0,$C83&gt;0),$R$2,"")</f>
        <v/>
      </c>
      <c r="S83" s="18" t="str">
        <f t="shared" si="1"/>
        <v/>
      </c>
      <c r="T83" s="14" t="str">
        <f>IF(AND($S83&lt;&gt;$J$2,$S83&lt;&gt;$K$2,$S83&lt;&gt;$L$2),"",
IF($S83=$J$2,IF(Data!$C83&gt;=Data!$D83+2,"Hawaiite","Potassic Trachybasalt"),
IF($S83=$K$2,IF(Data!$C83&gt;=Data!$D83+2,"Mugearite","Shoshonite"),
IF($S83=$L$2,(IF(Data!$C83&gt;=Data!$D83+2,"Benmoreite","Latite")),""))))</f>
        <v/>
      </c>
    </row>
    <row r="84" spans="1:20" x14ac:dyDescent="0.3">
      <c r="A84" s="16">
        <f>Data!$A84</f>
        <v>0</v>
      </c>
      <c r="B84" s="27">
        <f>Data!$B84</f>
        <v>0</v>
      </c>
      <c r="C84" s="28">
        <f>Data!$C84+Data!$D84</f>
        <v>0</v>
      </c>
      <c r="D84" s="1" t="str">
        <f>IF(AND(AND($B84&gt;=Params!$A$33,$B84&lt;Params!$C$33),AND($C84&gt;=Params!$A$32,$C84&lt;Params!$A$26)),$D$2,"")</f>
        <v/>
      </c>
      <c r="E84" s="1" t="str">
        <f>IF(AND(AND($B84&gt;=Params!$C$33,$B84&lt;Params!$F$33),AND($C84&gt;=Params!$C$32,$C84&lt;Params!$C$22)),$E$2,"")</f>
        <v/>
      </c>
      <c r="F84" s="4" t="str">
        <f>IF(AND($B84&gt;=Params!$F$33,$B84&lt;Params!$J$33,$C84&lt;Params!$F$22+((Params!$J$20-Params!$F$22)/(Params!$J$33-Params!$F$33))*($B84-Params!$F$33)),$F$2,"")</f>
        <v/>
      </c>
      <c r="G84" s="4" t="str">
        <f>IF(AND($B84&gt;=Params!$J$33,$B84&lt;Params!$N$33,$C84&lt;Params!$J$20+((Params!$N$18-Params!$J$20)/(Params!$N$33-Params!$J$33))*($B84-Params!$J$33)),$G$2,"")</f>
        <v/>
      </c>
      <c r="H84" s="4" t="str">
        <f>IF(AND($B84&gt;=Params!$N$33,$C84&lt;Params!$N$18+((Params!$Q$16-Params!$N$18)/(Params!$Q$33-Params!$N$33))*($B84-Params!$N$33),C$3&lt;Params!$Q$16+((Params!$S$32-Params!$Q$16)/(Params!$S$33-Params!$Q$33))*($B84-Params!$Q$33)),$H$2,"")</f>
        <v/>
      </c>
      <c r="I84" s="12" t="str">
        <f>IF(AND($B84&gt;=Params!$Q$33,$C84&gt;=Params!$Q$16+((Params!$S$32-Params!$Q$16)/(Params!$S$33-Params!$Q$33))*($B84-Params!$Q$33)),$I$2,"")</f>
        <v/>
      </c>
      <c r="J84" s="1" t="str">
        <f>IF(AND($C84&gt;=Params!$C$22,$C84&lt;Params!$C$22+((Params!$E$17-Params!$C$22)/(Params!$E$33-Params!$C$33))*($B84-Params!$C$33),$C84&lt;Params!$E$17+((Params!$F$22-Params!$E$17)/(Params!$F$33-Params!$E$33))*($B84-Params!$E$33)),$J$2,"")</f>
        <v/>
      </c>
      <c r="K84" s="1" t="str">
        <f>IF(AND($C84&gt;=Params!$E$17+((Params!$F$22-Params!$E$17)/(Params!$F$33-Params!$E$33))*($B84-Params!$E$33),$C84&gt;=Params!$F$22+((Params!$J$20-Params!$F$22)/(Params!$J$33-Params!$F$33))*($B84-Params!$F$33),$C84&lt;Params!$E$17+((Params!$H$13-Params!$E$17)/(Params!$H$33-Params!$E$33))*($B84-Params!$E$33),$C84&lt;Params!$H$13+((Params!$J$20-Params!$H$13)/(Params!$J$33-Params!$H$33))*($B84-Params!$H$33)),$K$2,"")</f>
        <v/>
      </c>
      <c r="L84" s="1" t="str">
        <f>IF(AND($C84&gt;=Params!$H$13+((Params!$J$20-Params!$H$13)/(Params!$J$33-Params!$H$33))*($B84-Params!$H$33),$C84&gt;=Params!$J$20+((Params!$N$18-Params!$J$20)/(Params!$N$33-Params!$J$33))*($B84-Params!$J$33),$C84&lt;Params!$H$13+((Params!$K$9-Params!$H$13)/(Params!$K$33-Params!$H$33))*($B84-Params!$H$33),$C84&lt;Params!$K$9+((Params!$N$18-Params!$K$9)/(Params!$N$33-Params!$K$33))*($B84-Params!$K$33)),$L$2,"")</f>
        <v/>
      </c>
      <c r="M84" s="2" t="str">
        <f>IF(AND($C84&gt;=Params!$K$9+((Params!$N$18-Params!$K$9)/(Params!$N$33-Params!$K$33))*($B84-Params!$K$33),$C84&gt;=Params!$N$18+((Params!$Q$16-Params!$N$18)/(Params!$Q$33-Params!$N114))*($B84-Params!$Q$33),$C84&lt;Params!$K$9+((Params!$L$5-Params!$K$9)/(Params!$L$33-Params!$K$33))*($B84-Params!$K$33),$C84&lt;Params!$L$5+((Params!$Q$4-Params!$L$5)/(Params!$Q$33-Params!$L$33))*($B84-Params!$L$33),$B84&lt;Params!$Q$33),$M$2,"")</f>
        <v/>
      </c>
      <c r="N84" s="3" t="str">
        <f>IF(OR(AND($C84&gt;=Params!$A$26,$B84&gt;=Params!$A$33,$B84&lt;Params!$C$33,$C84&lt;Params!$A$18+((Params!$C$13-Params!$A$18)/(Params!$C$33-Params!$A$33))*($B84-Params!$A$33)),AND($B84&gt;=Params!$C$33,$C84&gt;Params!$C$22+((Params!$E$17-Params!$C$22)/(Params!$E$33-Params!$C$33))*($B84-Params!$C$33),$C84&lt;Params!$C$13+((Params!$E$17-Params!$C$13)/(Params!$E$33-Params!$C$33))*($B84-Params!$C$33))),$N$2,"")</f>
        <v/>
      </c>
      <c r="O84" s="1" t="str">
        <f>IF(AND($C84&gt;=Params!$C$13+((Params!$E$17-Params!$C$13)/(Params!$E$33-Params!$C$33))*($B84-Params!$C$33),$C84&gt;=Params!$E$17+((Params!$H$13-Params!$E$17)/(Params!$H$33-Params!$E$33))*($B84-Params!$E$33),$C84&lt;Params!$C$13+((Params!$D$9-Params!$C$13)/(Params!$D$33-Params!$C$33))*($B84-Params!$C$33),$C84&lt;Params!$D$9+((Params!$H$13-Params!$D$9)/(Params!$H$33-Params!$D$33))*($B84-Params!$D$33)),$O$2,"")</f>
        <v/>
      </c>
      <c r="P84" s="1" t="str">
        <f>IF(AND($C84&gt;=Params!$D$9+((Params!$H$13-Params!$D$9)/(Params!$H$33-Params!$D$33))*($B84-Params!$D$33),$C84&gt;=Params!$H$13+((Params!$K$9-Params!$H$13)/(Params!$K$33-Params!$H$33))*($B84-Params!$H$33),$C84&lt;Params!$D$9+((Params!$G$4-Params!$D$9)/(Params!$G$33-Params!$D$33))*($B84-Params!$D$33),$C84&lt;Params!$G$4+((Params!$K$9-Params!$G$4)/(Params!$K$33-Params!$G$33))*($B84-Params!$G$33)),$P$2,"")</f>
        <v/>
      </c>
      <c r="Q84" s="1" t="str">
        <f>IF(AND($C84&gt;=Params!$G$4+((Params!$K$9-Params!$G$4)/(Params!$K$33-Params!$G$33))*($B84-Params!$G$33),$C84&gt;Params!$K$9+((Params!$L$5-Params!$K$9)/(Params!$L$33-Params!$K$33))*($B84-Params!$K$33),$C84&lt;Params!$G$4+((Params!$L$5-Params!$G$4)/(Params!$L$33-Params!$G$33))*($B84-Params!$G$33)),$Q$2,"")</f>
        <v/>
      </c>
      <c r="R84" s="2" t="str">
        <f>IF(AND(OR($B84&lt;Params!$A$33,AND($B84&gt;=Params!$A$33,$B84&lt;Params!$C$33,$C84&gt;=Params!$A$18+((Params!$C$13-Params!$A$18)/(Params!$C$33-Params!$A$33))*($B84-Params!$A$33)),AND($B84&gt;=Params!$C$33,$B84&lt;Params!$D$33,$C84&gt;=Params!$C$13+((Params!$D$9-Params!$C$13)/(Params!$D$33-Params!$C$33))*($B84-Params!$C$33)),AND($B84&gt;=Params!$D$33,$C84&gt;=Params!$D$9+((Params!$G$4-Params!$D$9)/(Params!$G$33-Params!$D$33))*($B84-Params!$D$33))),$C84&lt;Params!$G$4,$B84&gt;0,$C84&gt;0),$R$2,"")</f>
        <v/>
      </c>
      <c r="S84" s="18" t="str">
        <f t="shared" si="1"/>
        <v/>
      </c>
      <c r="T84" s="14" t="str">
        <f>IF(AND($S84&lt;&gt;$J$2,$S84&lt;&gt;$K$2,$S84&lt;&gt;$L$2),"",
IF($S84=$J$2,IF(Data!$C84&gt;=Data!$D84+2,"Hawaiite","Potassic Trachybasalt"),
IF($S84=$K$2,IF(Data!$C84&gt;=Data!$D84+2,"Mugearite","Shoshonite"),
IF($S84=$L$2,(IF(Data!$C84&gt;=Data!$D84+2,"Benmoreite","Latite")),""))))</f>
        <v/>
      </c>
    </row>
    <row r="85" spans="1:20" x14ac:dyDescent="0.3">
      <c r="A85" s="16">
        <f>Data!$A85</f>
        <v>0</v>
      </c>
      <c r="B85" s="27">
        <f>Data!$B85</f>
        <v>0</v>
      </c>
      <c r="C85" s="28">
        <f>Data!$C85+Data!$D85</f>
        <v>0</v>
      </c>
      <c r="D85" s="1" t="str">
        <f>IF(AND(AND($B85&gt;=Params!$A$33,$B85&lt;Params!$C$33),AND($C85&gt;=Params!$A$32,$C85&lt;Params!$A$26)),$D$2,"")</f>
        <v/>
      </c>
      <c r="E85" s="1" t="str">
        <f>IF(AND(AND($B85&gt;=Params!$C$33,$B85&lt;Params!$F$33),AND($C85&gt;=Params!$C$32,$C85&lt;Params!$C$22)),$E$2,"")</f>
        <v/>
      </c>
      <c r="F85" s="4" t="str">
        <f>IF(AND($B85&gt;=Params!$F$33,$B85&lt;Params!$J$33,$C85&lt;Params!$F$22+((Params!$J$20-Params!$F$22)/(Params!$J$33-Params!$F$33))*($B85-Params!$F$33)),$F$2,"")</f>
        <v/>
      </c>
      <c r="G85" s="4" t="str">
        <f>IF(AND($B85&gt;=Params!$J$33,$B85&lt;Params!$N$33,$C85&lt;Params!$J$20+((Params!$N$18-Params!$J$20)/(Params!$N$33-Params!$J$33))*($B85-Params!$J$33)),$G$2,"")</f>
        <v/>
      </c>
      <c r="H85" s="4" t="str">
        <f>IF(AND($B85&gt;=Params!$N$33,$C85&lt;Params!$N$18+((Params!$Q$16-Params!$N$18)/(Params!$Q$33-Params!$N$33))*($B85-Params!$N$33),C$3&lt;Params!$Q$16+((Params!$S$32-Params!$Q$16)/(Params!$S$33-Params!$Q$33))*($B85-Params!$Q$33)),$H$2,"")</f>
        <v/>
      </c>
      <c r="I85" s="12" t="str">
        <f>IF(AND($B85&gt;=Params!$Q$33,$C85&gt;=Params!$Q$16+((Params!$S$32-Params!$Q$16)/(Params!$S$33-Params!$Q$33))*($B85-Params!$Q$33)),$I$2,"")</f>
        <v/>
      </c>
      <c r="J85" s="1" t="str">
        <f>IF(AND($C85&gt;=Params!$C$22,$C85&lt;Params!$C$22+((Params!$E$17-Params!$C$22)/(Params!$E$33-Params!$C$33))*($B85-Params!$C$33),$C85&lt;Params!$E$17+((Params!$F$22-Params!$E$17)/(Params!$F$33-Params!$E$33))*($B85-Params!$E$33)),$J$2,"")</f>
        <v/>
      </c>
      <c r="K85" s="1" t="str">
        <f>IF(AND($C85&gt;=Params!$E$17+((Params!$F$22-Params!$E$17)/(Params!$F$33-Params!$E$33))*($B85-Params!$E$33),$C85&gt;=Params!$F$22+((Params!$J$20-Params!$F$22)/(Params!$J$33-Params!$F$33))*($B85-Params!$F$33),$C85&lt;Params!$E$17+((Params!$H$13-Params!$E$17)/(Params!$H$33-Params!$E$33))*($B85-Params!$E$33),$C85&lt;Params!$H$13+((Params!$J$20-Params!$H$13)/(Params!$J$33-Params!$H$33))*($B85-Params!$H$33)),$K$2,"")</f>
        <v/>
      </c>
      <c r="L85" s="1" t="str">
        <f>IF(AND($C85&gt;=Params!$H$13+((Params!$J$20-Params!$H$13)/(Params!$J$33-Params!$H$33))*($B85-Params!$H$33),$C85&gt;=Params!$J$20+((Params!$N$18-Params!$J$20)/(Params!$N$33-Params!$J$33))*($B85-Params!$J$33),$C85&lt;Params!$H$13+((Params!$K$9-Params!$H$13)/(Params!$K$33-Params!$H$33))*($B85-Params!$H$33),$C85&lt;Params!$K$9+((Params!$N$18-Params!$K$9)/(Params!$N$33-Params!$K$33))*($B85-Params!$K$33)),$L$2,"")</f>
        <v/>
      </c>
      <c r="M85" s="2" t="str">
        <f>IF(AND($C85&gt;=Params!$K$9+((Params!$N$18-Params!$K$9)/(Params!$N$33-Params!$K$33))*($B85-Params!$K$33),$C85&gt;=Params!$N$18+((Params!$Q$16-Params!$N$18)/(Params!$Q$33-Params!$N115))*($B85-Params!$Q$33),$C85&lt;Params!$K$9+((Params!$L$5-Params!$K$9)/(Params!$L$33-Params!$K$33))*($B85-Params!$K$33),$C85&lt;Params!$L$5+((Params!$Q$4-Params!$L$5)/(Params!$Q$33-Params!$L$33))*($B85-Params!$L$33),$B85&lt;Params!$Q$33),$M$2,"")</f>
        <v/>
      </c>
      <c r="N85" s="3" t="str">
        <f>IF(OR(AND($C85&gt;=Params!$A$26,$B85&gt;=Params!$A$33,$B85&lt;Params!$C$33,$C85&lt;Params!$A$18+((Params!$C$13-Params!$A$18)/(Params!$C$33-Params!$A$33))*($B85-Params!$A$33)),AND($B85&gt;=Params!$C$33,$C85&gt;Params!$C$22+((Params!$E$17-Params!$C$22)/(Params!$E$33-Params!$C$33))*($B85-Params!$C$33),$C85&lt;Params!$C$13+((Params!$E$17-Params!$C$13)/(Params!$E$33-Params!$C$33))*($B85-Params!$C$33))),$N$2,"")</f>
        <v/>
      </c>
      <c r="O85" s="1" t="str">
        <f>IF(AND($C85&gt;=Params!$C$13+((Params!$E$17-Params!$C$13)/(Params!$E$33-Params!$C$33))*($B85-Params!$C$33),$C85&gt;=Params!$E$17+((Params!$H$13-Params!$E$17)/(Params!$H$33-Params!$E$33))*($B85-Params!$E$33),$C85&lt;Params!$C$13+((Params!$D$9-Params!$C$13)/(Params!$D$33-Params!$C$33))*($B85-Params!$C$33),$C85&lt;Params!$D$9+((Params!$H$13-Params!$D$9)/(Params!$H$33-Params!$D$33))*($B85-Params!$D$33)),$O$2,"")</f>
        <v/>
      </c>
      <c r="P85" s="1" t="str">
        <f>IF(AND($C85&gt;=Params!$D$9+((Params!$H$13-Params!$D$9)/(Params!$H$33-Params!$D$33))*($B85-Params!$D$33),$C85&gt;=Params!$H$13+((Params!$K$9-Params!$H$13)/(Params!$K$33-Params!$H$33))*($B85-Params!$H$33),$C85&lt;Params!$D$9+((Params!$G$4-Params!$D$9)/(Params!$G$33-Params!$D$33))*($B85-Params!$D$33),$C85&lt;Params!$G$4+((Params!$K$9-Params!$G$4)/(Params!$K$33-Params!$G$33))*($B85-Params!$G$33)),$P$2,"")</f>
        <v/>
      </c>
      <c r="Q85" s="1" t="str">
        <f>IF(AND($C85&gt;=Params!$G$4+((Params!$K$9-Params!$G$4)/(Params!$K$33-Params!$G$33))*($B85-Params!$G$33),$C85&gt;Params!$K$9+((Params!$L$5-Params!$K$9)/(Params!$L$33-Params!$K$33))*($B85-Params!$K$33),$C85&lt;Params!$G$4+((Params!$L$5-Params!$G$4)/(Params!$L$33-Params!$G$33))*($B85-Params!$G$33)),$Q$2,"")</f>
        <v/>
      </c>
      <c r="R85" s="2" t="str">
        <f>IF(AND(OR($B85&lt;Params!$A$33,AND($B85&gt;=Params!$A$33,$B85&lt;Params!$C$33,$C85&gt;=Params!$A$18+((Params!$C$13-Params!$A$18)/(Params!$C$33-Params!$A$33))*($B85-Params!$A$33)),AND($B85&gt;=Params!$C$33,$B85&lt;Params!$D$33,$C85&gt;=Params!$C$13+((Params!$D$9-Params!$C$13)/(Params!$D$33-Params!$C$33))*($B85-Params!$C$33)),AND($B85&gt;=Params!$D$33,$C85&gt;=Params!$D$9+((Params!$G$4-Params!$D$9)/(Params!$G$33-Params!$D$33))*($B85-Params!$D$33))),$C85&lt;Params!$G$4,$B85&gt;0,$C85&gt;0),$R$2,"")</f>
        <v/>
      </c>
      <c r="S85" s="18" t="str">
        <f t="shared" si="1"/>
        <v/>
      </c>
      <c r="T85" s="14" t="str">
        <f>IF(AND($S85&lt;&gt;$J$2,$S85&lt;&gt;$K$2,$S85&lt;&gt;$L$2),"",
IF($S85=$J$2,IF(Data!$C85&gt;=Data!$D85+2,"Hawaiite","Potassic Trachybasalt"),
IF($S85=$K$2,IF(Data!$C85&gt;=Data!$D85+2,"Mugearite","Shoshonite"),
IF($S85=$L$2,(IF(Data!$C85&gt;=Data!$D85+2,"Benmoreite","Latite")),""))))</f>
        <v/>
      </c>
    </row>
    <row r="86" spans="1:20" x14ac:dyDescent="0.3">
      <c r="A86" s="16">
        <f>Data!$A86</f>
        <v>0</v>
      </c>
      <c r="B86" s="27">
        <f>Data!$B86</f>
        <v>0</v>
      </c>
      <c r="C86" s="28">
        <f>Data!$C86+Data!$D86</f>
        <v>0</v>
      </c>
      <c r="D86" s="1" t="str">
        <f>IF(AND(AND($B86&gt;=Params!$A$33,$B86&lt;Params!$C$33),AND($C86&gt;=Params!$A$32,$C86&lt;Params!$A$26)),$D$2,"")</f>
        <v/>
      </c>
      <c r="E86" s="1" t="str">
        <f>IF(AND(AND($B86&gt;=Params!$C$33,$B86&lt;Params!$F$33),AND($C86&gt;=Params!$C$32,$C86&lt;Params!$C$22)),$E$2,"")</f>
        <v/>
      </c>
      <c r="F86" s="4" t="str">
        <f>IF(AND($B86&gt;=Params!$F$33,$B86&lt;Params!$J$33,$C86&lt;Params!$F$22+((Params!$J$20-Params!$F$22)/(Params!$J$33-Params!$F$33))*($B86-Params!$F$33)),$F$2,"")</f>
        <v/>
      </c>
      <c r="G86" s="4" t="str">
        <f>IF(AND($B86&gt;=Params!$J$33,$B86&lt;Params!$N$33,$C86&lt;Params!$J$20+((Params!$N$18-Params!$J$20)/(Params!$N$33-Params!$J$33))*($B86-Params!$J$33)),$G$2,"")</f>
        <v/>
      </c>
      <c r="H86" s="4" t="str">
        <f>IF(AND($B86&gt;=Params!$N$33,$C86&lt;Params!$N$18+((Params!$Q$16-Params!$N$18)/(Params!$Q$33-Params!$N$33))*($B86-Params!$N$33),C$3&lt;Params!$Q$16+((Params!$S$32-Params!$Q$16)/(Params!$S$33-Params!$Q$33))*($B86-Params!$Q$33)),$H$2,"")</f>
        <v/>
      </c>
      <c r="I86" s="12" t="str">
        <f>IF(AND($B86&gt;=Params!$Q$33,$C86&gt;=Params!$Q$16+((Params!$S$32-Params!$Q$16)/(Params!$S$33-Params!$Q$33))*($B86-Params!$Q$33)),$I$2,"")</f>
        <v/>
      </c>
      <c r="J86" s="1" t="str">
        <f>IF(AND($C86&gt;=Params!$C$22,$C86&lt;Params!$C$22+((Params!$E$17-Params!$C$22)/(Params!$E$33-Params!$C$33))*($B86-Params!$C$33),$C86&lt;Params!$E$17+((Params!$F$22-Params!$E$17)/(Params!$F$33-Params!$E$33))*($B86-Params!$E$33)),$J$2,"")</f>
        <v/>
      </c>
      <c r="K86" s="1" t="str">
        <f>IF(AND($C86&gt;=Params!$E$17+((Params!$F$22-Params!$E$17)/(Params!$F$33-Params!$E$33))*($B86-Params!$E$33),$C86&gt;=Params!$F$22+((Params!$J$20-Params!$F$22)/(Params!$J$33-Params!$F$33))*($B86-Params!$F$33),$C86&lt;Params!$E$17+((Params!$H$13-Params!$E$17)/(Params!$H$33-Params!$E$33))*($B86-Params!$E$33),$C86&lt;Params!$H$13+((Params!$J$20-Params!$H$13)/(Params!$J$33-Params!$H$33))*($B86-Params!$H$33)),$K$2,"")</f>
        <v/>
      </c>
      <c r="L86" s="1" t="str">
        <f>IF(AND($C86&gt;=Params!$H$13+((Params!$J$20-Params!$H$13)/(Params!$J$33-Params!$H$33))*($B86-Params!$H$33),$C86&gt;=Params!$J$20+((Params!$N$18-Params!$J$20)/(Params!$N$33-Params!$J$33))*($B86-Params!$J$33),$C86&lt;Params!$H$13+((Params!$K$9-Params!$H$13)/(Params!$K$33-Params!$H$33))*($B86-Params!$H$33),$C86&lt;Params!$K$9+((Params!$N$18-Params!$K$9)/(Params!$N$33-Params!$K$33))*($B86-Params!$K$33)),$L$2,"")</f>
        <v/>
      </c>
      <c r="M86" s="2" t="str">
        <f>IF(AND($C86&gt;=Params!$K$9+((Params!$N$18-Params!$K$9)/(Params!$N$33-Params!$K$33))*($B86-Params!$K$33),$C86&gt;=Params!$N$18+((Params!$Q$16-Params!$N$18)/(Params!$Q$33-Params!$N116))*($B86-Params!$Q$33),$C86&lt;Params!$K$9+((Params!$L$5-Params!$K$9)/(Params!$L$33-Params!$K$33))*($B86-Params!$K$33),$C86&lt;Params!$L$5+((Params!$Q$4-Params!$L$5)/(Params!$Q$33-Params!$L$33))*($B86-Params!$L$33),$B86&lt;Params!$Q$33),$M$2,"")</f>
        <v/>
      </c>
      <c r="N86" s="3" t="str">
        <f>IF(OR(AND($C86&gt;=Params!$A$26,$B86&gt;=Params!$A$33,$B86&lt;Params!$C$33,$C86&lt;Params!$A$18+((Params!$C$13-Params!$A$18)/(Params!$C$33-Params!$A$33))*($B86-Params!$A$33)),AND($B86&gt;=Params!$C$33,$C86&gt;Params!$C$22+((Params!$E$17-Params!$C$22)/(Params!$E$33-Params!$C$33))*($B86-Params!$C$33),$C86&lt;Params!$C$13+((Params!$E$17-Params!$C$13)/(Params!$E$33-Params!$C$33))*($B86-Params!$C$33))),$N$2,"")</f>
        <v/>
      </c>
      <c r="O86" s="1" t="str">
        <f>IF(AND($C86&gt;=Params!$C$13+((Params!$E$17-Params!$C$13)/(Params!$E$33-Params!$C$33))*($B86-Params!$C$33),$C86&gt;=Params!$E$17+((Params!$H$13-Params!$E$17)/(Params!$H$33-Params!$E$33))*($B86-Params!$E$33),$C86&lt;Params!$C$13+((Params!$D$9-Params!$C$13)/(Params!$D$33-Params!$C$33))*($B86-Params!$C$33),$C86&lt;Params!$D$9+((Params!$H$13-Params!$D$9)/(Params!$H$33-Params!$D$33))*($B86-Params!$D$33)),$O$2,"")</f>
        <v/>
      </c>
      <c r="P86" s="1" t="str">
        <f>IF(AND($C86&gt;=Params!$D$9+((Params!$H$13-Params!$D$9)/(Params!$H$33-Params!$D$33))*($B86-Params!$D$33),$C86&gt;=Params!$H$13+((Params!$K$9-Params!$H$13)/(Params!$K$33-Params!$H$33))*($B86-Params!$H$33),$C86&lt;Params!$D$9+((Params!$G$4-Params!$D$9)/(Params!$G$33-Params!$D$33))*($B86-Params!$D$33),$C86&lt;Params!$G$4+((Params!$K$9-Params!$G$4)/(Params!$K$33-Params!$G$33))*($B86-Params!$G$33)),$P$2,"")</f>
        <v/>
      </c>
      <c r="Q86" s="1" t="str">
        <f>IF(AND($C86&gt;=Params!$G$4+((Params!$K$9-Params!$G$4)/(Params!$K$33-Params!$G$33))*($B86-Params!$G$33),$C86&gt;Params!$K$9+((Params!$L$5-Params!$K$9)/(Params!$L$33-Params!$K$33))*($B86-Params!$K$33),$C86&lt;Params!$G$4+((Params!$L$5-Params!$G$4)/(Params!$L$33-Params!$G$33))*($B86-Params!$G$33)),$Q$2,"")</f>
        <v/>
      </c>
      <c r="R86" s="2" t="str">
        <f>IF(AND(OR($B86&lt;Params!$A$33,AND($B86&gt;=Params!$A$33,$B86&lt;Params!$C$33,$C86&gt;=Params!$A$18+((Params!$C$13-Params!$A$18)/(Params!$C$33-Params!$A$33))*($B86-Params!$A$33)),AND($B86&gt;=Params!$C$33,$B86&lt;Params!$D$33,$C86&gt;=Params!$C$13+((Params!$D$9-Params!$C$13)/(Params!$D$33-Params!$C$33))*($B86-Params!$C$33)),AND($B86&gt;=Params!$D$33,$C86&gt;=Params!$D$9+((Params!$G$4-Params!$D$9)/(Params!$G$33-Params!$D$33))*($B86-Params!$D$33))),$C86&lt;Params!$G$4,$B86&gt;0,$C86&gt;0),$R$2,"")</f>
        <v/>
      </c>
      <c r="S86" s="18" t="str">
        <f t="shared" si="1"/>
        <v/>
      </c>
      <c r="T86" s="14" t="str">
        <f>IF(AND($S86&lt;&gt;$J$2,$S86&lt;&gt;$K$2,$S86&lt;&gt;$L$2),"",
IF($S86=$J$2,IF(Data!$C86&gt;=Data!$D86+2,"Hawaiite","Potassic Trachybasalt"),
IF($S86=$K$2,IF(Data!$C86&gt;=Data!$D86+2,"Mugearite","Shoshonite"),
IF($S86=$L$2,(IF(Data!$C86&gt;=Data!$D86+2,"Benmoreite","Latite")),""))))</f>
        <v/>
      </c>
    </row>
    <row r="87" spans="1:20" x14ac:dyDescent="0.3">
      <c r="A87" s="16">
        <f>Data!$A87</f>
        <v>0</v>
      </c>
      <c r="B87" s="27">
        <f>Data!$B87</f>
        <v>0</v>
      </c>
      <c r="C87" s="28">
        <f>Data!$C87+Data!$D87</f>
        <v>0</v>
      </c>
      <c r="D87" s="1" t="str">
        <f>IF(AND(AND($B87&gt;=Params!$A$33,$B87&lt;Params!$C$33),AND($C87&gt;=Params!$A$32,$C87&lt;Params!$A$26)),$D$2,"")</f>
        <v/>
      </c>
      <c r="E87" s="1" t="str">
        <f>IF(AND(AND($B87&gt;=Params!$C$33,$B87&lt;Params!$F$33),AND($C87&gt;=Params!$C$32,$C87&lt;Params!$C$22)),$E$2,"")</f>
        <v/>
      </c>
      <c r="F87" s="4" t="str">
        <f>IF(AND($B87&gt;=Params!$F$33,$B87&lt;Params!$J$33,$C87&lt;Params!$F$22+((Params!$J$20-Params!$F$22)/(Params!$J$33-Params!$F$33))*($B87-Params!$F$33)),$F$2,"")</f>
        <v/>
      </c>
      <c r="G87" s="4" t="str">
        <f>IF(AND($B87&gt;=Params!$J$33,$B87&lt;Params!$N$33,$C87&lt;Params!$J$20+((Params!$N$18-Params!$J$20)/(Params!$N$33-Params!$J$33))*($B87-Params!$J$33)),$G$2,"")</f>
        <v/>
      </c>
      <c r="H87" s="4" t="str">
        <f>IF(AND($B87&gt;=Params!$N$33,$C87&lt;Params!$N$18+((Params!$Q$16-Params!$N$18)/(Params!$Q$33-Params!$N$33))*($B87-Params!$N$33),C$3&lt;Params!$Q$16+((Params!$S$32-Params!$Q$16)/(Params!$S$33-Params!$Q$33))*($B87-Params!$Q$33)),$H$2,"")</f>
        <v/>
      </c>
      <c r="I87" s="12" t="str">
        <f>IF(AND($B87&gt;=Params!$Q$33,$C87&gt;=Params!$Q$16+((Params!$S$32-Params!$Q$16)/(Params!$S$33-Params!$Q$33))*($B87-Params!$Q$33)),$I$2,"")</f>
        <v/>
      </c>
      <c r="J87" s="1" t="str">
        <f>IF(AND($C87&gt;=Params!$C$22,$C87&lt;Params!$C$22+((Params!$E$17-Params!$C$22)/(Params!$E$33-Params!$C$33))*($B87-Params!$C$33),$C87&lt;Params!$E$17+((Params!$F$22-Params!$E$17)/(Params!$F$33-Params!$E$33))*($B87-Params!$E$33)),$J$2,"")</f>
        <v/>
      </c>
      <c r="K87" s="1" t="str">
        <f>IF(AND($C87&gt;=Params!$E$17+((Params!$F$22-Params!$E$17)/(Params!$F$33-Params!$E$33))*($B87-Params!$E$33),$C87&gt;=Params!$F$22+((Params!$J$20-Params!$F$22)/(Params!$J$33-Params!$F$33))*($B87-Params!$F$33),$C87&lt;Params!$E$17+((Params!$H$13-Params!$E$17)/(Params!$H$33-Params!$E$33))*($B87-Params!$E$33),$C87&lt;Params!$H$13+((Params!$J$20-Params!$H$13)/(Params!$J$33-Params!$H$33))*($B87-Params!$H$33)),$K$2,"")</f>
        <v/>
      </c>
      <c r="L87" s="1" t="str">
        <f>IF(AND($C87&gt;=Params!$H$13+((Params!$J$20-Params!$H$13)/(Params!$J$33-Params!$H$33))*($B87-Params!$H$33),$C87&gt;=Params!$J$20+((Params!$N$18-Params!$J$20)/(Params!$N$33-Params!$J$33))*($B87-Params!$J$33),$C87&lt;Params!$H$13+((Params!$K$9-Params!$H$13)/(Params!$K$33-Params!$H$33))*($B87-Params!$H$33),$C87&lt;Params!$K$9+((Params!$N$18-Params!$K$9)/(Params!$N$33-Params!$K$33))*($B87-Params!$K$33)),$L$2,"")</f>
        <v/>
      </c>
      <c r="M87" s="2" t="str">
        <f>IF(AND($C87&gt;=Params!$K$9+((Params!$N$18-Params!$K$9)/(Params!$N$33-Params!$K$33))*($B87-Params!$K$33),$C87&gt;=Params!$N$18+((Params!$Q$16-Params!$N$18)/(Params!$Q$33-Params!$N117))*($B87-Params!$Q$33),$C87&lt;Params!$K$9+((Params!$L$5-Params!$K$9)/(Params!$L$33-Params!$K$33))*($B87-Params!$K$33),$C87&lt;Params!$L$5+((Params!$Q$4-Params!$L$5)/(Params!$Q$33-Params!$L$33))*($B87-Params!$L$33),$B87&lt;Params!$Q$33),$M$2,"")</f>
        <v/>
      </c>
      <c r="N87" s="3" t="str">
        <f>IF(OR(AND($C87&gt;=Params!$A$26,$B87&gt;=Params!$A$33,$B87&lt;Params!$C$33,$C87&lt;Params!$A$18+((Params!$C$13-Params!$A$18)/(Params!$C$33-Params!$A$33))*($B87-Params!$A$33)),AND($B87&gt;=Params!$C$33,$C87&gt;Params!$C$22+((Params!$E$17-Params!$C$22)/(Params!$E$33-Params!$C$33))*($B87-Params!$C$33),$C87&lt;Params!$C$13+((Params!$E$17-Params!$C$13)/(Params!$E$33-Params!$C$33))*($B87-Params!$C$33))),$N$2,"")</f>
        <v/>
      </c>
      <c r="O87" s="1" t="str">
        <f>IF(AND($C87&gt;=Params!$C$13+((Params!$E$17-Params!$C$13)/(Params!$E$33-Params!$C$33))*($B87-Params!$C$33),$C87&gt;=Params!$E$17+((Params!$H$13-Params!$E$17)/(Params!$H$33-Params!$E$33))*($B87-Params!$E$33),$C87&lt;Params!$C$13+((Params!$D$9-Params!$C$13)/(Params!$D$33-Params!$C$33))*($B87-Params!$C$33),$C87&lt;Params!$D$9+((Params!$H$13-Params!$D$9)/(Params!$H$33-Params!$D$33))*($B87-Params!$D$33)),$O$2,"")</f>
        <v/>
      </c>
      <c r="P87" s="1" t="str">
        <f>IF(AND($C87&gt;=Params!$D$9+((Params!$H$13-Params!$D$9)/(Params!$H$33-Params!$D$33))*($B87-Params!$D$33),$C87&gt;=Params!$H$13+((Params!$K$9-Params!$H$13)/(Params!$K$33-Params!$H$33))*($B87-Params!$H$33),$C87&lt;Params!$D$9+((Params!$G$4-Params!$D$9)/(Params!$G$33-Params!$D$33))*($B87-Params!$D$33),$C87&lt;Params!$G$4+((Params!$K$9-Params!$G$4)/(Params!$K$33-Params!$G$33))*($B87-Params!$G$33)),$P$2,"")</f>
        <v/>
      </c>
      <c r="Q87" s="1" t="str">
        <f>IF(AND($C87&gt;=Params!$G$4+((Params!$K$9-Params!$G$4)/(Params!$K$33-Params!$G$33))*($B87-Params!$G$33),$C87&gt;Params!$K$9+((Params!$L$5-Params!$K$9)/(Params!$L$33-Params!$K$33))*($B87-Params!$K$33),$C87&lt;Params!$G$4+((Params!$L$5-Params!$G$4)/(Params!$L$33-Params!$G$33))*($B87-Params!$G$33)),$Q$2,"")</f>
        <v/>
      </c>
      <c r="R87" s="2" t="str">
        <f>IF(AND(OR($B87&lt;Params!$A$33,AND($B87&gt;=Params!$A$33,$B87&lt;Params!$C$33,$C87&gt;=Params!$A$18+((Params!$C$13-Params!$A$18)/(Params!$C$33-Params!$A$33))*($B87-Params!$A$33)),AND($B87&gt;=Params!$C$33,$B87&lt;Params!$D$33,$C87&gt;=Params!$C$13+((Params!$D$9-Params!$C$13)/(Params!$D$33-Params!$C$33))*($B87-Params!$C$33)),AND($B87&gt;=Params!$D$33,$C87&gt;=Params!$D$9+((Params!$G$4-Params!$D$9)/(Params!$G$33-Params!$D$33))*($B87-Params!$D$33))),$C87&lt;Params!$G$4,$B87&gt;0,$C87&gt;0),$R$2,"")</f>
        <v/>
      </c>
      <c r="S87" s="18" t="str">
        <f t="shared" si="1"/>
        <v/>
      </c>
      <c r="T87" s="14" t="str">
        <f>IF(AND($S87&lt;&gt;$J$2,$S87&lt;&gt;$K$2,$S87&lt;&gt;$L$2),"",
IF($S87=$J$2,IF(Data!$C87&gt;=Data!$D87+2,"Hawaiite","Potassic Trachybasalt"),
IF($S87=$K$2,IF(Data!$C87&gt;=Data!$D87+2,"Mugearite","Shoshonite"),
IF($S87=$L$2,(IF(Data!$C87&gt;=Data!$D87+2,"Benmoreite","Latite")),""))))</f>
        <v/>
      </c>
    </row>
    <row r="88" spans="1:20" x14ac:dyDescent="0.3">
      <c r="A88" s="16">
        <f>Data!$A88</f>
        <v>0</v>
      </c>
      <c r="B88" s="27">
        <f>Data!$B88</f>
        <v>0</v>
      </c>
      <c r="C88" s="28">
        <f>Data!$C88+Data!$D88</f>
        <v>0</v>
      </c>
      <c r="D88" s="1" t="str">
        <f>IF(AND(AND($B88&gt;=Params!$A$33,$B88&lt;Params!$C$33),AND($C88&gt;=Params!$A$32,$C88&lt;Params!$A$26)),$D$2,"")</f>
        <v/>
      </c>
      <c r="E88" s="1" t="str">
        <f>IF(AND(AND($B88&gt;=Params!$C$33,$B88&lt;Params!$F$33),AND($C88&gt;=Params!$C$32,$C88&lt;Params!$C$22)),$E$2,"")</f>
        <v/>
      </c>
      <c r="F88" s="4" t="str">
        <f>IF(AND($B88&gt;=Params!$F$33,$B88&lt;Params!$J$33,$C88&lt;Params!$F$22+((Params!$J$20-Params!$F$22)/(Params!$J$33-Params!$F$33))*($B88-Params!$F$33)),$F$2,"")</f>
        <v/>
      </c>
      <c r="G88" s="4" t="str">
        <f>IF(AND($B88&gt;=Params!$J$33,$B88&lt;Params!$N$33,$C88&lt;Params!$J$20+((Params!$N$18-Params!$J$20)/(Params!$N$33-Params!$J$33))*($B88-Params!$J$33)),$G$2,"")</f>
        <v/>
      </c>
      <c r="H88" s="4" t="str">
        <f>IF(AND($B88&gt;=Params!$N$33,$C88&lt;Params!$N$18+((Params!$Q$16-Params!$N$18)/(Params!$Q$33-Params!$N$33))*($B88-Params!$N$33),C$3&lt;Params!$Q$16+((Params!$S$32-Params!$Q$16)/(Params!$S$33-Params!$Q$33))*($B88-Params!$Q$33)),$H$2,"")</f>
        <v/>
      </c>
      <c r="I88" s="12" t="str">
        <f>IF(AND($B88&gt;=Params!$Q$33,$C88&gt;=Params!$Q$16+((Params!$S$32-Params!$Q$16)/(Params!$S$33-Params!$Q$33))*($B88-Params!$Q$33)),$I$2,"")</f>
        <v/>
      </c>
      <c r="J88" s="1" t="str">
        <f>IF(AND($C88&gt;=Params!$C$22,$C88&lt;Params!$C$22+((Params!$E$17-Params!$C$22)/(Params!$E$33-Params!$C$33))*($B88-Params!$C$33),$C88&lt;Params!$E$17+((Params!$F$22-Params!$E$17)/(Params!$F$33-Params!$E$33))*($B88-Params!$E$33)),$J$2,"")</f>
        <v/>
      </c>
      <c r="K88" s="1" t="str">
        <f>IF(AND($C88&gt;=Params!$E$17+((Params!$F$22-Params!$E$17)/(Params!$F$33-Params!$E$33))*($B88-Params!$E$33),$C88&gt;=Params!$F$22+((Params!$J$20-Params!$F$22)/(Params!$J$33-Params!$F$33))*($B88-Params!$F$33),$C88&lt;Params!$E$17+((Params!$H$13-Params!$E$17)/(Params!$H$33-Params!$E$33))*($B88-Params!$E$33),$C88&lt;Params!$H$13+((Params!$J$20-Params!$H$13)/(Params!$J$33-Params!$H$33))*($B88-Params!$H$33)),$K$2,"")</f>
        <v/>
      </c>
      <c r="L88" s="1" t="str">
        <f>IF(AND($C88&gt;=Params!$H$13+((Params!$J$20-Params!$H$13)/(Params!$J$33-Params!$H$33))*($B88-Params!$H$33),$C88&gt;=Params!$J$20+((Params!$N$18-Params!$J$20)/(Params!$N$33-Params!$J$33))*($B88-Params!$J$33),$C88&lt;Params!$H$13+((Params!$K$9-Params!$H$13)/(Params!$K$33-Params!$H$33))*($B88-Params!$H$33),$C88&lt;Params!$K$9+((Params!$N$18-Params!$K$9)/(Params!$N$33-Params!$K$33))*($B88-Params!$K$33)),$L$2,"")</f>
        <v/>
      </c>
      <c r="M88" s="2" t="str">
        <f>IF(AND($C88&gt;=Params!$K$9+((Params!$N$18-Params!$K$9)/(Params!$N$33-Params!$K$33))*($B88-Params!$K$33),$C88&gt;=Params!$N$18+((Params!$Q$16-Params!$N$18)/(Params!$Q$33-Params!$N118))*($B88-Params!$Q$33),$C88&lt;Params!$K$9+((Params!$L$5-Params!$K$9)/(Params!$L$33-Params!$K$33))*($B88-Params!$K$33),$C88&lt;Params!$L$5+((Params!$Q$4-Params!$L$5)/(Params!$Q$33-Params!$L$33))*($B88-Params!$L$33),$B88&lt;Params!$Q$33),$M$2,"")</f>
        <v/>
      </c>
      <c r="N88" s="3" t="str">
        <f>IF(OR(AND($C88&gt;=Params!$A$26,$B88&gt;=Params!$A$33,$B88&lt;Params!$C$33,$C88&lt;Params!$A$18+((Params!$C$13-Params!$A$18)/(Params!$C$33-Params!$A$33))*($B88-Params!$A$33)),AND($B88&gt;=Params!$C$33,$C88&gt;Params!$C$22+((Params!$E$17-Params!$C$22)/(Params!$E$33-Params!$C$33))*($B88-Params!$C$33),$C88&lt;Params!$C$13+((Params!$E$17-Params!$C$13)/(Params!$E$33-Params!$C$33))*($B88-Params!$C$33))),$N$2,"")</f>
        <v/>
      </c>
      <c r="O88" s="1" t="str">
        <f>IF(AND($C88&gt;=Params!$C$13+((Params!$E$17-Params!$C$13)/(Params!$E$33-Params!$C$33))*($B88-Params!$C$33),$C88&gt;=Params!$E$17+((Params!$H$13-Params!$E$17)/(Params!$H$33-Params!$E$33))*($B88-Params!$E$33),$C88&lt;Params!$C$13+((Params!$D$9-Params!$C$13)/(Params!$D$33-Params!$C$33))*($B88-Params!$C$33),$C88&lt;Params!$D$9+((Params!$H$13-Params!$D$9)/(Params!$H$33-Params!$D$33))*($B88-Params!$D$33)),$O$2,"")</f>
        <v/>
      </c>
      <c r="P88" s="1" t="str">
        <f>IF(AND($C88&gt;=Params!$D$9+((Params!$H$13-Params!$D$9)/(Params!$H$33-Params!$D$33))*($B88-Params!$D$33),$C88&gt;=Params!$H$13+((Params!$K$9-Params!$H$13)/(Params!$K$33-Params!$H$33))*($B88-Params!$H$33),$C88&lt;Params!$D$9+((Params!$G$4-Params!$D$9)/(Params!$G$33-Params!$D$33))*($B88-Params!$D$33),$C88&lt;Params!$G$4+((Params!$K$9-Params!$G$4)/(Params!$K$33-Params!$G$33))*($B88-Params!$G$33)),$P$2,"")</f>
        <v/>
      </c>
      <c r="Q88" s="1" t="str">
        <f>IF(AND($C88&gt;=Params!$G$4+((Params!$K$9-Params!$G$4)/(Params!$K$33-Params!$G$33))*($B88-Params!$G$33),$C88&gt;Params!$K$9+((Params!$L$5-Params!$K$9)/(Params!$L$33-Params!$K$33))*($B88-Params!$K$33),$C88&lt;Params!$G$4+((Params!$L$5-Params!$G$4)/(Params!$L$33-Params!$G$33))*($B88-Params!$G$33)),$Q$2,"")</f>
        <v/>
      </c>
      <c r="R88" s="2" t="str">
        <f>IF(AND(OR($B88&lt;Params!$A$33,AND($B88&gt;=Params!$A$33,$B88&lt;Params!$C$33,$C88&gt;=Params!$A$18+((Params!$C$13-Params!$A$18)/(Params!$C$33-Params!$A$33))*($B88-Params!$A$33)),AND($B88&gt;=Params!$C$33,$B88&lt;Params!$D$33,$C88&gt;=Params!$C$13+((Params!$D$9-Params!$C$13)/(Params!$D$33-Params!$C$33))*($B88-Params!$C$33)),AND($B88&gt;=Params!$D$33,$C88&gt;=Params!$D$9+((Params!$G$4-Params!$D$9)/(Params!$G$33-Params!$D$33))*($B88-Params!$D$33))),$C88&lt;Params!$G$4,$B88&gt;0,$C88&gt;0),$R$2,"")</f>
        <v/>
      </c>
      <c r="S88" s="18" t="str">
        <f t="shared" si="1"/>
        <v/>
      </c>
      <c r="T88" s="14" t="str">
        <f>IF(AND($S88&lt;&gt;$J$2,$S88&lt;&gt;$K$2,$S88&lt;&gt;$L$2),"",
IF($S88=$J$2,IF(Data!$C88&gt;=Data!$D88+2,"Hawaiite","Potassic Trachybasalt"),
IF($S88=$K$2,IF(Data!$C88&gt;=Data!$D88+2,"Mugearite","Shoshonite"),
IF($S88=$L$2,(IF(Data!$C88&gt;=Data!$D88+2,"Benmoreite","Latite")),""))))</f>
        <v/>
      </c>
    </row>
    <row r="89" spans="1:20" x14ac:dyDescent="0.3">
      <c r="A89" s="16">
        <f>Data!$A89</f>
        <v>0</v>
      </c>
      <c r="B89" s="27">
        <f>Data!$B89</f>
        <v>0</v>
      </c>
      <c r="C89" s="28">
        <f>Data!$C89+Data!$D89</f>
        <v>0</v>
      </c>
      <c r="D89" s="1" t="str">
        <f>IF(AND(AND($B89&gt;=Params!$A$33,$B89&lt;Params!$C$33),AND($C89&gt;=Params!$A$32,$C89&lt;Params!$A$26)),$D$2,"")</f>
        <v/>
      </c>
      <c r="E89" s="1" t="str">
        <f>IF(AND(AND($B89&gt;=Params!$C$33,$B89&lt;Params!$F$33),AND($C89&gt;=Params!$C$32,$C89&lt;Params!$C$22)),$E$2,"")</f>
        <v/>
      </c>
      <c r="F89" s="4" t="str">
        <f>IF(AND($B89&gt;=Params!$F$33,$B89&lt;Params!$J$33,$C89&lt;Params!$F$22+((Params!$J$20-Params!$F$22)/(Params!$J$33-Params!$F$33))*($B89-Params!$F$33)),$F$2,"")</f>
        <v/>
      </c>
      <c r="G89" s="4" t="str">
        <f>IF(AND($B89&gt;=Params!$J$33,$B89&lt;Params!$N$33,$C89&lt;Params!$J$20+((Params!$N$18-Params!$J$20)/(Params!$N$33-Params!$J$33))*($B89-Params!$J$33)),$G$2,"")</f>
        <v/>
      </c>
      <c r="H89" s="4" t="str">
        <f>IF(AND($B89&gt;=Params!$N$33,$C89&lt;Params!$N$18+((Params!$Q$16-Params!$N$18)/(Params!$Q$33-Params!$N$33))*($B89-Params!$N$33),C$3&lt;Params!$Q$16+((Params!$S$32-Params!$Q$16)/(Params!$S$33-Params!$Q$33))*($B89-Params!$Q$33)),$H$2,"")</f>
        <v/>
      </c>
      <c r="I89" s="12" t="str">
        <f>IF(AND($B89&gt;=Params!$Q$33,$C89&gt;=Params!$Q$16+((Params!$S$32-Params!$Q$16)/(Params!$S$33-Params!$Q$33))*($B89-Params!$Q$33)),$I$2,"")</f>
        <v/>
      </c>
      <c r="J89" s="1" t="str">
        <f>IF(AND($C89&gt;=Params!$C$22,$C89&lt;Params!$C$22+((Params!$E$17-Params!$C$22)/(Params!$E$33-Params!$C$33))*($B89-Params!$C$33),$C89&lt;Params!$E$17+((Params!$F$22-Params!$E$17)/(Params!$F$33-Params!$E$33))*($B89-Params!$E$33)),$J$2,"")</f>
        <v/>
      </c>
      <c r="K89" s="1" t="str">
        <f>IF(AND($C89&gt;=Params!$E$17+((Params!$F$22-Params!$E$17)/(Params!$F$33-Params!$E$33))*($B89-Params!$E$33),$C89&gt;=Params!$F$22+((Params!$J$20-Params!$F$22)/(Params!$J$33-Params!$F$33))*($B89-Params!$F$33),$C89&lt;Params!$E$17+((Params!$H$13-Params!$E$17)/(Params!$H$33-Params!$E$33))*($B89-Params!$E$33),$C89&lt;Params!$H$13+((Params!$J$20-Params!$H$13)/(Params!$J$33-Params!$H$33))*($B89-Params!$H$33)),$K$2,"")</f>
        <v/>
      </c>
      <c r="L89" s="1" t="str">
        <f>IF(AND($C89&gt;=Params!$H$13+((Params!$J$20-Params!$H$13)/(Params!$J$33-Params!$H$33))*($B89-Params!$H$33),$C89&gt;=Params!$J$20+((Params!$N$18-Params!$J$20)/(Params!$N$33-Params!$J$33))*($B89-Params!$J$33),$C89&lt;Params!$H$13+((Params!$K$9-Params!$H$13)/(Params!$K$33-Params!$H$33))*($B89-Params!$H$33),$C89&lt;Params!$K$9+((Params!$N$18-Params!$K$9)/(Params!$N$33-Params!$K$33))*($B89-Params!$K$33)),$L$2,"")</f>
        <v/>
      </c>
      <c r="M89" s="2" t="str">
        <f>IF(AND($C89&gt;=Params!$K$9+((Params!$N$18-Params!$K$9)/(Params!$N$33-Params!$K$33))*($B89-Params!$K$33),$C89&gt;=Params!$N$18+((Params!$Q$16-Params!$N$18)/(Params!$Q$33-Params!$N119))*($B89-Params!$Q$33),$C89&lt;Params!$K$9+((Params!$L$5-Params!$K$9)/(Params!$L$33-Params!$K$33))*($B89-Params!$K$33),$C89&lt;Params!$L$5+((Params!$Q$4-Params!$L$5)/(Params!$Q$33-Params!$L$33))*($B89-Params!$L$33),$B89&lt;Params!$Q$33),$M$2,"")</f>
        <v/>
      </c>
      <c r="N89" s="3" t="str">
        <f>IF(OR(AND($C89&gt;=Params!$A$26,$B89&gt;=Params!$A$33,$B89&lt;Params!$C$33,$C89&lt;Params!$A$18+((Params!$C$13-Params!$A$18)/(Params!$C$33-Params!$A$33))*($B89-Params!$A$33)),AND($B89&gt;=Params!$C$33,$C89&gt;Params!$C$22+((Params!$E$17-Params!$C$22)/(Params!$E$33-Params!$C$33))*($B89-Params!$C$33),$C89&lt;Params!$C$13+((Params!$E$17-Params!$C$13)/(Params!$E$33-Params!$C$33))*($B89-Params!$C$33))),$N$2,"")</f>
        <v/>
      </c>
      <c r="O89" s="1" t="str">
        <f>IF(AND($C89&gt;=Params!$C$13+((Params!$E$17-Params!$C$13)/(Params!$E$33-Params!$C$33))*($B89-Params!$C$33),$C89&gt;=Params!$E$17+((Params!$H$13-Params!$E$17)/(Params!$H$33-Params!$E$33))*($B89-Params!$E$33),$C89&lt;Params!$C$13+((Params!$D$9-Params!$C$13)/(Params!$D$33-Params!$C$33))*($B89-Params!$C$33),$C89&lt;Params!$D$9+((Params!$H$13-Params!$D$9)/(Params!$H$33-Params!$D$33))*($B89-Params!$D$33)),$O$2,"")</f>
        <v/>
      </c>
      <c r="P89" s="1" t="str">
        <f>IF(AND($C89&gt;=Params!$D$9+((Params!$H$13-Params!$D$9)/(Params!$H$33-Params!$D$33))*($B89-Params!$D$33),$C89&gt;=Params!$H$13+((Params!$K$9-Params!$H$13)/(Params!$K$33-Params!$H$33))*($B89-Params!$H$33),$C89&lt;Params!$D$9+((Params!$G$4-Params!$D$9)/(Params!$G$33-Params!$D$33))*($B89-Params!$D$33),$C89&lt;Params!$G$4+((Params!$K$9-Params!$G$4)/(Params!$K$33-Params!$G$33))*($B89-Params!$G$33)),$P$2,"")</f>
        <v/>
      </c>
      <c r="Q89" s="1" t="str">
        <f>IF(AND($C89&gt;=Params!$G$4+((Params!$K$9-Params!$G$4)/(Params!$K$33-Params!$G$33))*($B89-Params!$G$33),$C89&gt;Params!$K$9+((Params!$L$5-Params!$K$9)/(Params!$L$33-Params!$K$33))*($B89-Params!$K$33),$C89&lt;Params!$G$4+((Params!$L$5-Params!$G$4)/(Params!$L$33-Params!$G$33))*($B89-Params!$G$33)),$Q$2,"")</f>
        <v/>
      </c>
      <c r="R89" s="2" t="str">
        <f>IF(AND(OR($B89&lt;Params!$A$33,AND($B89&gt;=Params!$A$33,$B89&lt;Params!$C$33,$C89&gt;=Params!$A$18+((Params!$C$13-Params!$A$18)/(Params!$C$33-Params!$A$33))*($B89-Params!$A$33)),AND($B89&gt;=Params!$C$33,$B89&lt;Params!$D$33,$C89&gt;=Params!$C$13+((Params!$D$9-Params!$C$13)/(Params!$D$33-Params!$C$33))*($B89-Params!$C$33)),AND($B89&gt;=Params!$D$33,$C89&gt;=Params!$D$9+((Params!$G$4-Params!$D$9)/(Params!$G$33-Params!$D$33))*($B89-Params!$D$33))),$C89&lt;Params!$G$4,$B89&gt;0,$C89&gt;0),$R$2,"")</f>
        <v/>
      </c>
      <c r="S89" s="18" t="str">
        <f t="shared" si="1"/>
        <v/>
      </c>
      <c r="T89" s="14" t="str">
        <f>IF(AND($S89&lt;&gt;$J$2,$S89&lt;&gt;$K$2,$S89&lt;&gt;$L$2),"",
IF($S89=$J$2,IF(Data!$C89&gt;=Data!$D89+2,"Hawaiite","Potassic Trachybasalt"),
IF($S89=$K$2,IF(Data!$C89&gt;=Data!$D89+2,"Mugearite","Shoshonite"),
IF($S89=$L$2,(IF(Data!$C89&gt;=Data!$D89+2,"Benmoreite","Latite")),""))))</f>
        <v/>
      </c>
    </row>
    <row r="90" spans="1:20" x14ac:dyDescent="0.3">
      <c r="A90" s="16">
        <f>Data!$A90</f>
        <v>0</v>
      </c>
      <c r="B90" s="27">
        <f>Data!$B90</f>
        <v>0</v>
      </c>
      <c r="C90" s="28">
        <f>Data!$C90+Data!$D90</f>
        <v>0</v>
      </c>
      <c r="D90" s="1" t="str">
        <f>IF(AND(AND($B90&gt;=Params!$A$33,$B90&lt;Params!$C$33),AND($C90&gt;=Params!$A$32,$C90&lt;Params!$A$26)),$D$2,"")</f>
        <v/>
      </c>
      <c r="E90" s="1" t="str">
        <f>IF(AND(AND($B90&gt;=Params!$C$33,$B90&lt;Params!$F$33),AND($C90&gt;=Params!$C$32,$C90&lt;Params!$C$22)),$E$2,"")</f>
        <v/>
      </c>
      <c r="F90" s="4" t="str">
        <f>IF(AND($B90&gt;=Params!$F$33,$B90&lt;Params!$J$33,$C90&lt;Params!$F$22+((Params!$J$20-Params!$F$22)/(Params!$J$33-Params!$F$33))*($B90-Params!$F$33)),$F$2,"")</f>
        <v/>
      </c>
      <c r="G90" s="4" t="str">
        <f>IF(AND($B90&gt;=Params!$J$33,$B90&lt;Params!$N$33,$C90&lt;Params!$J$20+((Params!$N$18-Params!$J$20)/(Params!$N$33-Params!$J$33))*($B90-Params!$J$33)),$G$2,"")</f>
        <v/>
      </c>
      <c r="H90" s="4" t="str">
        <f>IF(AND($B90&gt;=Params!$N$33,$C90&lt;Params!$N$18+((Params!$Q$16-Params!$N$18)/(Params!$Q$33-Params!$N$33))*($B90-Params!$N$33),C$3&lt;Params!$Q$16+((Params!$S$32-Params!$Q$16)/(Params!$S$33-Params!$Q$33))*($B90-Params!$Q$33)),$H$2,"")</f>
        <v/>
      </c>
      <c r="I90" s="12" t="str">
        <f>IF(AND($B90&gt;=Params!$Q$33,$C90&gt;=Params!$Q$16+((Params!$S$32-Params!$Q$16)/(Params!$S$33-Params!$Q$33))*($B90-Params!$Q$33)),$I$2,"")</f>
        <v/>
      </c>
      <c r="J90" s="1" t="str">
        <f>IF(AND($C90&gt;=Params!$C$22,$C90&lt;Params!$C$22+((Params!$E$17-Params!$C$22)/(Params!$E$33-Params!$C$33))*($B90-Params!$C$33),$C90&lt;Params!$E$17+((Params!$F$22-Params!$E$17)/(Params!$F$33-Params!$E$33))*($B90-Params!$E$33)),$J$2,"")</f>
        <v/>
      </c>
      <c r="K90" s="1" t="str">
        <f>IF(AND($C90&gt;=Params!$E$17+((Params!$F$22-Params!$E$17)/(Params!$F$33-Params!$E$33))*($B90-Params!$E$33),$C90&gt;=Params!$F$22+((Params!$J$20-Params!$F$22)/(Params!$J$33-Params!$F$33))*($B90-Params!$F$33),$C90&lt;Params!$E$17+((Params!$H$13-Params!$E$17)/(Params!$H$33-Params!$E$33))*($B90-Params!$E$33),$C90&lt;Params!$H$13+((Params!$J$20-Params!$H$13)/(Params!$J$33-Params!$H$33))*($B90-Params!$H$33)),$K$2,"")</f>
        <v/>
      </c>
      <c r="L90" s="1" t="str">
        <f>IF(AND($C90&gt;=Params!$H$13+((Params!$J$20-Params!$H$13)/(Params!$J$33-Params!$H$33))*($B90-Params!$H$33),$C90&gt;=Params!$J$20+((Params!$N$18-Params!$J$20)/(Params!$N$33-Params!$J$33))*($B90-Params!$J$33),$C90&lt;Params!$H$13+((Params!$K$9-Params!$H$13)/(Params!$K$33-Params!$H$33))*($B90-Params!$H$33),$C90&lt;Params!$K$9+((Params!$N$18-Params!$K$9)/(Params!$N$33-Params!$K$33))*($B90-Params!$K$33)),$L$2,"")</f>
        <v/>
      </c>
      <c r="M90" s="2" t="str">
        <f>IF(AND($C90&gt;=Params!$K$9+((Params!$N$18-Params!$K$9)/(Params!$N$33-Params!$K$33))*($B90-Params!$K$33),$C90&gt;=Params!$N$18+((Params!$Q$16-Params!$N$18)/(Params!$Q$33-Params!$N120))*($B90-Params!$Q$33),$C90&lt;Params!$K$9+((Params!$L$5-Params!$K$9)/(Params!$L$33-Params!$K$33))*($B90-Params!$K$33),$C90&lt;Params!$L$5+((Params!$Q$4-Params!$L$5)/(Params!$Q$33-Params!$L$33))*($B90-Params!$L$33),$B90&lt;Params!$Q$33),$M$2,"")</f>
        <v/>
      </c>
      <c r="N90" s="3" t="str">
        <f>IF(OR(AND($C90&gt;=Params!$A$26,$B90&gt;=Params!$A$33,$B90&lt;Params!$C$33,$C90&lt;Params!$A$18+((Params!$C$13-Params!$A$18)/(Params!$C$33-Params!$A$33))*($B90-Params!$A$33)),AND($B90&gt;=Params!$C$33,$C90&gt;Params!$C$22+((Params!$E$17-Params!$C$22)/(Params!$E$33-Params!$C$33))*($B90-Params!$C$33),$C90&lt;Params!$C$13+((Params!$E$17-Params!$C$13)/(Params!$E$33-Params!$C$33))*($B90-Params!$C$33))),$N$2,"")</f>
        <v/>
      </c>
      <c r="O90" s="1" t="str">
        <f>IF(AND($C90&gt;=Params!$C$13+((Params!$E$17-Params!$C$13)/(Params!$E$33-Params!$C$33))*($B90-Params!$C$33),$C90&gt;=Params!$E$17+((Params!$H$13-Params!$E$17)/(Params!$H$33-Params!$E$33))*($B90-Params!$E$33),$C90&lt;Params!$C$13+((Params!$D$9-Params!$C$13)/(Params!$D$33-Params!$C$33))*($B90-Params!$C$33),$C90&lt;Params!$D$9+((Params!$H$13-Params!$D$9)/(Params!$H$33-Params!$D$33))*($B90-Params!$D$33)),$O$2,"")</f>
        <v/>
      </c>
      <c r="P90" s="1" t="str">
        <f>IF(AND($C90&gt;=Params!$D$9+((Params!$H$13-Params!$D$9)/(Params!$H$33-Params!$D$33))*($B90-Params!$D$33),$C90&gt;=Params!$H$13+((Params!$K$9-Params!$H$13)/(Params!$K$33-Params!$H$33))*($B90-Params!$H$33),$C90&lt;Params!$D$9+((Params!$G$4-Params!$D$9)/(Params!$G$33-Params!$D$33))*($B90-Params!$D$33),$C90&lt;Params!$G$4+((Params!$K$9-Params!$G$4)/(Params!$K$33-Params!$G$33))*($B90-Params!$G$33)),$P$2,"")</f>
        <v/>
      </c>
      <c r="Q90" s="1" t="str">
        <f>IF(AND($C90&gt;=Params!$G$4+((Params!$K$9-Params!$G$4)/(Params!$K$33-Params!$G$33))*($B90-Params!$G$33),$C90&gt;Params!$K$9+((Params!$L$5-Params!$K$9)/(Params!$L$33-Params!$K$33))*($B90-Params!$K$33),$C90&lt;Params!$G$4+((Params!$L$5-Params!$G$4)/(Params!$L$33-Params!$G$33))*($B90-Params!$G$33)),$Q$2,"")</f>
        <v/>
      </c>
      <c r="R90" s="2" t="str">
        <f>IF(AND(OR($B90&lt;Params!$A$33,AND($B90&gt;=Params!$A$33,$B90&lt;Params!$C$33,$C90&gt;=Params!$A$18+((Params!$C$13-Params!$A$18)/(Params!$C$33-Params!$A$33))*($B90-Params!$A$33)),AND($B90&gt;=Params!$C$33,$B90&lt;Params!$D$33,$C90&gt;=Params!$C$13+((Params!$D$9-Params!$C$13)/(Params!$D$33-Params!$C$33))*($B90-Params!$C$33)),AND($B90&gt;=Params!$D$33,$C90&gt;=Params!$D$9+((Params!$G$4-Params!$D$9)/(Params!$G$33-Params!$D$33))*($B90-Params!$D$33))),$C90&lt;Params!$G$4,$B90&gt;0,$C90&gt;0),$R$2,"")</f>
        <v/>
      </c>
      <c r="S90" s="18" t="str">
        <f t="shared" si="1"/>
        <v/>
      </c>
      <c r="T90" s="14" t="str">
        <f>IF(AND($S90&lt;&gt;$J$2,$S90&lt;&gt;$K$2,$S90&lt;&gt;$L$2),"",
IF($S90=$J$2,IF(Data!$C90&gt;=Data!$D90+2,"Hawaiite","Potassic Trachybasalt"),
IF($S90=$K$2,IF(Data!$C90&gt;=Data!$D90+2,"Mugearite","Shoshonite"),
IF($S90=$L$2,(IF(Data!$C90&gt;=Data!$D90+2,"Benmoreite","Latite")),""))))</f>
        <v/>
      </c>
    </row>
    <row r="91" spans="1:20" x14ac:dyDescent="0.3">
      <c r="A91" s="16">
        <f>Data!$A91</f>
        <v>0</v>
      </c>
      <c r="B91" s="27">
        <f>Data!$B91</f>
        <v>0</v>
      </c>
      <c r="C91" s="28">
        <f>Data!$C91+Data!$D91</f>
        <v>0</v>
      </c>
      <c r="D91" s="1" t="str">
        <f>IF(AND(AND($B91&gt;=Params!$A$33,$B91&lt;Params!$C$33),AND($C91&gt;=Params!$A$32,$C91&lt;Params!$A$26)),$D$2,"")</f>
        <v/>
      </c>
      <c r="E91" s="1" t="str">
        <f>IF(AND(AND($B91&gt;=Params!$C$33,$B91&lt;Params!$F$33),AND($C91&gt;=Params!$C$32,$C91&lt;Params!$C$22)),$E$2,"")</f>
        <v/>
      </c>
      <c r="F91" s="4" t="str">
        <f>IF(AND($B91&gt;=Params!$F$33,$B91&lt;Params!$J$33,$C91&lt;Params!$F$22+((Params!$J$20-Params!$F$22)/(Params!$J$33-Params!$F$33))*($B91-Params!$F$33)),$F$2,"")</f>
        <v/>
      </c>
      <c r="G91" s="4" t="str">
        <f>IF(AND($B91&gt;=Params!$J$33,$B91&lt;Params!$N$33,$C91&lt;Params!$J$20+((Params!$N$18-Params!$J$20)/(Params!$N$33-Params!$J$33))*($B91-Params!$J$33)),$G$2,"")</f>
        <v/>
      </c>
      <c r="H91" s="4" t="str">
        <f>IF(AND($B91&gt;=Params!$N$33,$C91&lt;Params!$N$18+((Params!$Q$16-Params!$N$18)/(Params!$Q$33-Params!$N$33))*($B91-Params!$N$33),C$3&lt;Params!$Q$16+((Params!$S$32-Params!$Q$16)/(Params!$S$33-Params!$Q$33))*($B91-Params!$Q$33)),$H$2,"")</f>
        <v/>
      </c>
      <c r="I91" s="12" t="str">
        <f>IF(AND($B91&gt;=Params!$Q$33,$C91&gt;=Params!$Q$16+((Params!$S$32-Params!$Q$16)/(Params!$S$33-Params!$Q$33))*($B91-Params!$Q$33)),$I$2,"")</f>
        <v/>
      </c>
      <c r="J91" s="1" t="str">
        <f>IF(AND($C91&gt;=Params!$C$22,$C91&lt;Params!$C$22+((Params!$E$17-Params!$C$22)/(Params!$E$33-Params!$C$33))*($B91-Params!$C$33),$C91&lt;Params!$E$17+((Params!$F$22-Params!$E$17)/(Params!$F$33-Params!$E$33))*($B91-Params!$E$33)),$J$2,"")</f>
        <v/>
      </c>
      <c r="K91" s="1" t="str">
        <f>IF(AND($C91&gt;=Params!$E$17+((Params!$F$22-Params!$E$17)/(Params!$F$33-Params!$E$33))*($B91-Params!$E$33),$C91&gt;=Params!$F$22+((Params!$J$20-Params!$F$22)/(Params!$J$33-Params!$F$33))*($B91-Params!$F$33),$C91&lt;Params!$E$17+((Params!$H$13-Params!$E$17)/(Params!$H$33-Params!$E$33))*($B91-Params!$E$33),$C91&lt;Params!$H$13+((Params!$J$20-Params!$H$13)/(Params!$J$33-Params!$H$33))*($B91-Params!$H$33)),$K$2,"")</f>
        <v/>
      </c>
      <c r="L91" s="1" t="str">
        <f>IF(AND($C91&gt;=Params!$H$13+((Params!$J$20-Params!$H$13)/(Params!$J$33-Params!$H$33))*($B91-Params!$H$33),$C91&gt;=Params!$J$20+((Params!$N$18-Params!$J$20)/(Params!$N$33-Params!$J$33))*($B91-Params!$J$33),$C91&lt;Params!$H$13+((Params!$K$9-Params!$H$13)/(Params!$K$33-Params!$H$33))*($B91-Params!$H$33),$C91&lt;Params!$K$9+((Params!$N$18-Params!$K$9)/(Params!$N$33-Params!$K$33))*($B91-Params!$K$33)),$L$2,"")</f>
        <v/>
      </c>
      <c r="M91" s="2" t="str">
        <f>IF(AND($C91&gt;=Params!$K$9+((Params!$N$18-Params!$K$9)/(Params!$N$33-Params!$K$33))*($B91-Params!$K$33),$C91&gt;=Params!$N$18+((Params!$Q$16-Params!$N$18)/(Params!$Q$33-Params!$N121))*($B91-Params!$Q$33),$C91&lt;Params!$K$9+((Params!$L$5-Params!$K$9)/(Params!$L$33-Params!$K$33))*($B91-Params!$K$33),$C91&lt;Params!$L$5+((Params!$Q$4-Params!$L$5)/(Params!$Q$33-Params!$L$33))*($B91-Params!$L$33),$B91&lt;Params!$Q$33),$M$2,"")</f>
        <v/>
      </c>
      <c r="N91" s="3" t="str">
        <f>IF(OR(AND($C91&gt;=Params!$A$26,$B91&gt;=Params!$A$33,$B91&lt;Params!$C$33,$C91&lt;Params!$A$18+((Params!$C$13-Params!$A$18)/(Params!$C$33-Params!$A$33))*($B91-Params!$A$33)),AND($B91&gt;=Params!$C$33,$C91&gt;Params!$C$22+((Params!$E$17-Params!$C$22)/(Params!$E$33-Params!$C$33))*($B91-Params!$C$33),$C91&lt;Params!$C$13+((Params!$E$17-Params!$C$13)/(Params!$E$33-Params!$C$33))*($B91-Params!$C$33))),$N$2,"")</f>
        <v/>
      </c>
      <c r="O91" s="1" t="str">
        <f>IF(AND($C91&gt;=Params!$C$13+((Params!$E$17-Params!$C$13)/(Params!$E$33-Params!$C$33))*($B91-Params!$C$33),$C91&gt;=Params!$E$17+((Params!$H$13-Params!$E$17)/(Params!$H$33-Params!$E$33))*($B91-Params!$E$33),$C91&lt;Params!$C$13+((Params!$D$9-Params!$C$13)/(Params!$D$33-Params!$C$33))*($B91-Params!$C$33),$C91&lt;Params!$D$9+((Params!$H$13-Params!$D$9)/(Params!$H$33-Params!$D$33))*($B91-Params!$D$33)),$O$2,"")</f>
        <v/>
      </c>
      <c r="P91" s="1" t="str">
        <f>IF(AND($C91&gt;=Params!$D$9+((Params!$H$13-Params!$D$9)/(Params!$H$33-Params!$D$33))*($B91-Params!$D$33),$C91&gt;=Params!$H$13+((Params!$K$9-Params!$H$13)/(Params!$K$33-Params!$H$33))*($B91-Params!$H$33),$C91&lt;Params!$D$9+((Params!$G$4-Params!$D$9)/(Params!$G$33-Params!$D$33))*($B91-Params!$D$33),$C91&lt;Params!$G$4+((Params!$K$9-Params!$G$4)/(Params!$K$33-Params!$G$33))*($B91-Params!$G$33)),$P$2,"")</f>
        <v/>
      </c>
      <c r="Q91" s="1" t="str">
        <f>IF(AND($C91&gt;=Params!$G$4+((Params!$K$9-Params!$G$4)/(Params!$K$33-Params!$G$33))*($B91-Params!$G$33),$C91&gt;Params!$K$9+((Params!$L$5-Params!$K$9)/(Params!$L$33-Params!$K$33))*($B91-Params!$K$33),$C91&lt;Params!$G$4+((Params!$L$5-Params!$G$4)/(Params!$L$33-Params!$G$33))*($B91-Params!$G$33)),$Q$2,"")</f>
        <v/>
      </c>
      <c r="R91" s="2" t="str">
        <f>IF(AND(OR($B91&lt;Params!$A$33,AND($B91&gt;=Params!$A$33,$B91&lt;Params!$C$33,$C91&gt;=Params!$A$18+((Params!$C$13-Params!$A$18)/(Params!$C$33-Params!$A$33))*($B91-Params!$A$33)),AND($B91&gt;=Params!$C$33,$B91&lt;Params!$D$33,$C91&gt;=Params!$C$13+((Params!$D$9-Params!$C$13)/(Params!$D$33-Params!$C$33))*($B91-Params!$C$33)),AND($B91&gt;=Params!$D$33,$C91&gt;=Params!$D$9+((Params!$G$4-Params!$D$9)/(Params!$G$33-Params!$D$33))*($B91-Params!$D$33))),$C91&lt;Params!$G$4,$B91&gt;0,$C91&gt;0),$R$2,"")</f>
        <v/>
      </c>
      <c r="S91" s="18" t="str">
        <f t="shared" si="1"/>
        <v/>
      </c>
      <c r="T91" s="14" t="str">
        <f>IF(AND($S91&lt;&gt;$J$2,$S91&lt;&gt;$K$2,$S91&lt;&gt;$L$2),"",
IF($S91=$J$2,IF(Data!$C91&gt;=Data!$D91+2,"Hawaiite","Potassic Trachybasalt"),
IF($S91=$K$2,IF(Data!$C91&gt;=Data!$D91+2,"Mugearite","Shoshonite"),
IF($S91=$L$2,(IF(Data!$C91&gt;=Data!$D91+2,"Benmoreite","Latite")),""))))</f>
        <v/>
      </c>
    </row>
    <row r="92" spans="1:20" x14ac:dyDescent="0.3">
      <c r="A92" s="16">
        <f>Data!$A92</f>
        <v>0</v>
      </c>
      <c r="B92" s="27">
        <f>Data!$B92</f>
        <v>0</v>
      </c>
      <c r="C92" s="28">
        <f>Data!$C92+Data!$D92</f>
        <v>0</v>
      </c>
      <c r="D92" s="1" t="str">
        <f>IF(AND(AND($B92&gt;=Params!$A$33,$B92&lt;Params!$C$33),AND($C92&gt;=Params!$A$32,$C92&lt;Params!$A$26)),$D$2,"")</f>
        <v/>
      </c>
      <c r="E92" s="1" t="str">
        <f>IF(AND(AND($B92&gt;=Params!$C$33,$B92&lt;Params!$F$33),AND($C92&gt;=Params!$C$32,$C92&lt;Params!$C$22)),$E$2,"")</f>
        <v/>
      </c>
      <c r="F92" s="4" t="str">
        <f>IF(AND($B92&gt;=Params!$F$33,$B92&lt;Params!$J$33,$C92&lt;Params!$F$22+((Params!$J$20-Params!$F$22)/(Params!$J$33-Params!$F$33))*($B92-Params!$F$33)),$F$2,"")</f>
        <v/>
      </c>
      <c r="G92" s="4" t="str">
        <f>IF(AND($B92&gt;=Params!$J$33,$B92&lt;Params!$N$33,$C92&lt;Params!$J$20+((Params!$N$18-Params!$J$20)/(Params!$N$33-Params!$J$33))*($B92-Params!$J$33)),$G$2,"")</f>
        <v/>
      </c>
      <c r="H92" s="4" t="str">
        <f>IF(AND($B92&gt;=Params!$N$33,$C92&lt;Params!$N$18+((Params!$Q$16-Params!$N$18)/(Params!$Q$33-Params!$N$33))*($B92-Params!$N$33),C$3&lt;Params!$Q$16+((Params!$S$32-Params!$Q$16)/(Params!$S$33-Params!$Q$33))*($B92-Params!$Q$33)),$H$2,"")</f>
        <v/>
      </c>
      <c r="I92" s="12" t="str">
        <f>IF(AND($B92&gt;=Params!$Q$33,$C92&gt;=Params!$Q$16+((Params!$S$32-Params!$Q$16)/(Params!$S$33-Params!$Q$33))*($B92-Params!$Q$33)),$I$2,"")</f>
        <v/>
      </c>
      <c r="J92" s="1" t="str">
        <f>IF(AND($C92&gt;=Params!$C$22,$C92&lt;Params!$C$22+((Params!$E$17-Params!$C$22)/(Params!$E$33-Params!$C$33))*($B92-Params!$C$33),$C92&lt;Params!$E$17+((Params!$F$22-Params!$E$17)/(Params!$F$33-Params!$E$33))*($B92-Params!$E$33)),$J$2,"")</f>
        <v/>
      </c>
      <c r="K92" s="1" t="str">
        <f>IF(AND($C92&gt;=Params!$E$17+((Params!$F$22-Params!$E$17)/(Params!$F$33-Params!$E$33))*($B92-Params!$E$33),$C92&gt;=Params!$F$22+((Params!$J$20-Params!$F$22)/(Params!$J$33-Params!$F$33))*($B92-Params!$F$33),$C92&lt;Params!$E$17+((Params!$H$13-Params!$E$17)/(Params!$H$33-Params!$E$33))*($B92-Params!$E$33),$C92&lt;Params!$H$13+((Params!$J$20-Params!$H$13)/(Params!$J$33-Params!$H$33))*($B92-Params!$H$33)),$K$2,"")</f>
        <v/>
      </c>
      <c r="L92" s="1" t="str">
        <f>IF(AND($C92&gt;=Params!$H$13+((Params!$J$20-Params!$H$13)/(Params!$J$33-Params!$H$33))*($B92-Params!$H$33),$C92&gt;=Params!$J$20+((Params!$N$18-Params!$J$20)/(Params!$N$33-Params!$J$33))*($B92-Params!$J$33),$C92&lt;Params!$H$13+((Params!$K$9-Params!$H$13)/(Params!$K$33-Params!$H$33))*($B92-Params!$H$33),$C92&lt;Params!$K$9+((Params!$N$18-Params!$K$9)/(Params!$N$33-Params!$K$33))*($B92-Params!$K$33)),$L$2,"")</f>
        <v/>
      </c>
      <c r="M92" s="2" t="str">
        <f>IF(AND($C92&gt;=Params!$K$9+((Params!$N$18-Params!$K$9)/(Params!$N$33-Params!$K$33))*($B92-Params!$K$33),$C92&gt;=Params!$N$18+((Params!$Q$16-Params!$N$18)/(Params!$Q$33-Params!$N122))*($B92-Params!$Q$33),$C92&lt;Params!$K$9+((Params!$L$5-Params!$K$9)/(Params!$L$33-Params!$K$33))*($B92-Params!$K$33),$C92&lt;Params!$L$5+((Params!$Q$4-Params!$L$5)/(Params!$Q$33-Params!$L$33))*($B92-Params!$L$33),$B92&lt;Params!$Q$33),$M$2,"")</f>
        <v/>
      </c>
      <c r="N92" s="3" t="str">
        <f>IF(OR(AND($C92&gt;=Params!$A$26,$B92&gt;=Params!$A$33,$B92&lt;Params!$C$33,$C92&lt;Params!$A$18+((Params!$C$13-Params!$A$18)/(Params!$C$33-Params!$A$33))*($B92-Params!$A$33)),AND($B92&gt;=Params!$C$33,$C92&gt;Params!$C$22+((Params!$E$17-Params!$C$22)/(Params!$E$33-Params!$C$33))*($B92-Params!$C$33),$C92&lt;Params!$C$13+((Params!$E$17-Params!$C$13)/(Params!$E$33-Params!$C$33))*($B92-Params!$C$33))),$N$2,"")</f>
        <v/>
      </c>
      <c r="O92" s="1" t="str">
        <f>IF(AND($C92&gt;=Params!$C$13+((Params!$E$17-Params!$C$13)/(Params!$E$33-Params!$C$33))*($B92-Params!$C$33),$C92&gt;=Params!$E$17+((Params!$H$13-Params!$E$17)/(Params!$H$33-Params!$E$33))*($B92-Params!$E$33),$C92&lt;Params!$C$13+((Params!$D$9-Params!$C$13)/(Params!$D$33-Params!$C$33))*($B92-Params!$C$33),$C92&lt;Params!$D$9+((Params!$H$13-Params!$D$9)/(Params!$H$33-Params!$D$33))*($B92-Params!$D$33)),$O$2,"")</f>
        <v/>
      </c>
      <c r="P92" s="1" t="str">
        <f>IF(AND($C92&gt;=Params!$D$9+((Params!$H$13-Params!$D$9)/(Params!$H$33-Params!$D$33))*($B92-Params!$D$33),$C92&gt;=Params!$H$13+((Params!$K$9-Params!$H$13)/(Params!$K$33-Params!$H$33))*($B92-Params!$H$33),$C92&lt;Params!$D$9+((Params!$G$4-Params!$D$9)/(Params!$G$33-Params!$D$33))*($B92-Params!$D$33),$C92&lt;Params!$G$4+((Params!$K$9-Params!$G$4)/(Params!$K$33-Params!$G$33))*($B92-Params!$G$33)),$P$2,"")</f>
        <v/>
      </c>
      <c r="Q92" s="1" t="str">
        <f>IF(AND($C92&gt;=Params!$G$4+((Params!$K$9-Params!$G$4)/(Params!$K$33-Params!$G$33))*($B92-Params!$G$33),$C92&gt;Params!$K$9+((Params!$L$5-Params!$K$9)/(Params!$L$33-Params!$K$33))*($B92-Params!$K$33),$C92&lt;Params!$G$4+((Params!$L$5-Params!$G$4)/(Params!$L$33-Params!$G$33))*($B92-Params!$G$33)),$Q$2,"")</f>
        <v/>
      </c>
      <c r="R92" s="2" t="str">
        <f>IF(AND(OR($B92&lt;Params!$A$33,AND($B92&gt;=Params!$A$33,$B92&lt;Params!$C$33,$C92&gt;=Params!$A$18+((Params!$C$13-Params!$A$18)/(Params!$C$33-Params!$A$33))*($B92-Params!$A$33)),AND($B92&gt;=Params!$C$33,$B92&lt;Params!$D$33,$C92&gt;=Params!$C$13+((Params!$D$9-Params!$C$13)/(Params!$D$33-Params!$C$33))*($B92-Params!$C$33)),AND($B92&gt;=Params!$D$33,$C92&gt;=Params!$D$9+((Params!$G$4-Params!$D$9)/(Params!$G$33-Params!$D$33))*($B92-Params!$D$33))),$C92&lt;Params!$G$4,$B92&gt;0,$C92&gt;0),$R$2,"")</f>
        <v/>
      </c>
      <c r="S92" s="18" t="str">
        <f t="shared" si="1"/>
        <v/>
      </c>
      <c r="T92" s="14" t="str">
        <f>IF(AND($S92&lt;&gt;$J$2,$S92&lt;&gt;$K$2,$S92&lt;&gt;$L$2),"",
IF($S92=$J$2,IF(Data!$C92&gt;=Data!$D92+2,"Hawaiite","Potassic Trachybasalt"),
IF($S92=$K$2,IF(Data!$C92&gt;=Data!$D92+2,"Mugearite","Shoshonite"),
IF($S92=$L$2,(IF(Data!$C92&gt;=Data!$D92+2,"Benmoreite","Latite")),""))))</f>
        <v/>
      </c>
    </row>
    <row r="93" spans="1:20" x14ac:dyDescent="0.3">
      <c r="A93" s="16">
        <f>Data!$A93</f>
        <v>0</v>
      </c>
      <c r="B93" s="27">
        <f>Data!$B93</f>
        <v>0</v>
      </c>
      <c r="C93" s="28">
        <f>Data!$C93+Data!$D93</f>
        <v>0</v>
      </c>
      <c r="D93" s="1" t="str">
        <f>IF(AND(AND($B93&gt;=Params!$A$33,$B93&lt;Params!$C$33),AND($C93&gt;=Params!$A$32,$C93&lt;Params!$A$26)),$D$2,"")</f>
        <v/>
      </c>
      <c r="E93" s="1" t="str">
        <f>IF(AND(AND($B93&gt;=Params!$C$33,$B93&lt;Params!$F$33),AND($C93&gt;=Params!$C$32,$C93&lt;Params!$C$22)),$E$2,"")</f>
        <v/>
      </c>
      <c r="F93" s="4" t="str">
        <f>IF(AND($B93&gt;=Params!$F$33,$B93&lt;Params!$J$33,$C93&lt;Params!$F$22+((Params!$J$20-Params!$F$22)/(Params!$J$33-Params!$F$33))*($B93-Params!$F$33)),$F$2,"")</f>
        <v/>
      </c>
      <c r="G93" s="4" t="str">
        <f>IF(AND($B93&gt;=Params!$J$33,$B93&lt;Params!$N$33,$C93&lt;Params!$J$20+((Params!$N$18-Params!$J$20)/(Params!$N$33-Params!$J$33))*($B93-Params!$J$33)),$G$2,"")</f>
        <v/>
      </c>
      <c r="H93" s="4" t="str">
        <f>IF(AND($B93&gt;=Params!$N$33,$C93&lt;Params!$N$18+((Params!$Q$16-Params!$N$18)/(Params!$Q$33-Params!$N$33))*($B93-Params!$N$33),C$3&lt;Params!$Q$16+((Params!$S$32-Params!$Q$16)/(Params!$S$33-Params!$Q$33))*($B93-Params!$Q$33)),$H$2,"")</f>
        <v/>
      </c>
      <c r="I93" s="12" t="str">
        <f>IF(AND($B93&gt;=Params!$Q$33,$C93&gt;=Params!$Q$16+((Params!$S$32-Params!$Q$16)/(Params!$S$33-Params!$Q$33))*($B93-Params!$Q$33)),$I$2,"")</f>
        <v/>
      </c>
      <c r="J93" s="1" t="str">
        <f>IF(AND($C93&gt;=Params!$C$22,$C93&lt;Params!$C$22+((Params!$E$17-Params!$C$22)/(Params!$E$33-Params!$C$33))*($B93-Params!$C$33),$C93&lt;Params!$E$17+((Params!$F$22-Params!$E$17)/(Params!$F$33-Params!$E$33))*($B93-Params!$E$33)),$J$2,"")</f>
        <v/>
      </c>
      <c r="K93" s="1" t="str">
        <f>IF(AND($C93&gt;=Params!$E$17+((Params!$F$22-Params!$E$17)/(Params!$F$33-Params!$E$33))*($B93-Params!$E$33),$C93&gt;=Params!$F$22+((Params!$J$20-Params!$F$22)/(Params!$J$33-Params!$F$33))*($B93-Params!$F$33),$C93&lt;Params!$E$17+((Params!$H$13-Params!$E$17)/(Params!$H$33-Params!$E$33))*($B93-Params!$E$33),$C93&lt;Params!$H$13+((Params!$J$20-Params!$H$13)/(Params!$J$33-Params!$H$33))*($B93-Params!$H$33)),$K$2,"")</f>
        <v/>
      </c>
      <c r="L93" s="1" t="str">
        <f>IF(AND($C93&gt;=Params!$H$13+((Params!$J$20-Params!$H$13)/(Params!$J$33-Params!$H$33))*($B93-Params!$H$33),$C93&gt;=Params!$J$20+((Params!$N$18-Params!$J$20)/(Params!$N$33-Params!$J$33))*($B93-Params!$J$33),$C93&lt;Params!$H$13+((Params!$K$9-Params!$H$13)/(Params!$K$33-Params!$H$33))*($B93-Params!$H$33),$C93&lt;Params!$K$9+((Params!$N$18-Params!$K$9)/(Params!$N$33-Params!$K$33))*($B93-Params!$K$33)),$L$2,"")</f>
        <v/>
      </c>
      <c r="M93" s="2" t="str">
        <f>IF(AND($C93&gt;=Params!$K$9+((Params!$N$18-Params!$K$9)/(Params!$N$33-Params!$K$33))*($B93-Params!$K$33),$C93&gt;=Params!$N$18+((Params!$Q$16-Params!$N$18)/(Params!$Q$33-Params!$N123))*($B93-Params!$Q$33),$C93&lt;Params!$K$9+((Params!$L$5-Params!$K$9)/(Params!$L$33-Params!$K$33))*($B93-Params!$K$33),$C93&lt;Params!$L$5+((Params!$Q$4-Params!$L$5)/(Params!$Q$33-Params!$L$33))*($B93-Params!$L$33),$B93&lt;Params!$Q$33),$M$2,"")</f>
        <v/>
      </c>
      <c r="N93" s="3" t="str">
        <f>IF(OR(AND($C93&gt;=Params!$A$26,$B93&gt;=Params!$A$33,$B93&lt;Params!$C$33,$C93&lt;Params!$A$18+((Params!$C$13-Params!$A$18)/(Params!$C$33-Params!$A$33))*($B93-Params!$A$33)),AND($B93&gt;=Params!$C$33,$C93&gt;Params!$C$22+((Params!$E$17-Params!$C$22)/(Params!$E$33-Params!$C$33))*($B93-Params!$C$33),$C93&lt;Params!$C$13+((Params!$E$17-Params!$C$13)/(Params!$E$33-Params!$C$33))*($B93-Params!$C$33))),$N$2,"")</f>
        <v/>
      </c>
      <c r="O93" s="1" t="str">
        <f>IF(AND($C93&gt;=Params!$C$13+((Params!$E$17-Params!$C$13)/(Params!$E$33-Params!$C$33))*($B93-Params!$C$33),$C93&gt;=Params!$E$17+((Params!$H$13-Params!$E$17)/(Params!$H$33-Params!$E$33))*($B93-Params!$E$33),$C93&lt;Params!$C$13+((Params!$D$9-Params!$C$13)/(Params!$D$33-Params!$C$33))*($B93-Params!$C$33),$C93&lt;Params!$D$9+((Params!$H$13-Params!$D$9)/(Params!$H$33-Params!$D$33))*($B93-Params!$D$33)),$O$2,"")</f>
        <v/>
      </c>
      <c r="P93" s="1" t="str">
        <f>IF(AND($C93&gt;=Params!$D$9+((Params!$H$13-Params!$D$9)/(Params!$H$33-Params!$D$33))*($B93-Params!$D$33),$C93&gt;=Params!$H$13+((Params!$K$9-Params!$H$13)/(Params!$K$33-Params!$H$33))*($B93-Params!$H$33),$C93&lt;Params!$D$9+((Params!$G$4-Params!$D$9)/(Params!$G$33-Params!$D$33))*($B93-Params!$D$33),$C93&lt;Params!$G$4+((Params!$K$9-Params!$G$4)/(Params!$K$33-Params!$G$33))*($B93-Params!$G$33)),$P$2,"")</f>
        <v/>
      </c>
      <c r="Q93" s="1" t="str">
        <f>IF(AND($C93&gt;=Params!$G$4+((Params!$K$9-Params!$G$4)/(Params!$K$33-Params!$G$33))*($B93-Params!$G$33),$C93&gt;Params!$K$9+((Params!$L$5-Params!$K$9)/(Params!$L$33-Params!$K$33))*($B93-Params!$K$33),$C93&lt;Params!$G$4+((Params!$L$5-Params!$G$4)/(Params!$L$33-Params!$G$33))*($B93-Params!$G$33)),$Q$2,"")</f>
        <v/>
      </c>
      <c r="R93" s="2" t="str">
        <f>IF(AND(OR($B93&lt;Params!$A$33,AND($B93&gt;=Params!$A$33,$B93&lt;Params!$C$33,$C93&gt;=Params!$A$18+((Params!$C$13-Params!$A$18)/(Params!$C$33-Params!$A$33))*($B93-Params!$A$33)),AND($B93&gt;=Params!$C$33,$B93&lt;Params!$D$33,$C93&gt;=Params!$C$13+((Params!$D$9-Params!$C$13)/(Params!$D$33-Params!$C$33))*($B93-Params!$C$33)),AND($B93&gt;=Params!$D$33,$C93&gt;=Params!$D$9+((Params!$G$4-Params!$D$9)/(Params!$G$33-Params!$D$33))*($B93-Params!$D$33))),$C93&lt;Params!$G$4,$B93&gt;0,$C93&gt;0),$R$2,"")</f>
        <v/>
      </c>
      <c r="S93" s="18" t="str">
        <f t="shared" si="1"/>
        <v/>
      </c>
      <c r="T93" s="14" t="str">
        <f>IF(AND($S93&lt;&gt;$J$2,$S93&lt;&gt;$K$2,$S93&lt;&gt;$L$2),"",
IF($S93=$J$2,IF(Data!$C93&gt;=Data!$D93+2,"Hawaiite","Potassic Trachybasalt"),
IF($S93=$K$2,IF(Data!$C93&gt;=Data!$D93+2,"Mugearite","Shoshonite"),
IF($S93=$L$2,(IF(Data!$C93&gt;=Data!$D93+2,"Benmoreite","Latite")),""))))</f>
        <v/>
      </c>
    </row>
    <row r="94" spans="1:20" x14ac:dyDescent="0.3">
      <c r="A94" s="16">
        <f>Data!$A94</f>
        <v>0</v>
      </c>
      <c r="B94" s="27">
        <f>Data!$B94</f>
        <v>0</v>
      </c>
      <c r="C94" s="28">
        <f>Data!$C94+Data!$D94</f>
        <v>0</v>
      </c>
      <c r="D94" s="1" t="str">
        <f>IF(AND(AND($B94&gt;=Params!$A$33,$B94&lt;Params!$C$33),AND($C94&gt;=Params!$A$32,$C94&lt;Params!$A$26)),$D$2,"")</f>
        <v/>
      </c>
      <c r="E94" s="1" t="str">
        <f>IF(AND(AND($B94&gt;=Params!$C$33,$B94&lt;Params!$F$33),AND($C94&gt;=Params!$C$32,$C94&lt;Params!$C$22)),$E$2,"")</f>
        <v/>
      </c>
      <c r="F94" s="4" t="str">
        <f>IF(AND($B94&gt;=Params!$F$33,$B94&lt;Params!$J$33,$C94&lt;Params!$F$22+((Params!$J$20-Params!$F$22)/(Params!$J$33-Params!$F$33))*($B94-Params!$F$33)),$F$2,"")</f>
        <v/>
      </c>
      <c r="G94" s="4" t="str">
        <f>IF(AND($B94&gt;=Params!$J$33,$B94&lt;Params!$N$33,$C94&lt;Params!$J$20+((Params!$N$18-Params!$J$20)/(Params!$N$33-Params!$J$33))*($B94-Params!$J$33)),$G$2,"")</f>
        <v/>
      </c>
      <c r="H94" s="4" t="str">
        <f>IF(AND($B94&gt;=Params!$N$33,$C94&lt;Params!$N$18+((Params!$Q$16-Params!$N$18)/(Params!$Q$33-Params!$N$33))*($B94-Params!$N$33),C$3&lt;Params!$Q$16+((Params!$S$32-Params!$Q$16)/(Params!$S$33-Params!$Q$33))*($B94-Params!$Q$33)),$H$2,"")</f>
        <v/>
      </c>
      <c r="I94" s="12" t="str">
        <f>IF(AND($B94&gt;=Params!$Q$33,$C94&gt;=Params!$Q$16+((Params!$S$32-Params!$Q$16)/(Params!$S$33-Params!$Q$33))*($B94-Params!$Q$33)),$I$2,"")</f>
        <v/>
      </c>
      <c r="J94" s="1" t="str">
        <f>IF(AND($C94&gt;=Params!$C$22,$C94&lt;Params!$C$22+((Params!$E$17-Params!$C$22)/(Params!$E$33-Params!$C$33))*($B94-Params!$C$33),$C94&lt;Params!$E$17+((Params!$F$22-Params!$E$17)/(Params!$F$33-Params!$E$33))*($B94-Params!$E$33)),$J$2,"")</f>
        <v/>
      </c>
      <c r="K94" s="1" t="str">
        <f>IF(AND($C94&gt;=Params!$E$17+((Params!$F$22-Params!$E$17)/(Params!$F$33-Params!$E$33))*($B94-Params!$E$33),$C94&gt;=Params!$F$22+((Params!$J$20-Params!$F$22)/(Params!$J$33-Params!$F$33))*($B94-Params!$F$33),$C94&lt;Params!$E$17+((Params!$H$13-Params!$E$17)/(Params!$H$33-Params!$E$33))*($B94-Params!$E$33),$C94&lt;Params!$H$13+((Params!$J$20-Params!$H$13)/(Params!$J$33-Params!$H$33))*($B94-Params!$H$33)),$K$2,"")</f>
        <v/>
      </c>
      <c r="L94" s="1" t="str">
        <f>IF(AND($C94&gt;=Params!$H$13+((Params!$J$20-Params!$H$13)/(Params!$J$33-Params!$H$33))*($B94-Params!$H$33),$C94&gt;=Params!$J$20+((Params!$N$18-Params!$J$20)/(Params!$N$33-Params!$J$33))*($B94-Params!$J$33),$C94&lt;Params!$H$13+((Params!$K$9-Params!$H$13)/(Params!$K$33-Params!$H$33))*($B94-Params!$H$33),$C94&lt;Params!$K$9+((Params!$N$18-Params!$K$9)/(Params!$N$33-Params!$K$33))*($B94-Params!$K$33)),$L$2,"")</f>
        <v/>
      </c>
      <c r="M94" s="2" t="str">
        <f>IF(AND($C94&gt;=Params!$K$9+((Params!$N$18-Params!$K$9)/(Params!$N$33-Params!$K$33))*($B94-Params!$K$33),$C94&gt;=Params!$N$18+((Params!$Q$16-Params!$N$18)/(Params!$Q$33-Params!$N124))*($B94-Params!$Q$33),$C94&lt;Params!$K$9+((Params!$L$5-Params!$K$9)/(Params!$L$33-Params!$K$33))*($B94-Params!$K$33),$C94&lt;Params!$L$5+((Params!$Q$4-Params!$L$5)/(Params!$Q$33-Params!$L$33))*($B94-Params!$L$33),$B94&lt;Params!$Q$33),$M$2,"")</f>
        <v/>
      </c>
      <c r="N94" s="3" t="str">
        <f>IF(OR(AND($C94&gt;=Params!$A$26,$B94&gt;=Params!$A$33,$B94&lt;Params!$C$33,$C94&lt;Params!$A$18+((Params!$C$13-Params!$A$18)/(Params!$C$33-Params!$A$33))*($B94-Params!$A$33)),AND($B94&gt;=Params!$C$33,$C94&gt;Params!$C$22+((Params!$E$17-Params!$C$22)/(Params!$E$33-Params!$C$33))*($B94-Params!$C$33),$C94&lt;Params!$C$13+((Params!$E$17-Params!$C$13)/(Params!$E$33-Params!$C$33))*($B94-Params!$C$33))),$N$2,"")</f>
        <v/>
      </c>
      <c r="O94" s="1" t="str">
        <f>IF(AND($C94&gt;=Params!$C$13+((Params!$E$17-Params!$C$13)/(Params!$E$33-Params!$C$33))*($B94-Params!$C$33),$C94&gt;=Params!$E$17+((Params!$H$13-Params!$E$17)/(Params!$H$33-Params!$E$33))*($B94-Params!$E$33),$C94&lt;Params!$C$13+((Params!$D$9-Params!$C$13)/(Params!$D$33-Params!$C$33))*($B94-Params!$C$33),$C94&lt;Params!$D$9+((Params!$H$13-Params!$D$9)/(Params!$H$33-Params!$D$33))*($B94-Params!$D$33)),$O$2,"")</f>
        <v/>
      </c>
      <c r="P94" s="1" t="str">
        <f>IF(AND($C94&gt;=Params!$D$9+((Params!$H$13-Params!$D$9)/(Params!$H$33-Params!$D$33))*($B94-Params!$D$33),$C94&gt;=Params!$H$13+((Params!$K$9-Params!$H$13)/(Params!$K$33-Params!$H$33))*($B94-Params!$H$33),$C94&lt;Params!$D$9+((Params!$G$4-Params!$D$9)/(Params!$G$33-Params!$D$33))*($B94-Params!$D$33),$C94&lt;Params!$G$4+((Params!$K$9-Params!$G$4)/(Params!$K$33-Params!$G$33))*($B94-Params!$G$33)),$P$2,"")</f>
        <v/>
      </c>
      <c r="Q94" s="1" t="str">
        <f>IF(AND($C94&gt;=Params!$G$4+((Params!$K$9-Params!$G$4)/(Params!$K$33-Params!$G$33))*($B94-Params!$G$33),$C94&gt;Params!$K$9+((Params!$L$5-Params!$K$9)/(Params!$L$33-Params!$K$33))*($B94-Params!$K$33),$C94&lt;Params!$G$4+((Params!$L$5-Params!$G$4)/(Params!$L$33-Params!$G$33))*($B94-Params!$G$33)),$Q$2,"")</f>
        <v/>
      </c>
      <c r="R94" s="2" t="str">
        <f>IF(AND(OR($B94&lt;Params!$A$33,AND($B94&gt;=Params!$A$33,$B94&lt;Params!$C$33,$C94&gt;=Params!$A$18+((Params!$C$13-Params!$A$18)/(Params!$C$33-Params!$A$33))*($B94-Params!$A$33)),AND($B94&gt;=Params!$C$33,$B94&lt;Params!$D$33,$C94&gt;=Params!$C$13+((Params!$D$9-Params!$C$13)/(Params!$D$33-Params!$C$33))*($B94-Params!$C$33)),AND($B94&gt;=Params!$D$33,$C94&gt;=Params!$D$9+((Params!$G$4-Params!$D$9)/(Params!$G$33-Params!$D$33))*($B94-Params!$D$33))),$C94&lt;Params!$G$4,$B94&gt;0,$C94&gt;0),$R$2,"")</f>
        <v/>
      </c>
      <c r="S94" s="18" t="str">
        <f t="shared" si="1"/>
        <v/>
      </c>
      <c r="T94" s="14" t="str">
        <f>IF(AND($S94&lt;&gt;$J$2,$S94&lt;&gt;$K$2,$S94&lt;&gt;$L$2),"",
IF($S94=$J$2,IF(Data!$C94&gt;=Data!$D94+2,"Hawaiite","Potassic Trachybasalt"),
IF($S94=$K$2,IF(Data!$C94&gt;=Data!$D94+2,"Mugearite","Shoshonite"),
IF($S94=$L$2,(IF(Data!$C94&gt;=Data!$D94+2,"Benmoreite","Latite")),""))))</f>
        <v/>
      </c>
    </row>
    <row r="95" spans="1:20" x14ac:dyDescent="0.3">
      <c r="A95" s="16">
        <f>Data!$A95</f>
        <v>0</v>
      </c>
      <c r="B95" s="27">
        <f>Data!$B95</f>
        <v>0</v>
      </c>
      <c r="C95" s="28">
        <f>Data!$C95+Data!$D95</f>
        <v>0</v>
      </c>
      <c r="D95" s="1" t="str">
        <f>IF(AND(AND($B95&gt;=Params!$A$33,$B95&lt;Params!$C$33),AND($C95&gt;=Params!$A$32,$C95&lt;Params!$A$26)),$D$2,"")</f>
        <v/>
      </c>
      <c r="E95" s="1" t="str">
        <f>IF(AND(AND($B95&gt;=Params!$C$33,$B95&lt;Params!$F$33),AND($C95&gt;=Params!$C$32,$C95&lt;Params!$C$22)),$E$2,"")</f>
        <v/>
      </c>
      <c r="F95" s="4" t="str">
        <f>IF(AND($B95&gt;=Params!$F$33,$B95&lt;Params!$J$33,$C95&lt;Params!$F$22+((Params!$J$20-Params!$F$22)/(Params!$J$33-Params!$F$33))*($B95-Params!$F$33)),$F$2,"")</f>
        <v/>
      </c>
      <c r="G95" s="4" t="str">
        <f>IF(AND($B95&gt;=Params!$J$33,$B95&lt;Params!$N$33,$C95&lt;Params!$J$20+((Params!$N$18-Params!$J$20)/(Params!$N$33-Params!$J$33))*($B95-Params!$J$33)),$G$2,"")</f>
        <v/>
      </c>
      <c r="H95" s="4" t="str">
        <f>IF(AND($B95&gt;=Params!$N$33,$C95&lt;Params!$N$18+((Params!$Q$16-Params!$N$18)/(Params!$Q$33-Params!$N$33))*($B95-Params!$N$33),C$3&lt;Params!$Q$16+((Params!$S$32-Params!$Q$16)/(Params!$S$33-Params!$Q$33))*($B95-Params!$Q$33)),$H$2,"")</f>
        <v/>
      </c>
      <c r="I95" s="12" t="str">
        <f>IF(AND($B95&gt;=Params!$Q$33,$C95&gt;=Params!$Q$16+((Params!$S$32-Params!$Q$16)/(Params!$S$33-Params!$Q$33))*($B95-Params!$Q$33)),$I$2,"")</f>
        <v/>
      </c>
      <c r="J95" s="1" t="str">
        <f>IF(AND($C95&gt;=Params!$C$22,$C95&lt;Params!$C$22+((Params!$E$17-Params!$C$22)/(Params!$E$33-Params!$C$33))*($B95-Params!$C$33),$C95&lt;Params!$E$17+((Params!$F$22-Params!$E$17)/(Params!$F$33-Params!$E$33))*($B95-Params!$E$33)),$J$2,"")</f>
        <v/>
      </c>
      <c r="K95" s="1" t="str">
        <f>IF(AND($C95&gt;=Params!$E$17+((Params!$F$22-Params!$E$17)/(Params!$F$33-Params!$E$33))*($B95-Params!$E$33),$C95&gt;=Params!$F$22+((Params!$J$20-Params!$F$22)/(Params!$J$33-Params!$F$33))*($B95-Params!$F$33),$C95&lt;Params!$E$17+((Params!$H$13-Params!$E$17)/(Params!$H$33-Params!$E$33))*($B95-Params!$E$33),$C95&lt;Params!$H$13+((Params!$J$20-Params!$H$13)/(Params!$J$33-Params!$H$33))*($B95-Params!$H$33)),$K$2,"")</f>
        <v/>
      </c>
      <c r="L95" s="1" t="str">
        <f>IF(AND($C95&gt;=Params!$H$13+((Params!$J$20-Params!$H$13)/(Params!$J$33-Params!$H$33))*($B95-Params!$H$33),$C95&gt;=Params!$J$20+((Params!$N$18-Params!$J$20)/(Params!$N$33-Params!$J$33))*($B95-Params!$J$33),$C95&lt;Params!$H$13+((Params!$K$9-Params!$H$13)/(Params!$K$33-Params!$H$33))*($B95-Params!$H$33),$C95&lt;Params!$K$9+((Params!$N$18-Params!$K$9)/(Params!$N$33-Params!$K$33))*($B95-Params!$K$33)),$L$2,"")</f>
        <v/>
      </c>
      <c r="M95" s="2" t="str">
        <f>IF(AND($C95&gt;=Params!$K$9+((Params!$N$18-Params!$K$9)/(Params!$N$33-Params!$K$33))*($B95-Params!$K$33),$C95&gt;=Params!$N$18+((Params!$Q$16-Params!$N$18)/(Params!$Q$33-Params!$N125))*($B95-Params!$Q$33),$C95&lt;Params!$K$9+((Params!$L$5-Params!$K$9)/(Params!$L$33-Params!$K$33))*($B95-Params!$K$33),$C95&lt;Params!$L$5+((Params!$Q$4-Params!$L$5)/(Params!$Q$33-Params!$L$33))*($B95-Params!$L$33),$B95&lt;Params!$Q$33),$M$2,"")</f>
        <v/>
      </c>
      <c r="N95" s="3" t="str">
        <f>IF(OR(AND($C95&gt;=Params!$A$26,$B95&gt;=Params!$A$33,$B95&lt;Params!$C$33,$C95&lt;Params!$A$18+((Params!$C$13-Params!$A$18)/(Params!$C$33-Params!$A$33))*($B95-Params!$A$33)),AND($B95&gt;=Params!$C$33,$C95&gt;Params!$C$22+((Params!$E$17-Params!$C$22)/(Params!$E$33-Params!$C$33))*($B95-Params!$C$33),$C95&lt;Params!$C$13+((Params!$E$17-Params!$C$13)/(Params!$E$33-Params!$C$33))*($B95-Params!$C$33))),$N$2,"")</f>
        <v/>
      </c>
      <c r="O95" s="1" t="str">
        <f>IF(AND($C95&gt;=Params!$C$13+((Params!$E$17-Params!$C$13)/(Params!$E$33-Params!$C$33))*($B95-Params!$C$33),$C95&gt;=Params!$E$17+((Params!$H$13-Params!$E$17)/(Params!$H$33-Params!$E$33))*($B95-Params!$E$33),$C95&lt;Params!$C$13+((Params!$D$9-Params!$C$13)/(Params!$D$33-Params!$C$33))*($B95-Params!$C$33),$C95&lt;Params!$D$9+((Params!$H$13-Params!$D$9)/(Params!$H$33-Params!$D$33))*($B95-Params!$D$33)),$O$2,"")</f>
        <v/>
      </c>
      <c r="P95" s="1" t="str">
        <f>IF(AND($C95&gt;=Params!$D$9+((Params!$H$13-Params!$D$9)/(Params!$H$33-Params!$D$33))*($B95-Params!$D$33),$C95&gt;=Params!$H$13+((Params!$K$9-Params!$H$13)/(Params!$K$33-Params!$H$33))*($B95-Params!$H$33),$C95&lt;Params!$D$9+((Params!$G$4-Params!$D$9)/(Params!$G$33-Params!$D$33))*($B95-Params!$D$33),$C95&lt;Params!$G$4+((Params!$K$9-Params!$G$4)/(Params!$K$33-Params!$G$33))*($B95-Params!$G$33)),$P$2,"")</f>
        <v/>
      </c>
      <c r="Q95" s="1" t="str">
        <f>IF(AND($C95&gt;=Params!$G$4+((Params!$K$9-Params!$G$4)/(Params!$K$33-Params!$G$33))*($B95-Params!$G$33),$C95&gt;Params!$K$9+((Params!$L$5-Params!$K$9)/(Params!$L$33-Params!$K$33))*($B95-Params!$K$33),$C95&lt;Params!$G$4+((Params!$L$5-Params!$G$4)/(Params!$L$33-Params!$G$33))*($B95-Params!$G$33)),$Q$2,"")</f>
        <v/>
      </c>
      <c r="R95" s="2" t="str">
        <f>IF(AND(OR($B95&lt;Params!$A$33,AND($B95&gt;=Params!$A$33,$B95&lt;Params!$C$33,$C95&gt;=Params!$A$18+((Params!$C$13-Params!$A$18)/(Params!$C$33-Params!$A$33))*($B95-Params!$A$33)),AND($B95&gt;=Params!$C$33,$B95&lt;Params!$D$33,$C95&gt;=Params!$C$13+((Params!$D$9-Params!$C$13)/(Params!$D$33-Params!$C$33))*($B95-Params!$C$33)),AND($B95&gt;=Params!$D$33,$C95&gt;=Params!$D$9+((Params!$G$4-Params!$D$9)/(Params!$G$33-Params!$D$33))*($B95-Params!$D$33))),$C95&lt;Params!$G$4,$B95&gt;0,$C95&gt;0),$R$2,"")</f>
        <v/>
      </c>
      <c r="S95" s="18" t="str">
        <f t="shared" si="1"/>
        <v/>
      </c>
      <c r="T95" s="14" t="str">
        <f>IF(AND($S95&lt;&gt;$J$2,$S95&lt;&gt;$K$2,$S95&lt;&gt;$L$2),"",
IF($S95=$J$2,IF(Data!$C95&gt;=Data!$D95+2,"Hawaiite","Potassic Trachybasalt"),
IF($S95=$K$2,IF(Data!$C95&gt;=Data!$D95+2,"Mugearite","Shoshonite"),
IF($S95=$L$2,(IF(Data!$C95&gt;=Data!$D95+2,"Benmoreite","Latite")),""))))</f>
        <v/>
      </c>
    </row>
    <row r="96" spans="1:20" x14ac:dyDescent="0.3">
      <c r="A96" s="16">
        <f>Data!$A96</f>
        <v>0</v>
      </c>
      <c r="B96" s="27">
        <f>Data!$B96</f>
        <v>0</v>
      </c>
      <c r="C96" s="28">
        <f>Data!$C96+Data!$D96</f>
        <v>0</v>
      </c>
      <c r="D96" s="1" t="str">
        <f>IF(AND(AND($B96&gt;=Params!$A$33,$B96&lt;Params!$C$33),AND($C96&gt;=Params!$A$32,$C96&lt;Params!$A$26)),$D$2,"")</f>
        <v/>
      </c>
      <c r="E96" s="1" t="str">
        <f>IF(AND(AND($B96&gt;=Params!$C$33,$B96&lt;Params!$F$33),AND($C96&gt;=Params!$C$32,$C96&lt;Params!$C$22)),$E$2,"")</f>
        <v/>
      </c>
      <c r="F96" s="4" t="str">
        <f>IF(AND($B96&gt;=Params!$F$33,$B96&lt;Params!$J$33,$C96&lt;Params!$F$22+((Params!$J$20-Params!$F$22)/(Params!$J$33-Params!$F$33))*($B96-Params!$F$33)),$F$2,"")</f>
        <v/>
      </c>
      <c r="G96" s="4" t="str">
        <f>IF(AND($B96&gt;=Params!$J$33,$B96&lt;Params!$N$33,$C96&lt;Params!$J$20+((Params!$N$18-Params!$J$20)/(Params!$N$33-Params!$J$33))*($B96-Params!$J$33)),$G$2,"")</f>
        <v/>
      </c>
      <c r="H96" s="4" t="str">
        <f>IF(AND($B96&gt;=Params!$N$33,$C96&lt;Params!$N$18+((Params!$Q$16-Params!$N$18)/(Params!$Q$33-Params!$N$33))*($B96-Params!$N$33),C$3&lt;Params!$Q$16+((Params!$S$32-Params!$Q$16)/(Params!$S$33-Params!$Q$33))*($B96-Params!$Q$33)),$H$2,"")</f>
        <v/>
      </c>
      <c r="I96" s="12" t="str">
        <f>IF(AND($B96&gt;=Params!$Q$33,$C96&gt;=Params!$Q$16+((Params!$S$32-Params!$Q$16)/(Params!$S$33-Params!$Q$33))*($B96-Params!$Q$33)),$I$2,"")</f>
        <v/>
      </c>
      <c r="J96" s="1" t="str">
        <f>IF(AND($C96&gt;=Params!$C$22,$C96&lt;Params!$C$22+((Params!$E$17-Params!$C$22)/(Params!$E$33-Params!$C$33))*($B96-Params!$C$33),$C96&lt;Params!$E$17+((Params!$F$22-Params!$E$17)/(Params!$F$33-Params!$E$33))*($B96-Params!$E$33)),$J$2,"")</f>
        <v/>
      </c>
      <c r="K96" s="1" t="str">
        <f>IF(AND($C96&gt;=Params!$E$17+((Params!$F$22-Params!$E$17)/(Params!$F$33-Params!$E$33))*($B96-Params!$E$33),$C96&gt;=Params!$F$22+((Params!$J$20-Params!$F$22)/(Params!$J$33-Params!$F$33))*($B96-Params!$F$33),$C96&lt;Params!$E$17+((Params!$H$13-Params!$E$17)/(Params!$H$33-Params!$E$33))*($B96-Params!$E$33),$C96&lt;Params!$H$13+((Params!$J$20-Params!$H$13)/(Params!$J$33-Params!$H$33))*($B96-Params!$H$33)),$K$2,"")</f>
        <v/>
      </c>
      <c r="L96" s="1" t="str">
        <f>IF(AND($C96&gt;=Params!$H$13+((Params!$J$20-Params!$H$13)/(Params!$J$33-Params!$H$33))*($B96-Params!$H$33),$C96&gt;=Params!$J$20+((Params!$N$18-Params!$J$20)/(Params!$N$33-Params!$J$33))*($B96-Params!$J$33),$C96&lt;Params!$H$13+((Params!$K$9-Params!$H$13)/(Params!$K$33-Params!$H$33))*($B96-Params!$H$33),$C96&lt;Params!$K$9+((Params!$N$18-Params!$K$9)/(Params!$N$33-Params!$K$33))*($B96-Params!$K$33)),$L$2,"")</f>
        <v/>
      </c>
      <c r="M96" s="2" t="str">
        <f>IF(AND($C96&gt;=Params!$K$9+((Params!$N$18-Params!$K$9)/(Params!$N$33-Params!$K$33))*($B96-Params!$K$33),$C96&gt;=Params!$N$18+((Params!$Q$16-Params!$N$18)/(Params!$Q$33-Params!$N126))*($B96-Params!$Q$33),$C96&lt;Params!$K$9+((Params!$L$5-Params!$K$9)/(Params!$L$33-Params!$K$33))*($B96-Params!$K$33),$C96&lt;Params!$L$5+((Params!$Q$4-Params!$L$5)/(Params!$Q$33-Params!$L$33))*($B96-Params!$L$33),$B96&lt;Params!$Q$33),$M$2,"")</f>
        <v/>
      </c>
      <c r="N96" s="3" t="str">
        <f>IF(OR(AND($C96&gt;=Params!$A$26,$B96&gt;=Params!$A$33,$B96&lt;Params!$C$33,$C96&lt;Params!$A$18+((Params!$C$13-Params!$A$18)/(Params!$C$33-Params!$A$33))*($B96-Params!$A$33)),AND($B96&gt;=Params!$C$33,$C96&gt;Params!$C$22+((Params!$E$17-Params!$C$22)/(Params!$E$33-Params!$C$33))*($B96-Params!$C$33),$C96&lt;Params!$C$13+((Params!$E$17-Params!$C$13)/(Params!$E$33-Params!$C$33))*($B96-Params!$C$33))),$N$2,"")</f>
        <v/>
      </c>
      <c r="O96" s="1" t="str">
        <f>IF(AND($C96&gt;=Params!$C$13+((Params!$E$17-Params!$C$13)/(Params!$E$33-Params!$C$33))*($B96-Params!$C$33),$C96&gt;=Params!$E$17+((Params!$H$13-Params!$E$17)/(Params!$H$33-Params!$E$33))*($B96-Params!$E$33),$C96&lt;Params!$C$13+((Params!$D$9-Params!$C$13)/(Params!$D$33-Params!$C$33))*($B96-Params!$C$33),$C96&lt;Params!$D$9+((Params!$H$13-Params!$D$9)/(Params!$H$33-Params!$D$33))*($B96-Params!$D$33)),$O$2,"")</f>
        <v/>
      </c>
      <c r="P96" s="1" t="str">
        <f>IF(AND($C96&gt;=Params!$D$9+((Params!$H$13-Params!$D$9)/(Params!$H$33-Params!$D$33))*($B96-Params!$D$33),$C96&gt;=Params!$H$13+((Params!$K$9-Params!$H$13)/(Params!$K$33-Params!$H$33))*($B96-Params!$H$33),$C96&lt;Params!$D$9+((Params!$G$4-Params!$D$9)/(Params!$G$33-Params!$D$33))*($B96-Params!$D$33),$C96&lt;Params!$G$4+((Params!$K$9-Params!$G$4)/(Params!$K$33-Params!$G$33))*($B96-Params!$G$33)),$P$2,"")</f>
        <v/>
      </c>
      <c r="Q96" s="1" t="str">
        <f>IF(AND($C96&gt;=Params!$G$4+((Params!$K$9-Params!$G$4)/(Params!$K$33-Params!$G$33))*($B96-Params!$G$33),$C96&gt;Params!$K$9+((Params!$L$5-Params!$K$9)/(Params!$L$33-Params!$K$33))*($B96-Params!$K$33),$C96&lt;Params!$G$4+((Params!$L$5-Params!$G$4)/(Params!$L$33-Params!$G$33))*($B96-Params!$G$33)),$Q$2,"")</f>
        <v/>
      </c>
      <c r="R96" s="2" t="str">
        <f>IF(AND(OR($B96&lt;Params!$A$33,AND($B96&gt;=Params!$A$33,$B96&lt;Params!$C$33,$C96&gt;=Params!$A$18+((Params!$C$13-Params!$A$18)/(Params!$C$33-Params!$A$33))*($B96-Params!$A$33)),AND($B96&gt;=Params!$C$33,$B96&lt;Params!$D$33,$C96&gt;=Params!$C$13+((Params!$D$9-Params!$C$13)/(Params!$D$33-Params!$C$33))*($B96-Params!$C$33)),AND($B96&gt;=Params!$D$33,$C96&gt;=Params!$D$9+((Params!$G$4-Params!$D$9)/(Params!$G$33-Params!$D$33))*($B96-Params!$D$33))),$C96&lt;Params!$G$4,$B96&gt;0,$C96&gt;0),$R$2,"")</f>
        <v/>
      </c>
      <c r="S96" s="18" t="str">
        <f t="shared" si="1"/>
        <v/>
      </c>
      <c r="T96" s="14" t="str">
        <f>IF(AND($S96&lt;&gt;$J$2,$S96&lt;&gt;$K$2,$S96&lt;&gt;$L$2),"",
IF($S96=$J$2,IF(Data!$C96&gt;=Data!$D96+2,"Hawaiite","Potassic Trachybasalt"),
IF($S96=$K$2,IF(Data!$C96&gt;=Data!$D96+2,"Mugearite","Shoshonite"),
IF($S96=$L$2,(IF(Data!$C96&gt;=Data!$D96+2,"Benmoreite","Latite")),""))))</f>
        <v/>
      </c>
    </row>
    <row r="97" spans="1:20" x14ac:dyDescent="0.3">
      <c r="A97" s="16">
        <f>Data!$A97</f>
        <v>0</v>
      </c>
      <c r="B97" s="27">
        <f>Data!$B97</f>
        <v>0</v>
      </c>
      <c r="C97" s="28">
        <f>Data!$C97+Data!$D97</f>
        <v>0</v>
      </c>
      <c r="D97" s="1" t="str">
        <f>IF(AND(AND($B97&gt;=Params!$A$33,$B97&lt;Params!$C$33),AND($C97&gt;=Params!$A$32,$C97&lt;Params!$A$26)),$D$2,"")</f>
        <v/>
      </c>
      <c r="E97" s="1" t="str">
        <f>IF(AND(AND($B97&gt;=Params!$C$33,$B97&lt;Params!$F$33),AND($C97&gt;=Params!$C$32,$C97&lt;Params!$C$22)),$E$2,"")</f>
        <v/>
      </c>
      <c r="F97" s="4" t="str">
        <f>IF(AND($B97&gt;=Params!$F$33,$B97&lt;Params!$J$33,$C97&lt;Params!$F$22+((Params!$J$20-Params!$F$22)/(Params!$J$33-Params!$F$33))*($B97-Params!$F$33)),$F$2,"")</f>
        <v/>
      </c>
      <c r="G97" s="4" t="str">
        <f>IF(AND($B97&gt;=Params!$J$33,$B97&lt;Params!$N$33,$C97&lt;Params!$J$20+((Params!$N$18-Params!$J$20)/(Params!$N$33-Params!$J$33))*($B97-Params!$J$33)),$G$2,"")</f>
        <v/>
      </c>
      <c r="H97" s="4" t="str">
        <f>IF(AND($B97&gt;=Params!$N$33,$C97&lt;Params!$N$18+((Params!$Q$16-Params!$N$18)/(Params!$Q$33-Params!$N$33))*($B97-Params!$N$33),C$3&lt;Params!$Q$16+((Params!$S$32-Params!$Q$16)/(Params!$S$33-Params!$Q$33))*($B97-Params!$Q$33)),$H$2,"")</f>
        <v/>
      </c>
      <c r="I97" s="12" t="str">
        <f>IF(AND($B97&gt;=Params!$Q$33,$C97&gt;=Params!$Q$16+((Params!$S$32-Params!$Q$16)/(Params!$S$33-Params!$Q$33))*($B97-Params!$Q$33)),$I$2,"")</f>
        <v/>
      </c>
      <c r="J97" s="1" t="str">
        <f>IF(AND($C97&gt;=Params!$C$22,$C97&lt;Params!$C$22+((Params!$E$17-Params!$C$22)/(Params!$E$33-Params!$C$33))*($B97-Params!$C$33),$C97&lt;Params!$E$17+((Params!$F$22-Params!$E$17)/(Params!$F$33-Params!$E$33))*($B97-Params!$E$33)),$J$2,"")</f>
        <v/>
      </c>
      <c r="K97" s="1" t="str">
        <f>IF(AND($C97&gt;=Params!$E$17+((Params!$F$22-Params!$E$17)/(Params!$F$33-Params!$E$33))*($B97-Params!$E$33),$C97&gt;=Params!$F$22+((Params!$J$20-Params!$F$22)/(Params!$J$33-Params!$F$33))*($B97-Params!$F$33),$C97&lt;Params!$E$17+((Params!$H$13-Params!$E$17)/(Params!$H$33-Params!$E$33))*($B97-Params!$E$33),$C97&lt;Params!$H$13+((Params!$J$20-Params!$H$13)/(Params!$J$33-Params!$H$33))*($B97-Params!$H$33)),$K$2,"")</f>
        <v/>
      </c>
      <c r="L97" s="1" t="str">
        <f>IF(AND($C97&gt;=Params!$H$13+((Params!$J$20-Params!$H$13)/(Params!$J$33-Params!$H$33))*($B97-Params!$H$33),$C97&gt;=Params!$J$20+((Params!$N$18-Params!$J$20)/(Params!$N$33-Params!$J$33))*($B97-Params!$J$33),$C97&lt;Params!$H$13+((Params!$K$9-Params!$H$13)/(Params!$K$33-Params!$H$33))*($B97-Params!$H$33),$C97&lt;Params!$K$9+((Params!$N$18-Params!$K$9)/(Params!$N$33-Params!$K$33))*($B97-Params!$K$33)),$L$2,"")</f>
        <v/>
      </c>
      <c r="M97" s="2" t="str">
        <f>IF(AND($C97&gt;=Params!$K$9+((Params!$N$18-Params!$K$9)/(Params!$N$33-Params!$K$33))*($B97-Params!$K$33),$C97&gt;=Params!$N$18+((Params!$Q$16-Params!$N$18)/(Params!$Q$33-Params!$N127))*($B97-Params!$Q$33),$C97&lt;Params!$K$9+((Params!$L$5-Params!$K$9)/(Params!$L$33-Params!$K$33))*($B97-Params!$K$33),$C97&lt;Params!$L$5+((Params!$Q$4-Params!$L$5)/(Params!$Q$33-Params!$L$33))*($B97-Params!$L$33),$B97&lt;Params!$Q$33),$M$2,"")</f>
        <v/>
      </c>
      <c r="N97" s="3" t="str">
        <f>IF(OR(AND($C97&gt;=Params!$A$26,$B97&gt;=Params!$A$33,$B97&lt;Params!$C$33,$C97&lt;Params!$A$18+((Params!$C$13-Params!$A$18)/(Params!$C$33-Params!$A$33))*($B97-Params!$A$33)),AND($B97&gt;=Params!$C$33,$C97&gt;Params!$C$22+((Params!$E$17-Params!$C$22)/(Params!$E$33-Params!$C$33))*($B97-Params!$C$33),$C97&lt;Params!$C$13+((Params!$E$17-Params!$C$13)/(Params!$E$33-Params!$C$33))*($B97-Params!$C$33))),$N$2,"")</f>
        <v/>
      </c>
      <c r="O97" s="1" t="str">
        <f>IF(AND($C97&gt;=Params!$C$13+((Params!$E$17-Params!$C$13)/(Params!$E$33-Params!$C$33))*($B97-Params!$C$33),$C97&gt;=Params!$E$17+((Params!$H$13-Params!$E$17)/(Params!$H$33-Params!$E$33))*($B97-Params!$E$33),$C97&lt;Params!$C$13+((Params!$D$9-Params!$C$13)/(Params!$D$33-Params!$C$33))*($B97-Params!$C$33),$C97&lt;Params!$D$9+((Params!$H$13-Params!$D$9)/(Params!$H$33-Params!$D$33))*($B97-Params!$D$33)),$O$2,"")</f>
        <v/>
      </c>
      <c r="P97" s="1" t="str">
        <f>IF(AND($C97&gt;=Params!$D$9+((Params!$H$13-Params!$D$9)/(Params!$H$33-Params!$D$33))*($B97-Params!$D$33),$C97&gt;=Params!$H$13+((Params!$K$9-Params!$H$13)/(Params!$K$33-Params!$H$33))*($B97-Params!$H$33),$C97&lt;Params!$D$9+((Params!$G$4-Params!$D$9)/(Params!$G$33-Params!$D$33))*($B97-Params!$D$33),$C97&lt;Params!$G$4+((Params!$K$9-Params!$G$4)/(Params!$K$33-Params!$G$33))*($B97-Params!$G$33)),$P$2,"")</f>
        <v/>
      </c>
      <c r="Q97" s="1" t="str">
        <f>IF(AND($C97&gt;=Params!$G$4+((Params!$K$9-Params!$G$4)/(Params!$K$33-Params!$G$33))*($B97-Params!$G$33),$C97&gt;Params!$K$9+((Params!$L$5-Params!$K$9)/(Params!$L$33-Params!$K$33))*($B97-Params!$K$33),$C97&lt;Params!$G$4+((Params!$L$5-Params!$G$4)/(Params!$L$33-Params!$G$33))*($B97-Params!$G$33)),$Q$2,"")</f>
        <v/>
      </c>
      <c r="R97" s="2" t="str">
        <f>IF(AND(OR($B97&lt;Params!$A$33,AND($B97&gt;=Params!$A$33,$B97&lt;Params!$C$33,$C97&gt;=Params!$A$18+((Params!$C$13-Params!$A$18)/(Params!$C$33-Params!$A$33))*($B97-Params!$A$33)),AND($B97&gt;=Params!$C$33,$B97&lt;Params!$D$33,$C97&gt;=Params!$C$13+((Params!$D$9-Params!$C$13)/(Params!$D$33-Params!$C$33))*($B97-Params!$C$33)),AND($B97&gt;=Params!$D$33,$C97&gt;=Params!$D$9+((Params!$G$4-Params!$D$9)/(Params!$G$33-Params!$D$33))*($B97-Params!$D$33))),$C97&lt;Params!$G$4,$B97&gt;0,$C97&gt;0),$R$2,"")</f>
        <v/>
      </c>
      <c r="S97" s="18" t="str">
        <f t="shared" si="1"/>
        <v/>
      </c>
      <c r="T97" s="14" t="str">
        <f>IF(AND($S97&lt;&gt;$J$2,$S97&lt;&gt;$K$2,$S97&lt;&gt;$L$2),"",
IF($S97=$J$2,IF(Data!$C97&gt;=Data!$D97+2,"Hawaiite","Potassic Trachybasalt"),
IF($S97=$K$2,IF(Data!$C97&gt;=Data!$D97+2,"Mugearite","Shoshonite"),
IF($S97=$L$2,(IF(Data!$C97&gt;=Data!$D97+2,"Benmoreite","Latite")),""))))</f>
        <v/>
      </c>
    </row>
    <row r="98" spans="1:20" x14ac:dyDescent="0.3">
      <c r="A98" s="16">
        <f>Data!$A98</f>
        <v>0</v>
      </c>
      <c r="B98" s="27">
        <f>Data!$B98</f>
        <v>0</v>
      </c>
      <c r="C98" s="28">
        <f>Data!$C98+Data!$D98</f>
        <v>0</v>
      </c>
      <c r="D98" s="1" t="str">
        <f>IF(AND(AND($B98&gt;=Params!$A$33,$B98&lt;Params!$C$33),AND($C98&gt;=Params!$A$32,$C98&lt;Params!$A$26)),$D$2,"")</f>
        <v/>
      </c>
      <c r="E98" s="1" t="str">
        <f>IF(AND(AND($B98&gt;=Params!$C$33,$B98&lt;Params!$F$33),AND($C98&gt;=Params!$C$32,$C98&lt;Params!$C$22)),$E$2,"")</f>
        <v/>
      </c>
      <c r="F98" s="4" t="str">
        <f>IF(AND($B98&gt;=Params!$F$33,$B98&lt;Params!$J$33,$C98&lt;Params!$F$22+((Params!$J$20-Params!$F$22)/(Params!$J$33-Params!$F$33))*($B98-Params!$F$33)),$F$2,"")</f>
        <v/>
      </c>
      <c r="G98" s="4" t="str">
        <f>IF(AND($B98&gt;=Params!$J$33,$B98&lt;Params!$N$33,$C98&lt;Params!$J$20+((Params!$N$18-Params!$J$20)/(Params!$N$33-Params!$J$33))*($B98-Params!$J$33)),$G$2,"")</f>
        <v/>
      </c>
      <c r="H98" s="4" t="str">
        <f>IF(AND($B98&gt;=Params!$N$33,$C98&lt;Params!$N$18+((Params!$Q$16-Params!$N$18)/(Params!$Q$33-Params!$N$33))*($B98-Params!$N$33),C$3&lt;Params!$Q$16+((Params!$S$32-Params!$Q$16)/(Params!$S$33-Params!$Q$33))*($B98-Params!$Q$33)),$H$2,"")</f>
        <v/>
      </c>
      <c r="I98" s="12" t="str">
        <f>IF(AND($B98&gt;=Params!$Q$33,$C98&gt;=Params!$Q$16+((Params!$S$32-Params!$Q$16)/(Params!$S$33-Params!$Q$33))*($B98-Params!$Q$33)),$I$2,"")</f>
        <v/>
      </c>
      <c r="J98" s="1" t="str">
        <f>IF(AND($C98&gt;=Params!$C$22,$C98&lt;Params!$C$22+((Params!$E$17-Params!$C$22)/(Params!$E$33-Params!$C$33))*($B98-Params!$C$33),$C98&lt;Params!$E$17+((Params!$F$22-Params!$E$17)/(Params!$F$33-Params!$E$33))*($B98-Params!$E$33)),$J$2,"")</f>
        <v/>
      </c>
      <c r="K98" s="1" t="str">
        <f>IF(AND($C98&gt;=Params!$E$17+((Params!$F$22-Params!$E$17)/(Params!$F$33-Params!$E$33))*($B98-Params!$E$33),$C98&gt;=Params!$F$22+((Params!$J$20-Params!$F$22)/(Params!$J$33-Params!$F$33))*($B98-Params!$F$33),$C98&lt;Params!$E$17+((Params!$H$13-Params!$E$17)/(Params!$H$33-Params!$E$33))*($B98-Params!$E$33),$C98&lt;Params!$H$13+((Params!$J$20-Params!$H$13)/(Params!$J$33-Params!$H$33))*($B98-Params!$H$33)),$K$2,"")</f>
        <v/>
      </c>
      <c r="L98" s="1" t="str">
        <f>IF(AND($C98&gt;=Params!$H$13+((Params!$J$20-Params!$H$13)/(Params!$J$33-Params!$H$33))*($B98-Params!$H$33),$C98&gt;=Params!$J$20+((Params!$N$18-Params!$J$20)/(Params!$N$33-Params!$J$33))*($B98-Params!$J$33),$C98&lt;Params!$H$13+((Params!$K$9-Params!$H$13)/(Params!$K$33-Params!$H$33))*($B98-Params!$H$33),$C98&lt;Params!$K$9+((Params!$N$18-Params!$K$9)/(Params!$N$33-Params!$K$33))*($B98-Params!$K$33)),$L$2,"")</f>
        <v/>
      </c>
      <c r="M98" s="2" t="str">
        <f>IF(AND($C98&gt;=Params!$K$9+((Params!$N$18-Params!$K$9)/(Params!$N$33-Params!$K$33))*($B98-Params!$K$33),$C98&gt;=Params!$N$18+((Params!$Q$16-Params!$N$18)/(Params!$Q$33-Params!$N128))*($B98-Params!$Q$33),$C98&lt;Params!$K$9+((Params!$L$5-Params!$K$9)/(Params!$L$33-Params!$K$33))*($B98-Params!$K$33),$C98&lt;Params!$L$5+((Params!$Q$4-Params!$L$5)/(Params!$Q$33-Params!$L$33))*($B98-Params!$L$33),$B98&lt;Params!$Q$33),$M$2,"")</f>
        <v/>
      </c>
      <c r="N98" s="3" t="str">
        <f>IF(OR(AND($C98&gt;=Params!$A$26,$B98&gt;=Params!$A$33,$B98&lt;Params!$C$33,$C98&lt;Params!$A$18+((Params!$C$13-Params!$A$18)/(Params!$C$33-Params!$A$33))*($B98-Params!$A$33)),AND($B98&gt;=Params!$C$33,$C98&gt;Params!$C$22+((Params!$E$17-Params!$C$22)/(Params!$E$33-Params!$C$33))*($B98-Params!$C$33),$C98&lt;Params!$C$13+((Params!$E$17-Params!$C$13)/(Params!$E$33-Params!$C$33))*($B98-Params!$C$33))),$N$2,"")</f>
        <v/>
      </c>
      <c r="O98" s="1" t="str">
        <f>IF(AND($C98&gt;=Params!$C$13+((Params!$E$17-Params!$C$13)/(Params!$E$33-Params!$C$33))*($B98-Params!$C$33),$C98&gt;=Params!$E$17+((Params!$H$13-Params!$E$17)/(Params!$H$33-Params!$E$33))*($B98-Params!$E$33),$C98&lt;Params!$C$13+((Params!$D$9-Params!$C$13)/(Params!$D$33-Params!$C$33))*($B98-Params!$C$33),$C98&lt;Params!$D$9+((Params!$H$13-Params!$D$9)/(Params!$H$33-Params!$D$33))*($B98-Params!$D$33)),$O$2,"")</f>
        <v/>
      </c>
      <c r="P98" s="1" t="str">
        <f>IF(AND($C98&gt;=Params!$D$9+((Params!$H$13-Params!$D$9)/(Params!$H$33-Params!$D$33))*($B98-Params!$D$33),$C98&gt;=Params!$H$13+((Params!$K$9-Params!$H$13)/(Params!$K$33-Params!$H$33))*($B98-Params!$H$33),$C98&lt;Params!$D$9+((Params!$G$4-Params!$D$9)/(Params!$G$33-Params!$D$33))*($B98-Params!$D$33),$C98&lt;Params!$G$4+((Params!$K$9-Params!$G$4)/(Params!$K$33-Params!$G$33))*($B98-Params!$G$33)),$P$2,"")</f>
        <v/>
      </c>
      <c r="Q98" s="1" t="str">
        <f>IF(AND($C98&gt;=Params!$G$4+((Params!$K$9-Params!$G$4)/(Params!$K$33-Params!$G$33))*($B98-Params!$G$33),$C98&gt;Params!$K$9+((Params!$L$5-Params!$K$9)/(Params!$L$33-Params!$K$33))*($B98-Params!$K$33),$C98&lt;Params!$G$4+((Params!$L$5-Params!$G$4)/(Params!$L$33-Params!$G$33))*($B98-Params!$G$33)),$Q$2,"")</f>
        <v/>
      </c>
      <c r="R98" s="2" t="str">
        <f>IF(AND(OR($B98&lt;Params!$A$33,AND($B98&gt;=Params!$A$33,$B98&lt;Params!$C$33,$C98&gt;=Params!$A$18+((Params!$C$13-Params!$A$18)/(Params!$C$33-Params!$A$33))*($B98-Params!$A$33)),AND($B98&gt;=Params!$C$33,$B98&lt;Params!$D$33,$C98&gt;=Params!$C$13+((Params!$D$9-Params!$C$13)/(Params!$D$33-Params!$C$33))*($B98-Params!$C$33)),AND($B98&gt;=Params!$D$33,$C98&gt;=Params!$D$9+((Params!$G$4-Params!$D$9)/(Params!$G$33-Params!$D$33))*($B98-Params!$D$33))),$C98&lt;Params!$G$4,$B98&gt;0,$C98&gt;0),$R$2,"")</f>
        <v/>
      </c>
      <c r="S98" s="18" t="str">
        <f t="shared" si="1"/>
        <v/>
      </c>
      <c r="T98" s="14" t="str">
        <f>IF(AND($S98&lt;&gt;$J$2,$S98&lt;&gt;$K$2,$S98&lt;&gt;$L$2),"",
IF($S98=$J$2,IF(Data!$C98&gt;=Data!$D98+2,"Hawaiite","Potassic Trachybasalt"),
IF($S98=$K$2,IF(Data!$C98&gt;=Data!$D98+2,"Mugearite","Shoshonite"),
IF($S98=$L$2,(IF(Data!$C98&gt;=Data!$D98+2,"Benmoreite","Latite")),""))))</f>
        <v/>
      </c>
    </row>
    <row r="99" spans="1:20" x14ac:dyDescent="0.3">
      <c r="A99" s="16">
        <f>Data!$A99</f>
        <v>0</v>
      </c>
      <c r="B99" s="27">
        <f>Data!$B99</f>
        <v>0</v>
      </c>
      <c r="C99" s="28">
        <f>Data!$C99+Data!$D99</f>
        <v>0</v>
      </c>
      <c r="D99" s="1" t="str">
        <f>IF(AND(AND($B99&gt;=Params!$A$33,$B99&lt;Params!$C$33),AND($C99&gt;=Params!$A$32,$C99&lt;Params!$A$26)),$D$2,"")</f>
        <v/>
      </c>
      <c r="E99" s="1" t="str">
        <f>IF(AND(AND($B99&gt;=Params!$C$33,$B99&lt;Params!$F$33),AND($C99&gt;=Params!$C$32,$C99&lt;Params!$C$22)),$E$2,"")</f>
        <v/>
      </c>
      <c r="F99" s="4" t="str">
        <f>IF(AND($B99&gt;=Params!$F$33,$B99&lt;Params!$J$33,$C99&lt;Params!$F$22+((Params!$J$20-Params!$F$22)/(Params!$J$33-Params!$F$33))*($B99-Params!$F$33)),$F$2,"")</f>
        <v/>
      </c>
      <c r="G99" s="4" t="str">
        <f>IF(AND($B99&gt;=Params!$J$33,$B99&lt;Params!$N$33,$C99&lt;Params!$J$20+((Params!$N$18-Params!$J$20)/(Params!$N$33-Params!$J$33))*($B99-Params!$J$33)),$G$2,"")</f>
        <v/>
      </c>
      <c r="H99" s="4" t="str">
        <f>IF(AND($B99&gt;=Params!$N$33,$C99&lt;Params!$N$18+((Params!$Q$16-Params!$N$18)/(Params!$Q$33-Params!$N$33))*($B99-Params!$N$33),C$3&lt;Params!$Q$16+((Params!$S$32-Params!$Q$16)/(Params!$S$33-Params!$Q$33))*($B99-Params!$Q$33)),$H$2,"")</f>
        <v/>
      </c>
      <c r="I99" s="12" t="str">
        <f>IF(AND($B99&gt;=Params!$Q$33,$C99&gt;=Params!$Q$16+((Params!$S$32-Params!$Q$16)/(Params!$S$33-Params!$Q$33))*($B99-Params!$Q$33)),$I$2,"")</f>
        <v/>
      </c>
      <c r="J99" s="1" t="str">
        <f>IF(AND($C99&gt;=Params!$C$22,$C99&lt;Params!$C$22+((Params!$E$17-Params!$C$22)/(Params!$E$33-Params!$C$33))*($B99-Params!$C$33),$C99&lt;Params!$E$17+((Params!$F$22-Params!$E$17)/(Params!$F$33-Params!$E$33))*($B99-Params!$E$33)),$J$2,"")</f>
        <v/>
      </c>
      <c r="K99" s="1" t="str">
        <f>IF(AND($C99&gt;=Params!$E$17+((Params!$F$22-Params!$E$17)/(Params!$F$33-Params!$E$33))*($B99-Params!$E$33),$C99&gt;=Params!$F$22+((Params!$J$20-Params!$F$22)/(Params!$J$33-Params!$F$33))*($B99-Params!$F$33),$C99&lt;Params!$E$17+((Params!$H$13-Params!$E$17)/(Params!$H$33-Params!$E$33))*($B99-Params!$E$33),$C99&lt;Params!$H$13+((Params!$J$20-Params!$H$13)/(Params!$J$33-Params!$H$33))*($B99-Params!$H$33)),$K$2,"")</f>
        <v/>
      </c>
      <c r="L99" s="1" t="str">
        <f>IF(AND($C99&gt;=Params!$H$13+((Params!$J$20-Params!$H$13)/(Params!$J$33-Params!$H$33))*($B99-Params!$H$33),$C99&gt;=Params!$J$20+((Params!$N$18-Params!$J$20)/(Params!$N$33-Params!$J$33))*($B99-Params!$J$33),$C99&lt;Params!$H$13+((Params!$K$9-Params!$H$13)/(Params!$K$33-Params!$H$33))*($B99-Params!$H$33),$C99&lt;Params!$K$9+((Params!$N$18-Params!$K$9)/(Params!$N$33-Params!$K$33))*($B99-Params!$K$33)),$L$2,"")</f>
        <v/>
      </c>
      <c r="M99" s="2" t="str">
        <f>IF(AND($C99&gt;=Params!$K$9+((Params!$N$18-Params!$K$9)/(Params!$N$33-Params!$K$33))*($B99-Params!$K$33),$C99&gt;=Params!$N$18+((Params!$Q$16-Params!$N$18)/(Params!$Q$33-Params!$N129))*($B99-Params!$Q$33),$C99&lt;Params!$K$9+((Params!$L$5-Params!$K$9)/(Params!$L$33-Params!$K$33))*($B99-Params!$K$33),$C99&lt;Params!$L$5+((Params!$Q$4-Params!$L$5)/(Params!$Q$33-Params!$L$33))*($B99-Params!$L$33),$B99&lt;Params!$Q$33),$M$2,"")</f>
        <v/>
      </c>
      <c r="N99" s="3" t="str">
        <f>IF(OR(AND($C99&gt;=Params!$A$26,$B99&gt;=Params!$A$33,$B99&lt;Params!$C$33,$C99&lt;Params!$A$18+((Params!$C$13-Params!$A$18)/(Params!$C$33-Params!$A$33))*($B99-Params!$A$33)),AND($B99&gt;=Params!$C$33,$C99&gt;Params!$C$22+((Params!$E$17-Params!$C$22)/(Params!$E$33-Params!$C$33))*($B99-Params!$C$33),$C99&lt;Params!$C$13+((Params!$E$17-Params!$C$13)/(Params!$E$33-Params!$C$33))*($B99-Params!$C$33))),$N$2,"")</f>
        <v/>
      </c>
      <c r="O99" s="1" t="str">
        <f>IF(AND($C99&gt;=Params!$C$13+((Params!$E$17-Params!$C$13)/(Params!$E$33-Params!$C$33))*($B99-Params!$C$33),$C99&gt;=Params!$E$17+((Params!$H$13-Params!$E$17)/(Params!$H$33-Params!$E$33))*($B99-Params!$E$33),$C99&lt;Params!$C$13+((Params!$D$9-Params!$C$13)/(Params!$D$33-Params!$C$33))*($B99-Params!$C$33),$C99&lt;Params!$D$9+((Params!$H$13-Params!$D$9)/(Params!$H$33-Params!$D$33))*($B99-Params!$D$33)),$O$2,"")</f>
        <v/>
      </c>
      <c r="P99" s="1" t="str">
        <f>IF(AND($C99&gt;=Params!$D$9+((Params!$H$13-Params!$D$9)/(Params!$H$33-Params!$D$33))*($B99-Params!$D$33),$C99&gt;=Params!$H$13+((Params!$K$9-Params!$H$13)/(Params!$K$33-Params!$H$33))*($B99-Params!$H$33),$C99&lt;Params!$D$9+((Params!$G$4-Params!$D$9)/(Params!$G$33-Params!$D$33))*($B99-Params!$D$33),$C99&lt;Params!$G$4+((Params!$K$9-Params!$G$4)/(Params!$K$33-Params!$G$33))*($B99-Params!$G$33)),$P$2,"")</f>
        <v/>
      </c>
      <c r="Q99" s="1" t="str">
        <f>IF(AND($C99&gt;=Params!$G$4+((Params!$K$9-Params!$G$4)/(Params!$K$33-Params!$G$33))*($B99-Params!$G$33),$C99&gt;Params!$K$9+((Params!$L$5-Params!$K$9)/(Params!$L$33-Params!$K$33))*($B99-Params!$K$33),$C99&lt;Params!$G$4+((Params!$L$5-Params!$G$4)/(Params!$L$33-Params!$G$33))*($B99-Params!$G$33)),$Q$2,"")</f>
        <v/>
      </c>
      <c r="R99" s="2" t="str">
        <f>IF(AND(OR($B99&lt;Params!$A$33,AND($B99&gt;=Params!$A$33,$B99&lt;Params!$C$33,$C99&gt;=Params!$A$18+((Params!$C$13-Params!$A$18)/(Params!$C$33-Params!$A$33))*($B99-Params!$A$33)),AND($B99&gt;=Params!$C$33,$B99&lt;Params!$D$33,$C99&gt;=Params!$C$13+((Params!$D$9-Params!$C$13)/(Params!$D$33-Params!$C$33))*($B99-Params!$C$33)),AND($B99&gt;=Params!$D$33,$C99&gt;=Params!$D$9+((Params!$G$4-Params!$D$9)/(Params!$G$33-Params!$D$33))*($B99-Params!$D$33))),$C99&lt;Params!$G$4,$B99&gt;0,$C99&gt;0),$R$2,"")</f>
        <v/>
      </c>
      <c r="S99" s="18" t="str">
        <f t="shared" si="1"/>
        <v/>
      </c>
      <c r="T99" s="14" t="str">
        <f>IF(AND($S99&lt;&gt;$J$2,$S99&lt;&gt;$K$2,$S99&lt;&gt;$L$2),"",
IF($S99=$J$2,IF(Data!$C99&gt;=Data!$D99+2,"Hawaiite","Potassic Trachybasalt"),
IF($S99=$K$2,IF(Data!$C99&gt;=Data!$D99+2,"Mugearite","Shoshonite"),
IF($S99=$L$2,(IF(Data!$C99&gt;=Data!$D99+2,"Benmoreite","Latite")),""))))</f>
        <v/>
      </c>
    </row>
    <row r="100" spans="1:20" x14ac:dyDescent="0.3">
      <c r="A100" s="16">
        <f>Data!$A100</f>
        <v>0</v>
      </c>
      <c r="B100" s="27">
        <f>Data!$B100</f>
        <v>0</v>
      </c>
      <c r="C100" s="28">
        <f>Data!$C100+Data!$D100</f>
        <v>0</v>
      </c>
      <c r="D100" s="1" t="str">
        <f>IF(AND(AND($B100&gt;=Params!$A$33,$B100&lt;Params!$C$33),AND($C100&gt;=Params!$A$32,$C100&lt;Params!$A$26)),$D$2,"")</f>
        <v/>
      </c>
      <c r="E100" s="1" t="str">
        <f>IF(AND(AND($B100&gt;=Params!$C$33,$B100&lt;Params!$F$33),AND($C100&gt;=Params!$C$32,$C100&lt;Params!$C$22)),$E$2,"")</f>
        <v/>
      </c>
      <c r="F100" s="4" t="str">
        <f>IF(AND($B100&gt;=Params!$F$33,$B100&lt;Params!$J$33,$C100&lt;Params!$F$22+((Params!$J$20-Params!$F$22)/(Params!$J$33-Params!$F$33))*($B100-Params!$F$33)),$F$2,"")</f>
        <v/>
      </c>
      <c r="G100" s="4" t="str">
        <f>IF(AND($B100&gt;=Params!$J$33,$B100&lt;Params!$N$33,$C100&lt;Params!$J$20+((Params!$N$18-Params!$J$20)/(Params!$N$33-Params!$J$33))*($B100-Params!$J$33)),$G$2,"")</f>
        <v/>
      </c>
      <c r="H100" s="4" t="str">
        <f>IF(AND($B100&gt;=Params!$N$33,$C100&lt;Params!$N$18+((Params!$Q$16-Params!$N$18)/(Params!$Q$33-Params!$N$33))*($B100-Params!$N$33),C$3&lt;Params!$Q$16+((Params!$S$32-Params!$Q$16)/(Params!$S$33-Params!$Q$33))*($B100-Params!$Q$33)),$H$2,"")</f>
        <v/>
      </c>
      <c r="I100" s="12" t="str">
        <f>IF(AND($B100&gt;=Params!$Q$33,$C100&gt;=Params!$Q$16+((Params!$S$32-Params!$Q$16)/(Params!$S$33-Params!$Q$33))*($B100-Params!$Q$33)),$I$2,"")</f>
        <v/>
      </c>
      <c r="J100" s="1" t="str">
        <f>IF(AND($C100&gt;=Params!$C$22,$C100&lt;Params!$C$22+((Params!$E$17-Params!$C$22)/(Params!$E$33-Params!$C$33))*($B100-Params!$C$33),$C100&lt;Params!$E$17+((Params!$F$22-Params!$E$17)/(Params!$F$33-Params!$E$33))*($B100-Params!$E$33)),$J$2,"")</f>
        <v/>
      </c>
      <c r="K100" s="1" t="str">
        <f>IF(AND($C100&gt;=Params!$E$17+((Params!$F$22-Params!$E$17)/(Params!$F$33-Params!$E$33))*($B100-Params!$E$33),$C100&gt;=Params!$F$22+((Params!$J$20-Params!$F$22)/(Params!$J$33-Params!$F$33))*($B100-Params!$F$33),$C100&lt;Params!$E$17+((Params!$H$13-Params!$E$17)/(Params!$H$33-Params!$E$33))*($B100-Params!$E$33),$C100&lt;Params!$H$13+((Params!$J$20-Params!$H$13)/(Params!$J$33-Params!$H$33))*($B100-Params!$H$33)),$K$2,"")</f>
        <v/>
      </c>
      <c r="L100" s="1" t="str">
        <f>IF(AND($C100&gt;=Params!$H$13+((Params!$J$20-Params!$H$13)/(Params!$J$33-Params!$H$33))*($B100-Params!$H$33),$C100&gt;=Params!$J$20+((Params!$N$18-Params!$J$20)/(Params!$N$33-Params!$J$33))*($B100-Params!$J$33),$C100&lt;Params!$H$13+((Params!$K$9-Params!$H$13)/(Params!$K$33-Params!$H$33))*($B100-Params!$H$33),$C100&lt;Params!$K$9+((Params!$N$18-Params!$K$9)/(Params!$N$33-Params!$K$33))*($B100-Params!$K$33)),$L$2,"")</f>
        <v/>
      </c>
      <c r="M100" s="2" t="str">
        <f>IF(AND($C100&gt;=Params!$K$9+((Params!$N$18-Params!$K$9)/(Params!$N$33-Params!$K$33))*($B100-Params!$K$33),$C100&gt;=Params!$N$18+((Params!$Q$16-Params!$N$18)/(Params!$Q$33-Params!$N130))*($B100-Params!$Q$33),$C100&lt;Params!$K$9+((Params!$L$5-Params!$K$9)/(Params!$L$33-Params!$K$33))*($B100-Params!$K$33),$C100&lt;Params!$L$5+((Params!$Q$4-Params!$L$5)/(Params!$Q$33-Params!$L$33))*($B100-Params!$L$33),$B100&lt;Params!$Q$33),$M$2,"")</f>
        <v/>
      </c>
      <c r="N100" s="3" t="str">
        <f>IF(OR(AND($C100&gt;=Params!$A$26,$B100&gt;=Params!$A$33,$B100&lt;Params!$C$33,$C100&lt;Params!$A$18+((Params!$C$13-Params!$A$18)/(Params!$C$33-Params!$A$33))*($B100-Params!$A$33)),AND($B100&gt;=Params!$C$33,$C100&gt;Params!$C$22+((Params!$E$17-Params!$C$22)/(Params!$E$33-Params!$C$33))*($B100-Params!$C$33),$C100&lt;Params!$C$13+((Params!$E$17-Params!$C$13)/(Params!$E$33-Params!$C$33))*($B100-Params!$C$33))),$N$2,"")</f>
        <v/>
      </c>
      <c r="O100" s="1" t="str">
        <f>IF(AND($C100&gt;=Params!$C$13+((Params!$E$17-Params!$C$13)/(Params!$E$33-Params!$C$33))*($B100-Params!$C$33),$C100&gt;=Params!$E$17+((Params!$H$13-Params!$E$17)/(Params!$H$33-Params!$E$33))*($B100-Params!$E$33),$C100&lt;Params!$C$13+((Params!$D$9-Params!$C$13)/(Params!$D$33-Params!$C$33))*($B100-Params!$C$33),$C100&lt;Params!$D$9+((Params!$H$13-Params!$D$9)/(Params!$H$33-Params!$D$33))*($B100-Params!$D$33)),$O$2,"")</f>
        <v/>
      </c>
      <c r="P100" s="1" t="str">
        <f>IF(AND($C100&gt;=Params!$D$9+((Params!$H$13-Params!$D$9)/(Params!$H$33-Params!$D$33))*($B100-Params!$D$33),$C100&gt;=Params!$H$13+((Params!$K$9-Params!$H$13)/(Params!$K$33-Params!$H$33))*($B100-Params!$H$33),$C100&lt;Params!$D$9+((Params!$G$4-Params!$D$9)/(Params!$G$33-Params!$D$33))*($B100-Params!$D$33),$C100&lt;Params!$G$4+((Params!$K$9-Params!$G$4)/(Params!$K$33-Params!$G$33))*($B100-Params!$G$33)),$P$2,"")</f>
        <v/>
      </c>
      <c r="Q100" s="1" t="str">
        <f>IF(AND($C100&gt;=Params!$G$4+((Params!$K$9-Params!$G$4)/(Params!$K$33-Params!$G$33))*($B100-Params!$G$33),$C100&gt;Params!$K$9+((Params!$L$5-Params!$K$9)/(Params!$L$33-Params!$K$33))*($B100-Params!$K$33),$C100&lt;Params!$G$4+((Params!$L$5-Params!$G$4)/(Params!$L$33-Params!$G$33))*($B100-Params!$G$33)),$Q$2,"")</f>
        <v/>
      </c>
      <c r="R100" s="2" t="str">
        <f>IF(AND(OR($B100&lt;Params!$A$33,AND($B100&gt;=Params!$A$33,$B100&lt;Params!$C$33,$C100&gt;=Params!$A$18+((Params!$C$13-Params!$A$18)/(Params!$C$33-Params!$A$33))*($B100-Params!$A$33)),AND($B100&gt;=Params!$C$33,$B100&lt;Params!$D$33,$C100&gt;=Params!$C$13+((Params!$D$9-Params!$C$13)/(Params!$D$33-Params!$C$33))*($B100-Params!$C$33)),AND($B100&gt;=Params!$D$33,$C100&gt;=Params!$D$9+((Params!$G$4-Params!$D$9)/(Params!$G$33-Params!$D$33))*($B100-Params!$D$33))),$C100&lt;Params!$G$4,$B100&gt;0,$C100&gt;0),$R$2,"")</f>
        <v/>
      </c>
      <c r="S100" s="18" t="str">
        <f t="shared" si="1"/>
        <v/>
      </c>
      <c r="T100" s="14" t="str">
        <f>IF(AND($S100&lt;&gt;$J$2,$S100&lt;&gt;$K$2,$S100&lt;&gt;$L$2),"",
IF($S100=$J$2,IF(Data!$C100&gt;=Data!$D100+2,"Hawaiite","Potassic Trachybasalt"),
IF($S100=$K$2,IF(Data!$C100&gt;=Data!$D100+2,"Mugearite","Shoshonite"),
IF($S100=$L$2,(IF(Data!$C100&gt;=Data!$D100+2,"Benmoreite","Latite")),""))))</f>
        <v/>
      </c>
    </row>
  </sheetData>
  <sheetProtection selectLockedCells="1" selectUnlockedCells="1"/>
  <mergeCells count="4">
    <mergeCell ref="A1:C1"/>
    <mergeCell ref="D1:I1"/>
    <mergeCell ref="J1:M1"/>
    <mergeCell ref="N1:R1"/>
  </mergeCells>
  <conditionalFormatting sqref="A3:C100">
    <cfRule type="cellIs" dxfId="1" priority="1" operator="equal">
      <formula>0</formula>
    </cfRule>
  </conditionalFormatting>
  <conditionalFormatting sqref="D3:T100">
    <cfRule type="containsErrors" dxfId="0" priority="4">
      <formula>ISERROR(D3)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0AA7B-A1AA-406C-9774-848A2E084668}">
  <dimension ref="A1:AJ44"/>
  <sheetViews>
    <sheetView topLeftCell="P1" zoomScaleNormal="100" workbookViewId="0">
      <selection activeCell="AF25" sqref="AF25"/>
    </sheetView>
  </sheetViews>
  <sheetFormatPr defaultColWidth="11" defaultRowHeight="15.6" x14ac:dyDescent="0.3"/>
  <cols>
    <col min="1" max="20" width="11" style="5"/>
    <col min="21" max="25" width="11" style="26"/>
    <col min="26" max="16384" width="11" style="5"/>
  </cols>
  <sheetData>
    <row r="1" spans="1:36" ht="16.2" thickTop="1" x14ac:dyDescent="0.3">
      <c r="A1" s="64" t="s">
        <v>21</v>
      </c>
      <c r="B1" s="65"/>
      <c r="C1" s="65"/>
      <c r="D1" s="65"/>
      <c r="E1" s="65"/>
      <c r="F1" s="65"/>
      <c r="G1" s="65"/>
      <c r="H1" s="65"/>
      <c r="I1" s="65"/>
      <c r="J1" s="65"/>
      <c r="K1" s="65"/>
      <c r="L1" s="65"/>
      <c r="M1" s="65"/>
      <c r="N1" s="65"/>
      <c r="O1" s="65"/>
      <c r="P1" s="65"/>
      <c r="Q1" s="65"/>
      <c r="R1" s="65"/>
      <c r="S1" s="66"/>
      <c r="U1" s="72" t="s">
        <v>40</v>
      </c>
      <c r="V1" s="73"/>
      <c r="W1" s="73"/>
      <c r="X1" s="73"/>
      <c r="Y1" s="73"/>
      <c r="Z1" s="73"/>
      <c r="AA1" s="73"/>
      <c r="AB1" s="73"/>
      <c r="AC1" s="74"/>
      <c r="AE1" s="58" t="s">
        <v>42</v>
      </c>
      <c r="AF1" s="59"/>
      <c r="AG1" s="59"/>
      <c r="AH1" s="59"/>
      <c r="AI1" s="59"/>
      <c r="AJ1" s="60"/>
    </row>
    <row r="2" spans="1:36" ht="16.2" thickBot="1" x14ac:dyDescent="0.35">
      <c r="A2" s="67"/>
      <c r="B2" s="68"/>
      <c r="C2" s="68"/>
      <c r="D2" s="68"/>
      <c r="E2" s="68"/>
      <c r="F2" s="68"/>
      <c r="G2" s="68"/>
      <c r="H2" s="68"/>
      <c r="I2" s="68"/>
      <c r="J2" s="68"/>
      <c r="K2" s="68"/>
      <c r="L2" s="68"/>
      <c r="M2" s="68"/>
      <c r="N2" s="68"/>
      <c r="O2" s="68"/>
      <c r="P2" s="68"/>
      <c r="Q2" s="68"/>
      <c r="R2" s="68"/>
      <c r="S2" s="69"/>
      <c r="U2" s="75"/>
      <c r="V2" s="76"/>
      <c r="W2" s="76"/>
      <c r="X2" s="76"/>
      <c r="Y2" s="76"/>
      <c r="Z2" s="76"/>
      <c r="AA2" s="76"/>
      <c r="AB2" s="76"/>
      <c r="AC2" s="77"/>
      <c r="AE2" s="61"/>
      <c r="AF2" s="62"/>
      <c r="AG2" s="62"/>
      <c r="AH2" s="62"/>
      <c r="AI2" s="62"/>
      <c r="AJ2" s="63"/>
    </row>
    <row r="3" spans="1:36" ht="15.75" customHeight="1" x14ac:dyDescent="0.3">
      <c r="A3" s="6"/>
      <c r="B3" s="7"/>
      <c r="C3" s="7"/>
      <c r="D3" s="7"/>
      <c r="E3" s="7"/>
      <c r="F3" s="7"/>
      <c r="G3" s="7"/>
      <c r="H3" s="7"/>
      <c r="I3" s="7"/>
      <c r="J3" s="7"/>
      <c r="K3" s="7"/>
      <c r="L3" s="7"/>
      <c r="M3" s="7"/>
      <c r="N3" s="7"/>
      <c r="O3" s="7"/>
      <c r="P3" s="7"/>
      <c r="Q3" s="7"/>
      <c r="R3" s="7"/>
      <c r="S3" s="8"/>
      <c r="U3" s="83">
        <v>1</v>
      </c>
      <c r="V3" s="78" t="s">
        <v>41</v>
      </c>
      <c r="W3" s="78"/>
      <c r="X3" s="78"/>
      <c r="Y3" s="78"/>
      <c r="Z3" s="78"/>
      <c r="AA3" s="78"/>
      <c r="AB3" s="78"/>
      <c r="AC3" s="79"/>
      <c r="AE3" s="45" t="s">
        <v>43</v>
      </c>
      <c r="AF3" s="51"/>
      <c r="AG3" s="51"/>
      <c r="AH3" s="51"/>
      <c r="AI3" s="51"/>
      <c r="AJ3" s="52"/>
    </row>
    <row r="4" spans="1:36" x14ac:dyDescent="0.3">
      <c r="A4" s="6"/>
      <c r="B4" s="7"/>
      <c r="C4" s="7"/>
      <c r="D4" s="7"/>
      <c r="E4" s="7"/>
      <c r="F4" s="7"/>
      <c r="G4" s="7">
        <v>14</v>
      </c>
      <c r="H4" s="7"/>
      <c r="I4" s="7"/>
      <c r="J4" s="7"/>
      <c r="K4" s="7"/>
      <c r="L4" s="7"/>
      <c r="M4" s="7"/>
      <c r="N4" s="7"/>
      <c r="O4" s="7"/>
      <c r="P4" s="7"/>
      <c r="Q4" s="7">
        <v>14</v>
      </c>
      <c r="R4" s="7"/>
      <c r="S4" s="8"/>
      <c r="U4" s="84"/>
      <c r="V4" s="55"/>
      <c r="W4" s="55"/>
      <c r="X4" s="55"/>
      <c r="Y4" s="55"/>
      <c r="Z4" s="55"/>
      <c r="AA4" s="55"/>
      <c r="AB4" s="55"/>
      <c r="AC4" s="80"/>
      <c r="AE4" s="53"/>
      <c r="AF4" s="51"/>
      <c r="AG4" s="51"/>
      <c r="AH4" s="51"/>
      <c r="AI4" s="51"/>
      <c r="AJ4" s="52"/>
    </row>
    <row r="5" spans="1:36" x14ac:dyDescent="0.3">
      <c r="A5" s="6"/>
      <c r="B5" s="7"/>
      <c r="C5" s="7"/>
      <c r="D5" s="7"/>
      <c r="E5" s="7"/>
      <c r="F5" s="7"/>
      <c r="G5" s="7"/>
      <c r="H5" s="7"/>
      <c r="I5" s="7"/>
      <c r="J5" s="7"/>
      <c r="K5" s="7"/>
      <c r="L5" s="7">
        <v>13.5</v>
      </c>
      <c r="M5" s="7"/>
      <c r="N5" s="7"/>
      <c r="O5" s="7"/>
      <c r="P5" s="7"/>
      <c r="Q5" s="7"/>
      <c r="R5" s="7"/>
      <c r="S5" s="8"/>
      <c r="U5" s="85"/>
      <c r="V5" s="81"/>
      <c r="W5" s="81"/>
      <c r="X5" s="81"/>
      <c r="Y5" s="81"/>
      <c r="Z5" s="81"/>
      <c r="AA5" s="81"/>
      <c r="AB5" s="81"/>
      <c r="AC5" s="82"/>
      <c r="AE5" s="54" t="s">
        <v>44</v>
      </c>
      <c r="AF5" s="55"/>
      <c r="AG5" s="55"/>
      <c r="AH5" s="55"/>
      <c r="AI5" s="55"/>
      <c r="AJ5" s="56"/>
    </row>
    <row r="6" spans="1:36" x14ac:dyDescent="0.3">
      <c r="A6" s="6"/>
      <c r="B6" s="7"/>
      <c r="C6" s="7"/>
      <c r="D6" s="7"/>
      <c r="E6" s="7"/>
      <c r="F6" s="7"/>
      <c r="G6" s="7"/>
      <c r="H6" s="7"/>
      <c r="I6" s="7"/>
      <c r="J6" s="7"/>
      <c r="K6" s="7"/>
      <c r="L6" s="7"/>
      <c r="M6" s="7"/>
      <c r="N6" s="7"/>
      <c r="O6" s="7"/>
      <c r="P6" s="7"/>
      <c r="Q6" s="7"/>
      <c r="R6" s="7"/>
      <c r="S6" s="8"/>
      <c r="U6" s="83">
        <v>2</v>
      </c>
      <c r="V6" s="78" t="s">
        <v>34</v>
      </c>
      <c r="W6" s="78"/>
      <c r="X6" s="78"/>
      <c r="Y6" s="78"/>
      <c r="Z6" s="78"/>
      <c r="AA6" s="78"/>
      <c r="AB6" s="78"/>
      <c r="AC6" s="79"/>
      <c r="AE6" s="57"/>
      <c r="AF6" s="55"/>
      <c r="AG6" s="55"/>
      <c r="AH6" s="55"/>
      <c r="AI6" s="55"/>
      <c r="AJ6" s="56"/>
    </row>
    <row r="7" spans="1:36" x14ac:dyDescent="0.3">
      <c r="A7" s="6"/>
      <c r="B7" s="7"/>
      <c r="C7" s="7"/>
      <c r="D7" s="7"/>
      <c r="E7" s="7"/>
      <c r="F7" s="7"/>
      <c r="G7" s="7"/>
      <c r="H7" s="7"/>
      <c r="I7" s="7"/>
      <c r="J7" s="7"/>
      <c r="K7" s="7"/>
      <c r="L7" s="7"/>
      <c r="M7" s="7"/>
      <c r="N7" s="7"/>
      <c r="O7" s="7"/>
      <c r="P7" s="7"/>
      <c r="Q7" s="7"/>
      <c r="R7" s="7"/>
      <c r="S7" s="8"/>
      <c r="U7" s="84"/>
      <c r="V7" s="55"/>
      <c r="W7" s="55"/>
      <c r="X7" s="55"/>
      <c r="Y7" s="55"/>
      <c r="Z7" s="55"/>
      <c r="AA7" s="55"/>
      <c r="AB7" s="55"/>
      <c r="AC7" s="80"/>
      <c r="AE7" s="45" t="s">
        <v>45</v>
      </c>
      <c r="AF7" s="51"/>
      <c r="AG7" s="51"/>
      <c r="AH7" s="51"/>
      <c r="AI7" s="51"/>
      <c r="AJ7" s="52"/>
    </row>
    <row r="8" spans="1:36" x14ac:dyDescent="0.3">
      <c r="A8" s="6"/>
      <c r="B8" s="7"/>
      <c r="C8" s="7"/>
      <c r="D8" s="7"/>
      <c r="E8" s="7"/>
      <c r="F8" s="7"/>
      <c r="G8" s="7"/>
      <c r="H8" s="7"/>
      <c r="I8" s="7"/>
      <c r="J8" s="7"/>
      <c r="K8" s="7"/>
      <c r="L8" s="7"/>
      <c r="M8" s="7"/>
      <c r="N8" s="7"/>
      <c r="O8" s="7"/>
      <c r="P8" s="7"/>
      <c r="Q8" s="7"/>
      <c r="R8" s="7"/>
      <c r="S8" s="8"/>
      <c r="U8" s="85"/>
      <c r="V8" s="81"/>
      <c r="W8" s="81"/>
      <c r="X8" s="81"/>
      <c r="Y8" s="81"/>
      <c r="Z8" s="81"/>
      <c r="AA8" s="81"/>
      <c r="AB8" s="81"/>
      <c r="AC8" s="82"/>
      <c r="AE8" s="53"/>
      <c r="AF8" s="51"/>
      <c r="AG8" s="51"/>
      <c r="AH8" s="51"/>
      <c r="AI8" s="51"/>
      <c r="AJ8" s="52"/>
    </row>
    <row r="9" spans="1:36" x14ac:dyDescent="0.3">
      <c r="A9" s="6"/>
      <c r="B9" s="7"/>
      <c r="C9" s="7"/>
      <c r="D9" s="7">
        <v>11.5</v>
      </c>
      <c r="E9" s="7"/>
      <c r="F9" s="7"/>
      <c r="G9" s="7"/>
      <c r="H9" s="7"/>
      <c r="I9" s="7"/>
      <c r="J9" s="7"/>
      <c r="K9" s="7">
        <v>11.7</v>
      </c>
      <c r="L9" s="7"/>
      <c r="M9" s="7"/>
      <c r="N9" s="7"/>
      <c r="O9" s="7"/>
      <c r="P9" s="7"/>
      <c r="Q9" s="7"/>
      <c r="R9" s="7"/>
      <c r="S9" s="8"/>
      <c r="U9" s="83">
        <v>3</v>
      </c>
      <c r="V9" s="86" t="s">
        <v>26</v>
      </c>
      <c r="W9" s="86"/>
      <c r="X9" s="86"/>
      <c r="Y9" s="86"/>
      <c r="Z9" s="86"/>
      <c r="AA9" s="86"/>
      <c r="AB9" s="86"/>
      <c r="AC9" s="87"/>
      <c r="AE9" s="45" t="s">
        <v>46</v>
      </c>
      <c r="AF9" s="51"/>
      <c r="AG9" s="51"/>
      <c r="AH9" s="51"/>
      <c r="AI9" s="51"/>
      <c r="AJ9" s="52"/>
    </row>
    <row r="10" spans="1:36" ht="15.75" customHeight="1" x14ac:dyDescent="0.3">
      <c r="A10" s="6"/>
      <c r="B10" s="7"/>
      <c r="C10" s="7"/>
      <c r="D10" s="7"/>
      <c r="E10" s="7"/>
      <c r="F10" s="7"/>
      <c r="G10" s="7"/>
      <c r="H10" s="7"/>
      <c r="I10" s="7"/>
      <c r="J10" s="7"/>
      <c r="K10" s="7"/>
      <c r="L10" s="7"/>
      <c r="M10" s="7"/>
      <c r="N10" s="7"/>
      <c r="O10" s="7"/>
      <c r="P10" s="7"/>
      <c r="Q10" s="7"/>
      <c r="R10" s="7"/>
      <c r="S10" s="8"/>
      <c r="U10" s="84"/>
      <c r="V10" s="88" t="s">
        <v>27</v>
      </c>
      <c r="W10" s="55" t="s">
        <v>48</v>
      </c>
      <c r="X10" s="55"/>
      <c r="Y10" s="55"/>
      <c r="Z10" s="55"/>
      <c r="AA10" s="55"/>
      <c r="AB10" s="55"/>
      <c r="AC10" s="80"/>
      <c r="AE10" s="53"/>
      <c r="AF10" s="51"/>
      <c r="AG10" s="51"/>
      <c r="AH10" s="51"/>
      <c r="AI10" s="51"/>
      <c r="AJ10" s="52"/>
    </row>
    <row r="11" spans="1:36" x14ac:dyDescent="0.3">
      <c r="A11" s="6"/>
      <c r="B11" s="7"/>
      <c r="C11" s="7"/>
      <c r="D11" s="7"/>
      <c r="E11" s="7"/>
      <c r="F11" s="7"/>
      <c r="G11" s="7"/>
      <c r="H11" s="7"/>
      <c r="I11" s="7"/>
      <c r="J11" s="7"/>
      <c r="K11" s="7"/>
      <c r="L11" s="7"/>
      <c r="M11" s="7"/>
      <c r="N11" s="7"/>
      <c r="O11" s="7"/>
      <c r="P11" s="7"/>
      <c r="Q11" s="7"/>
      <c r="R11" s="7"/>
      <c r="S11" s="8"/>
      <c r="U11" s="84"/>
      <c r="V11" s="88"/>
      <c r="W11" s="55"/>
      <c r="X11" s="55"/>
      <c r="Y11" s="55"/>
      <c r="Z11" s="55"/>
      <c r="AA11" s="55"/>
      <c r="AB11" s="55"/>
      <c r="AC11" s="80"/>
      <c r="AE11" s="45" t="s">
        <v>47</v>
      </c>
      <c r="AF11" s="46"/>
      <c r="AG11" s="46"/>
      <c r="AH11" s="46"/>
      <c r="AI11" s="46"/>
      <c r="AJ11" s="47"/>
    </row>
    <row r="12" spans="1:36" ht="16.2" thickBot="1" x14ac:dyDescent="0.35">
      <c r="A12" s="6"/>
      <c r="B12" s="7"/>
      <c r="C12" s="7"/>
      <c r="D12" s="7"/>
      <c r="E12" s="7"/>
      <c r="F12" s="7"/>
      <c r="G12" s="7"/>
      <c r="H12" s="7"/>
      <c r="I12" s="7"/>
      <c r="J12" s="7"/>
      <c r="K12" s="7"/>
      <c r="L12" s="7"/>
      <c r="M12" s="7"/>
      <c r="N12" s="7"/>
      <c r="O12" s="7"/>
      <c r="P12" s="7"/>
      <c r="Q12" s="7"/>
      <c r="R12" s="7"/>
      <c r="S12" s="8"/>
      <c r="U12" s="84"/>
      <c r="V12" s="88"/>
      <c r="W12" s="55"/>
      <c r="X12" s="55"/>
      <c r="Y12" s="55"/>
      <c r="Z12" s="55"/>
      <c r="AA12" s="55"/>
      <c r="AB12" s="55"/>
      <c r="AC12" s="80"/>
      <c r="AE12" s="48"/>
      <c r="AF12" s="49"/>
      <c r="AG12" s="49"/>
      <c r="AH12" s="49"/>
      <c r="AI12" s="49"/>
      <c r="AJ12" s="50"/>
    </row>
    <row r="13" spans="1:36" ht="16.2" thickTop="1" x14ac:dyDescent="0.3">
      <c r="A13" s="6"/>
      <c r="B13" s="7"/>
      <c r="C13" s="7">
        <v>9.4</v>
      </c>
      <c r="D13" s="7"/>
      <c r="E13" s="7"/>
      <c r="F13" s="7"/>
      <c r="G13" s="7"/>
      <c r="H13" s="7">
        <v>9.3000000000000007</v>
      </c>
      <c r="I13" s="7"/>
      <c r="J13" s="7"/>
      <c r="K13" s="7"/>
      <c r="L13" s="7"/>
      <c r="M13" s="7"/>
      <c r="N13" s="7"/>
      <c r="O13" s="7"/>
      <c r="P13" s="7"/>
      <c r="Q13" s="7"/>
      <c r="R13" s="7"/>
      <c r="S13" s="8"/>
      <c r="U13" s="84"/>
      <c r="V13" s="88"/>
      <c r="W13" s="55"/>
      <c r="X13" s="55"/>
      <c r="Y13" s="55"/>
      <c r="Z13" s="55"/>
      <c r="AA13" s="55"/>
      <c r="AB13" s="55"/>
      <c r="AC13" s="80"/>
    </row>
    <row r="14" spans="1:36" x14ac:dyDescent="0.3">
      <c r="A14" s="6"/>
      <c r="B14" s="7"/>
      <c r="C14" s="7"/>
      <c r="D14" s="7"/>
      <c r="E14" s="7"/>
      <c r="F14" s="7"/>
      <c r="G14" s="7"/>
      <c r="H14" s="7"/>
      <c r="I14" s="7"/>
      <c r="J14" s="7"/>
      <c r="K14" s="7"/>
      <c r="L14" s="7"/>
      <c r="M14" s="7"/>
      <c r="N14" s="7"/>
      <c r="O14" s="7"/>
      <c r="P14" s="7"/>
      <c r="Q14" s="7"/>
      <c r="R14" s="7"/>
      <c r="S14" s="8"/>
      <c r="U14" s="84"/>
      <c r="V14" s="88" t="s">
        <v>28</v>
      </c>
      <c r="W14" s="55" t="s">
        <v>49</v>
      </c>
      <c r="X14" s="55"/>
      <c r="Y14" s="55"/>
      <c r="Z14" s="55"/>
      <c r="AA14" s="55"/>
      <c r="AB14" s="55"/>
      <c r="AC14" s="80"/>
    </row>
    <row r="15" spans="1:36" x14ac:dyDescent="0.3">
      <c r="A15" s="6"/>
      <c r="B15" s="7"/>
      <c r="C15" s="7"/>
      <c r="D15" s="7"/>
      <c r="E15" s="7"/>
      <c r="F15" s="7"/>
      <c r="G15" s="7"/>
      <c r="H15" s="7"/>
      <c r="I15" s="7"/>
      <c r="J15" s="7"/>
      <c r="K15" s="7"/>
      <c r="L15" s="7"/>
      <c r="M15" s="7"/>
      <c r="N15" s="7"/>
      <c r="O15" s="7"/>
      <c r="P15" s="7"/>
      <c r="Q15" s="7"/>
      <c r="R15" s="7"/>
      <c r="S15" s="8"/>
      <c r="U15" s="84"/>
      <c r="V15" s="88"/>
      <c r="W15" s="55"/>
      <c r="X15" s="55"/>
      <c r="Y15" s="55"/>
      <c r="Z15" s="55"/>
      <c r="AA15" s="55"/>
      <c r="AB15" s="55"/>
      <c r="AC15" s="80"/>
    </row>
    <row r="16" spans="1:36" x14ac:dyDescent="0.3">
      <c r="A16" s="6"/>
      <c r="B16" s="7"/>
      <c r="C16" s="7"/>
      <c r="D16" s="7"/>
      <c r="E16" s="7"/>
      <c r="F16" s="7"/>
      <c r="G16" s="7"/>
      <c r="H16" s="7"/>
      <c r="I16" s="7"/>
      <c r="J16" s="7"/>
      <c r="K16" s="7"/>
      <c r="L16" s="7"/>
      <c r="M16" s="7"/>
      <c r="N16" s="7"/>
      <c r="O16" s="7"/>
      <c r="P16" s="7"/>
      <c r="Q16" s="7">
        <v>8</v>
      </c>
      <c r="R16" s="7"/>
      <c r="S16" s="8"/>
      <c r="U16" s="84"/>
      <c r="V16" s="88"/>
      <c r="W16" s="55"/>
      <c r="X16" s="55"/>
      <c r="Y16" s="55"/>
      <c r="Z16" s="55"/>
      <c r="AA16" s="55"/>
      <c r="AB16" s="55"/>
      <c r="AC16" s="80"/>
    </row>
    <row r="17" spans="1:29" x14ac:dyDescent="0.3">
      <c r="A17" s="6"/>
      <c r="B17" s="7"/>
      <c r="C17" s="7"/>
      <c r="D17" s="7"/>
      <c r="E17" s="7">
        <v>7.3</v>
      </c>
      <c r="F17" s="7"/>
      <c r="G17" s="7"/>
      <c r="H17" s="7"/>
      <c r="I17" s="7"/>
      <c r="J17" s="7"/>
      <c r="K17" s="7"/>
      <c r="L17" s="7"/>
      <c r="M17" s="7"/>
      <c r="N17" s="7"/>
      <c r="O17" s="7"/>
      <c r="P17" s="7"/>
      <c r="Q17" s="7"/>
      <c r="R17" s="7"/>
      <c r="S17" s="8"/>
      <c r="U17" s="84"/>
      <c r="V17" s="88"/>
      <c r="W17" s="55"/>
      <c r="X17" s="55"/>
      <c r="Y17" s="55"/>
      <c r="Z17" s="55"/>
      <c r="AA17" s="55"/>
      <c r="AB17" s="55"/>
      <c r="AC17" s="80"/>
    </row>
    <row r="18" spans="1:29" ht="15.75" customHeight="1" x14ac:dyDescent="0.3">
      <c r="A18" s="6">
        <v>7</v>
      </c>
      <c r="B18" s="7"/>
      <c r="C18" s="7"/>
      <c r="D18" s="7"/>
      <c r="E18" s="7"/>
      <c r="F18" s="7"/>
      <c r="G18" s="7"/>
      <c r="H18" s="7"/>
      <c r="I18" s="7"/>
      <c r="J18" s="7"/>
      <c r="K18" s="7"/>
      <c r="L18" s="7"/>
      <c r="M18" s="7"/>
      <c r="N18" s="7">
        <v>7</v>
      </c>
      <c r="O18" s="7"/>
      <c r="P18" s="7"/>
      <c r="Q18" s="7"/>
      <c r="R18" s="7"/>
      <c r="S18" s="8"/>
      <c r="U18" s="84"/>
      <c r="V18" s="88" t="s">
        <v>29</v>
      </c>
      <c r="W18" s="55" t="s">
        <v>50</v>
      </c>
      <c r="X18" s="55"/>
      <c r="Y18" s="55"/>
      <c r="Z18" s="55"/>
      <c r="AA18" s="55"/>
      <c r="AB18" s="55"/>
      <c r="AC18" s="80"/>
    </row>
    <row r="19" spans="1:29" x14ac:dyDescent="0.3">
      <c r="A19" s="6"/>
      <c r="B19" s="7"/>
      <c r="C19" s="7"/>
      <c r="D19" s="7"/>
      <c r="E19" s="7"/>
      <c r="F19" s="7"/>
      <c r="G19" s="7"/>
      <c r="H19" s="7"/>
      <c r="I19" s="7"/>
      <c r="J19" s="7"/>
      <c r="K19" s="7"/>
      <c r="L19" s="7"/>
      <c r="M19" s="7"/>
      <c r="N19" s="7"/>
      <c r="O19" s="7"/>
      <c r="P19" s="7"/>
      <c r="Q19" s="7"/>
      <c r="R19" s="7"/>
      <c r="S19" s="8"/>
      <c r="U19" s="84"/>
      <c r="V19" s="88"/>
      <c r="W19" s="55"/>
      <c r="X19" s="55"/>
      <c r="Y19" s="55"/>
      <c r="Z19" s="55"/>
      <c r="AA19" s="55"/>
      <c r="AB19" s="55"/>
      <c r="AC19" s="80"/>
    </row>
    <row r="20" spans="1:29" x14ac:dyDescent="0.3">
      <c r="A20" s="6"/>
      <c r="B20" s="7"/>
      <c r="C20" s="7"/>
      <c r="D20" s="7"/>
      <c r="E20" s="7"/>
      <c r="F20" s="7"/>
      <c r="G20" s="7"/>
      <c r="H20" s="7"/>
      <c r="I20" s="7"/>
      <c r="J20" s="7">
        <v>5.9</v>
      </c>
      <c r="K20" s="7"/>
      <c r="L20" s="7"/>
      <c r="M20" s="7"/>
      <c r="N20" s="7"/>
      <c r="O20" s="7"/>
      <c r="P20" s="7"/>
      <c r="Q20" s="7"/>
      <c r="R20" s="7"/>
      <c r="S20" s="8"/>
      <c r="U20" s="84"/>
      <c r="V20" s="88"/>
      <c r="W20" s="55"/>
      <c r="X20" s="55"/>
      <c r="Y20" s="55"/>
      <c r="Z20" s="55"/>
      <c r="AA20" s="55"/>
      <c r="AB20" s="55"/>
      <c r="AC20" s="80"/>
    </row>
    <row r="21" spans="1:29" x14ac:dyDescent="0.3">
      <c r="A21" s="6"/>
      <c r="B21" s="7"/>
      <c r="C21" s="7"/>
      <c r="D21" s="7"/>
      <c r="E21" s="7"/>
      <c r="F21" s="7"/>
      <c r="G21" s="7"/>
      <c r="H21" s="7"/>
      <c r="I21" s="7"/>
      <c r="J21" s="7"/>
      <c r="K21" s="7"/>
      <c r="L21" s="7"/>
      <c r="M21" s="7"/>
      <c r="N21" s="7"/>
      <c r="O21" s="7"/>
      <c r="P21" s="7"/>
      <c r="Q21" s="7"/>
      <c r="R21" s="7"/>
      <c r="S21" s="8"/>
      <c r="U21" s="84"/>
      <c r="V21" s="88"/>
      <c r="W21" s="55"/>
      <c r="X21" s="55"/>
      <c r="Y21" s="55"/>
      <c r="Z21" s="55"/>
      <c r="AA21" s="55"/>
      <c r="AB21" s="55"/>
      <c r="AC21" s="80"/>
    </row>
    <row r="22" spans="1:29" x14ac:dyDescent="0.3">
      <c r="A22" s="6"/>
      <c r="B22" s="7"/>
      <c r="C22" s="7">
        <v>5</v>
      </c>
      <c r="D22" s="7"/>
      <c r="E22" s="7"/>
      <c r="F22" s="7">
        <v>5</v>
      </c>
      <c r="G22" s="7"/>
      <c r="H22" s="7"/>
      <c r="I22" s="7"/>
      <c r="J22" s="7"/>
      <c r="K22" s="7"/>
      <c r="L22" s="7"/>
      <c r="M22" s="7"/>
      <c r="N22" s="7"/>
      <c r="O22" s="7"/>
      <c r="P22" s="7"/>
      <c r="Q22" s="7"/>
      <c r="R22" s="7"/>
      <c r="S22" s="8"/>
      <c r="U22" s="84"/>
      <c r="V22" s="88"/>
      <c r="W22" s="55"/>
      <c r="X22" s="55"/>
      <c r="Y22" s="55"/>
      <c r="Z22" s="55"/>
      <c r="AA22" s="55"/>
      <c r="AB22" s="55"/>
      <c r="AC22" s="80"/>
    </row>
    <row r="23" spans="1:29" ht="15.75" customHeight="1" x14ac:dyDescent="0.3">
      <c r="A23" s="6"/>
      <c r="B23" s="7"/>
      <c r="C23" s="7"/>
      <c r="D23" s="7"/>
      <c r="E23" s="7"/>
      <c r="F23" s="7"/>
      <c r="G23" s="7"/>
      <c r="H23" s="7"/>
      <c r="I23" s="7"/>
      <c r="J23" s="7"/>
      <c r="K23" s="7"/>
      <c r="L23" s="7"/>
      <c r="M23" s="7"/>
      <c r="N23" s="7"/>
      <c r="O23" s="7"/>
      <c r="P23" s="7"/>
      <c r="Q23" s="7"/>
      <c r="R23" s="7"/>
      <c r="S23" s="8"/>
      <c r="U23" s="84"/>
      <c r="V23" s="88" t="s">
        <v>30</v>
      </c>
      <c r="W23" s="55" t="s">
        <v>31</v>
      </c>
      <c r="X23" s="55"/>
      <c r="Y23" s="55"/>
      <c r="Z23" s="55"/>
      <c r="AA23" s="55"/>
      <c r="AB23" s="55"/>
      <c r="AC23" s="80"/>
    </row>
    <row r="24" spans="1:29" x14ac:dyDescent="0.3">
      <c r="A24" s="6"/>
      <c r="B24" s="7"/>
      <c r="C24" s="7"/>
      <c r="D24" s="7"/>
      <c r="E24" s="7"/>
      <c r="F24" s="7"/>
      <c r="G24" s="7"/>
      <c r="H24" s="7"/>
      <c r="I24" s="7"/>
      <c r="J24" s="7"/>
      <c r="K24" s="7"/>
      <c r="L24" s="7"/>
      <c r="M24" s="7"/>
      <c r="N24" s="7"/>
      <c r="O24" s="7"/>
      <c r="P24" s="7"/>
      <c r="Q24" s="7"/>
      <c r="R24" s="7"/>
      <c r="S24" s="8"/>
      <c r="U24" s="84"/>
      <c r="V24" s="88"/>
      <c r="W24" s="55"/>
      <c r="X24" s="55"/>
      <c r="Y24" s="55"/>
      <c r="Z24" s="55"/>
      <c r="AA24" s="55"/>
      <c r="AB24" s="55"/>
      <c r="AC24" s="80"/>
    </row>
    <row r="25" spans="1:29" x14ac:dyDescent="0.3">
      <c r="A25" s="6"/>
      <c r="B25" s="7"/>
      <c r="C25" s="7"/>
      <c r="D25" s="7"/>
      <c r="E25" s="7"/>
      <c r="F25" s="7"/>
      <c r="G25" s="7"/>
      <c r="H25" s="7"/>
      <c r="I25" s="7"/>
      <c r="J25" s="7"/>
      <c r="K25" s="7"/>
      <c r="L25" s="7"/>
      <c r="M25" s="7"/>
      <c r="N25" s="7"/>
      <c r="O25" s="7"/>
      <c r="P25" s="7"/>
      <c r="Q25" s="7"/>
      <c r="R25" s="7"/>
      <c r="S25" s="8"/>
      <c r="U25" s="84"/>
      <c r="V25" s="88"/>
      <c r="W25" s="55"/>
      <c r="X25" s="55"/>
      <c r="Y25" s="55"/>
      <c r="Z25" s="55"/>
      <c r="AA25" s="55"/>
      <c r="AB25" s="55"/>
      <c r="AC25" s="80"/>
    </row>
    <row r="26" spans="1:29" ht="15.75" customHeight="1" x14ac:dyDescent="0.3">
      <c r="A26" s="6">
        <v>3</v>
      </c>
      <c r="B26" s="7"/>
      <c r="C26" s="7">
        <v>3</v>
      </c>
      <c r="D26" s="7"/>
      <c r="E26" s="7"/>
      <c r="F26" s="7"/>
      <c r="G26" s="7"/>
      <c r="H26" s="7"/>
      <c r="I26" s="7"/>
      <c r="J26" s="7"/>
      <c r="K26" s="7"/>
      <c r="L26" s="7"/>
      <c r="M26" s="7"/>
      <c r="N26" s="7"/>
      <c r="O26" s="7"/>
      <c r="P26" s="7"/>
      <c r="Q26" s="7"/>
      <c r="R26" s="7"/>
      <c r="S26" s="8"/>
      <c r="U26" s="84"/>
      <c r="V26" s="88" t="s">
        <v>32</v>
      </c>
      <c r="W26" s="55" t="s">
        <v>33</v>
      </c>
      <c r="X26" s="55"/>
      <c r="Y26" s="55"/>
      <c r="Z26" s="55"/>
      <c r="AA26" s="55"/>
      <c r="AB26" s="55"/>
      <c r="AC26" s="80"/>
    </row>
    <row r="27" spans="1:29" x14ac:dyDescent="0.3">
      <c r="A27" s="6"/>
      <c r="B27" s="7"/>
      <c r="C27" s="7"/>
      <c r="D27" s="7"/>
      <c r="E27" s="7"/>
      <c r="F27" s="7"/>
      <c r="G27" s="7"/>
      <c r="H27" s="7"/>
      <c r="I27" s="7"/>
      <c r="J27" s="7"/>
      <c r="K27" s="7"/>
      <c r="L27" s="7"/>
      <c r="M27" s="7"/>
      <c r="N27" s="7"/>
      <c r="O27" s="7"/>
      <c r="P27" s="7"/>
      <c r="Q27" s="7"/>
      <c r="R27" s="7"/>
      <c r="S27" s="8"/>
      <c r="U27" s="85"/>
      <c r="V27" s="93"/>
      <c r="W27" s="81"/>
      <c r="X27" s="81"/>
      <c r="Y27" s="81"/>
      <c r="Z27" s="81"/>
      <c r="AA27" s="81"/>
      <c r="AB27" s="81"/>
      <c r="AC27" s="82"/>
    </row>
    <row r="28" spans="1:29" ht="15.75" customHeight="1" x14ac:dyDescent="0.3">
      <c r="A28" s="6"/>
      <c r="B28" s="7"/>
      <c r="C28" s="7"/>
      <c r="D28" s="7"/>
      <c r="E28" s="7"/>
      <c r="F28" s="7"/>
      <c r="G28" s="7"/>
      <c r="H28" s="7"/>
      <c r="I28" s="7"/>
      <c r="J28" s="7"/>
      <c r="K28" s="7"/>
      <c r="L28" s="7"/>
      <c r="M28" s="7"/>
      <c r="N28" s="7"/>
      <c r="O28" s="7"/>
      <c r="P28" s="7"/>
      <c r="Q28" s="7"/>
      <c r="R28" s="7"/>
      <c r="S28" s="8"/>
      <c r="U28" s="83">
        <v>4</v>
      </c>
      <c r="V28" s="78" t="s">
        <v>35</v>
      </c>
      <c r="W28" s="78"/>
      <c r="X28" s="78"/>
      <c r="Y28" s="78"/>
      <c r="Z28" s="78"/>
      <c r="AA28" s="78"/>
      <c r="AB28" s="78"/>
      <c r="AC28" s="79"/>
    </row>
    <row r="29" spans="1:29" x14ac:dyDescent="0.3">
      <c r="A29" s="6"/>
      <c r="B29" s="7"/>
      <c r="C29" s="7"/>
      <c r="D29" s="7"/>
      <c r="E29" s="7"/>
      <c r="F29" s="7"/>
      <c r="G29" s="7"/>
      <c r="H29" s="7"/>
      <c r="I29" s="7"/>
      <c r="J29" s="7"/>
      <c r="K29" s="7"/>
      <c r="L29" s="7"/>
      <c r="M29" s="7"/>
      <c r="N29" s="7"/>
      <c r="O29" s="7"/>
      <c r="P29" s="7"/>
      <c r="Q29" s="7"/>
      <c r="R29" s="7"/>
      <c r="S29" s="8"/>
      <c r="U29" s="85"/>
      <c r="V29" s="81"/>
      <c r="W29" s="81"/>
      <c r="X29" s="81"/>
      <c r="Y29" s="81"/>
      <c r="Z29" s="81"/>
      <c r="AA29" s="81"/>
      <c r="AB29" s="81"/>
      <c r="AC29" s="82"/>
    </row>
    <row r="30" spans="1:29" x14ac:dyDescent="0.3">
      <c r="A30" s="6"/>
      <c r="B30" s="7"/>
      <c r="C30" s="7"/>
      <c r="D30" s="7"/>
      <c r="E30" s="7"/>
      <c r="F30" s="7"/>
      <c r="G30" s="7"/>
      <c r="H30" s="7"/>
      <c r="I30" s="7"/>
      <c r="J30" s="7"/>
      <c r="K30" s="7"/>
      <c r="L30" s="7"/>
      <c r="M30" s="7"/>
      <c r="N30" s="7"/>
      <c r="O30" s="7"/>
      <c r="P30" s="7"/>
      <c r="Q30" s="7"/>
      <c r="R30" s="7"/>
      <c r="S30" s="8"/>
      <c r="U30" s="83">
        <v>5</v>
      </c>
      <c r="V30" s="78" t="s">
        <v>36</v>
      </c>
      <c r="W30" s="78"/>
      <c r="X30" s="78"/>
      <c r="Y30" s="78"/>
      <c r="Z30" s="78"/>
      <c r="AA30" s="78"/>
      <c r="AB30" s="78"/>
      <c r="AC30" s="79"/>
    </row>
    <row r="31" spans="1:29" x14ac:dyDescent="0.3">
      <c r="A31" s="6"/>
      <c r="B31" s="7"/>
      <c r="C31" s="7"/>
      <c r="D31" s="7"/>
      <c r="E31" s="7"/>
      <c r="F31" s="7"/>
      <c r="G31" s="7"/>
      <c r="H31" s="7"/>
      <c r="I31" s="7"/>
      <c r="J31" s="7"/>
      <c r="K31" s="7"/>
      <c r="L31" s="7"/>
      <c r="M31" s="7"/>
      <c r="N31" s="7"/>
      <c r="O31" s="7"/>
      <c r="P31" s="7"/>
      <c r="Q31" s="7"/>
      <c r="R31" s="7"/>
      <c r="S31" s="8"/>
      <c r="U31" s="84"/>
      <c r="V31" s="88"/>
      <c r="W31" s="88"/>
      <c r="X31" s="88"/>
      <c r="Y31" s="88"/>
      <c r="Z31" s="88"/>
      <c r="AA31" s="88"/>
      <c r="AB31" s="88"/>
      <c r="AC31" s="89"/>
    </row>
    <row r="32" spans="1:29" x14ac:dyDescent="0.3">
      <c r="A32" s="6">
        <v>0.5</v>
      </c>
      <c r="B32" s="7"/>
      <c r="C32" s="7">
        <v>0.5</v>
      </c>
      <c r="D32" s="7"/>
      <c r="E32" s="7"/>
      <c r="F32" s="7">
        <v>0.5</v>
      </c>
      <c r="G32" s="7"/>
      <c r="H32" s="7"/>
      <c r="I32" s="7"/>
      <c r="J32" s="7">
        <v>0.5</v>
      </c>
      <c r="K32" s="7"/>
      <c r="L32" s="7"/>
      <c r="M32" s="7"/>
      <c r="N32" s="7">
        <v>0.5</v>
      </c>
      <c r="O32" s="7"/>
      <c r="P32" s="7"/>
      <c r="Q32" s="7"/>
      <c r="R32" s="7"/>
      <c r="S32" s="8">
        <v>0.5</v>
      </c>
      <c r="U32" s="84"/>
      <c r="V32" s="88"/>
      <c r="W32" s="88"/>
      <c r="X32" s="88"/>
      <c r="Y32" s="88"/>
      <c r="Z32" s="88"/>
      <c r="AA32" s="88"/>
      <c r="AB32" s="88"/>
      <c r="AC32" s="89"/>
    </row>
    <row r="33" spans="1:29" ht="16.2" thickBot="1" x14ac:dyDescent="0.35">
      <c r="A33" s="9">
        <v>41</v>
      </c>
      <c r="B33" s="10"/>
      <c r="C33" s="10">
        <v>45</v>
      </c>
      <c r="D33" s="10">
        <v>48.4</v>
      </c>
      <c r="E33" s="10">
        <v>49.4</v>
      </c>
      <c r="F33" s="10">
        <v>52</v>
      </c>
      <c r="G33" s="10">
        <v>52.5</v>
      </c>
      <c r="H33" s="10">
        <v>53</v>
      </c>
      <c r="I33" s="10"/>
      <c r="J33" s="10">
        <v>57</v>
      </c>
      <c r="K33" s="10">
        <v>57.6</v>
      </c>
      <c r="L33" s="10">
        <v>61</v>
      </c>
      <c r="M33" s="10"/>
      <c r="N33" s="10">
        <v>63</v>
      </c>
      <c r="O33" s="10"/>
      <c r="P33" s="10"/>
      <c r="Q33" s="10">
        <v>69</v>
      </c>
      <c r="R33" s="10"/>
      <c r="S33" s="11">
        <v>77.5</v>
      </c>
      <c r="U33" s="84"/>
      <c r="V33" s="88"/>
      <c r="W33" s="88"/>
      <c r="X33" s="88"/>
      <c r="Y33" s="88"/>
      <c r="Z33" s="88"/>
      <c r="AA33" s="88"/>
      <c r="AB33" s="88"/>
      <c r="AC33" s="89"/>
    </row>
    <row r="34" spans="1:29" x14ac:dyDescent="0.3">
      <c r="A34" s="70" t="s">
        <v>25</v>
      </c>
      <c r="B34" s="70"/>
      <c r="C34" s="70"/>
      <c r="D34" s="70"/>
      <c r="E34" s="70"/>
      <c r="F34" s="70"/>
      <c r="G34" s="70"/>
      <c r="H34" s="70"/>
      <c r="I34" s="70"/>
      <c r="J34" s="70"/>
      <c r="K34" s="70"/>
      <c r="L34" s="70"/>
      <c r="M34" s="70"/>
      <c r="N34" s="70"/>
      <c r="O34" s="70"/>
      <c r="P34" s="70"/>
      <c r="Q34" s="70"/>
      <c r="R34" s="70"/>
      <c r="S34" s="70"/>
      <c r="U34" s="84"/>
      <c r="V34" s="88"/>
      <c r="W34" s="88"/>
      <c r="X34" s="88"/>
      <c r="Y34" s="88"/>
      <c r="Z34" s="88"/>
      <c r="AA34" s="88"/>
      <c r="AB34" s="88"/>
      <c r="AC34" s="89"/>
    </row>
    <row r="35" spans="1:29" x14ac:dyDescent="0.3">
      <c r="A35" s="71"/>
      <c r="B35" s="71"/>
      <c r="C35" s="71"/>
      <c r="D35" s="71"/>
      <c r="E35" s="71"/>
      <c r="F35" s="71"/>
      <c r="G35" s="71"/>
      <c r="H35" s="71"/>
      <c r="I35" s="71"/>
      <c r="J35" s="71"/>
      <c r="K35" s="71"/>
      <c r="L35" s="71"/>
      <c r="M35" s="71"/>
      <c r="N35" s="71"/>
      <c r="O35" s="71"/>
      <c r="P35" s="71"/>
      <c r="Q35" s="71"/>
      <c r="R35" s="71"/>
      <c r="S35" s="71"/>
      <c r="U35" s="84"/>
      <c r="V35" s="88"/>
      <c r="W35" s="88"/>
      <c r="X35" s="88"/>
      <c r="Y35" s="88"/>
      <c r="Z35" s="88"/>
      <c r="AA35" s="88"/>
      <c r="AB35" s="88"/>
      <c r="AC35" s="89"/>
    </row>
    <row r="36" spans="1:29" x14ac:dyDescent="0.3">
      <c r="U36" s="84"/>
      <c r="V36" s="88"/>
      <c r="W36" s="88"/>
      <c r="X36" s="88"/>
      <c r="Y36" s="88"/>
      <c r="Z36" s="88"/>
      <c r="AA36" s="88"/>
      <c r="AB36" s="88"/>
      <c r="AC36" s="89"/>
    </row>
    <row r="37" spans="1:29" x14ac:dyDescent="0.3">
      <c r="U37" s="84"/>
      <c r="V37" s="88"/>
      <c r="W37" s="88"/>
      <c r="X37" s="88"/>
      <c r="Y37" s="88"/>
      <c r="Z37" s="88"/>
      <c r="AA37" s="88"/>
      <c r="AB37" s="88"/>
      <c r="AC37" s="89"/>
    </row>
    <row r="38" spans="1:29" x14ac:dyDescent="0.3">
      <c r="U38" s="84"/>
      <c r="V38" s="88"/>
      <c r="W38" s="88"/>
      <c r="X38" s="88"/>
      <c r="Y38" s="88"/>
      <c r="Z38" s="88"/>
      <c r="AA38" s="88"/>
      <c r="AB38" s="88"/>
      <c r="AC38" s="89"/>
    </row>
    <row r="39" spans="1:29" x14ac:dyDescent="0.3">
      <c r="U39" s="84"/>
      <c r="V39" s="88"/>
      <c r="W39" s="88"/>
      <c r="X39" s="88"/>
      <c r="Y39" s="88"/>
      <c r="Z39" s="88"/>
      <c r="AA39" s="88"/>
      <c r="AB39" s="88"/>
      <c r="AC39" s="89"/>
    </row>
    <row r="40" spans="1:29" x14ac:dyDescent="0.3">
      <c r="U40" s="84"/>
      <c r="V40" s="88"/>
      <c r="W40" s="88"/>
      <c r="X40" s="88"/>
      <c r="Y40" s="88"/>
      <c r="Z40" s="88"/>
      <c r="AA40" s="88"/>
      <c r="AB40" s="88"/>
      <c r="AC40" s="89"/>
    </row>
    <row r="41" spans="1:29" x14ac:dyDescent="0.3">
      <c r="U41" s="84"/>
      <c r="V41" s="88"/>
      <c r="W41" s="88"/>
      <c r="X41" s="88"/>
      <c r="Y41" s="88"/>
      <c r="Z41" s="88"/>
      <c r="AA41" s="88"/>
      <c r="AB41" s="88"/>
      <c r="AC41" s="89"/>
    </row>
    <row r="42" spans="1:29" x14ac:dyDescent="0.3">
      <c r="U42" s="84"/>
      <c r="V42" s="88"/>
      <c r="W42" s="88"/>
      <c r="X42" s="88"/>
      <c r="Y42" s="88"/>
      <c r="Z42" s="88"/>
      <c r="AA42" s="88"/>
      <c r="AB42" s="88"/>
      <c r="AC42" s="89"/>
    </row>
    <row r="43" spans="1:29" ht="16.2" thickBot="1" x14ac:dyDescent="0.35">
      <c r="U43" s="92"/>
      <c r="V43" s="90"/>
      <c r="W43" s="90"/>
      <c r="X43" s="90"/>
      <c r="Y43" s="90"/>
      <c r="Z43" s="90"/>
      <c r="AA43" s="90"/>
      <c r="AB43" s="90"/>
      <c r="AC43" s="91"/>
    </row>
    <row r="44" spans="1:29" ht="16.2" thickTop="1" x14ac:dyDescent="0.3"/>
  </sheetData>
  <sheetProtection selectLockedCells="1" selectUnlockedCells="1"/>
  <mergeCells count="30">
    <mergeCell ref="U9:U27"/>
    <mergeCell ref="V28:AC29"/>
    <mergeCell ref="U28:U29"/>
    <mergeCell ref="V30:AC30"/>
    <mergeCell ref="V14:V17"/>
    <mergeCell ref="W18:AC22"/>
    <mergeCell ref="V18:V22"/>
    <mergeCell ref="W23:AC25"/>
    <mergeCell ref="V23:V25"/>
    <mergeCell ref="AE1:AJ2"/>
    <mergeCell ref="A1:S2"/>
    <mergeCell ref="A34:S35"/>
    <mergeCell ref="U1:AC2"/>
    <mergeCell ref="V3:AC5"/>
    <mergeCell ref="U3:U5"/>
    <mergeCell ref="V6:AC8"/>
    <mergeCell ref="U6:U8"/>
    <mergeCell ref="V9:AC9"/>
    <mergeCell ref="W10:AC13"/>
    <mergeCell ref="V10:V13"/>
    <mergeCell ref="W14:AC17"/>
    <mergeCell ref="V31:AC43"/>
    <mergeCell ref="U30:U43"/>
    <mergeCell ref="W26:AC27"/>
    <mergeCell ref="V26:V27"/>
    <mergeCell ref="AE11:AJ12"/>
    <mergeCell ref="AE3:AJ4"/>
    <mergeCell ref="AE5:AJ6"/>
    <mergeCell ref="AE7:AJ8"/>
    <mergeCell ref="AE9:AJ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5B461-749E-42C2-B87B-2806F2724089}">
  <dimension ref="A1:AE26"/>
  <sheetViews>
    <sheetView workbookViewId="0">
      <pane xSplit="1" ySplit="1" topLeftCell="N2" activePane="bottomRight" state="frozen"/>
      <selection activeCell="G43" sqref="G43"/>
      <selection pane="topRight" activeCell="G43" sqref="G43"/>
      <selection pane="bottomLeft" activeCell="G43" sqref="G43"/>
      <selection pane="bottomRight" activeCell="U41" sqref="U41"/>
    </sheetView>
  </sheetViews>
  <sheetFormatPr defaultRowHeight="14.4" x14ac:dyDescent="0.3"/>
  <cols>
    <col min="1" max="1" width="10.296875" style="35" customWidth="1"/>
    <col min="2" max="2" width="8.796875" style="36"/>
    <col min="3" max="16" width="8.796875" style="35"/>
    <col min="17" max="31" width="8.796875" style="36"/>
    <col min="32" max="16384" width="8.796875" style="35"/>
  </cols>
  <sheetData>
    <row r="1" spans="1:31" x14ac:dyDescent="0.3">
      <c r="A1" s="35" t="s">
        <v>78</v>
      </c>
      <c r="B1" s="36" t="s">
        <v>51</v>
      </c>
      <c r="C1" s="35" t="s">
        <v>52</v>
      </c>
      <c r="D1" s="35" t="s">
        <v>53</v>
      </c>
      <c r="E1" s="35" t="s">
        <v>54</v>
      </c>
      <c r="F1" s="35" t="s">
        <v>55</v>
      </c>
      <c r="G1" s="35" t="s">
        <v>56</v>
      </c>
      <c r="H1" s="35" t="s">
        <v>57</v>
      </c>
      <c r="I1" s="35" t="s">
        <v>58</v>
      </c>
      <c r="J1" s="35" t="s">
        <v>59</v>
      </c>
      <c r="K1" s="35" t="s">
        <v>60</v>
      </c>
      <c r="L1" s="35" t="s">
        <v>61</v>
      </c>
      <c r="M1" s="35" t="s">
        <v>62</v>
      </c>
      <c r="N1" s="35" t="s">
        <v>63</v>
      </c>
      <c r="O1" s="35" t="s">
        <v>64</v>
      </c>
      <c r="P1" s="35" t="s">
        <v>65</v>
      </c>
      <c r="Q1" s="36" t="s">
        <v>66</v>
      </c>
      <c r="R1" s="36" t="s">
        <v>109</v>
      </c>
      <c r="S1" s="36" t="s">
        <v>67</v>
      </c>
      <c r="T1" s="36" t="s">
        <v>68</v>
      </c>
      <c r="U1" s="36" t="s">
        <v>69</v>
      </c>
      <c r="V1" s="36" t="s">
        <v>70</v>
      </c>
      <c r="W1" s="36" t="s">
        <v>71</v>
      </c>
      <c r="X1" s="36" t="s">
        <v>72</v>
      </c>
      <c r="Y1" s="36" t="s">
        <v>107</v>
      </c>
      <c r="Z1" s="36" t="s">
        <v>73</v>
      </c>
      <c r="AA1" s="36" t="s">
        <v>74</v>
      </c>
      <c r="AB1" s="36" t="s">
        <v>75</v>
      </c>
      <c r="AC1" s="36" t="s">
        <v>76</v>
      </c>
      <c r="AD1" s="36" t="s">
        <v>108</v>
      </c>
      <c r="AE1" s="36" t="s">
        <v>77</v>
      </c>
    </row>
    <row r="2" spans="1:31" s="37" customFormat="1" x14ac:dyDescent="0.3">
      <c r="A2" s="37" t="s">
        <v>79</v>
      </c>
      <c r="B2" s="37">
        <v>1830</v>
      </c>
      <c r="C2" s="37">
        <v>1270</v>
      </c>
      <c r="D2" s="37">
        <v>1925</v>
      </c>
      <c r="E2" s="37">
        <v>1560</v>
      </c>
      <c r="F2" s="37">
        <v>1470</v>
      </c>
      <c r="G2" s="37">
        <v>1140</v>
      </c>
      <c r="H2" s="37">
        <v>1120</v>
      </c>
      <c r="I2" s="37">
        <v>1800</v>
      </c>
      <c r="J2" s="37">
        <v>1600</v>
      </c>
      <c r="K2" s="37">
        <v>2000</v>
      </c>
      <c r="L2" s="37">
        <v>1745</v>
      </c>
      <c r="M2" s="37">
        <v>1960</v>
      </c>
      <c r="N2" s="37">
        <v>1580</v>
      </c>
      <c r="O2" s="37">
        <v>1805</v>
      </c>
      <c r="P2" s="37">
        <v>1475</v>
      </c>
      <c r="Q2" s="37">
        <v>2000</v>
      </c>
      <c r="R2" s="37">
        <v>1360</v>
      </c>
      <c r="S2" s="37">
        <v>1650</v>
      </c>
      <c r="T2" s="37">
        <v>1580</v>
      </c>
      <c r="U2" s="37">
        <v>1410</v>
      </c>
      <c r="V2" s="37">
        <v>1925</v>
      </c>
      <c r="W2" s="37">
        <v>1370</v>
      </c>
      <c r="X2" s="37">
        <v>1900</v>
      </c>
      <c r="Y2" s="37">
        <v>1160</v>
      </c>
      <c r="Z2" s="37">
        <v>1215</v>
      </c>
      <c r="AA2" s="37">
        <v>1080</v>
      </c>
      <c r="AB2" s="37">
        <v>1226</v>
      </c>
      <c r="AC2" s="37">
        <v>1315</v>
      </c>
      <c r="AD2" s="37">
        <v>1220</v>
      </c>
      <c r="AE2" s="37" t="s">
        <v>80</v>
      </c>
    </row>
    <row r="3" spans="1:31" x14ac:dyDescent="0.3">
      <c r="A3" s="35" t="s">
        <v>81</v>
      </c>
      <c r="B3" s="35">
        <v>43.85</v>
      </c>
      <c r="C3" s="35">
        <v>44.8</v>
      </c>
      <c r="D3" s="35">
        <v>45.4</v>
      </c>
      <c r="E3" s="35">
        <v>47.25</v>
      </c>
      <c r="F3" s="35">
        <v>46.98</v>
      </c>
      <c r="G3" s="35">
        <v>47.27</v>
      </c>
      <c r="H3" s="35">
        <v>47.25</v>
      </c>
      <c r="I3" s="35">
        <v>48.01</v>
      </c>
      <c r="J3" s="35">
        <v>47.95</v>
      </c>
      <c r="K3" s="35">
        <v>46.89</v>
      </c>
      <c r="L3" s="35">
        <v>46.7</v>
      </c>
      <c r="M3" s="35">
        <v>46.85</v>
      </c>
      <c r="N3" s="35">
        <v>45.5</v>
      </c>
      <c r="O3" s="35">
        <v>45.85</v>
      </c>
      <c r="P3" s="35">
        <v>45.63</v>
      </c>
      <c r="Q3" s="36">
        <v>45.99</v>
      </c>
      <c r="R3" s="36">
        <v>46.8</v>
      </c>
      <c r="S3" s="36">
        <v>47.65</v>
      </c>
      <c r="T3" s="36">
        <v>48.35</v>
      </c>
      <c r="U3" s="36">
        <v>48.42</v>
      </c>
      <c r="V3" s="36">
        <v>47.75</v>
      </c>
      <c r="W3" s="36">
        <v>48.5</v>
      </c>
      <c r="X3" s="36">
        <v>49.45</v>
      </c>
      <c r="Y3" s="36">
        <v>49.45</v>
      </c>
      <c r="Z3" s="36">
        <v>49.35</v>
      </c>
      <c r="AA3" s="36">
        <v>49.6</v>
      </c>
      <c r="AB3" s="36">
        <v>49.3</v>
      </c>
      <c r="AC3" s="36">
        <v>49.85</v>
      </c>
      <c r="AD3" s="36">
        <v>49.68</v>
      </c>
      <c r="AE3" s="36">
        <v>49.96</v>
      </c>
    </row>
    <row r="4" spans="1:31" x14ac:dyDescent="0.3">
      <c r="A4" s="35" t="s">
        <v>82</v>
      </c>
      <c r="B4" s="35">
        <v>3.83</v>
      </c>
      <c r="C4" s="35">
        <v>3.5</v>
      </c>
      <c r="D4" s="35">
        <v>3.38</v>
      </c>
      <c r="E4" s="35">
        <v>4.07</v>
      </c>
      <c r="F4" s="35">
        <v>4.1500000000000004</v>
      </c>
      <c r="G4" s="35">
        <v>4.4000000000000004</v>
      </c>
      <c r="H4" s="35">
        <v>4.3899999999999997</v>
      </c>
      <c r="I4" s="35">
        <v>4.08</v>
      </c>
      <c r="J4" s="35">
        <v>4.0599999999999996</v>
      </c>
      <c r="K4" s="35">
        <v>2.35</v>
      </c>
      <c r="L4" s="35">
        <v>2.57</v>
      </c>
      <c r="M4" s="35">
        <v>3.3</v>
      </c>
      <c r="N4" s="35">
        <v>3.2</v>
      </c>
      <c r="O4" s="35">
        <v>3.28</v>
      </c>
      <c r="P4" s="35">
        <v>3.31</v>
      </c>
      <c r="Q4" s="36">
        <v>3.05</v>
      </c>
      <c r="R4" s="36">
        <v>4.3499999999999996</v>
      </c>
      <c r="S4" s="36">
        <v>4.28</v>
      </c>
      <c r="T4" s="36">
        <v>2.72</v>
      </c>
      <c r="U4" s="36">
        <v>2.2000000000000002</v>
      </c>
      <c r="V4" s="36">
        <v>2.95</v>
      </c>
      <c r="W4" s="36">
        <v>2.92</v>
      </c>
      <c r="X4" s="36">
        <v>2.61</v>
      </c>
      <c r="Y4" s="36">
        <v>2.5499999999999998</v>
      </c>
      <c r="Z4" s="36">
        <v>2.59</v>
      </c>
      <c r="AA4" s="36">
        <v>2.59</v>
      </c>
      <c r="AB4" s="36">
        <v>2.94</v>
      </c>
      <c r="AC4" s="36">
        <v>2.58</v>
      </c>
      <c r="AD4" s="36">
        <v>2.9</v>
      </c>
      <c r="AE4" s="36">
        <v>2.7</v>
      </c>
    </row>
    <row r="5" spans="1:31" x14ac:dyDescent="0.3">
      <c r="A5" s="35" t="s">
        <v>83</v>
      </c>
      <c r="B5" s="35">
        <v>14.55</v>
      </c>
      <c r="C5" s="35">
        <v>15.55</v>
      </c>
      <c r="D5" s="35">
        <v>16.100000000000001</v>
      </c>
      <c r="E5" s="35">
        <v>16.3</v>
      </c>
      <c r="F5" s="35">
        <v>16.45</v>
      </c>
      <c r="G5" s="35">
        <v>14.1</v>
      </c>
      <c r="H5" s="35">
        <v>14.15</v>
      </c>
      <c r="I5" s="35">
        <v>14.98</v>
      </c>
      <c r="J5" s="35">
        <v>14.84</v>
      </c>
      <c r="K5" s="35">
        <v>12.2</v>
      </c>
      <c r="L5" s="35">
        <v>12.82</v>
      </c>
      <c r="M5" s="35">
        <v>14.2</v>
      </c>
      <c r="N5" s="35">
        <v>14.32</v>
      </c>
      <c r="O5" s="35">
        <v>14.4</v>
      </c>
      <c r="P5" s="35">
        <v>14.42</v>
      </c>
      <c r="Q5" s="36">
        <v>14.62</v>
      </c>
      <c r="R5" s="36">
        <v>14.6</v>
      </c>
      <c r="S5" s="36">
        <v>14.5</v>
      </c>
      <c r="T5" s="36">
        <v>13.3</v>
      </c>
      <c r="U5" s="36">
        <v>13.72</v>
      </c>
      <c r="V5" s="36">
        <v>13.55</v>
      </c>
      <c r="W5" s="36">
        <v>14</v>
      </c>
      <c r="X5" s="36">
        <v>12.87</v>
      </c>
      <c r="Y5" s="36">
        <v>13.35</v>
      </c>
      <c r="Z5" s="36">
        <v>13.38</v>
      </c>
      <c r="AA5" s="36">
        <v>13.45</v>
      </c>
      <c r="AB5" s="36">
        <v>12.58</v>
      </c>
      <c r="AC5" s="36">
        <v>13.34</v>
      </c>
      <c r="AD5" s="36">
        <v>13.1</v>
      </c>
      <c r="AE5" s="36">
        <v>13.69</v>
      </c>
    </row>
    <row r="6" spans="1:31" x14ac:dyDescent="0.3">
      <c r="A6" s="35" t="s">
        <v>84</v>
      </c>
      <c r="B6" s="35">
        <v>15.6</v>
      </c>
      <c r="C6" s="35">
        <v>11.89</v>
      </c>
      <c r="D6" s="35">
        <v>12.05</v>
      </c>
      <c r="E6" s="35">
        <v>11.5</v>
      </c>
      <c r="F6" s="35">
        <v>11.5</v>
      </c>
      <c r="G6" s="35">
        <v>13.52</v>
      </c>
      <c r="H6" s="35">
        <v>13.45</v>
      </c>
      <c r="I6" s="35">
        <v>12.42</v>
      </c>
      <c r="J6" s="35">
        <v>12.25</v>
      </c>
      <c r="K6" s="35">
        <v>11.6</v>
      </c>
      <c r="L6" s="35">
        <v>11.72</v>
      </c>
      <c r="M6" s="35">
        <v>11.95</v>
      </c>
      <c r="N6" s="35">
        <v>13.65</v>
      </c>
      <c r="O6" s="35">
        <v>13.3</v>
      </c>
      <c r="P6" s="35">
        <v>13.65</v>
      </c>
      <c r="Q6" s="36">
        <v>12.8</v>
      </c>
      <c r="R6" s="36">
        <v>13.68</v>
      </c>
      <c r="S6" s="36">
        <v>13.15</v>
      </c>
      <c r="T6" s="36">
        <v>11.3</v>
      </c>
      <c r="U6" s="36">
        <v>11.63</v>
      </c>
      <c r="V6" s="36">
        <v>11.8</v>
      </c>
      <c r="W6" s="36">
        <v>12.2</v>
      </c>
      <c r="X6" s="36">
        <v>11.73</v>
      </c>
      <c r="Y6" s="36">
        <v>11.78</v>
      </c>
      <c r="Z6" s="36">
        <v>11.35</v>
      </c>
      <c r="AA6" s="36">
        <v>11.37</v>
      </c>
      <c r="AB6" s="36">
        <v>11.55</v>
      </c>
      <c r="AC6" s="36">
        <v>11.74</v>
      </c>
      <c r="AD6" s="36">
        <v>11.65</v>
      </c>
      <c r="AE6" s="36">
        <v>12.6</v>
      </c>
    </row>
    <row r="7" spans="1:31" x14ac:dyDescent="0.3">
      <c r="A7" s="35" t="s">
        <v>85</v>
      </c>
      <c r="B7" s="35">
        <v>0.2</v>
      </c>
      <c r="C7" s="35">
        <v>0.17</v>
      </c>
      <c r="D7" s="35">
        <v>0.18</v>
      </c>
      <c r="E7" s="35">
        <v>0.23</v>
      </c>
      <c r="F7" s="35">
        <v>0.23</v>
      </c>
      <c r="G7" s="35">
        <v>0.22</v>
      </c>
      <c r="H7" s="35">
        <v>0.2</v>
      </c>
      <c r="I7" s="35">
        <v>0.26</v>
      </c>
      <c r="J7" s="35">
        <v>0.26</v>
      </c>
      <c r="K7" s="35">
        <v>0.18</v>
      </c>
      <c r="L7" s="35">
        <v>0.19</v>
      </c>
      <c r="M7" s="35">
        <v>0.19</v>
      </c>
      <c r="N7" s="35">
        <v>0.2</v>
      </c>
      <c r="O7" s="35">
        <v>0.19</v>
      </c>
      <c r="P7" s="35">
        <v>0.2</v>
      </c>
      <c r="Q7" s="36">
        <v>0.2</v>
      </c>
      <c r="R7" s="36">
        <v>0.23</v>
      </c>
      <c r="S7" s="36">
        <v>0.24</v>
      </c>
      <c r="T7" s="36">
        <v>0.17</v>
      </c>
      <c r="U7" s="36">
        <v>0.18</v>
      </c>
      <c r="V7" s="36">
        <v>0.19</v>
      </c>
      <c r="W7" s="36">
        <v>0.18</v>
      </c>
      <c r="X7" s="36">
        <v>0.17</v>
      </c>
      <c r="Y7" s="36">
        <v>0.18</v>
      </c>
      <c r="Z7" s="36">
        <v>0.17</v>
      </c>
      <c r="AA7" s="36">
        <v>0.18</v>
      </c>
      <c r="AB7" s="36">
        <v>0.19</v>
      </c>
      <c r="AC7" s="36">
        <v>0.18</v>
      </c>
      <c r="AD7" s="36">
        <v>0.19</v>
      </c>
      <c r="AE7" s="36">
        <v>0.18</v>
      </c>
    </row>
    <row r="8" spans="1:31" x14ac:dyDescent="0.3">
      <c r="A8" s="35" t="s">
        <v>86</v>
      </c>
      <c r="B8" s="35">
        <v>5.9</v>
      </c>
      <c r="C8" s="35">
        <v>5.4</v>
      </c>
      <c r="D8" s="35">
        <v>4.59</v>
      </c>
      <c r="E8" s="35">
        <v>4.3899999999999997</v>
      </c>
      <c r="F8" s="35">
        <v>4.33</v>
      </c>
      <c r="G8" s="35">
        <v>4.66</v>
      </c>
      <c r="H8" s="35">
        <v>4.5599999999999996</v>
      </c>
      <c r="I8" s="35">
        <v>4.3</v>
      </c>
      <c r="J8" s="35">
        <v>4.26</v>
      </c>
      <c r="K8" s="35">
        <v>9.68</v>
      </c>
      <c r="L8" s="35">
        <v>7.88</v>
      </c>
      <c r="M8" s="35">
        <v>6.46</v>
      </c>
      <c r="N8" s="35">
        <v>5.85</v>
      </c>
      <c r="O8" s="35">
        <v>5.65</v>
      </c>
      <c r="P8" s="35">
        <v>5.71</v>
      </c>
      <c r="Q8" s="36">
        <v>6.11</v>
      </c>
      <c r="R8" s="36">
        <v>4.71</v>
      </c>
      <c r="S8" s="36">
        <v>4.55</v>
      </c>
      <c r="T8" s="36">
        <v>7.45</v>
      </c>
      <c r="U8" s="36">
        <v>7.32</v>
      </c>
      <c r="V8" s="36">
        <v>7.15</v>
      </c>
      <c r="W8" s="36">
        <v>6.29</v>
      </c>
      <c r="X8" s="36">
        <v>7.8</v>
      </c>
      <c r="Y8" s="36">
        <v>7.65</v>
      </c>
      <c r="Z8" s="36">
        <v>7.49</v>
      </c>
      <c r="AA8" s="36">
        <v>7.42</v>
      </c>
      <c r="AB8" s="36">
        <v>7.5</v>
      </c>
      <c r="AC8" s="36">
        <v>7.1</v>
      </c>
      <c r="AD8" s="36">
        <v>6.85</v>
      </c>
      <c r="AE8" s="36">
        <v>6.52</v>
      </c>
    </row>
    <row r="9" spans="1:31" x14ac:dyDescent="0.3">
      <c r="A9" s="35" t="s">
        <v>87</v>
      </c>
      <c r="B9" s="35">
        <v>11.77</v>
      </c>
      <c r="C9" s="35">
        <v>11.8</v>
      </c>
      <c r="D9" s="35">
        <v>10.76</v>
      </c>
      <c r="E9" s="35">
        <v>8.68</v>
      </c>
      <c r="F9" s="35">
        <v>8.69</v>
      </c>
      <c r="G9" s="35">
        <v>9.75</v>
      </c>
      <c r="H9" s="35">
        <v>9.68</v>
      </c>
      <c r="I9" s="35">
        <v>9.1199999999999992</v>
      </c>
      <c r="J9" s="35">
        <v>9.07</v>
      </c>
      <c r="K9" s="35">
        <v>13.15</v>
      </c>
      <c r="L9" s="35">
        <v>13.93</v>
      </c>
      <c r="M9" s="35">
        <v>12.2</v>
      </c>
      <c r="N9" s="35">
        <v>11.8</v>
      </c>
      <c r="O9" s="35">
        <v>11.88</v>
      </c>
      <c r="P9" s="35">
        <v>11.76</v>
      </c>
      <c r="Q9" s="36">
        <v>12.45</v>
      </c>
      <c r="R9" s="36">
        <v>9.8800000000000008</v>
      </c>
      <c r="S9" s="36">
        <v>9.68</v>
      </c>
      <c r="T9" s="36">
        <v>12.65</v>
      </c>
      <c r="U9" s="36">
        <v>12.72</v>
      </c>
      <c r="V9" s="36">
        <v>12.4</v>
      </c>
      <c r="W9" s="36">
        <v>11.57</v>
      </c>
      <c r="X9" s="36">
        <v>12.34</v>
      </c>
      <c r="Y9" s="36">
        <v>11.56</v>
      </c>
      <c r="Z9" s="36">
        <v>11.9</v>
      </c>
      <c r="AA9" s="36">
        <v>11.9</v>
      </c>
      <c r="AB9" s="36">
        <v>11.8</v>
      </c>
      <c r="AC9" s="36">
        <v>11.75</v>
      </c>
      <c r="AD9" s="36">
        <v>11.8</v>
      </c>
      <c r="AE9" s="36">
        <v>11.68</v>
      </c>
    </row>
    <row r="10" spans="1:31" x14ac:dyDescent="0.3">
      <c r="A10" s="35" t="s">
        <v>88</v>
      </c>
      <c r="B10" s="35">
        <v>2.73</v>
      </c>
      <c r="C10" s="35">
        <v>4.01</v>
      </c>
      <c r="D10" s="35">
        <v>4.25</v>
      </c>
      <c r="E10" s="35">
        <v>4.78</v>
      </c>
      <c r="F10" s="35">
        <v>4.8499999999999996</v>
      </c>
      <c r="G10" s="35">
        <v>3.85</v>
      </c>
      <c r="H10" s="35">
        <v>3.82</v>
      </c>
      <c r="I10" s="35">
        <v>4.1399999999999997</v>
      </c>
      <c r="J10" s="35">
        <v>4.18</v>
      </c>
      <c r="K10" s="35">
        <v>2.25</v>
      </c>
      <c r="L10" s="35">
        <v>2.37</v>
      </c>
      <c r="M10" s="35">
        <v>2.85</v>
      </c>
      <c r="N10" s="35">
        <v>2.96</v>
      </c>
      <c r="O10" s="35">
        <v>2.9</v>
      </c>
      <c r="P10" s="35">
        <v>3.01</v>
      </c>
      <c r="Q10" s="36">
        <v>2.9</v>
      </c>
      <c r="R10" s="36">
        <v>3.79</v>
      </c>
      <c r="S10" s="36">
        <v>3.68</v>
      </c>
      <c r="T10" s="36">
        <v>2.5</v>
      </c>
      <c r="U10" s="36">
        <v>2.41</v>
      </c>
      <c r="V10" s="36">
        <v>2.5499999999999998</v>
      </c>
      <c r="W10" s="36">
        <v>2.58</v>
      </c>
      <c r="X10" s="36">
        <v>2.0099999999999998</v>
      </c>
      <c r="Y10" s="36">
        <v>2.36</v>
      </c>
      <c r="Z10" s="36">
        <v>2.2999999999999998</v>
      </c>
      <c r="AA10" s="36">
        <v>2.31</v>
      </c>
      <c r="AB10" s="36">
        <v>2.2799999999999998</v>
      </c>
      <c r="AC10" s="36">
        <v>2.35</v>
      </c>
      <c r="AD10" s="36">
        <v>2.33</v>
      </c>
      <c r="AE10" s="36">
        <v>2.2999999999999998</v>
      </c>
    </row>
    <row r="11" spans="1:31" x14ac:dyDescent="0.3">
      <c r="A11" s="35" t="s">
        <v>89</v>
      </c>
      <c r="B11" s="35">
        <v>0.77</v>
      </c>
      <c r="C11" s="35">
        <v>1.45</v>
      </c>
      <c r="D11" s="35">
        <v>1.75</v>
      </c>
      <c r="E11" s="35">
        <v>1.62</v>
      </c>
      <c r="F11" s="35">
        <v>1.6</v>
      </c>
      <c r="G11" s="35">
        <v>1.17</v>
      </c>
      <c r="H11" s="35">
        <v>1.18</v>
      </c>
      <c r="I11" s="35">
        <v>1.35</v>
      </c>
      <c r="J11" s="35">
        <v>1.34</v>
      </c>
      <c r="K11" s="35">
        <v>0.68</v>
      </c>
      <c r="L11" s="35">
        <v>0.74</v>
      </c>
      <c r="M11" s="35">
        <v>0.82</v>
      </c>
      <c r="N11" s="35">
        <v>1.03</v>
      </c>
      <c r="O11" s="35">
        <v>1</v>
      </c>
      <c r="P11" s="35">
        <v>1.05</v>
      </c>
      <c r="Q11" s="36">
        <v>0.91</v>
      </c>
      <c r="R11" s="36">
        <v>1.1499999999999999</v>
      </c>
      <c r="S11" s="36">
        <v>1.17</v>
      </c>
      <c r="T11" s="36">
        <v>0.59</v>
      </c>
      <c r="U11" s="36">
        <v>0.51</v>
      </c>
      <c r="V11" s="36">
        <v>0.65</v>
      </c>
      <c r="W11" s="36">
        <v>0.55000000000000004</v>
      </c>
      <c r="X11" s="36">
        <v>0.37</v>
      </c>
      <c r="Y11" s="36">
        <v>0.43</v>
      </c>
      <c r="Z11" s="36">
        <v>0.44</v>
      </c>
      <c r="AA11" s="36">
        <v>0.43</v>
      </c>
      <c r="AB11" s="36">
        <v>0.82</v>
      </c>
      <c r="AC11" s="36">
        <v>0.43</v>
      </c>
      <c r="AD11" s="36">
        <v>0.77</v>
      </c>
      <c r="AE11" s="36">
        <v>0.37</v>
      </c>
    </row>
    <row r="12" spans="1:31" x14ac:dyDescent="0.3">
      <c r="A12" s="35" t="s">
        <v>90</v>
      </c>
      <c r="B12" s="35">
        <v>0.34</v>
      </c>
      <c r="C12" s="35">
        <v>0.56000000000000005</v>
      </c>
      <c r="D12" s="35">
        <v>0.68</v>
      </c>
      <c r="E12" s="35">
        <v>0.71</v>
      </c>
      <c r="F12" s="35">
        <v>0.69</v>
      </c>
      <c r="G12" s="35">
        <v>0.62</v>
      </c>
      <c r="H12" s="35">
        <v>0.62</v>
      </c>
      <c r="I12" s="35">
        <v>0.63</v>
      </c>
      <c r="J12" s="35">
        <v>0.62</v>
      </c>
      <c r="K12" s="35">
        <v>0.28000000000000003</v>
      </c>
      <c r="L12" s="35">
        <v>0.28999999999999998</v>
      </c>
      <c r="M12" s="35">
        <v>0.39</v>
      </c>
      <c r="N12" s="35">
        <v>0.4</v>
      </c>
      <c r="O12" s="35">
        <v>0.39</v>
      </c>
      <c r="P12" s="35">
        <v>0.43</v>
      </c>
      <c r="Q12" s="36">
        <v>0.37</v>
      </c>
      <c r="R12" s="36">
        <v>0.51</v>
      </c>
      <c r="S12" s="36">
        <v>0.56999999999999995</v>
      </c>
      <c r="T12" s="36">
        <v>0.3</v>
      </c>
      <c r="U12" s="36">
        <v>0.22</v>
      </c>
      <c r="V12" s="36">
        <v>0.31</v>
      </c>
      <c r="W12" s="36">
        <v>0.3</v>
      </c>
      <c r="X12" s="36">
        <v>0.26</v>
      </c>
      <c r="Y12" s="36">
        <v>0.28000000000000003</v>
      </c>
      <c r="Z12" s="36">
        <v>0.3</v>
      </c>
      <c r="AA12" s="36">
        <v>0.27</v>
      </c>
      <c r="AB12" s="36">
        <v>0.32</v>
      </c>
      <c r="AC12" s="36">
        <v>0.24</v>
      </c>
      <c r="AD12" s="36">
        <v>0.31</v>
      </c>
      <c r="AE12" s="36">
        <v>0.22</v>
      </c>
    </row>
    <row r="13" spans="1:31" x14ac:dyDescent="0.3">
      <c r="A13" s="35" t="s">
        <v>91</v>
      </c>
      <c r="B13" s="35">
        <f>SUM(B3:B12)</f>
        <v>99.54</v>
      </c>
      <c r="C13" s="35">
        <f t="shared" ref="C13:AE13" si="0">SUM(C3:C12)</f>
        <v>99.13000000000001</v>
      </c>
      <c r="D13" s="35">
        <f t="shared" si="0"/>
        <v>99.140000000000015</v>
      </c>
      <c r="E13" s="35">
        <f t="shared" si="0"/>
        <v>99.530000000000015</v>
      </c>
      <c r="F13" s="35">
        <f t="shared" si="0"/>
        <v>99.469999999999985</v>
      </c>
      <c r="G13" s="35">
        <f t="shared" si="0"/>
        <v>99.559999999999988</v>
      </c>
      <c r="H13" s="35">
        <f t="shared" si="0"/>
        <v>99.300000000000011</v>
      </c>
      <c r="I13" s="35">
        <f t="shared" si="0"/>
        <v>99.289999999999992</v>
      </c>
      <c r="J13" s="35">
        <f t="shared" si="0"/>
        <v>98.830000000000041</v>
      </c>
      <c r="K13" s="35">
        <f t="shared" si="0"/>
        <v>99.260000000000019</v>
      </c>
      <c r="L13" s="35">
        <f t="shared" si="0"/>
        <v>99.210000000000008</v>
      </c>
      <c r="M13" s="35">
        <f t="shared" si="0"/>
        <v>99.20999999999998</v>
      </c>
      <c r="N13" s="35">
        <f t="shared" si="0"/>
        <v>98.91</v>
      </c>
      <c r="O13" s="35">
        <f t="shared" si="0"/>
        <v>98.84</v>
      </c>
      <c r="P13" s="35">
        <f t="shared" si="0"/>
        <v>99.170000000000016</v>
      </c>
      <c r="Q13" s="35">
        <f t="shared" si="0"/>
        <v>99.4</v>
      </c>
      <c r="R13" s="35">
        <f t="shared" si="0"/>
        <v>99.700000000000017</v>
      </c>
      <c r="S13" s="35">
        <f t="shared" si="0"/>
        <v>99.470000000000013</v>
      </c>
      <c r="T13" s="35">
        <f t="shared" si="0"/>
        <v>99.330000000000013</v>
      </c>
      <c r="U13" s="35">
        <f t="shared" si="0"/>
        <v>99.33</v>
      </c>
      <c r="V13" s="35">
        <f t="shared" si="0"/>
        <v>99.300000000000011</v>
      </c>
      <c r="W13" s="35">
        <f t="shared" si="0"/>
        <v>99.090000000000018</v>
      </c>
      <c r="X13" s="35">
        <f t="shared" si="0"/>
        <v>99.610000000000028</v>
      </c>
      <c r="Y13" s="35">
        <f t="shared" si="0"/>
        <v>99.590000000000018</v>
      </c>
      <c r="Z13" s="35">
        <f t="shared" si="0"/>
        <v>99.269999999999982</v>
      </c>
      <c r="AA13" s="35">
        <f t="shared" si="0"/>
        <v>99.520000000000024</v>
      </c>
      <c r="AB13" s="35">
        <f t="shared" si="0"/>
        <v>99.279999999999973</v>
      </c>
      <c r="AC13" s="35">
        <f t="shared" si="0"/>
        <v>99.559999999999988</v>
      </c>
      <c r="AD13" s="35">
        <f t="shared" si="0"/>
        <v>99.579999999999984</v>
      </c>
      <c r="AE13" s="35">
        <f t="shared" si="0"/>
        <v>100.22000000000001</v>
      </c>
    </row>
    <row r="14" spans="1:31" x14ac:dyDescent="0.3">
      <c r="A14" s="36" t="s">
        <v>92</v>
      </c>
      <c r="B14" s="36">
        <v>99.2</v>
      </c>
      <c r="C14" s="36">
        <v>75.5</v>
      </c>
      <c r="D14" s="36">
        <v>98.6</v>
      </c>
      <c r="E14" s="36">
        <v>99.2</v>
      </c>
      <c r="F14" s="36">
        <v>98.5</v>
      </c>
      <c r="G14" s="36">
        <v>99.2</v>
      </c>
      <c r="H14" s="36">
        <v>97.5</v>
      </c>
      <c r="I14" s="36">
        <v>99.7</v>
      </c>
      <c r="J14" s="36">
        <v>99.8</v>
      </c>
      <c r="K14" s="36">
        <v>72.5</v>
      </c>
      <c r="L14" s="36">
        <v>69.7</v>
      </c>
      <c r="M14" s="36">
        <v>98.4</v>
      </c>
      <c r="N14" s="36">
        <v>99.3</v>
      </c>
      <c r="O14" s="36">
        <v>99.8</v>
      </c>
      <c r="P14" s="36">
        <v>99.1</v>
      </c>
      <c r="Q14" s="36">
        <v>99.1</v>
      </c>
      <c r="R14" s="36">
        <v>99.9</v>
      </c>
      <c r="S14" s="36" t="s">
        <v>93</v>
      </c>
      <c r="T14" s="36">
        <v>94</v>
      </c>
      <c r="U14" s="36">
        <v>96.1</v>
      </c>
      <c r="V14" s="36" t="s">
        <v>93</v>
      </c>
      <c r="W14" s="36">
        <v>94.1</v>
      </c>
      <c r="X14" s="36">
        <v>98.3</v>
      </c>
      <c r="Y14" s="36" t="s">
        <v>93</v>
      </c>
      <c r="Z14" s="36">
        <v>91.9</v>
      </c>
      <c r="AA14" s="36">
        <v>91.6</v>
      </c>
      <c r="AB14" s="36">
        <v>82.6</v>
      </c>
      <c r="AC14" s="36">
        <v>96</v>
      </c>
      <c r="AD14" s="36">
        <v>91.4</v>
      </c>
      <c r="AE14" s="36">
        <v>96.4</v>
      </c>
    </row>
    <row r="15" spans="1:31" x14ac:dyDescent="0.3">
      <c r="A15" s="36" t="s">
        <v>94</v>
      </c>
      <c r="B15" s="36" t="s">
        <v>93</v>
      </c>
      <c r="C15" s="36">
        <v>23.1</v>
      </c>
      <c r="D15" s="36" t="s">
        <v>93</v>
      </c>
      <c r="E15" s="36" t="s">
        <v>93</v>
      </c>
      <c r="F15" s="36" t="s">
        <v>93</v>
      </c>
      <c r="G15" s="36" t="s">
        <v>95</v>
      </c>
      <c r="H15" s="36" t="s">
        <v>93</v>
      </c>
      <c r="I15" s="36" t="s">
        <v>93</v>
      </c>
      <c r="J15" s="36" t="s">
        <v>93</v>
      </c>
      <c r="K15" s="36">
        <v>22.2</v>
      </c>
      <c r="L15" s="36">
        <v>23.8</v>
      </c>
      <c r="M15" s="36" t="s">
        <v>93</v>
      </c>
      <c r="N15" s="36" t="s">
        <v>93</v>
      </c>
      <c r="O15" s="36" t="s">
        <v>93</v>
      </c>
      <c r="P15" s="36" t="s">
        <v>93</v>
      </c>
      <c r="Q15" s="36">
        <v>0.1</v>
      </c>
      <c r="R15" s="36" t="s">
        <v>93</v>
      </c>
      <c r="S15" s="36" t="s">
        <v>93</v>
      </c>
      <c r="T15" s="36" t="s">
        <v>93</v>
      </c>
      <c r="U15" s="36">
        <v>0.2</v>
      </c>
      <c r="V15" s="36" t="s">
        <v>93</v>
      </c>
      <c r="W15" s="36" t="s">
        <v>93</v>
      </c>
      <c r="X15" s="36">
        <v>0.2</v>
      </c>
      <c r="Y15" s="36" t="s">
        <v>93</v>
      </c>
      <c r="Z15" s="36">
        <v>2.7</v>
      </c>
      <c r="AA15" s="36">
        <v>4.0999999999999996</v>
      </c>
      <c r="AB15" s="36">
        <v>11.1</v>
      </c>
      <c r="AC15" s="36">
        <v>0.6</v>
      </c>
      <c r="AD15" s="36">
        <v>1.9</v>
      </c>
      <c r="AE15" s="36" t="s">
        <v>93</v>
      </c>
    </row>
    <row r="16" spans="1:31" x14ac:dyDescent="0.3">
      <c r="A16" s="36" t="s">
        <v>96</v>
      </c>
      <c r="B16" s="36" t="s">
        <v>95</v>
      </c>
      <c r="C16" s="36">
        <v>0.8</v>
      </c>
      <c r="D16" s="36">
        <v>0.2</v>
      </c>
      <c r="E16" s="36" t="s">
        <v>95</v>
      </c>
      <c r="F16" s="36" t="s">
        <v>95</v>
      </c>
      <c r="G16" s="36" t="s">
        <v>95</v>
      </c>
      <c r="H16" s="36" t="s">
        <v>95</v>
      </c>
      <c r="I16" s="36" t="s">
        <v>97</v>
      </c>
      <c r="J16" s="36">
        <v>0.1</v>
      </c>
      <c r="K16" s="36">
        <v>5</v>
      </c>
      <c r="L16" s="36">
        <v>4</v>
      </c>
      <c r="M16" s="36">
        <v>0.1</v>
      </c>
      <c r="N16" s="36" t="s">
        <v>95</v>
      </c>
      <c r="O16" s="36" t="s">
        <v>95</v>
      </c>
      <c r="P16" s="36" t="s">
        <v>98</v>
      </c>
      <c r="Q16" s="36">
        <v>0.2</v>
      </c>
      <c r="R16" s="36" t="s">
        <v>93</v>
      </c>
      <c r="S16" s="36" t="s">
        <v>93</v>
      </c>
      <c r="T16" s="36">
        <v>3.8</v>
      </c>
      <c r="U16" s="36">
        <v>3.4</v>
      </c>
      <c r="V16" s="36" t="s">
        <v>93</v>
      </c>
      <c r="W16" s="36">
        <v>10</v>
      </c>
      <c r="X16" s="36">
        <v>1.4</v>
      </c>
      <c r="Y16" s="36" t="s">
        <v>93</v>
      </c>
      <c r="Z16" s="36">
        <v>5.4</v>
      </c>
      <c r="AA16" s="36">
        <v>4.3</v>
      </c>
      <c r="AB16" s="36">
        <v>6.3</v>
      </c>
      <c r="AC16" s="36">
        <v>3.4</v>
      </c>
      <c r="AD16" s="36">
        <v>5.6</v>
      </c>
      <c r="AE16" s="36">
        <v>0.8</v>
      </c>
    </row>
    <row r="17" spans="1:31" x14ac:dyDescent="0.3">
      <c r="A17" s="36" t="s">
        <v>99</v>
      </c>
      <c r="B17" s="36" t="s">
        <v>93</v>
      </c>
      <c r="C17" s="36">
        <v>0.1</v>
      </c>
      <c r="D17" s="36" t="s">
        <v>93</v>
      </c>
      <c r="E17" s="36" t="s">
        <v>93</v>
      </c>
      <c r="F17" s="36" t="s">
        <v>93</v>
      </c>
      <c r="G17" s="36" t="s">
        <v>93</v>
      </c>
      <c r="H17" s="36" t="s">
        <v>93</v>
      </c>
      <c r="I17" s="36" t="s">
        <v>93</v>
      </c>
      <c r="J17" s="36" t="s">
        <v>95</v>
      </c>
      <c r="K17" s="36">
        <v>0.3</v>
      </c>
      <c r="L17" s="36" t="s">
        <v>95</v>
      </c>
      <c r="M17" s="36" t="s">
        <v>93</v>
      </c>
      <c r="N17" s="36" t="s">
        <v>93</v>
      </c>
      <c r="O17" s="36" t="s">
        <v>93</v>
      </c>
      <c r="P17" s="36" t="s">
        <v>93</v>
      </c>
      <c r="Q17" s="36" t="s">
        <v>93</v>
      </c>
      <c r="R17" s="36" t="s">
        <v>93</v>
      </c>
      <c r="S17" s="36" t="s">
        <v>93</v>
      </c>
      <c r="T17" s="36" t="s">
        <v>93</v>
      </c>
      <c r="U17" s="36" t="s">
        <v>93</v>
      </c>
      <c r="V17" s="36" t="s">
        <v>93</v>
      </c>
      <c r="W17" s="36" t="s">
        <v>93</v>
      </c>
      <c r="X17" s="36" t="s">
        <v>93</v>
      </c>
      <c r="Y17" s="36" t="s">
        <v>93</v>
      </c>
      <c r="Z17" s="36" t="s">
        <v>93</v>
      </c>
      <c r="AA17" s="36" t="s">
        <v>93</v>
      </c>
      <c r="AB17" s="36" t="s">
        <v>93</v>
      </c>
      <c r="AC17" s="36" t="s">
        <v>93</v>
      </c>
      <c r="AD17" s="36" t="s">
        <v>93</v>
      </c>
      <c r="AE17" s="36">
        <v>1.6</v>
      </c>
    </row>
    <row r="18" spans="1:31" x14ac:dyDescent="0.3">
      <c r="A18" s="36" t="s">
        <v>100</v>
      </c>
      <c r="B18" s="36" t="s">
        <v>95</v>
      </c>
      <c r="C18" s="36" t="s">
        <v>93</v>
      </c>
      <c r="D18" s="36" t="s">
        <v>93</v>
      </c>
      <c r="E18" s="36" t="s">
        <v>93</v>
      </c>
      <c r="F18" s="36" t="s">
        <v>93</v>
      </c>
      <c r="G18" s="36" t="s">
        <v>93</v>
      </c>
      <c r="H18" s="36" t="s">
        <v>93</v>
      </c>
      <c r="I18" s="36" t="s">
        <v>93</v>
      </c>
      <c r="J18" s="36" t="s">
        <v>93</v>
      </c>
      <c r="K18" s="36" t="s">
        <v>93</v>
      </c>
      <c r="L18" s="36" t="s">
        <v>93</v>
      </c>
      <c r="M18" s="36" t="s">
        <v>93</v>
      </c>
      <c r="N18" s="36" t="s">
        <v>93</v>
      </c>
      <c r="O18" s="36" t="s">
        <v>93</v>
      </c>
      <c r="P18" s="36" t="s">
        <v>93</v>
      </c>
      <c r="Q18" s="36" t="s">
        <v>93</v>
      </c>
      <c r="R18" s="36" t="s">
        <v>93</v>
      </c>
      <c r="S18" s="36" t="s">
        <v>93</v>
      </c>
      <c r="T18" s="36" t="s">
        <v>93</v>
      </c>
      <c r="U18" s="36" t="s">
        <v>93</v>
      </c>
      <c r="V18" s="36" t="s">
        <v>93</v>
      </c>
      <c r="W18" s="36" t="s">
        <v>93</v>
      </c>
      <c r="X18" s="36" t="s">
        <v>93</v>
      </c>
      <c r="Y18" s="36" t="s">
        <v>93</v>
      </c>
      <c r="Z18" s="36" t="s">
        <v>93</v>
      </c>
      <c r="AA18" s="36" t="s">
        <v>93</v>
      </c>
      <c r="AB18" s="36" t="s">
        <v>93</v>
      </c>
      <c r="AC18" s="36" t="s">
        <v>93</v>
      </c>
      <c r="AD18" s="36" t="s">
        <v>93</v>
      </c>
      <c r="AE18" s="36" t="s">
        <v>93</v>
      </c>
    </row>
    <row r="19" spans="1:31" x14ac:dyDescent="0.3">
      <c r="A19" s="36" t="s">
        <v>101</v>
      </c>
      <c r="B19" s="36">
        <v>0.8</v>
      </c>
      <c r="C19" s="36" t="s">
        <v>93</v>
      </c>
      <c r="D19" s="36" t="s">
        <v>93</v>
      </c>
      <c r="E19" s="36">
        <v>1.8</v>
      </c>
      <c r="F19" s="36">
        <v>1.5</v>
      </c>
      <c r="G19" s="36">
        <v>0.2</v>
      </c>
      <c r="H19" s="36">
        <v>1.1000000000000001</v>
      </c>
      <c r="I19" s="36">
        <v>3</v>
      </c>
      <c r="J19" s="36">
        <v>0.1</v>
      </c>
      <c r="K19" s="36" t="s">
        <v>93</v>
      </c>
      <c r="L19" s="36" t="s">
        <v>93</v>
      </c>
      <c r="M19" s="36" t="s">
        <v>93</v>
      </c>
      <c r="N19" s="36">
        <v>0.5</v>
      </c>
      <c r="O19" s="36" t="s">
        <v>93</v>
      </c>
      <c r="P19" s="36">
        <v>0.8</v>
      </c>
      <c r="Q19" s="36">
        <v>0.4</v>
      </c>
      <c r="R19" s="36" t="s">
        <v>95</v>
      </c>
      <c r="S19" s="36" t="s">
        <v>93</v>
      </c>
      <c r="T19" s="36" t="s">
        <v>93</v>
      </c>
      <c r="U19" s="36" t="s">
        <v>93</v>
      </c>
      <c r="V19" s="36" t="s">
        <v>93</v>
      </c>
      <c r="W19" s="36">
        <v>0.5</v>
      </c>
      <c r="X19" s="36" t="s">
        <v>93</v>
      </c>
      <c r="Y19" s="36" t="s">
        <v>93</v>
      </c>
      <c r="Z19" s="36" t="s">
        <v>93</v>
      </c>
      <c r="AA19" s="36" t="s">
        <v>93</v>
      </c>
      <c r="AB19" s="36" t="s">
        <v>93</v>
      </c>
      <c r="AC19" s="36" t="s">
        <v>93</v>
      </c>
      <c r="AD19" s="36" t="s">
        <v>93</v>
      </c>
      <c r="AE19" s="36">
        <v>0.4</v>
      </c>
    </row>
    <row r="20" spans="1:31" x14ac:dyDescent="0.3">
      <c r="A20" s="36" t="s">
        <v>102</v>
      </c>
      <c r="B20" s="36" t="s">
        <v>93</v>
      </c>
      <c r="C20" s="36" t="s">
        <v>95</v>
      </c>
      <c r="D20" s="36" t="s">
        <v>93</v>
      </c>
      <c r="E20" s="36" t="s">
        <v>93</v>
      </c>
      <c r="F20" s="36" t="s">
        <v>93</v>
      </c>
      <c r="G20" s="36" t="s">
        <v>95</v>
      </c>
      <c r="H20" s="36" t="s">
        <v>93</v>
      </c>
      <c r="I20" s="36" t="s">
        <v>93</v>
      </c>
      <c r="J20" s="36" t="s">
        <v>93</v>
      </c>
      <c r="K20" s="36" t="s">
        <v>93</v>
      </c>
      <c r="L20" s="36" t="s">
        <v>93</v>
      </c>
      <c r="M20" s="36" t="s">
        <v>93</v>
      </c>
      <c r="N20" s="36" t="s">
        <v>93</v>
      </c>
      <c r="O20" s="36" t="s">
        <v>93</v>
      </c>
      <c r="P20" s="36" t="s">
        <v>93</v>
      </c>
      <c r="Q20" s="36" t="s">
        <v>93</v>
      </c>
      <c r="R20" s="36" t="s">
        <v>93</v>
      </c>
      <c r="S20" s="36" t="s">
        <v>93</v>
      </c>
      <c r="T20" s="36" t="s">
        <v>95</v>
      </c>
      <c r="U20" s="36" t="s">
        <v>93</v>
      </c>
      <c r="V20" s="36" t="s">
        <v>93</v>
      </c>
      <c r="W20" s="36" t="s">
        <v>93</v>
      </c>
      <c r="X20" s="36" t="s">
        <v>93</v>
      </c>
      <c r="Y20" s="36" t="s">
        <v>93</v>
      </c>
      <c r="Z20" s="36" t="s">
        <v>93</v>
      </c>
      <c r="AA20" s="36" t="s">
        <v>93</v>
      </c>
      <c r="AB20" s="36" t="s">
        <v>93</v>
      </c>
      <c r="AC20" s="36" t="s">
        <v>93</v>
      </c>
      <c r="AD20" s="36" t="s">
        <v>93</v>
      </c>
      <c r="AE20" s="36" t="s">
        <v>93</v>
      </c>
    </row>
    <row r="21" spans="1:31" x14ac:dyDescent="0.3">
      <c r="A21" s="36" t="s">
        <v>103</v>
      </c>
      <c r="B21" s="36" t="s">
        <v>93</v>
      </c>
      <c r="C21" s="36">
        <v>0.5</v>
      </c>
      <c r="D21" s="36">
        <v>1.2</v>
      </c>
      <c r="E21" s="36" t="s">
        <v>93</v>
      </c>
      <c r="F21" s="36" t="s">
        <v>93</v>
      </c>
      <c r="G21" s="36">
        <v>0.5</v>
      </c>
      <c r="H21" s="36">
        <v>1.4</v>
      </c>
      <c r="I21" s="36" t="s">
        <v>93</v>
      </c>
      <c r="J21" s="36" t="s">
        <v>93</v>
      </c>
      <c r="K21" s="36" t="s">
        <v>93</v>
      </c>
      <c r="L21" s="36">
        <v>2.2999999999999998</v>
      </c>
      <c r="M21" s="36">
        <v>1.5</v>
      </c>
      <c r="N21" s="36">
        <v>0.2</v>
      </c>
      <c r="O21" s="36">
        <v>0.2</v>
      </c>
      <c r="P21" s="36" t="s">
        <v>95</v>
      </c>
      <c r="Q21" s="36">
        <v>0.2</v>
      </c>
      <c r="R21" s="36" t="s">
        <v>93</v>
      </c>
      <c r="S21" s="36" t="s">
        <v>93</v>
      </c>
      <c r="T21" s="36">
        <v>2.2000000000000002</v>
      </c>
      <c r="U21" s="36">
        <v>0.3</v>
      </c>
      <c r="V21" s="36" t="s">
        <v>93</v>
      </c>
      <c r="W21" s="36">
        <v>4.4000000000000004</v>
      </c>
      <c r="X21" s="36">
        <v>0.1</v>
      </c>
      <c r="Y21" s="36" t="s">
        <v>93</v>
      </c>
      <c r="Z21" s="36" t="s">
        <v>93</v>
      </c>
      <c r="AA21" s="36">
        <v>0.3</v>
      </c>
      <c r="AB21" s="36" t="s">
        <v>93</v>
      </c>
      <c r="AC21" s="36" t="s">
        <v>93</v>
      </c>
      <c r="AD21" s="36">
        <v>1.1000000000000001</v>
      </c>
      <c r="AE21" s="36">
        <v>0.8</v>
      </c>
    </row>
    <row r="22" spans="1:31" x14ac:dyDescent="0.3">
      <c r="A22" s="36" t="s">
        <v>104</v>
      </c>
      <c r="B22" s="36">
        <v>15.4</v>
      </c>
      <c r="C22" s="36">
        <v>13.9</v>
      </c>
      <c r="D22" s="36">
        <v>4.5999999999999996</v>
      </c>
      <c r="E22" s="36">
        <v>21.1</v>
      </c>
      <c r="F22" s="36" t="s">
        <v>105</v>
      </c>
      <c r="G22" s="36">
        <v>20.100000000000001</v>
      </c>
      <c r="H22" s="36">
        <v>25.4</v>
      </c>
      <c r="I22" s="36">
        <v>16</v>
      </c>
      <c r="J22" s="36">
        <v>28.8</v>
      </c>
      <c r="K22" s="36">
        <v>12.9</v>
      </c>
      <c r="L22" s="36">
        <v>5.8</v>
      </c>
      <c r="M22" s="36">
        <v>15</v>
      </c>
      <c r="N22" s="36">
        <v>5.7</v>
      </c>
      <c r="O22" s="36">
        <v>7.6</v>
      </c>
      <c r="P22" s="36">
        <v>21.9</v>
      </c>
      <c r="Q22" s="36">
        <v>18.2</v>
      </c>
      <c r="R22" s="36">
        <v>27.1</v>
      </c>
      <c r="S22" s="36" t="s">
        <v>93</v>
      </c>
      <c r="T22" s="36">
        <v>9.1</v>
      </c>
      <c r="U22" s="36">
        <v>9.3000000000000007</v>
      </c>
      <c r="V22" s="36" t="s">
        <v>93</v>
      </c>
      <c r="W22" s="36">
        <v>12</v>
      </c>
      <c r="X22" s="36">
        <v>4.7</v>
      </c>
      <c r="Y22" s="36" t="s">
        <v>93</v>
      </c>
      <c r="Z22" s="36">
        <v>7.7</v>
      </c>
      <c r="AA22" s="36">
        <v>4.2</v>
      </c>
      <c r="AB22" s="36">
        <v>29.1</v>
      </c>
      <c r="AC22" s="36">
        <v>10.4</v>
      </c>
      <c r="AD22" s="36">
        <v>33.200000000000003</v>
      </c>
      <c r="AE22" s="36">
        <v>4.8</v>
      </c>
    </row>
    <row r="23" spans="1:31" x14ac:dyDescent="0.3">
      <c r="A23" s="36" t="s">
        <v>106</v>
      </c>
      <c r="B23" s="36" t="s">
        <v>95</v>
      </c>
      <c r="C23" s="36">
        <v>23.1</v>
      </c>
      <c r="D23" s="36">
        <v>0</v>
      </c>
      <c r="E23" s="36">
        <v>0</v>
      </c>
      <c r="F23" s="36">
        <v>0</v>
      </c>
      <c r="G23" s="36">
        <v>0.1</v>
      </c>
      <c r="H23" s="36">
        <v>0</v>
      </c>
      <c r="I23" s="36">
        <v>0</v>
      </c>
      <c r="J23" s="36">
        <v>0</v>
      </c>
      <c r="K23" s="36">
        <v>22.2</v>
      </c>
      <c r="L23" s="36">
        <v>23.8</v>
      </c>
      <c r="M23" s="36">
        <v>0</v>
      </c>
      <c r="N23" s="36">
        <v>0</v>
      </c>
      <c r="O23" s="36">
        <v>0</v>
      </c>
      <c r="P23" s="36">
        <v>0</v>
      </c>
      <c r="Q23" s="36">
        <v>0.1</v>
      </c>
      <c r="R23" s="36">
        <v>0</v>
      </c>
      <c r="S23" s="36" t="s">
        <v>93</v>
      </c>
      <c r="T23" s="36" t="s">
        <v>95</v>
      </c>
      <c r="U23" s="36">
        <v>0.2</v>
      </c>
      <c r="V23" s="36" t="s">
        <v>93</v>
      </c>
      <c r="W23" s="36">
        <v>0</v>
      </c>
      <c r="X23" s="36">
        <v>0.2</v>
      </c>
      <c r="Y23" s="36" t="s">
        <v>93</v>
      </c>
      <c r="Z23" s="36">
        <v>2.7</v>
      </c>
      <c r="AA23" s="36">
        <v>4.0999999999999996</v>
      </c>
      <c r="AB23" s="36">
        <v>11.1</v>
      </c>
      <c r="AC23" s="36">
        <v>0.6</v>
      </c>
      <c r="AD23" s="36">
        <v>1.9</v>
      </c>
      <c r="AE23" s="36">
        <v>0</v>
      </c>
    </row>
    <row r="24" spans="1:31" x14ac:dyDescent="0.3">
      <c r="A24" s="36"/>
      <c r="C24" s="36"/>
      <c r="D24" s="36"/>
      <c r="E24" s="36"/>
      <c r="F24" s="36"/>
      <c r="G24" s="36"/>
      <c r="H24" s="36"/>
      <c r="I24" s="36"/>
      <c r="J24" s="36"/>
      <c r="K24" s="36"/>
      <c r="L24" s="36"/>
      <c r="M24" s="36"/>
      <c r="N24" s="36"/>
      <c r="O24" s="36"/>
      <c r="P24" s="36"/>
    </row>
    <row r="25" spans="1:31" x14ac:dyDescent="0.3">
      <c r="B25" s="35"/>
    </row>
    <row r="26" spans="1:31" x14ac:dyDescent="0.3">
      <c r="B26"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67BBE-C3BD-4F4F-BAC8-A9B026FFD1E9}">
  <dimension ref="A1:W31"/>
  <sheetViews>
    <sheetView workbookViewId="0">
      <selection activeCell="G43" sqref="G43"/>
    </sheetView>
  </sheetViews>
  <sheetFormatPr defaultRowHeight="14.4" x14ac:dyDescent="0.3"/>
  <cols>
    <col min="1" max="16384" width="8.796875" style="35"/>
  </cols>
  <sheetData>
    <row r="1" spans="1:23" x14ac:dyDescent="0.3">
      <c r="A1" s="35" t="s">
        <v>78</v>
      </c>
      <c r="B1" s="35" t="s">
        <v>79</v>
      </c>
      <c r="C1" s="35" t="s">
        <v>81</v>
      </c>
      <c r="D1" s="35" t="s">
        <v>82</v>
      </c>
      <c r="E1" s="35" t="s">
        <v>83</v>
      </c>
      <c r="F1" s="35" t="s">
        <v>84</v>
      </c>
      <c r="G1" s="35" t="s">
        <v>85</v>
      </c>
      <c r="H1" s="35" t="s">
        <v>86</v>
      </c>
      <c r="I1" s="35" t="s">
        <v>87</v>
      </c>
      <c r="J1" s="35" t="s">
        <v>88</v>
      </c>
      <c r="K1" s="35" t="s">
        <v>89</v>
      </c>
      <c r="L1" s="35" t="s">
        <v>90</v>
      </c>
      <c r="M1" s="35" t="s">
        <v>91</v>
      </c>
      <c r="N1" s="35" t="s">
        <v>92</v>
      </c>
      <c r="O1" s="35" t="s">
        <v>94</v>
      </c>
      <c r="P1" s="35" t="s">
        <v>96</v>
      </c>
      <c r="Q1" s="35" t="s">
        <v>99</v>
      </c>
      <c r="R1" s="35" t="s">
        <v>100</v>
      </c>
      <c r="S1" s="35" t="s">
        <v>101</v>
      </c>
      <c r="T1" s="35" t="s">
        <v>102</v>
      </c>
      <c r="U1" s="35" t="s">
        <v>103</v>
      </c>
      <c r="V1" s="35" t="s">
        <v>104</v>
      </c>
      <c r="W1" s="35" t="s">
        <v>106</v>
      </c>
    </row>
    <row r="2" spans="1:23" x14ac:dyDescent="0.3">
      <c r="A2" s="35" t="s">
        <v>51</v>
      </c>
      <c r="B2" s="35">
        <v>1830</v>
      </c>
      <c r="C2" s="35">
        <v>43.85</v>
      </c>
      <c r="D2" s="35">
        <v>3.83</v>
      </c>
      <c r="E2" s="35">
        <v>14.55</v>
      </c>
      <c r="F2" s="35">
        <v>15.6</v>
      </c>
      <c r="G2" s="35">
        <v>0.2</v>
      </c>
      <c r="H2" s="35">
        <v>5.9</v>
      </c>
      <c r="I2" s="35">
        <v>11.77</v>
      </c>
      <c r="J2" s="35">
        <v>2.73</v>
      </c>
      <c r="K2" s="35">
        <v>0.77</v>
      </c>
      <c r="L2" s="35">
        <v>0.34</v>
      </c>
      <c r="M2" s="35">
        <v>99.54</v>
      </c>
      <c r="N2" s="35">
        <v>99.2</v>
      </c>
      <c r="O2" s="35" t="s">
        <v>93</v>
      </c>
      <c r="P2" s="35" t="s">
        <v>95</v>
      </c>
      <c r="Q2" s="35" t="s">
        <v>93</v>
      </c>
      <c r="R2" s="35" t="s">
        <v>95</v>
      </c>
      <c r="S2" s="35">
        <v>0.8</v>
      </c>
      <c r="T2" s="35" t="s">
        <v>93</v>
      </c>
      <c r="U2" s="35" t="s">
        <v>93</v>
      </c>
      <c r="V2" s="35">
        <v>15.4</v>
      </c>
      <c r="W2" s="35" t="s">
        <v>95</v>
      </c>
    </row>
    <row r="3" spans="1:23" x14ac:dyDescent="0.3">
      <c r="A3" s="35" t="s">
        <v>52</v>
      </c>
      <c r="B3" s="35">
        <v>1270</v>
      </c>
      <c r="C3" s="35">
        <v>44.8</v>
      </c>
      <c r="D3" s="35">
        <v>3.5</v>
      </c>
      <c r="E3" s="35">
        <v>15.55</v>
      </c>
      <c r="F3" s="35">
        <v>11.89</v>
      </c>
      <c r="G3" s="35">
        <v>0.17</v>
      </c>
      <c r="H3" s="35">
        <v>5.4</v>
      </c>
      <c r="I3" s="35">
        <v>11.8</v>
      </c>
      <c r="J3" s="35">
        <v>4.01</v>
      </c>
      <c r="K3" s="35">
        <v>1.45</v>
      </c>
      <c r="L3" s="35">
        <v>0.56000000000000005</v>
      </c>
      <c r="M3" s="35">
        <v>99.13000000000001</v>
      </c>
      <c r="N3" s="35">
        <v>75.5</v>
      </c>
      <c r="O3" s="35">
        <v>23.1</v>
      </c>
      <c r="P3" s="35">
        <v>0.8</v>
      </c>
      <c r="Q3" s="35">
        <v>0.1</v>
      </c>
      <c r="R3" s="35" t="s">
        <v>93</v>
      </c>
      <c r="S3" s="35" t="s">
        <v>93</v>
      </c>
      <c r="T3" s="35" t="s">
        <v>95</v>
      </c>
      <c r="U3" s="35">
        <v>0.5</v>
      </c>
      <c r="V3" s="35">
        <v>13.9</v>
      </c>
      <c r="W3" s="35">
        <v>23.1</v>
      </c>
    </row>
    <row r="4" spans="1:23" x14ac:dyDescent="0.3">
      <c r="A4" s="35" t="s">
        <v>53</v>
      </c>
      <c r="B4" s="35">
        <v>1925</v>
      </c>
      <c r="C4" s="35">
        <v>45.4</v>
      </c>
      <c r="D4" s="35">
        <v>3.38</v>
      </c>
      <c r="E4" s="35">
        <v>16.100000000000001</v>
      </c>
      <c r="F4" s="35">
        <v>12.05</v>
      </c>
      <c r="G4" s="35">
        <v>0.18</v>
      </c>
      <c r="H4" s="35">
        <v>4.59</v>
      </c>
      <c r="I4" s="35">
        <v>10.76</v>
      </c>
      <c r="J4" s="35">
        <v>4.25</v>
      </c>
      <c r="K4" s="35">
        <v>1.75</v>
      </c>
      <c r="L4" s="35">
        <v>0.68</v>
      </c>
      <c r="M4" s="35">
        <v>99.140000000000015</v>
      </c>
      <c r="N4" s="35">
        <v>98.6</v>
      </c>
      <c r="O4" s="35" t="s">
        <v>93</v>
      </c>
      <c r="P4" s="35">
        <v>0.2</v>
      </c>
      <c r="Q4" s="35" t="s">
        <v>93</v>
      </c>
      <c r="R4" s="35" t="s">
        <v>93</v>
      </c>
      <c r="S4" s="35" t="s">
        <v>93</v>
      </c>
      <c r="T4" s="35" t="s">
        <v>93</v>
      </c>
      <c r="U4" s="35">
        <v>1.2</v>
      </c>
      <c r="V4" s="35">
        <v>4.5999999999999996</v>
      </c>
      <c r="W4" s="35">
        <v>0</v>
      </c>
    </row>
    <row r="5" spans="1:23" x14ac:dyDescent="0.3">
      <c r="A5" s="35" t="s">
        <v>54</v>
      </c>
      <c r="B5" s="35">
        <v>1560</v>
      </c>
      <c r="C5" s="35">
        <v>47.25</v>
      </c>
      <c r="D5" s="35">
        <v>4.07</v>
      </c>
      <c r="E5" s="35">
        <v>16.3</v>
      </c>
      <c r="F5" s="35">
        <v>11.5</v>
      </c>
      <c r="G5" s="35">
        <v>0.23</v>
      </c>
      <c r="H5" s="35">
        <v>4.3899999999999997</v>
      </c>
      <c r="I5" s="35">
        <v>8.68</v>
      </c>
      <c r="J5" s="35">
        <v>4.78</v>
      </c>
      <c r="K5" s="35">
        <v>1.62</v>
      </c>
      <c r="L5" s="35">
        <v>0.71</v>
      </c>
      <c r="M5" s="35">
        <v>99.530000000000015</v>
      </c>
      <c r="N5" s="35">
        <v>99.2</v>
      </c>
      <c r="O5" s="35" t="s">
        <v>93</v>
      </c>
      <c r="P5" s="35" t="s">
        <v>95</v>
      </c>
      <c r="Q5" s="35" t="s">
        <v>93</v>
      </c>
      <c r="R5" s="35" t="s">
        <v>93</v>
      </c>
      <c r="S5" s="35">
        <v>1.8</v>
      </c>
      <c r="T5" s="35" t="s">
        <v>93</v>
      </c>
      <c r="U5" s="35" t="s">
        <v>93</v>
      </c>
      <c r="V5" s="35">
        <v>21.1</v>
      </c>
      <c r="W5" s="35">
        <v>0</v>
      </c>
    </row>
    <row r="6" spans="1:23" x14ac:dyDescent="0.3">
      <c r="A6" s="35" t="s">
        <v>55</v>
      </c>
      <c r="B6" s="35">
        <v>1470</v>
      </c>
      <c r="C6" s="35">
        <v>46.98</v>
      </c>
      <c r="D6" s="35">
        <v>4.1500000000000004</v>
      </c>
      <c r="E6" s="35">
        <v>16.45</v>
      </c>
      <c r="F6" s="35">
        <v>11.5</v>
      </c>
      <c r="G6" s="35">
        <v>0.23</v>
      </c>
      <c r="H6" s="35">
        <v>4.33</v>
      </c>
      <c r="I6" s="35">
        <v>8.69</v>
      </c>
      <c r="J6" s="35">
        <v>4.8499999999999996</v>
      </c>
      <c r="K6" s="35">
        <v>1.6</v>
      </c>
      <c r="L6" s="35">
        <v>0.69</v>
      </c>
      <c r="M6" s="35">
        <v>99.469999999999985</v>
      </c>
      <c r="N6" s="35">
        <v>98.5</v>
      </c>
      <c r="O6" s="35" t="s">
        <v>93</v>
      </c>
      <c r="P6" s="35" t="s">
        <v>95</v>
      </c>
      <c r="Q6" s="35" t="s">
        <v>93</v>
      </c>
      <c r="R6" s="35" t="s">
        <v>93</v>
      </c>
      <c r="S6" s="35">
        <v>1.5</v>
      </c>
      <c r="T6" s="35" t="s">
        <v>93</v>
      </c>
      <c r="U6" s="35" t="s">
        <v>93</v>
      </c>
      <c r="V6" s="35" t="s">
        <v>105</v>
      </c>
      <c r="W6" s="35">
        <v>0</v>
      </c>
    </row>
    <row r="7" spans="1:23" x14ac:dyDescent="0.3">
      <c r="A7" s="35" t="s">
        <v>56</v>
      </c>
      <c r="B7" s="35">
        <v>1140</v>
      </c>
      <c r="C7" s="35">
        <v>47.27</v>
      </c>
      <c r="D7" s="35">
        <v>4.4000000000000004</v>
      </c>
      <c r="E7" s="35">
        <v>14.1</v>
      </c>
      <c r="F7" s="35">
        <v>13.52</v>
      </c>
      <c r="G7" s="35">
        <v>0.22</v>
      </c>
      <c r="H7" s="35">
        <v>4.66</v>
      </c>
      <c r="I7" s="35">
        <v>9.75</v>
      </c>
      <c r="J7" s="35">
        <v>3.85</v>
      </c>
      <c r="K7" s="35">
        <v>1.17</v>
      </c>
      <c r="L7" s="35">
        <v>0.62</v>
      </c>
      <c r="M7" s="35">
        <v>99.559999999999988</v>
      </c>
      <c r="N7" s="35">
        <v>99.2</v>
      </c>
      <c r="O7" s="35" t="s">
        <v>95</v>
      </c>
      <c r="P7" s="35" t="s">
        <v>95</v>
      </c>
      <c r="Q7" s="35" t="s">
        <v>93</v>
      </c>
      <c r="R7" s="35" t="s">
        <v>93</v>
      </c>
      <c r="S7" s="35">
        <v>0.2</v>
      </c>
      <c r="T7" s="35" t="s">
        <v>95</v>
      </c>
      <c r="U7" s="35">
        <v>0.5</v>
      </c>
      <c r="V7" s="35">
        <v>20.100000000000001</v>
      </c>
      <c r="W7" s="35">
        <v>0.1</v>
      </c>
    </row>
    <row r="8" spans="1:23" x14ac:dyDescent="0.3">
      <c r="A8" s="35" t="s">
        <v>57</v>
      </c>
      <c r="B8" s="35">
        <v>1120</v>
      </c>
      <c r="C8" s="35">
        <v>47.25</v>
      </c>
      <c r="D8" s="35">
        <v>4.3899999999999997</v>
      </c>
      <c r="E8" s="35">
        <v>14.15</v>
      </c>
      <c r="F8" s="35">
        <v>13.45</v>
      </c>
      <c r="G8" s="35">
        <v>0.2</v>
      </c>
      <c r="H8" s="35">
        <v>4.5599999999999996</v>
      </c>
      <c r="I8" s="35">
        <v>9.68</v>
      </c>
      <c r="J8" s="35">
        <v>3.82</v>
      </c>
      <c r="K8" s="35">
        <v>1.18</v>
      </c>
      <c r="L8" s="35">
        <v>0.62</v>
      </c>
      <c r="M8" s="35">
        <v>99.300000000000011</v>
      </c>
      <c r="N8" s="35">
        <v>97.5</v>
      </c>
      <c r="O8" s="35" t="s">
        <v>93</v>
      </c>
      <c r="P8" s="35" t="s">
        <v>95</v>
      </c>
      <c r="Q8" s="35" t="s">
        <v>93</v>
      </c>
      <c r="R8" s="35" t="s">
        <v>93</v>
      </c>
      <c r="S8" s="35">
        <v>1.1000000000000001</v>
      </c>
      <c r="T8" s="35" t="s">
        <v>93</v>
      </c>
      <c r="U8" s="35">
        <v>1.4</v>
      </c>
      <c r="V8" s="35">
        <v>25.4</v>
      </c>
      <c r="W8" s="35">
        <v>0</v>
      </c>
    </row>
    <row r="9" spans="1:23" x14ac:dyDescent="0.3">
      <c r="A9" s="35" t="s">
        <v>58</v>
      </c>
      <c r="B9" s="35">
        <v>1800</v>
      </c>
      <c r="C9" s="35">
        <v>48.01</v>
      </c>
      <c r="D9" s="35">
        <v>4.08</v>
      </c>
      <c r="E9" s="35">
        <v>14.98</v>
      </c>
      <c r="F9" s="35">
        <v>12.42</v>
      </c>
      <c r="G9" s="35">
        <v>0.26</v>
      </c>
      <c r="H9" s="35">
        <v>4.3</v>
      </c>
      <c r="I9" s="35">
        <v>9.1199999999999992</v>
      </c>
      <c r="J9" s="35">
        <v>4.1399999999999997</v>
      </c>
      <c r="K9" s="35">
        <v>1.35</v>
      </c>
      <c r="L9" s="35">
        <v>0.63</v>
      </c>
      <c r="M9" s="35">
        <v>99.289999999999992</v>
      </c>
      <c r="N9" s="35">
        <v>99.7</v>
      </c>
      <c r="O9" s="35" t="s">
        <v>93</v>
      </c>
      <c r="P9" s="35" t="s">
        <v>97</v>
      </c>
      <c r="Q9" s="35" t="s">
        <v>93</v>
      </c>
      <c r="R9" s="35" t="s">
        <v>93</v>
      </c>
      <c r="S9" s="35">
        <v>3</v>
      </c>
      <c r="T9" s="35" t="s">
        <v>93</v>
      </c>
      <c r="U9" s="35" t="s">
        <v>93</v>
      </c>
      <c r="V9" s="35">
        <v>16</v>
      </c>
      <c r="W9" s="35">
        <v>0</v>
      </c>
    </row>
    <row r="10" spans="1:23" x14ac:dyDescent="0.3">
      <c r="A10" s="35" t="s">
        <v>59</v>
      </c>
      <c r="B10" s="35">
        <v>1600</v>
      </c>
      <c r="C10" s="35">
        <v>47.95</v>
      </c>
      <c r="D10" s="35">
        <v>4.0599999999999996</v>
      </c>
      <c r="E10" s="35">
        <v>14.84</v>
      </c>
      <c r="F10" s="35">
        <v>12.25</v>
      </c>
      <c r="G10" s="35">
        <v>0.26</v>
      </c>
      <c r="H10" s="35">
        <v>4.26</v>
      </c>
      <c r="I10" s="35">
        <v>9.07</v>
      </c>
      <c r="J10" s="35">
        <v>4.18</v>
      </c>
      <c r="K10" s="35">
        <v>1.34</v>
      </c>
      <c r="L10" s="35">
        <v>0.62</v>
      </c>
      <c r="M10" s="35">
        <v>98.830000000000041</v>
      </c>
      <c r="N10" s="35">
        <v>99.8</v>
      </c>
      <c r="O10" s="35" t="s">
        <v>93</v>
      </c>
      <c r="P10" s="35">
        <v>0.1</v>
      </c>
      <c r="Q10" s="35" t="s">
        <v>95</v>
      </c>
      <c r="R10" s="35" t="s">
        <v>93</v>
      </c>
      <c r="S10" s="35">
        <v>0.1</v>
      </c>
      <c r="T10" s="35" t="s">
        <v>93</v>
      </c>
      <c r="U10" s="35" t="s">
        <v>93</v>
      </c>
      <c r="V10" s="35">
        <v>28.8</v>
      </c>
      <c r="W10" s="35">
        <v>0</v>
      </c>
    </row>
    <row r="11" spans="1:23" x14ac:dyDescent="0.3">
      <c r="A11" s="35" t="s">
        <v>60</v>
      </c>
      <c r="B11" s="35">
        <v>2000</v>
      </c>
      <c r="C11" s="35">
        <v>46.89</v>
      </c>
      <c r="D11" s="35">
        <v>2.35</v>
      </c>
      <c r="E11" s="35">
        <v>12.2</v>
      </c>
      <c r="F11" s="35">
        <v>11.6</v>
      </c>
      <c r="G11" s="35">
        <v>0.18</v>
      </c>
      <c r="H11" s="35">
        <v>9.68</v>
      </c>
      <c r="I11" s="35">
        <v>13.15</v>
      </c>
      <c r="J11" s="35">
        <v>2.25</v>
      </c>
      <c r="K11" s="35">
        <v>0.68</v>
      </c>
      <c r="L11" s="35">
        <v>0.28000000000000003</v>
      </c>
      <c r="M11" s="35">
        <v>99.260000000000019</v>
      </c>
      <c r="N11" s="35">
        <v>72.5</v>
      </c>
      <c r="O11" s="35">
        <v>22.2</v>
      </c>
      <c r="P11" s="35">
        <v>5</v>
      </c>
      <c r="Q11" s="35">
        <v>0.3</v>
      </c>
      <c r="R11" s="35" t="s">
        <v>93</v>
      </c>
      <c r="S11" s="35" t="s">
        <v>93</v>
      </c>
      <c r="T11" s="35" t="s">
        <v>93</v>
      </c>
      <c r="U11" s="35" t="s">
        <v>93</v>
      </c>
      <c r="V11" s="35">
        <v>12.9</v>
      </c>
      <c r="W11" s="35">
        <v>22.2</v>
      </c>
    </row>
    <row r="12" spans="1:23" x14ac:dyDescent="0.3">
      <c r="A12" s="35" t="s">
        <v>61</v>
      </c>
      <c r="B12" s="35">
        <v>1745</v>
      </c>
      <c r="C12" s="35">
        <v>46.7</v>
      </c>
      <c r="D12" s="35">
        <v>2.57</v>
      </c>
      <c r="E12" s="35">
        <v>12.82</v>
      </c>
      <c r="F12" s="35">
        <v>11.72</v>
      </c>
      <c r="G12" s="35">
        <v>0.19</v>
      </c>
      <c r="H12" s="35">
        <v>7.88</v>
      </c>
      <c r="I12" s="35">
        <v>13.93</v>
      </c>
      <c r="J12" s="35">
        <v>2.37</v>
      </c>
      <c r="K12" s="35">
        <v>0.74</v>
      </c>
      <c r="L12" s="35">
        <v>0.28999999999999998</v>
      </c>
      <c r="M12" s="35">
        <v>99.210000000000008</v>
      </c>
      <c r="N12" s="35">
        <v>69.7</v>
      </c>
      <c r="O12" s="35">
        <v>23.8</v>
      </c>
      <c r="P12" s="35">
        <v>4</v>
      </c>
      <c r="Q12" s="35" t="s">
        <v>95</v>
      </c>
      <c r="R12" s="35" t="s">
        <v>93</v>
      </c>
      <c r="S12" s="35" t="s">
        <v>93</v>
      </c>
      <c r="T12" s="35" t="s">
        <v>93</v>
      </c>
      <c r="U12" s="35">
        <v>2.2999999999999998</v>
      </c>
      <c r="V12" s="35">
        <v>5.8</v>
      </c>
      <c r="W12" s="35">
        <v>23.8</v>
      </c>
    </row>
    <row r="13" spans="1:23" x14ac:dyDescent="0.3">
      <c r="A13" s="35" t="s">
        <v>62</v>
      </c>
      <c r="B13" s="35">
        <v>1960</v>
      </c>
      <c r="C13" s="35">
        <v>46.85</v>
      </c>
      <c r="D13" s="35">
        <v>3.3</v>
      </c>
      <c r="E13" s="35">
        <v>14.2</v>
      </c>
      <c r="F13" s="35">
        <v>11.95</v>
      </c>
      <c r="G13" s="35">
        <v>0.19</v>
      </c>
      <c r="H13" s="35">
        <v>6.46</v>
      </c>
      <c r="I13" s="35">
        <v>12.2</v>
      </c>
      <c r="J13" s="35">
        <v>2.85</v>
      </c>
      <c r="K13" s="35">
        <v>0.82</v>
      </c>
      <c r="L13" s="35">
        <v>0.39</v>
      </c>
      <c r="M13" s="35">
        <v>99.20999999999998</v>
      </c>
      <c r="N13" s="35">
        <v>98.4</v>
      </c>
      <c r="O13" s="35" t="s">
        <v>93</v>
      </c>
      <c r="P13" s="35">
        <v>0.1</v>
      </c>
      <c r="Q13" s="35" t="s">
        <v>93</v>
      </c>
      <c r="R13" s="35" t="s">
        <v>93</v>
      </c>
      <c r="S13" s="35" t="s">
        <v>93</v>
      </c>
      <c r="T13" s="35" t="s">
        <v>93</v>
      </c>
      <c r="U13" s="35">
        <v>1.5</v>
      </c>
      <c r="V13" s="35">
        <v>15</v>
      </c>
      <c r="W13" s="35">
        <v>0</v>
      </c>
    </row>
    <row r="14" spans="1:23" x14ac:dyDescent="0.3">
      <c r="A14" s="35" t="s">
        <v>63</v>
      </c>
      <c r="B14" s="35">
        <v>1580</v>
      </c>
      <c r="C14" s="35">
        <v>45.5</v>
      </c>
      <c r="D14" s="35">
        <v>3.2</v>
      </c>
      <c r="E14" s="35">
        <v>14.32</v>
      </c>
      <c r="F14" s="35">
        <v>13.65</v>
      </c>
      <c r="G14" s="35">
        <v>0.2</v>
      </c>
      <c r="H14" s="35">
        <v>5.85</v>
      </c>
      <c r="I14" s="35">
        <v>11.8</v>
      </c>
      <c r="J14" s="35">
        <v>2.96</v>
      </c>
      <c r="K14" s="35">
        <v>1.03</v>
      </c>
      <c r="L14" s="35">
        <v>0.4</v>
      </c>
      <c r="M14" s="35">
        <v>98.91</v>
      </c>
      <c r="N14" s="35">
        <v>99.3</v>
      </c>
      <c r="O14" s="35" t="s">
        <v>93</v>
      </c>
      <c r="P14" s="35" t="s">
        <v>95</v>
      </c>
      <c r="Q14" s="35" t="s">
        <v>93</v>
      </c>
      <c r="R14" s="35" t="s">
        <v>93</v>
      </c>
      <c r="S14" s="35">
        <v>0.5</v>
      </c>
      <c r="T14" s="35" t="s">
        <v>93</v>
      </c>
      <c r="U14" s="35">
        <v>0.2</v>
      </c>
      <c r="V14" s="35">
        <v>5.7</v>
      </c>
      <c r="W14" s="35">
        <v>0</v>
      </c>
    </row>
    <row r="15" spans="1:23" x14ac:dyDescent="0.3">
      <c r="A15" s="35" t="s">
        <v>64</v>
      </c>
      <c r="B15" s="35">
        <v>1805</v>
      </c>
      <c r="C15" s="35">
        <v>45.85</v>
      </c>
      <c r="D15" s="35">
        <v>3.28</v>
      </c>
      <c r="E15" s="35">
        <v>14.4</v>
      </c>
      <c r="F15" s="35">
        <v>13.3</v>
      </c>
      <c r="G15" s="35">
        <v>0.19</v>
      </c>
      <c r="H15" s="35">
        <v>5.65</v>
      </c>
      <c r="I15" s="35">
        <v>11.88</v>
      </c>
      <c r="J15" s="35">
        <v>2.9</v>
      </c>
      <c r="K15" s="35">
        <v>1</v>
      </c>
      <c r="L15" s="35">
        <v>0.39</v>
      </c>
      <c r="M15" s="35">
        <v>98.84</v>
      </c>
      <c r="N15" s="35">
        <v>99.8</v>
      </c>
      <c r="O15" s="35" t="s">
        <v>93</v>
      </c>
      <c r="P15" s="35" t="s">
        <v>95</v>
      </c>
      <c r="Q15" s="35" t="s">
        <v>93</v>
      </c>
      <c r="R15" s="35" t="s">
        <v>93</v>
      </c>
      <c r="S15" s="35" t="s">
        <v>93</v>
      </c>
      <c r="T15" s="35" t="s">
        <v>93</v>
      </c>
      <c r="U15" s="35">
        <v>0.2</v>
      </c>
      <c r="V15" s="35">
        <v>7.6</v>
      </c>
      <c r="W15" s="35">
        <v>0</v>
      </c>
    </row>
    <row r="16" spans="1:23" x14ac:dyDescent="0.3">
      <c r="A16" s="35" t="s">
        <v>65</v>
      </c>
      <c r="B16" s="35">
        <v>1475</v>
      </c>
      <c r="C16" s="35">
        <v>45.63</v>
      </c>
      <c r="D16" s="35">
        <v>3.31</v>
      </c>
      <c r="E16" s="35">
        <v>14.42</v>
      </c>
      <c r="F16" s="35">
        <v>13.65</v>
      </c>
      <c r="G16" s="35">
        <v>0.2</v>
      </c>
      <c r="H16" s="35">
        <v>5.71</v>
      </c>
      <c r="I16" s="35">
        <v>11.76</v>
      </c>
      <c r="J16" s="35">
        <v>3.01</v>
      </c>
      <c r="K16" s="35">
        <v>1.05</v>
      </c>
      <c r="L16" s="35">
        <v>0.43</v>
      </c>
      <c r="M16" s="35">
        <v>99.170000000000016</v>
      </c>
      <c r="N16" s="35">
        <v>99.1</v>
      </c>
      <c r="O16" s="35" t="s">
        <v>93</v>
      </c>
      <c r="P16" s="35" t="s">
        <v>98</v>
      </c>
      <c r="Q16" s="35" t="s">
        <v>93</v>
      </c>
      <c r="R16" s="35" t="s">
        <v>93</v>
      </c>
      <c r="S16" s="35">
        <v>0.8</v>
      </c>
      <c r="T16" s="35" t="s">
        <v>93</v>
      </c>
      <c r="U16" s="35" t="s">
        <v>95</v>
      </c>
      <c r="V16" s="35">
        <v>21.9</v>
      </c>
      <c r="W16" s="35">
        <v>0</v>
      </c>
    </row>
    <row r="17" spans="1:23" x14ac:dyDescent="0.3">
      <c r="A17" s="35" t="s">
        <v>66</v>
      </c>
      <c r="B17" s="35">
        <v>2000</v>
      </c>
      <c r="C17" s="35">
        <v>45.99</v>
      </c>
      <c r="D17" s="35">
        <v>3.05</v>
      </c>
      <c r="E17" s="35">
        <v>14.62</v>
      </c>
      <c r="F17" s="35">
        <v>12.8</v>
      </c>
      <c r="G17" s="35">
        <v>0.2</v>
      </c>
      <c r="H17" s="35">
        <v>6.11</v>
      </c>
      <c r="I17" s="35">
        <v>12.45</v>
      </c>
      <c r="J17" s="35">
        <v>2.9</v>
      </c>
      <c r="K17" s="35">
        <v>0.91</v>
      </c>
      <c r="L17" s="35">
        <v>0.37</v>
      </c>
      <c r="M17" s="35">
        <v>99.4</v>
      </c>
      <c r="N17" s="35">
        <v>99.1</v>
      </c>
      <c r="O17" s="35">
        <v>0.1</v>
      </c>
      <c r="P17" s="35">
        <v>0.2</v>
      </c>
      <c r="Q17" s="35" t="s">
        <v>93</v>
      </c>
      <c r="R17" s="35" t="s">
        <v>93</v>
      </c>
      <c r="S17" s="35">
        <v>0.4</v>
      </c>
      <c r="T17" s="35" t="s">
        <v>93</v>
      </c>
      <c r="U17" s="35">
        <v>0.2</v>
      </c>
      <c r="V17" s="35">
        <v>18.2</v>
      </c>
      <c r="W17" s="35">
        <v>0.1</v>
      </c>
    </row>
    <row r="18" spans="1:23" x14ac:dyDescent="0.3">
      <c r="A18" s="35" t="s">
        <v>109</v>
      </c>
      <c r="B18" s="35">
        <v>1360</v>
      </c>
      <c r="C18" s="35">
        <v>46.8</v>
      </c>
      <c r="D18" s="35">
        <v>4.3499999999999996</v>
      </c>
      <c r="E18" s="35">
        <v>14.6</v>
      </c>
      <c r="F18" s="35">
        <v>13.68</v>
      </c>
      <c r="G18" s="35">
        <v>0.23</v>
      </c>
      <c r="H18" s="35">
        <v>4.71</v>
      </c>
      <c r="I18" s="35">
        <v>9.8800000000000008</v>
      </c>
      <c r="J18" s="35">
        <v>3.79</v>
      </c>
      <c r="K18" s="35">
        <v>1.1499999999999999</v>
      </c>
      <c r="L18" s="35">
        <v>0.51</v>
      </c>
      <c r="M18" s="35">
        <v>99.700000000000017</v>
      </c>
      <c r="N18" s="35">
        <v>99.9</v>
      </c>
      <c r="O18" s="35" t="s">
        <v>93</v>
      </c>
      <c r="P18" s="35" t="s">
        <v>93</v>
      </c>
      <c r="Q18" s="35" t="s">
        <v>93</v>
      </c>
      <c r="R18" s="35" t="s">
        <v>93</v>
      </c>
      <c r="S18" s="35" t="s">
        <v>95</v>
      </c>
      <c r="T18" s="35" t="s">
        <v>93</v>
      </c>
      <c r="U18" s="35" t="s">
        <v>93</v>
      </c>
      <c r="V18" s="35">
        <v>27.1</v>
      </c>
      <c r="W18" s="35">
        <v>0</v>
      </c>
    </row>
    <row r="19" spans="1:23" x14ac:dyDescent="0.3">
      <c r="A19" s="35" t="s">
        <v>67</v>
      </c>
      <c r="B19" s="35">
        <v>1650</v>
      </c>
      <c r="C19" s="35">
        <v>47.65</v>
      </c>
      <c r="D19" s="35">
        <v>4.28</v>
      </c>
      <c r="E19" s="35">
        <v>14.5</v>
      </c>
      <c r="F19" s="35">
        <v>13.15</v>
      </c>
      <c r="G19" s="35">
        <v>0.24</v>
      </c>
      <c r="H19" s="35">
        <v>4.55</v>
      </c>
      <c r="I19" s="35">
        <v>9.68</v>
      </c>
      <c r="J19" s="35">
        <v>3.68</v>
      </c>
      <c r="K19" s="35">
        <v>1.17</v>
      </c>
      <c r="L19" s="35">
        <v>0.56999999999999995</v>
      </c>
      <c r="M19" s="35">
        <v>99.470000000000013</v>
      </c>
      <c r="N19" s="35" t="s">
        <v>93</v>
      </c>
      <c r="O19" s="35" t="s">
        <v>93</v>
      </c>
      <c r="P19" s="35" t="s">
        <v>93</v>
      </c>
      <c r="Q19" s="35" t="s">
        <v>93</v>
      </c>
      <c r="R19" s="35" t="s">
        <v>93</v>
      </c>
      <c r="S19" s="35" t="s">
        <v>93</v>
      </c>
      <c r="T19" s="35" t="s">
        <v>93</v>
      </c>
      <c r="U19" s="35" t="s">
        <v>93</v>
      </c>
      <c r="V19" s="35" t="s">
        <v>93</v>
      </c>
      <c r="W19" s="35" t="s">
        <v>93</v>
      </c>
    </row>
    <row r="20" spans="1:23" x14ac:dyDescent="0.3">
      <c r="A20" s="35" t="s">
        <v>68</v>
      </c>
      <c r="B20" s="35">
        <v>1580</v>
      </c>
      <c r="C20" s="35">
        <v>48.35</v>
      </c>
      <c r="D20" s="35">
        <v>2.72</v>
      </c>
      <c r="E20" s="35">
        <v>13.3</v>
      </c>
      <c r="F20" s="35">
        <v>11.3</v>
      </c>
      <c r="G20" s="35">
        <v>0.17</v>
      </c>
      <c r="H20" s="35">
        <v>7.45</v>
      </c>
      <c r="I20" s="35">
        <v>12.65</v>
      </c>
      <c r="J20" s="35">
        <v>2.5</v>
      </c>
      <c r="K20" s="35">
        <v>0.59</v>
      </c>
      <c r="L20" s="35">
        <v>0.3</v>
      </c>
      <c r="M20" s="35">
        <v>99.330000000000013</v>
      </c>
      <c r="N20" s="35">
        <v>94</v>
      </c>
      <c r="O20" s="35" t="s">
        <v>93</v>
      </c>
      <c r="P20" s="35">
        <v>3.8</v>
      </c>
      <c r="Q20" s="35" t="s">
        <v>93</v>
      </c>
      <c r="R20" s="35" t="s">
        <v>93</v>
      </c>
      <c r="S20" s="35" t="s">
        <v>93</v>
      </c>
      <c r="T20" s="35" t="s">
        <v>95</v>
      </c>
      <c r="U20" s="35">
        <v>2.2000000000000002</v>
      </c>
      <c r="V20" s="35">
        <v>9.1</v>
      </c>
      <c r="W20" s="35" t="s">
        <v>95</v>
      </c>
    </row>
    <row r="21" spans="1:23" x14ac:dyDescent="0.3">
      <c r="A21" s="35" t="s">
        <v>69</v>
      </c>
      <c r="B21" s="35">
        <v>1410</v>
      </c>
      <c r="C21" s="35">
        <v>48.42</v>
      </c>
      <c r="D21" s="35">
        <v>2.2000000000000002</v>
      </c>
      <c r="E21" s="35">
        <v>13.72</v>
      </c>
      <c r="F21" s="35">
        <v>11.63</v>
      </c>
      <c r="G21" s="35">
        <v>0.18</v>
      </c>
      <c r="H21" s="35">
        <v>7.32</v>
      </c>
      <c r="I21" s="35">
        <v>12.72</v>
      </c>
      <c r="J21" s="35">
        <v>2.41</v>
      </c>
      <c r="K21" s="35">
        <v>0.51</v>
      </c>
      <c r="L21" s="35">
        <v>0.22</v>
      </c>
      <c r="M21" s="35">
        <v>99.33</v>
      </c>
      <c r="N21" s="35">
        <v>96.1</v>
      </c>
      <c r="O21" s="35">
        <v>0.2</v>
      </c>
      <c r="P21" s="35">
        <v>3.4</v>
      </c>
      <c r="Q21" s="35" t="s">
        <v>93</v>
      </c>
      <c r="R21" s="35" t="s">
        <v>93</v>
      </c>
      <c r="S21" s="35" t="s">
        <v>93</v>
      </c>
      <c r="T21" s="35" t="s">
        <v>93</v>
      </c>
      <c r="U21" s="35">
        <v>0.3</v>
      </c>
      <c r="V21" s="35">
        <v>9.3000000000000007</v>
      </c>
      <c r="W21" s="35">
        <v>0.2</v>
      </c>
    </row>
    <row r="22" spans="1:23" x14ac:dyDescent="0.3">
      <c r="A22" s="35" t="s">
        <v>70</v>
      </c>
      <c r="B22" s="35">
        <v>1925</v>
      </c>
      <c r="C22" s="35">
        <v>47.75</v>
      </c>
      <c r="D22" s="35">
        <v>2.95</v>
      </c>
      <c r="E22" s="35">
        <v>13.55</v>
      </c>
      <c r="F22" s="35">
        <v>11.8</v>
      </c>
      <c r="G22" s="35">
        <v>0.19</v>
      </c>
      <c r="H22" s="35">
        <v>7.15</v>
      </c>
      <c r="I22" s="35">
        <v>12.4</v>
      </c>
      <c r="J22" s="35">
        <v>2.5499999999999998</v>
      </c>
      <c r="K22" s="35">
        <v>0.65</v>
      </c>
      <c r="L22" s="35">
        <v>0.31</v>
      </c>
      <c r="M22" s="35">
        <v>99.300000000000011</v>
      </c>
      <c r="N22" s="35" t="s">
        <v>93</v>
      </c>
      <c r="O22" s="35" t="s">
        <v>93</v>
      </c>
      <c r="P22" s="35" t="s">
        <v>93</v>
      </c>
      <c r="Q22" s="35" t="s">
        <v>93</v>
      </c>
      <c r="R22" s="35" t="s">
        <v>93</v>
      </c>
      <c r="S22" s="35" t="s">
        <v>93</v>
      </c>
      <c r="T22" s="35" t="s">
        <v>93</v>
      </c>
      <c r="U22" s="35" t="s">
        <v>93</v>
      </c>
      <c r="V22" s="35" t="s">
        <v>93</v>
      </c>
      <c r="W22" s="35" t="s">
        <v>93</v>
      </c>
    </row>
    <row r="23" spans="1:23" x14ac:dyDescent="0.3">
      <c r="A23" s="35" t="s">
        <v>71</v>
      </c>
      <c r="B23" s="35">
        <v>1370</v>
      </c>
      <c r="C23" s="35">
        <v>48.5</v>
      </c>
      <c r="D23" s="35">
        <v>2.92</v>
      </c>
      <c r="E23" s="35">
        <v>14</v>
      </c>
      <c r="F23" s="35">
        <v>12.2</v>
      </c>
      <c r="G23" s="35">
        <v>0.18</v>
      </c>
      <c r="H23" s="35">
        <v>6.29</v>
      </c>
      <c r="I23" s="35">
        <v>11.57</v>
      </c>
      <c r="J23" s="35">
        <v>2.58</v>
      </c>
      <c r="K23" s="35">
        <v>0.55000000000000004</v>
      </c>
      <c r="L23" s="35">
        <v>0.3</v>
      </c>
      <c r="M23" s="35">
        <v>99.090000000000018</v>
      </c>
      <c r="N23" s="35">
        <v>94.1</v>
      </c>
      <c r="O23" s="35" t="s">
        <v>93</v>
      </c>
      <c r="P23" s="35">
        <v>10</v>
      </c>
      <c r="Q23" s="35" t="s">
        <v>93</v>
      </c>
      <c r="R23" s="35" t="s">
        <v>93</v>
      </c>
      <c r="S23" s="35">
        <v>0.5</v>
      </c>
      <c r="T23" s="35" t="s">
        <v>93</v>
      </c>
      <c r="U23" s="35">
        <v>4.4000000000000004</v>
      </c>
      <c r="V23" s="35">
        <v>12</v>
      </c>
      <c r="W23" s="35">
        <v>0</v>
      </c>
    </row>
    <row r="24" spans="1:23" x14ac:dyDescent="0.3">
      <c r="A24" s="35" t="s">
        <v>72</v>
      </c>
      <c r="B24" s="35">
        <v>1900</v>
      </c>
      <c r="C24" s="35">
        <v>49.45</v>
      </c>
      <c r="D24" s="35">
        <v>2.61</v>
      </c>
      <c r="E24" s="35">
        <v>12.87</v>
      </c>
      <c r="F24" s="35">
        <v>11.73</v>
      </c>
      <c r="G24" s="35">
        <v>0.17</v>
      </c>
      <c r="H24" s="35">
        <v>7.8</v>
      </c>
      <c r="I24" s="35">
        <v>12.34</v>
      </c>
      <c r="J24" s="35">
        <v>2.0099999999999998</v>
      </c>
      <c r="K24" s="35">
        <v>0.37</v>
      </c>
      <c r="L24" s="35">
        <v>0.26</v>
      </c>
      <c r="M24" s="35">
        <v>99.610000000000028</v>
      </c>
      <c r="N24" s="35">
        <v>98.3</v>
      </c>
      <c r="O24" s="35">
        <v>0.2</v>
      </c>
      <c r="P24" s="35">
        <v>1.4</v>
      </c>
      <c r="Q24" s="35" t="s">
        <v>93</v>
      </c>
      <c r="R24" s="35" t="s">
        <v>93</v>
      </c>
      <c r="S24" s="35" t="s">
        <v>93</v>
      </c>
      <c r="T24" s="35" t="s">
        <v>93</v>
      </c>
      <c r="U24" s="35">
        <v>0.1</v>
      </c>
      <c r="V24" s="35">
        <v>4.7</v>
      </c>
      <c r="W24" s="35">
        <v>0.2</v>
      </c>
    </row>
    <row r="25" spans="1:23" x14ac:dyDescent="0.3">
      <c r="A25" s="35" t="s">
        <v>107</v>
      </c>
      <c r="B25" s="35">
        <v>1160</v>
      </c>
      <c r="C25" s="35">
        <v>49.45</v>
      </c>
      <c r="D25" s="35">
        <v>2.5499999999999998</v>
      </c>
      <c r="E25" s="35">
        <v>13.35</v>
      </c>
      <c r="F25" s="35">
        <v>11.78</v>
      </c>
      <c r="G25" s="35">
        <v>0.18</v>
      </c>
      <c r="H25" s="35">
        <v>7.65</v>
      </c>
      <c r="I25" s="35">
        <v>11.56</v>
      </c>
      <c r="J25" s="35">
        <v>2.36</v>
      </c>
      <c r="K25" s="35">
        <v>0.43</v>
      </c>
      <c r="L25" s="35">
        <v>0.28000000000000003</v>
      </c>
      <c r="M25" s="35">
        <v>99.590000000000018</v>
      </c>
      <c r="N25" s="35" t="s">
        <v>93</v>
      </c>
      <c r="O25" s="35" t="s">
        <v>93</v>
      </c>
      <c r="P25" s="35" t="s">
        <v>93</v>
      </c>
      <c r="Q25" s="35" t="s">
        <v>93</v>
      </c>
      <c r="R25" s="35" t="s">
        <v>93</v>
      </c>
      <c r="S25" s="35" t="s">
        <v>93</v>
      </c>
      <c r="T25" s="35" t="s">
        <v>93</v>
      </c>
      <c r="U25" s="35" t="s">
        <v>93</v>
      </c>
      <c r="V25" s="35" t="s">
        <v>93</v>
      </c>
      <c r="W25" s="35" t="s">
        <v>93</v>
      </c>
    </row>
    <row r="26" spans="1:23" x14ac:dyDescent="0.3">
      <c r="A26" s="35" t="s">
        <v>73</v>
      </c>
      <c r="B26" s="35">
        <v>1215</v>
      </c>
      <c r="C26" s="35">
        <v>49.35</v>
      </c>
      <c r="D26" s="35">
        <v>2.59</v>
      </c>
      <c r="E26" s="35">
        <v>13.38</v>
      </c>
      <c r="F26" s="35">
        <v>11.35</v>
      </c>
      <c r="G26" s="35">
        <v>0.17</v>
      </c>
      <c r="H26" s="35">
        <v>7.49</v>
      </c>
      <c r="I26" s="35">
        <v>11.9</v>
      </c>
      <c r="J26" s="35">
        <v>2.2999999999999998</v>
      </c>
      <c r="K26" s="35">
        <v>0.44</v>
      </c>
      <c r="L26" s="35">
        <v>0.3</v>
      </c>
      <c r="M26" s="35">
        <v>99.269999999999982</v>
      </c>
      <c r="N26" s="35">
        <v>91.9</v>
      </c>
      <c r="O26" s="35">
        <v>2.7</v>
      </c>
      <c r="P26" s="35">
        <v>5.4</v>
      </c>
      <c r="Q26" s="35" t="s">
        <v>93</v>
      </c>
      <c r="R26" s="35" t="s">
        <v>93</v>
      </c>
      <c r="S26" s="35" t="s">
        <v>93</v>
      </c>
      <c r="T26" s="35" t="s">
        <v>93</v>
      </c>
      <c r="U26" s="35" t="s">
        <v>93</v>
      </c>
      <c r="V26" s="35">
        <v>7.7</v>
      </c>
      <c r="W26" s="35">
        <v>2.7</v>
      </c>
    </row>
    <row r="27" spans="1:23" x14ac:dyDescent="0.3">
      <c r="A27" s="35" t="s">
        <v>74</v>
      </c>
      <c r="B27" s="35">
        <v>1080</v>
      </c>
      <c r="C27" s="35">
        <v>49.6</v>
      </c>
      <c r="D27" s="35">
        <v>2.59</v>
      </c>
      <c r="E27" s="35">
        <v>13.45</v>
      </c>
      <c r="F27" s="35">
        <v>11.37</v>
      </c>
      <c r="G27" s="35">
        <v>0.18</v>
      </c>
      <c r="H27" s="35">
        <v>7.42</v>
      </c>
      <c r="I27" s="35">
        <v>11.9</v>
      </c>
      <c r="J27" s="35">
        <v>2.31</v>
      </c>
      <c r="K27" s="35">
        <v>0.43</v>
      </c>
      <c r="L27" s="35">
        <v>0.27</v>
      </c>
      <c r="M27" s="35">
        <v>99.520000000000024</v>
      </c>
      <c r="N27" s="35">
        <v>91.6</v>
      </c>
      <c r="O27" s="35">
        <v>4.0999999999999996</v>
      </c>
      <c r="P27" s="35">
        <v>4.3</v>
      </c>
      <c r="Q27" s="35" t="s">
        <v>93</v>
      </c>
      <c r="R27" s="35" t="s">
        <v>93</v>
      </c>
      <c r="S27" s="35" t="s">
        <v>93</v>
      </c>
      <c r="T27" s="35" t="s">
        <v>93</v>
      </c>
      <c r="U27" s="35">
        <v>0.3</v>
      </c>
      <c r="V27" s="35">
        <v>4.2</v>
      </c>
      <c r="W27" s="35">
        <v>4.0999999999999996</v>
      </c>
    </row>
    <row r="28" spans="1:23" x14ac:dyDescent="0.3">
      <c r="A28" s="35" t="s">
        <v>75</v>
      </c>
      <c r="B28" s="35">
        <v>1226</v>
      </c>
      <c r="C28" s="35">
        <v>49.3</v>
      </c>
      <c r="D28" s="35">
        <v>2.94</v>
      </c>
      <c r="E28" s="35">
        <v>12.58</v>
      </c>
      <c r="F28" s="35">
        <v>11.55</v>
      </c>
      <c r="G28" s="35">
        <v>0.19</v>
      </c>
      <c r="H28" s="35">
        <v>7.5</v>
      </c>
      <c r="I28" s="35">
        <v>11.8</v>
      </c>
      <c r="J28" s="35">
        <v>2.2799999999999998</v>
      </c>
      <c r="K28" s="35">
        <v>0.82</v>
      </c>
      <c r="L28" s="35">
        <v>0.32</v>
      </c>
      <c r="M28" s="35">
        <v>99.279999999999973</v>
      </c>
      <c r="N28" s="35">
        <v>82.6</v>
      </c>
      <c r="O28" s="35">
        <v>11.1</v>
      </c>
      <c r="P28" s="35">
        <v>6.3</v>
      </c>
      <c r="Q28" s="35" t="s">
        <v>93</v>
      </c>
      <c r="R28" s="35" t="s">
        <v>93</v>
      </c>
      <c r="S28" s="35" t="s">
        <v>93</v>
      </c>
      <c r="T28" s="35" t="s">
        <v>93</v>
      </c>
      <c r="U28" s="35" t="s">
        <v>93</v>
      </c>
      <c r="V28" s="35">
        <v>29.1</v>
      </c>
      <c r="W28" s="35">
        <v>11.1</v>
      </c>
    </row>
    <row r="29" spans="1:23" x14ac:dyDescent="0.3">
      <c r="A29" s="35" t="s">
        <v>76</v>
      </c>
      <c r="B29" s="35">
        <v>1315</v>
      </c>
      <c r="C29" s="35">
        <v>49.85</v>
      </c>
      <c r="D29" s="35">
        <v>2.58</v>
      </c>
      <c r="E29" s="35">
        <v>13.34</v>
      </c>
      <c r="F29" s="35">
        <v>11.74</v>
      </c>
      <c r="G29" s="35">
        <v>0.18</v>
      </c>
      <c r="H29" s="35">
        <v>7.1</v>
      </c>
      <c r="I29" s="35">
        <v>11.75</v>
      </c>
      <c r="J29" s="35">
        <v>2.35</v>
      </c>
      <c r="K29" s="35">
        <v>0.43</v>
      </c>
      <c r="L29" s="35">
        <v>0.24</v>
      </c>
      <c r="M29" s="35">
        <v>99.559999999999988</v>
      </c>
      <c r="N29" s="35">
        <v>96</v>
      </c>
      <c r="O29" s="35">
        <v>0.6</v>
      </c>
      <c r="P29" s="35">
        <v>3.4</v>
      </c>
      <c r="Q29" s="35" t="s">
        <v>93</v>
      </c>
      <c r="R29" s="35" t="s">
        <v>93</v>
      </c>
      <c r="S29" s="35" t="s">
        <v>93</v>
      </c>
      <c r="T29" s="35" t="s">
        <v>93</v>
      </c>
      <c r="U29" s="35" t="s">
        <v>93</v>
      </c>
      <c r="V29" s="35">
        <v>10.4</v>
      </c>
      <c r="W29" s="35">
        <v>0.6</v>
      </c>
    </row>
    <row r="30" spans="1:23" x14ac:dyDescent="0.3">
      <c r="A30" s="35" t="s">
        <v>108</v>
      </c>
      <c r="B30" s="35">
        <v>1220</v>
      </c>
      <c r="C30" s="35">
        <v>49.68</v>
      </c>
      <c r="D30" s="35">
        <v>2.9</v>
      </c>
      <c r="E30" s="35">
        <v>13.1</v>
      </c>
      <c r="F30" s="35">
        <v>11.65</v>
      </c>
      <c r="G30" s="35">
        <v>0.19</v>
      </c>
      <c r="H30" s="35">
        <v>6.85</v>
      </c>
      <c r="I30" s="35">
        <v>11.8</v>
      </c>
      <c r="J30" s="35">
        <v>2.33</v>
      </c>
      <c r="K30" s="35">
        <v>0.77</v>
      </c>
      <c r="L30" s="35">
        <v>0.31</v>
      </c>
      <c r="M30" s="35">
        <v>99.579999999999984</v>
      </c>
      <c r="N30" s="35">
        <v>91.4</v>
      </c>
      <c r="O30" s="35">
        <v>1.9</v>
      </c>
      <c r="P30" s="35">
        <v>5.6</v>
      </c>
      <c r="Q30" s="35" t="s">
        <v>93</v>
      </c>
      <c r="R30" s="35" t="s">
        <v>93</v>
      </c>
      <c r="S30" s="35" t="s">
        <v>93</v>
      </c>
      <c r="T30" s="35" t="s">
        <v>93</v>
      </c>
      <c r="U30" s="35">
        <v>1.1000000000000001</v>
      </c>
      <c r="V30" s="35">
        <v>33.200000000000003</v>
      </c>
      <c r="W30" s="35">
        <v>1.9</v>
      </c>
    </row>
    <row r="31" spans="1:23" x14ac:dyDescent="0.3">
      <c r="A31" s="35" t="s">
        <v>77</v>
      </c>
      <c r="B31" s="35" t="s">
        <v>80</v>
      </c>
      <c r="C31" s="35">
        <v>49.96</v>
      </c>
      <c r="D31" s="35">
        <v>2.7</v>
      </c>
      <c r="E31" s="35">
        <v>13.69</v>
      </c>
      <c r="F31" s="35">
        <v>12.6</v>
      </c>
      <c r="G31" s="35">
        <v>0.18</v>
      </c>
      <c r="H31" s="35">
        <v>6.52</v>
      </c>
      <c r="I31" s="35">
        <v>11.68</v>
      </c>
      <c r="J31" s="35">
        <v>2.2999999999999998</v>
      </c>
      <c r="K31" s="35">
        <v>0.37</v>
      </c>
      <c r="L31" s="35">
        <v>0.22</v>
      </c>
      <c r="M31" s="35">
        <v>100.22000000000001</v>
      </c>
      <c r="N31" s="35">
        <v>96.4</v>
      </c>
      <c r="O31" s="35" t="s">
        <v>93</v>
      </c>
      <c r="P31" s="35">
        <v>0.8</v>
      </c>
      <c r="Q31" s="35">
        <v>1.6</v>
      </c>
      <c r="R31" s="35" t="s">
        <v>93</v>
      </c>
      <c r="S31" s="35">
        <v>0.4</v>
      </c>
      <c r="T31" s="35" t="s">
        <v>93</v>
      </c>
      <c r="U31" s="35">
        <v>0.8</v>
      </c>
      <c r="V31" s="35">
        <v>4.8</v>
      </c>
      <c r="W31" s="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Data</vt:lpstr>
      <vt:lpstr>Backstage</vt:lpstr>
      <vt:lpstr>Params</vt:lpstr>
      <vt:lpstr>Original table from paper</vt:lpstr>
      <vt:lpstr>transposed_table</vt:lpstr>
      <vt:lpstr>TAS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Kayla Iacovino</dc:creator>
  <cp:lastModifiedBy>Charlotte Devitre</cp:lastModifiedBy>
  <dcterms:created xsi:type="dcterms:W3CDTF">2015-07-19T01:35:18Z</dcterms:created>
  <dcterms:modified xsi:type="dcterms:W3CDTF">2024-09-22T06:30:37Z</dcterms:modified>
</cp:coreProperties>
</file>