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filterPrivacy="1" defaultThemeVersion="124226"/>
  <xr:revisionPtr revIDLastSave="0" documentId="13_ncr:1_{DB0344DE-7043-4145-9558-404910B53BA2}" xr6:coauthVersionLast="47" xr6:coauthVersionMax="47" xr10:uidLastSave="{00000000-0000-0000-0000-000000000000}"/>
  <bookViews>
    <workbookView xWindow="11960" yWindow="760" windowWidth="32000" windowHeight="16480" firstSheet="9" activeTab="15" xr2:uid="{00000000-000D-0000-FFFF-FFFF00000000}"/>
  </bookViews>
  <sheets>
    <sheet name="S1a. SIMS Data and Calibrations" sheetId="60" r:id="rId1"/>
    <sheet name="S1b. MI Glass SIMS Data" sheetId="61" r:id="rId2"/>
    <sheet name="S1c. Matrix Glass SIMS Data" sheetId="22" r:id="rId3"/>
    <sheet name="S2a. EPMA MI and Ol Data" sheetId="6" r:id="rId4"/>
    <sheet name="S2b. Matrix Glass EPMA for PEC" sheetId="26" r:id="rId5"/>
    <sheet name="S3a. Ol LA-ICP-MS Prec. and Acc" sheetId="65" r:id="rId6"/>
    <sheet name="S3b. MI LA-ICP-MS Prec. and Acc" sheetId="67" r:id="rId7"/>
    <sheet name="S3c. MI LA-ICP-MS Data" sheetId="64" r:id="rId8"/>
    <sheet name="S3d. Ol LA-ICP-MS Data" sheetId="66" r:id="rId9"/>
    <sheet name="S4. Vanadium OxyBarom" sheetId="42" r:id="rId10"/>
    <sheet name="S5. Thermobar " sheetId="11" r:id="rId11"/>
    <sheet name="S6a. VESIcal Saturation Pressur" sheetId="51" r:id="rId12"/>
    <sheet name="S6b. FI Monte Carlo" sheetId="16" r:id="rId13"/>
    <sheet name="S7a. Tephra XRF" sheetId="53" r:id="rId14"/>
    <sheet name="S7b. Tephra ICP-MS" sheetId="54" r:id="rId15"/>
    <sheet name="S8. MI Data Compiled" sheetId="13" r:id="rId16"/>
    <sheet name="S9a. XH2O Corrections" sheetId="62" r:id="rId17"/>
    <sheet name="S9b. Only Decrepitated" sheetId="6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N3" i="13"/>
  <c r="N4" i="13"/>
  <c r="O4" i="13" s="1"/>
  <c r="N5" i="13"/>
  <c r="N6" i="13"/>
  <c r="N7" i="13"/>
  <c r="O7" i="13" s="1"/>
  <c r="N8" i="13"/>
  <c r="O8" i="13" s="1"/>
  <c r="N9" i="13"/>
  <c r="O9" i="13" s="1"/>
  <c r="N10" i="13"/>
  <c r="O10" i="13" s="1"/>
  <c r="N11" i="13"/>
  <c r="O11" i="13" s="1"/>
  <c r="N12" i="13"/>
  <c r="O12" i="13" s="1"/>
  <c r="N13" i="13"/>
  <c r="N14" i="13"/>
  <c r="N15" i="13"/>
  <c r="N16" i="13"/>
  <c r="N17" i="13"/>
  <c r="O17" i="13" s="1"/>
  <c r="N18" i="13"/>
  <c r="O18" i="13" s="1"/>
  <c r="N19" i="13"/>
  <c r="O19" i="13" s="1"/>
  <c r="N20" i="13"/>
  <c r="O20" i="13" s="1"/>
  <c r="N21" i="13"/>
  <c r="O21" i="13" s="1"/>
  <c r="N22" i="13"/>
  <c r="O22" i="13" s="1"/>
  <c r="N23" i="13"/>
  <c r="N24" i="13"/>
  <c r="O24" i="13" s="1"/>
  <c r="N25" i="13"/>
  <c r="O25" i="13" s="1"/>
  <c r="N26" i="13"/>
  <c r="O26" i="13" s="1"/>
  <c r="N27" i="13"/>
  <c r="N28" i="13"/>
  <c r="O28" i="13" s="1"/>
  <c r="N29" i="13"/>
  <c r="O29" i="13" s="1"/>
  <c r="N30" i="13"/>
  <c r="O30" i="13" s="1"/>
  <c r="N31" i="13"/>
  <c r="O31" i="13" s="1"/>
  <c r="N32" i="13"/>
  <c r="O32" i="13" s="1"/>
  <c r="N33" i="13"/>
  <c r="N34" i="13"/>
  <c r="N35" i="13"/>
  <c r="N36" i="13"/>
  <c r="O36" i="13" s="1"/>
  <c r="N37" i="13"/>
  <c r="O37" i="13" s="1"/>
  <c r="N38" i="13"/>
  <c r="O38" i="13" s="1"/>
  <c r="N39" i="13"/>
  <c r="O39" i="13" s="1"/>
  <c r="N40" i="13"/>
  <c r="O40" i="13" s="1"/>
  <c r="N41" i="13"/>
  <c r="O41" i="13" s="1"/>
  <c r="N42" i="13"/>
  <c r="O42" i="13" s="1"/>
  <c r="N43" i="13"/>
  <c r="N44" i="13"/>
  <c r="N45" i="13"/>
  <c r="N46" i="13"/>
  <c r="N47" i="13"/>
  <c r="O47" i="13" s="1"/>
  <c r="N48" i="13"/>
  <c r="O48" i="13" s="1"/>
  <c r="N49" i="13"/>
  <c r="O49" i="13" s="1"/>
  <c r="N50" i="13"/>
  <c r="O50" i="13" s="1"/>
  <c r="N51" i="13"/>
  <c r="O51" i="13" s="1"/>
  <c r="N52" i="13"/>
  <c r="O52" i="13" s="1"/>
  <c r="N53" i="13"/>
  <c r="N54" i="13"/>
  <c r="N55" i="13"/>
  <c r="O55" i="13" s="1"/>
  <c r="N56" i="13"/>
  <c r="O56" i="13" s="1"/>
  <c r="N57" i="13"/>
  <c r="O57" i="13" s="1"/>
  <c r="N58" i="13"/>
  <c r="O58" i="13" s="1"/>
  <c r="N59" i="13"/>
  <c r="O59" i="13" s="1"/>
  <c r="N60" i="13"/>
  <c r="O60" i="13" s="1"/>
  <c r="N61" i="13"/>
  <c r="O61" i="13" s="1"/>
  <c r="N62" i="13"/>
  <c r="O62" i="13" s="1"/>
  <c r="N63" i="13"/>
  <c r="N64" i="13"/>
  <c r="N65" i="13"/>
  <c r="N66" i="13"/>
  <c r="N67" i="13"/>
  <c r="O67" i="13" s="1"/>
  <c r="N68" i="13"/>
  <c r="O68" i="13" s="1"/>
  <c r="N69" i="13"/>
  <c r="O69" i="13" s="1"/>
  <c r="N70" i="13"/>
  <c r="O70" i="13" s="1"/>
  <c r="N71" i="13"/>
  <c r="O71" i="13" s="1"/>
  <c r="N72" i="13"/>
  <c r="O72" i="13" s="1"/>
  <c r="N73" i="13"/>
  <c r="N74" i="13"/>
  <c r="N75" i="13"/>
  <c r="O75" i="13" s="1"/>
  <c r="N76" i="13"/>
  <c r="O76" i="13" s="1"/>
  <c r="N77" i="13"/>
  <c r="O77" i="13" s="1"/>
  <c r="N78" i="13"/>
  <c r="O78" i="13" s="1"/>
  <c r="N79" i="13"/>
  <c r="O79" i="13" s="1"/>
  <c r="N80" i="13"/>
  <c r="O80" i="13" s="1"/>
  <c r="N81" i="13"/>
  <c r="O81" i="13" s="1"/>
  <c r="N82" i="13"/>
  <c r="O82" i="13" s="1"/>
  <c r="N83" i="13"/>
  <c r="N84" i="13"/>
  <c r="N85" i="13"/>
  <c r="N86" i="13"/>
  <c r="N87" i="13"/>
  <c r="O87" i="13" s="1"/>
  <c r="N88" i="13"/>
  <c r="O88" i="13" s="1"/>
  <c r="N89" i="13"/>
  <c r="O89" i="13" s="1"/>
  <c r="N90" i="13"/>
  <c r="O90" i="13" s="1"/>
  <c r="N91" i="13"/>
  <c r="O91" i="13" s="1"/>
  <c r="N92" i="13"/>
  <c r="O92" i="13" s="1"/>
  <c r="N93" i="13"/>
  <c r="N94" i="13"/>
  <c r="N95" i="13"/>
  <c r="N96" i="13"/>
  <c r="N97" i="13"/>
  <c r="N98" i="13"/>
  <c r="O98" i="13" s="1"/>
  <c r="N99" i="13"/>
  <c r="O99" i="13" s="1"/>
  <c r="N100" i="13"/>
  <c r="O100" i="13" s="1"/>
  <c r="N101" i="13"/>
  <c r="O101" i="13" s="1"/>
  <c r="N102" i="13"/>
  <c r="O102" i="13" s="1"/>
  <c r="N103" i="13"/>
  <c r="O3" i="13"/>
  <c r="O5" i="13"/>
  <c r="O6" i="13"/>
  <c r="O13" i="13"/>
  <c r="O14" i="13"/>
  <c r="O15" i="13"/>
  <c r="O16" i="13"/>
  <c r="O23" i="13"/>
  <c r="O33" i="13"/>
  <c r="O34" i="13"/>
  <c r="O35" i="13"/>
  <c r="O43" i="13"/>
  <c r="O44" i="13"/>
  <c r="O45" i="13"/>
  <c r="O46" i="13"/>
  <c r="O53" i="13"/>
  <c r="O54" i="13"/>
  <c r="O63" i="13"/>
  <c r="O64" i="13"/>
  <c r="O65" i="13"/>
  <c r="O66" i="13"/>
  <c r="O73" i="13"/>
  <c r="O74" i="13"/>
  <c r="O83" i="13"/>
  <c r="O84" i="13"/>
  <c r="O85" i="13"/>
  <c r="O86" i="13"/>
  <c r="O93" i="13"/>
  <c r="O94" i="13"/>
  <c r="O95" i="13"/>
  <c r="O96" i="13"/>
  <c r="O97" i="13"/>
  <c r="O103" i="13"/>
  <c r="AO2" i="51"/>
  <c r="O142" i="62"/>
  <c r="O21" i="63"/>
  <c r="I21" i="63"/>
  <c r="H21" i="63"/>
  <c r="O22" i="63"/>
  <c r="I22" i="63"/>
  <c r="H22" i="63"/>
  <c r="I14" i="63"/>
  <c r="H14" i="63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O109" i="62"/>
  <c r="O110" i="62"/>
  <c r="O111" i="62"/>
  <c r="O112" i="62"/>
  <c r="O113" i="62"/>
  <c r="O114" i="62"/>
  <c r="O115" i="62"/>
  <c r="O116" i="62"/>
  <c r="O117" i="62"/>
  <c r="O118" i="62"/>
  <c r="O119" i="62"/>
  <c r="O120" i="62"/>
  <c r="O121" i="62"/>
  <c r="O122" i="62"/>
  <c r="O123" i="62"/>
  <c r="O124" i="62"/>
  <c r="O125" i="62"/>
  <c r="O126" i="62"/>
  <c r="O127" i="62"/>
  <c r="O128" i="62"/>
  <c r="O129" i="62"/>
  <c r="O130" i="62"/>
  <c r="O131" i="62"/>
  <c r="O132" i="62"/>
  <c r="O133" i="62"/>
  <c r="O134" i="62"/>
  <c r="O135" i="62"/>
  <c r="O136" i="62"/>
  <c r="O137" i="62"/>
  <c r="O138" i="62"/>
  <c r="O139" i="62"/>
  <c r="O140" i="62"/>
  <c r="O141" i="62"/>
  <c r="I109" i="62"/>
  <c r="I110" i="62"/>
  <c r="I111" i="62"/>
  <c r="I112" i="62"/>
  <c r="I113" i="62"/>
  <c r="I114" i="62"/>
  <c r="I115" i="62"/>
  <c r="I116" i="62"/>
  <c r="I117" i="62"/>
  <c r="I118" i="62"/>
  <c r="I119" i="62"/>
  <c r="I120" i="62"/>
  <c r="I121" i="62"/>
  <c r="I122" i="62"/>
  <c r="I123" i="62"/>
  <c r="I124" i="62"/>
  <c r="I125" i="62"/>
  <c r="I126" i="62"/>
  <c r="I127" i="62"/>
  <c r="I128" i="62"/>
  <c r="I129" i="62"/>
  <c r="I130" i="62"/>
  <c r="I131" i="62"/>
  <c r="I132" i="62"/>
  <c r="I133" i="62"/>
  <c r="I134" i="62"/>
  <c r="I135" i="62"/>
  <c r="I136" i="62"/>
  <c r="I137" i="62"/>
  <c r="I138" i="62"/>
  <c r="I139" i="62"/>
  <c r="I140" i="62"/>
  <c r="I141" i="62"/>
  <c r="I142" i="62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93" i="62"/>
  <c r="I94" i="62"/>
  <c r="I95" i="62"/>
  <c r="I96" i="62"/>
  <c r="I97" i="62"/>
  <c r="I98" i="62"/>
  <c r="I99" i="62"/>
  <c r="I100" i="62"/>
  <c r="I101" i="62"/>
  <c r="I102" i="62"/>
  <c r="I103" i="62"/>
  <c r="I104" i="62"/>
  <c r="I105" i="62"/>
  <c r="I106" i="62"/>
  <c r="I107" i="62"/>
  <c r="I108" i="62"/>
  <c r="H2" i="62"/>
  <c r="H3" i="62"/>
  <c r="H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55" i="62"/>
  <c r="H56" i="62"/>
  <c r="H57" i="62"/>
  <c r="H58" i="62"/>
  <c r="H59" i="62"/>
  <c r="H60" i="62"/>
  <c r="H61" i="62"/>
  <c r="H62" i="62"/>
  <c r="H63" i="62"/>
  <c r="H64" i="62"/>
  <c r="H65" i="62"/>
  <c r="H66" i="62"/>
  <c r="H67" i="62"/>
  <c r="H68" i="62"/>
  <c r="H69" i="62"/>
  <c r="H70" i="62"/>
  <c r="H71" i="62"/>
  <c r="H72" i="62"/>
  <c r="H73" i="62"/>
  <c r="H74" i="62"/>
  <c r="H75" i="62"/>
  <c r="H76" i="62"/>
  <c r="H77" i="62"/>
  <c r="H78" i="62"/>
  <c r="H79" i="62"/>
  <c r="H80" i="62"/>
  <c r="H81" i="62"/>
  <c r="H82" i="62"/>
  <c r="H83" i="62"/>
  <c r="H84" i="62"/>
  <c r="H85" i="62"/>
  <c r="H86" i="62"/>
  <c r="H87" i="62"/>
  <c r="H88" i="62"/>
  <c r="H89" i="62"/>
  <c r="H90" i="62"/>
  <c r="H91" i="62"/>
  <c r="H92" i="62"/>
  <c r="H93" i="62"/>
  <c r="H94" i="62"/>
  <c r="H95" i="62"/>
  <c r="H96" i="62"/>
  <c r="H97" i="62"/>
  <c r="H98" i="62"/>
  <c r="H99" i="62"/>
  <c r="H100" i="62"/>
  <c r="H101" i="62"/>
  <c r="H102" i="62"/>
  <c r="H103" i="62"/>
  <c r="H104" i="62"/>
  <c r="H105" i="62"/>
  <c r="H106" i="62"/>
  <c r="H107" i="62"/>
  <c r="H108" i="62"/>
  <c r="H109" i="62"/>
  <c r="I2" i="62"/>
  <c r="H110" i="62"/>
  <c r="H111" i="62"/>
  <c r="H112" i="62"/>
  <c r="H113" i="62"/>
  <c r="H114" i="62"/>
  <c r="H115" i="62"/>
  <c r="H116" i="62"/>
  <c r="H117" i="62"/>
  <c r="H118" i="62"/>
  <c r="H119" i="62"/>
  <c r="H120" i="62"/>
  <c r="H121" i="62"/>
  <c r="H122" i="62"/>
  <c r="H123" i="62"/>
  <c r="H124" i="62"/>
  <c r="H125" i="62"/>
  <c r="H126" i="62"/>
  <c r="H127" i="62"/>
  <c r="H128" i="62"/>
  <c r="H129" i="62"/>
  <c r="H130" i="62"/>
  <c r="H131" i="62"/>
  <c r="H132" i="62"/>
  <c r="H133" i="62"/>
  <c r="H134" i="62"/>
  <c r="H135" i="62"/>
  <c r="H136" i="62"/>
  <c r="H137" i="62"/>
  <c r="H138" i="62"/>
  <c r="H139" i="62"/>
  <c r="H140" i="62"/>
  <c r="H141" i="62"/>
  <c r="H142" i="62"/>
  <c r="Q2" i="13" l="1"/>
  <c r="N2" i="13"/>
  <c r="O2" i="13" s="1"/>
  <c r="AB2" i="13" l="1"/>
  <c r="AA103" i="13" l="1"/>
  <c r="G30" i="60" l="1"/>
  <c r="F30" i="60"/>
  <c r="E30" i="60"/>
  <c r="D30" i="60"/>
  <c r="C30" i="60"/>
  <c r="B30" i="60"/>
  <c r="B31" i="60" s="1"/>
  <c r="B32" i="60" s="1"/>
  <c r="G29" i="60"/>
  <c r="F29" i="60"/>
  <c r="E29" i="60"/>
  <c r="D29" i="60"/>
  <c r="C29" i="60"/>
  <c r="B29" i="60"/>
  <c r="D31" i="60" l="1"/>
  <c r="D32" i="60" s="1"/>
  <c r="F31" i="60"/>
  <c r="F32" i="60" s="1"/>
  <c r="E31" i="60"/>
  <c r="E32" i="60" s="1"/>
  <c r="G31" i="60"/>
  <c r="G32" i="60" s="1"/>
  <c r="C31" i="60"/>
  <c r="C32" i="60" s="1"/>
  <c r="G2" i="42" l="1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2" i="42"/>
  <c r="AT5" i="22" l="1"/>
  <c r="AS5" i="22"/>
  <c r="AU3" i="22"/>
  <c r="AV5" i="22"/>
  <c r="AV3" i="22"/>
  <c r="AW5" i="22"/>
  <c r="AU5" i="22"/>
  <c r="AT3" i="22"/>
  <c r="AT4" i="22" s="1"/>
  <c r="B17" i="53" l="1"/>
  <c r="O79" i="53" l="1"/>
  <c r="N79" i="53"/>
  <c r="M79" i="53"/>
  <c r="L79" i="53"/>
  <c r="K79" i="53"/>
  <c r="J79" i="53"/>
  <c r="H79" i="53"/>
  <c r="G79" i="53"/>
  <c r="F79" i="53"/>
  <c r="E79" i="53"/>
  <c r="D79" i="53"/>
  <c r="C79" i="53"/>
  <c r="B79" i="53"/>
  <c r="O78" i="53"/>
  <c r="N78" i="53"/>
  <c r="M78" i="53"/>
  <c r="L78" i="53"/>
  <c r="K78" i="53"/>
  <c r="J78" i="53"/>
  <c r="H78" i="53"/>
  <c r="G78" i="53"/>
  <c r="F78" i="53"/>
  <c r="E78" i="53"/>
  <c r="D78" i="53"/>
  <c r="C78" i="53"/>
  <c r="B78" i="53"/>
  <c r="O77" i="53"/>
  <c r="N77" i="53"/>
  <c r="M77" i="53"/>
  <c r="L77" i="53"/>
  <c r="K77" i="53"/>
  <c r="J77" i="53"/>
  <c r="H77" i="53"/>
  <c r="G77" i="53"/>
  <c r="F77" i="53"/>
  <c r="E77" i="53"/>
  <c r="D77" i="53"/>
  <c r="C77" i="53"/>
  <c r="B77" i="53"/>
  <c r="O76" i="53"/>
  <c r="N76" i="53"/>
  <c r="M76" i="53"/>
  <c r="L76" i="53"/>
  <c r="K76" i="53"/>
  <c r="J76" i="53"/>
  <c r="H76" i="53"/>
  <c r="G76" i="53"/>
  <c r="F76" i="53"/>
  <c r="E76" i="53"/>
  <c r="D76" i="53"/>
  <c r="C76" i="53"/>
  <c r="B76" i="53"/>
  <c r="O75" i="53"/>
  <c r="N75" i="53"/>
  <c r="M75" i="53"/>
  <c r="L75" i="53"/>
  <c r="K75" i="53"/>
  <c r="J75" i="53"/>
  <c r="H75" i="53"/>
  <c r="G75" i="53"/>
  <c r="F75" i="53"/>
  <c r="E75" i="53"/>
  <c r="D75" i="53"/>
  <c r="C75" i="53"/>
  <c r="B75" i="53"/>
  <c r="O74" i="53"/>
  <c r="N74" i="53"/>
  <c r="M74" i="53"/>
  <c r="L74" i="53"/>
  <c r="K74" i="53"/>
  <c r="J74" i="53"/>
  <c r="H74" i="53"/>
  <c r="G74" i="53"/>
  <c r="F74" i="53"/>
  <c r="E74" i="53"/>
  <c r="D74" i="53"/>
  <c r="C74" i="53"/>
  <c r="B74" i="53"/>
  <c r="O73" i="53"/>
  <c r="N73" i="53"/>
  <c r="M73" i="53"/>
  <c r="L73" i="53"/>
  <c r="K73" i="53"/>
  <c r="J73" i="53"/>
  <c r="H73" i="53"/>
  <c r="G73" i="53"/>
  <c r="F73" i="53"/>
  <c r="E73" i="53"/>
  <c r="D73" i="53"/>
  <c r="C73" i="53"/>
  <c r="B73" i="53"/>
  <c r="O72" i="53"/>
  <c r="N72" i="53"/>
  <c r="M72" i="53"/>
  <c r="L72" i="53"/>
  <c r="K72" i="53"/>
  <c r="J72" i="53"/>
  <c r="H72" i="53"/>
  <c r="G72" i="53"/>
  <c r="F72" i="53"/>
  <c r="E72" i="53"/>
  <c r="D72" i="53"/>
  <c r="C72" i="53"/>
  <c r="B72" i="53"/>
  <c r="O71" i="53"/>
  <c r="N71" i="53"/>
  <c r="M71" i="53"/>
  <c r="L71" i="53"/>
  <c r="K71" i="53"/>
  <c r="J71" i="53"/>
  <c r="H71" i="53"/>
  <c r="G71" i="53"/>
  <c r="F71" i="53"/>
  <c r="E71" i="53"/>
  <c r="D71" i="53"/>
  <c r="C71" i="53"/>
  <c r="B71" i="53"/>
  <c r="O70" i="53"/>
  <c r="N70" i="53"/>
  <c r="M70" i="53"/>
  <c r="L70" i="53"/>
  <c r="K70" i="53"/>
  <c r="J70" i="53"/>
  <c r="J80" i="53" s="1"/>
  <c r="J81" i="53" s="1"/>
  <c r="J56" i="53" s="1"/>
  <c r="J57" i="53" s="1"/>
  <c r="J58" i="53" s="1"/>
  <c r="H70" i="53"/>
  <c r="G70" i="53"/>
  <c r="F70" i="53"/>
  <c r="E70" i="53"/>
  <c r="D70" i="53"/>
  <c r="C70" i="53"/>
  <c r="B70" i="53"/>
  <c r="O69" i="53"/>
  <c r="N69" i="53"/>
  <c r="M69" i="53"/>
  <c r="L69" i="53"/>
  <c r="K69" i="53"/>
  <c r="J69" i="53"/>
  <c r="H69" i="53"/>
  <c r="G69" i="53"/>
  <c r="F69" i="53"/>
  <c r="E69" i="53"/>
  <c r="D69" i="53"/>
  <c r="C69" i="53"/>
  <c r="B69" i="53"/>
  <c r="O68" i="53"/>
  <c r="N68" i="53"/>
  <c r="M68" i="53"/>
  <c r="L68" i="53"/>
  <c r="K68" i="53"/>
  <c r="J68" i="53"/>
  <c r="H68" i="53"/>
  <c r="G68" i="53"/>
  <c r="F68" i="53"/>
  <c r="E68" i="53"/>
  <c r="D68" i="53"/>
  <c r="C68" i="53"/>
  <c r="B68" i="53"/>
  <c r="O67" i="53"/>
  <c r="N67" i="53"/>
  <c r="M67" i="53"/>
  <c r="L67" i="53"/>
  <c r="K67" i="53"/>
  <c r="J67" i="53"/>
  <c r="H67" i="53"/>
  <c r="G67" i="53"/>
  <c r="F67" i="53"/>
  <c r="E67" i="53"/>
  <c r="D67" i="53"/>
  <c r="C67" i="53"/>
  <c r="B67" i="53"/>
  <c r="O66" i="53"/>
  <c r="N66" i="53"/>
  <c r="M66" i="53"/>
  <c r="L66" i="53"/>
  <c r="K66" i="53"/>
  <c r="J66" i="53"/>
  <c r="H66" i="53"/>
  <c r="G66" i="53"/>
  <c r="F66" i="53"/>
  <c r="E66" i="53"/>
  <c r="D66" i="53"/>
  <c r="C66" i="53"/>
  <c r="B66" i="53"/>
  <c r="O65" i="53"/>
  <c r="N65" i="53"/>
  <c r="M65" i="53"/>
  <c r="L65" i="53"/>
  <c r="K65" i="53"/>
  <c r="J65" i="53"/>
  <c r="H65" i="53"/>
  <c r="G65" i="53"/>
  <c r="F65" i="53"/>
  <c r="E65" i="53"/>
  <c r="D65" i="53"/>
  <c r="C65" i="53"/>
  <c r="B65" i="53"/>
  <c r="O64" i="53"/>
  <c r="N64" i="53"/>
  <c r="M64" i="53"/>
  <c r="L64" i="53"/>
  <c r="K64" i="53"/>
  <c r="J64" i="53"/>
  <c r="H64" i="53"/>
  <c r="G64" i="53"/>
  <c r="F64" i="53"/>
  <c r="E64" i="53"/>
  <c r="D64" i="53"/>
  <c r="C64" i="53"/>
  <c r="B64" i="53"/>
  <c r="O63" i="53"/>
  <c r="N63" i="53"/>
  <c r="M63" i="53"/>
  <c r="M80" i="53" s="1"/>
  <c r="M81" i="53" s="1"/>
  <c r="L63" i="53"/>
  <c r="L80" i="53" s="1"/>
  <c r="L81" i="53" s="1"/>
  <c r="K63" i="53"/>
  <c r="K80" i="53" s="1"/>
  <c r="K81" i="53" s="1"/>
  <c r="J63" i="53"/>
  <c r="H63" i="53"/>
  <c r="G63" i="53"/>
  <c r="F63" i="53"/>
  <c r="E63" i="53"/>
  <c r="D63" i="53"/>
  <c r="C63" i="53"/>
  <c r="B63" i="53"/>
  <c r="B80" i="53" s="1"/>
  <c r="B81" i="53" s="1"/>
  <c r="O62" i="53"/>
  <c r="O80" i="53" s="1"/>
  <c r="O81" i="53" s="1"/>
  <c r="N62" i="53"/>
  <c r="N80" i="53" s="1"/>
  <c r="N81" i="53" s="1"/>
  <c r="M62" i="53"/>
  <c r="L62" i="53"/>
  <c r="K62" i="53"/>
  <c r="J62" i="53"/>
  <c r="H62" i="53"/>
  <c r="G62" i="53"/>
  <c r="F62" i="53"/>
  <c r="E62" i="53"/>
  <c r="D62" i="53"/>
  <c r="D80" i="53" s="1"/>
  <c r="D81" i="53" s="1"/>
  <c r="C62" i="53"/>
  <c r="C80" i="53" s="1"/>
  <c r="C81" i="53" s="1"/>
  <c r="B62" i="53"/>
  <c r="O61" i="53"/>
  <c r="N61" i="53"/>
  <c r="M61" i="53"/>
  <c r="L61" i="53"/>
  <c r="K61" i="53"/>
  <c r="J61" i="53"/>
  <c r="H61" i="53"/>
  <c r="H80" i="53" s="1"/>
  <c r="H81" i="53" s="1"/>
  <c r="H56" i="53" s="1"/>
  <c r="H57" i="53" s="1"/>
  <c r="H58" i="53" s="1"/>
  <c r="G61" i="53"/>
  <c r="G80" i="53" s="1"/>
  <c r="G81" i="53" s="1"/>
  <c r="G56" i="53" s="1"/>
  <c r="G57" i="53" s="1"/>
  <c r="G58" i="53" s="1"/>
  <c r="F61" i="53"/>
  <c r="F80" i="53" s="1"/>
  <c r="F81" i="53" s="1"/>
  <c r="F56" i="53" s="1"/>
  <c r="F57" i="53" s="1"/>
  <c r="F58" i="53" s="1"/>
  <c r="E61" i="53"/>
  <c r="E80" i="53" s="1"/>
  <c r="E81" i="53" s="1"/>
  <c r="E56" i="53" s="1"/>
  <c r="E57" i="53" s="1"/>
  <c r="E58" i="53" s="1"/>
  <c r="D61" i="53"/>
  <c r="C61" i="53"/>
  <c r="B61" i="53"/>
  <c r="N54" i="53"/>
  <c r="M54" i="53"/>
  <c r="L54" i="53"/>
  <c r="K54" i="53"/>
  <c r="C54" i="53"/>
  <c r="B54" i="53"/>
  <c r="O53" i="53"/>
  <c r="O54" i="53" s="1"/>
  <c r="N53" i="53"/>
  <c r="M53" i="53"/>
  <c r="L53" i="53"/>
  <c r="K53" i="53"/>
  <c r="J53" i="53"/>
  <c r="J54" i="53" s="1"/>
  <c r="J55" i="53" s="1"/>
  <c r="H53" i="53"/>
  <c r="H54" i="53" s="1"/>
  <c r="H55" i="53" s="1"/>
  <c r="G53" i="53"/>
  <c r="G54" i="53" s="1"/>
  <c r="G55" i="53" s="1"/>
  <c r="F53" i="53"/>
  <c r="F54" i="53" s="1"/>
  <c r="E53" i="53"/>
  <c r="E54" i="53" s="1"/>
  <c r="D53" i="53"/>
  <c r="D54" i="53" s="1"/>
  <c r="C53" i="53"/>
  <c r="B53" i="53"/>
  <c r="J31" i="53"/>
  <c r="H31" i="53"/>
  <c r="G31" i="53"/>
  <c r="F31" i="53"/>
  <c r="O29" i="53"/>
  <c r="N29" i="53"/>
  <c r="H29" i="53"/>
  <c r="G29" i="53"/>
  <c r="F29" i="53"/>
  <c r="E29" i="53"/>
  <c r="D29" i="53"/>
  <c r="C29" i="53"/>
  <c r="J28" i="53"/>
  <c r="H28" i="53"/>
  <c r="G28" i="53"/>
  <c r="F28" i="53"/>
  <c r="E28" i="53"/>
  <c r="J27" i="53"/>
  <c r="H27" i="53"/>
  <c r="O26" i="53"/>
  <c r="N26" i="53"/>
  <c r="M26" i="53"/>
  <c r="H26" i="53"/>
  <c r="G26" i="53"/>
  <c r="F26" i="53"/>
  <c r="E26" i="53"/>
  <c r="D26" i="53"/>
  <c r="C26" i="53"/>
  <c r="B26" i="53"/>
  <c r="J25" i="53"/>
  <c r="H25" i="53"/>
  <c r="G25" i="53"/>
  <c r="F25" i="53"/>
  <c r="E25" i="53"/>
  <c r="J24" i="53"/>
  <c r="H24" i="53"/>
  <c r="G24" i="53"/>
  <c r="O23" i="53"/>
  <c r="N23" i="53"/>
  <c r="M23" i="53"/>
  <c r="L23" i="53"/>
  <c r="G23" i="53"/>
  <c r="F23" i="53"/>
  <c r="E23" i="53"/>
  <c r="D23" i="53"/>
  <c r="C23" i="53"/>
  <c r="B23" i="53"/>
  <c r="O22" i="53"/>
  <c r="H22" i="53"/>
  <c r="G22" i="53"/>
  <c r="F22" i="53"/>
  <c r="E22" i="53"/>
  <c r="D22" i="53"/>
  <c r="J21" i="53"/>
  <c r="H21" i="53"/>
  <c r="G21" i="53"/>
  <c r="F21" i="53"/>
  <c r="O17" i="53"/>
  <c r="O28" i="53" s="1"/>
  <c r="N17" i="53"/>
  <c r="N56" i="53" s="1"/>
  <c r="N57" i="53" s="1"/>
  <c r="N58" i="53" s="1"/>
  <c r="M17" i="53"/>
  <c r="M22" i="53" s="1"/>
  <c r="L17" i="53"/>
  <c r="L29" i="53" s="1"/>
  <c r="K17" i="53"/>
  <c r="K26" i="53" s="1"/>
  <c r="J17" i="53"/>
  <c r="J23" i="53" s="1"/>
  <c r="H17" i="53"/>
  <c r="H30" i="53" s="1"/>
  <c r="G17" i="53"/>
  <c r="G27" i="53" s="1"/>
  <c r="F17" i="53"/>
  <c r="F55" i="53" s="1"/>
  <c r="E17" i="53"/>
  <c r="E31" i="53" s="1"/>
  <c r="D17" i="53"/>
  <c r="D28" i="53" s="1"/>
  <c r="C17" i="53"/>
  <c r="C56" i="53" s="1"/>
  <c r="C57" i="53" s="1"/>
  <c r="C58" i="53" s="1"/>
  <c r="B22" i="53"/>
  <c r="K27" i="53" l="1"/>
  <c r="C30" i="53"/>
  <c r="K28" i="53"/>
  <c r="O30" i="53"/>
  <c r="B55" i="53"/>
  <c r="C22" i="53"/>
  <c r="N22" i="53"/>
  <c r="K23" i="53"/>
  <c r="D25" i="53"/>
  <c r="O25" i="53"/>
  <c r="L26" i="53"/>
  <c r="B29" i="53"/>
  <c r="M29" i="53"/>
  <c r="J30" i="53"/>
  <c r="D56" i="53"/>
  <c r="D57" i="53" s="1"/>
  <c r="D58" i="53" s="1"/>
  <c r="O56" i="53"/>
  <c r="O57" i="53" s="1"/>
  <c r="O58" i="53" s="1"/>
  <c r="K30" i="53"/>
  <c r="K24" i="53"/>
  <c r="L27" i="53"/>
  <c r="M30" i="53"/>
  <c r="K55" i="53"/>
  <c r="K21" i="53"/>
  <c r="N30" i="53"/>
  <c r="C27" i="53"/>
  <c r="J22" i="53"/>
  <c r="L24" i="53"/>
  <c r="K31" i="53"/>
  <c r="L55" i="53"/>
  <c r="L21" i="53"/>
  <c r="B24" i="53"/>
  <c r="L31" i="53"/>
  <c r="M21" i="53"/>
  <c r="N24" i="53"/>
  <c r="O27" i="53"/>
  <c r="B31" i="53"/>
  <c r="C55" i="53"/>
  <c r="K56" i="53"/>
  <c r="K57" i="53" s="1"/>
  <c r="K58" i="53" s="1"/>
  <c r="C21" i="53"/>
  <c r="O24" i="53"/>
  <c r="L25" i="53"/>
  <c r="B28" i="53"/>
  <c r="J29" i="53"/>
  <c r="C31" i="53"/>
  <c r="N31" i="53"/>
  <c r="L56" i="53"/>
  <c r="L57" i="53" s="1"/>
  <c r="L58" i="53" s="1"/>
  <c r="D21" i="53"/>
  <c r="O21" i="53"/>
  <c r="L22" i="53"/>
  <c r="H23" i="53"/>
  <c r="E24" i="53"/>
  <c r="B25" i="53"/>
  <c r="M25" i="53"/>
  <c r="J26" i="53"/>
  <c r="F27" i="53"/>
  <c r="C28" i="53"/>
  <c r="N28" i="53"/>
  <c r="K29" i="53"/>
  <c r="G30" i="53"/>
  <c r="D31" i="53"/>
  <c r="O31" i="53"/>
  <c r="E55" i="53"/>
  <c r="B56" i="53"/>
  <c r="B57" i="53" s="1"/>
  <c r="B58" i="53" s="1"/>
  <c r="M56" i="53"/>
  <c r="M57" i="53" s="1"/>
  <c r="M58" i="53" s="1"/>
  <c r="L30" i="53"/>
  <c r="B30" i="53"/>
  <c r="B27" i="53"/>
  <c r="M27" i="53"/>
  <c r="M24" i="53"/>
  <c r="N27" i="53"/>
  <c r="D30" i="53"/>
  <c r="M55" i="53"/>
  <c r="B21" i="53"/>
  <c r="C24" i="53"/>
  <c r="K25" i="53"/>
  <c r="D27" i="53"/>
  <c r="L28" i="53"/>
  <c r="E30" i="53"/>
  <c r="M31" i="53"/>
  <c r="N55" i="53"/>
  <c r="N21" i="53"/>
  <c r="K22" i="53"/>
  <c r="D24" i="53"/>
  <c r="E27" i="53"/>
  <c r="M28" i="53"/>
  <c r="F30" i="53"/>
  <c r="D55" i="53"/>
  <c r="O55" i="53"/>
  <c r="E21" i="53"/>
  <c r="F24" i="53"/>
  <c r="C25" i="53"/>
  <c r="N25" i="53"/>
  <c r="AO3" i="51" l="1"/>
  <c r="AO4" i="51"/>
  <c r="AO5" i="51"/>
  <c r="AO6" i="51"/>
  <c r="AO7" i="51"/>
  <c r="AO8" i="51"/>
  <c r="AO9" i="51"/>
  <c r="AO10" i="51"/>
  <c r="AO11" i="51"/>
  <c r="AO12" i="51"/>
  <c r="AO13" i="51"/>
  <c r="AO14" i="51"/>
  <c r="AO15" i="51"/>
  <c r="AO16" i="51"/>
  <c r="AO17" i="51"/>
  <c r="AO18" i="51"/>
  <c r="AO19" i="51"/>
  <c r="AO20" i="51"/>
  <c r="AO21" i="51"/>
  <c r="AO22" i="51"/>
  <c r="AO23" i="51"/>
  <c r="AO24" i="51"/>
  <c r="AO25" i="51"/>
  <c r="AO26" i="51"/>
  <c r="AO27" i="51"/>
  <c r="AO28" i="51"/>
  <c r="AO29" i="51"/>
  <c r="AO30" i="51"/>
  <c r="AO31" i="51"/>
  <c r="AO32" i="51"/>
  <c r="AO33" i="51"/>
  <c r="AO34" i="51"/>
  <c r="AO35" i="51"/>
  <c r="AO36" i="51"/>
  <c r="AO37" i="51"/>
  <c r="AO38" i="51"/>
  <c r="AO39" i="51"/>
  <c r="AO40" i="51"/>
  <c r="AO41" i="51"/>
  <c r="AO42" i="51"/>
  <c r="AO43" i="51"/>
  <c r="AO44" i="51"/>
  <c r="AO45" i="51"/>
  <c r="AO46" i="51"/>
  <c r="AO47" i="51"/>
  <c r="AO48" i="51"/>
  <c r="AO49" i="51"/>
  <c r="AO50" i="51"/>
  <c r="AO51" i="51"/>
  <c r="AO52" i="51"/>
  <c r="AO53" i="51"/>
  <c r="AO54" i="51"/>
  <c r="AO55" i="51"/>
  <c r="AO56" i="51"/>
  <c r="AO57" i="51"/>
  <c r="AO58" i="51"/>
  <c r="AO59" i="51"/>
  <c r="AO60" i="51"/>
  <c r="AO61" i="51"/>
  <c r="AO62" i="51"/>
  <c r="AO63" i="51"/>
  <c r="AO64" i="51"/>
  <c r="AO65" i="51"/>
  <c r="AO66" i="51"/>
  <c r="AO67" i="51"/>
  <c r="AO68" i="51"/>
  <c r="AO69" i="51"/>
  <c r="AO70" i="51"/>
  <c r="AO71" i="51"/>
  <c r="V3" i="13"/>
  <c r="V11" i="13"/>
  <c r="V16" i="13"/>
  <c r="V17" i="13"/>
  <c r="V21" i="13"/>
  <c r="V28" i="13"/>
  <c r="V29" i="13"/>
  <c r="V30" i="13"/>
  <c r="V35" i="13"/>
  <c r="V44" i="13"/>
  <c r="V46" i="13"/>
  <c r="V48" i="13"/>
  <c r="V54" i="13"/>
  <c r="V56" i="13"/>
  <c r="V60" i="13"/>
  <c r="V62" i="13"/>
  <c r="V63" i="13"/>
  <c r="V76" i="13"/>
  <c r="V77" i="13"/>
  <c r="V78" i="13"/>
  <c r="V81" i="13"/>
  <c r="V89" i="13"/>
  <c r="V90" i="13"/>
  <c r="V94" i="13"/>
  <c r="V95" i="13"/>
  <c r="V96" i="13"/>
  <c r="V99" i="13"/>
  <c r="V103" i="13"/>
  <c r="AA3" i="13"/>
  <c r="AA11" i="13"/>
  <c r="AA16" i="13"/>
  <c r="AA17" i="13"/>
  <c r="AA21" i="13"/>
  <c r="AA28" i="13"/>
  <c r="AA29" i="13"/>
  <c r="AA30" i="13"/>
  <c r="AA35" i="13"/>
  <c r="AA44" i="13"/>
  <c r="AA46" i="13"/>
  <c r="AA48" i="13"/>
  <c r="AA54" i="13"/>
  <c r="AA56" i="13"/>
  <c r="AA60" i="13"/>
  <c r="AA62" i="13"/>
  <c r="AA63" i="13"/>
  <c r="AA76" i="13"/>
  <c r="AA77" i="13"/>
  <c r="AA78" i="13"/>
  <c r="AA81" i="13"/>
  <c r="AA89" i="13"/>
  <c r="AA90" i="13"/>
  <c r="AA94" i="13"/>
  <c r="AA95" i="13"/>
  <c r="AA96" i="13"/>
  <c r="AA99" i="13"/>
  <c r="AU102" i="13"/>
  <c r="AU101" i="13"/>
  <c r="AU100" i="13"/>
  <c r="AU98" i="13"/>
  <c r="AU97" i="13"/>
  <c r="AU93" i="13"/>
  <c r="AU92" i="13"/>
  <c r="AU87" i="13"/>
  <c r="AU86" i="13"/>
  <c r="AU85" i="13"/>
  <c r="AU84" i="13"/>
  <c r="AU83" i="13"/>
  <c r="AU82" i="13"/>
  <c r="AU80" i="13"/>
  <c r="AU79" i="13"/>
  <c r="AU75" i="13"/>
  <c r="AU74" i="13"/>
  <c r="AU73" i="13"/>
  <c r="AU72" i="13"/>
  <c r="AU71" i="13"/>
  <c r="AU70" i="13"/>
  <c r="AU69" i="13"/>
  <c r="AU68" i="13"/>
  <c r="AU67" i="13"/>
  <c r="AU66" i="13"/>
  <c r="AU65" i="13"/>
  <c r="AU64" i="13"/>
  <c r="AU61" i="13"/>
  <c r="AU59" i="13"/>
  <c r="AU58" i="13"/>
  <c r="AU57" i="13"/>
  <c r="AU55" i="13"/>
  <c r="AU53" i="13"/>
  <c r="AU52" i="13"/>
  <c r="AU51" i="13"/>
  <c r="AU50" i="13"/>
  <c r="AU49" i="13"/>
  <c r="AU47" i="13"/>
  <c r="AU45" i="13"/>
  <c r="AU43" i="13"/>
  <c r="AU42" i="13"/>
  <c r="AU41" i="13"/>
  <c r="AU40" i="13"/>
  <c r="AU39" i="13"/>
  <c r="AU38" i="13"/>
  <c r="AU37" i="13"/>
  <c r="AU36" i="13"/>
  <c r="AU34" i="13"/>
  <c r="AU33" i="13"/>
  <c r="AU32" i="13"/>
  <c r="AU31" i="13"/>
  <c r="AU26" i="13"/>
  <c r="AU25" i="13"/>
  <c r="AU24" i="13"/>
  <c r="AU23" i="13"/>
  <c r="AU22" i="13"/>
  <c r="AU20" i="13"/>
  <c r="AU19" i="13"/>
  <c r="AU18" i="13"/>
  <c r="AU15" i="13"/>
  <c r="AU14" i="13"/>
  <c r="AU13" i="13"/>
  <c r="AU12" i="13"/>
  <c r="AU10" i="13"/>
  <c r="AU9" i="13"/>
  <c r="AU8" i="13"/>
  <c r="AU7" i="13"/>
  <c r="AU6" i="13"/>
  <c r="AU5" i="13"/>
  <c r="AU4" i="13"/>
  <c r="AU2" i="13"/>
  <c r="AM102" i="13"/>
  <c r="AM101" i="13"/>
  <c r="AM100" i="13"/>
  <c r="AM98" i="13"/>
  <c r="AM97" i="13"/>
  <c r="AM93" i="13"/>
  <c r="AM92" i="13"/>
  <c r="AM87" i="13"/>
  <c r="AM86" i="13"/>
  <c r="AM85" i="13"/>
  <c r="AM84" i="13"/>
  <c r="AM83" i="13"/>
  <c r="AM82" i="13"/>
  <c r="AM80" i="13"/>
  <c r="AM79" i="13"/>
  <c r="AM75" i="13"/>
  <c r="AM74" i="13"/>
  <c r="AM73" i="13"/>
  <c r="AM72" i="13"/>
  <c r="AM71" i="13"/>
  <c r="AM70" i="13"/>
  <c r="AM69" i="13"/>
  <c r="AM68" i="13"/>
  <c r="AM67" i="13"/>
  <c r="AM66" i="13"/>
  <c r="AM65" i="13"/>
  <c r="AM64" i="13"/>
  <c r="AM61" i="13"/>
  <c r="AM59" i="13"/>
  <c r="AM58" i="13"/>
  <c r="AM57" i="13"/>
  <c r="AM55" i="13"/>
  <c r="AM53" i="13"/>
  <c r="AM52" i="13"/>
  <c r="AM51" i="13"/>
  <c r="AM50" i="13"/>
  <c r="AM49" i="13"/>
  <c r="AM47" i="13"/>
  <c r="AM45" i="13"/>
  <c r="AM43" i="13"/>
  <c r="AM42" i="13"/>
  <c r="AM41" i="13"/>
  <c r="AM40" i="13"/>
  <c r="AM39" i="13"/>
  <c r="AM38" i="13"/>
  <c r="AM37" i="13"/>
  <c r="AM36" i="13"/>
  <c r="AM34" i="13"/>
  <c r="AM33" i="13"/>
  <c r="AM32" i="13"/>
  <c r="AM31" i="13"/>
  <c r="AM26" i="13"/>
  <c r="AM25" i="13"/>
  <c r="AM24" i="13"/>
  <c r="AM23" i="13"/>
  <c r="AM22" i="13"/>
  <c r="AM20" i="13"/>
  <c r="AM19" i="13"/>
  <c r="AM18" i="13"/>
  <c r="AM15" i="13"/>
  <c r="AM14" i="13"/>
  <c r="AM13" i="13"/>
  <c r="AM12" i="13"/>
  <c r="AM10" i="13"/>
  <c r="AM9" i="13"/>
  <c r="AM8" i="13"/>
  <c r="AM7" i="13"/>
  <c r="AM6" i="13"/>
  <c r="AM5" i="13"/>
  <c r="AM4" i="13"/>
  <c r="AM2" i="13"/>
  <c r="AJ102" i="13"/>
  <c r="AE102" i="13" s="1"/>
  <c r="AJ101" i="13"/>
  <c r="AE101" i="13" s="1"/>
  <c r="AJ100" i="13"/>
  <c r="AE100" i="13" s="1"/>
  <c r="AJ98" i="13"/>
  <c r="AJ97" i="13"/>
  <c r="AJ93" i="13"/>
  <c r="AE93" i="13" s="1"/>
  <c r="AJ92" i="13"/>
  <c r="AE92" i="13" s="1"/>
  <c r="AJ87" i="13"/>
  <c r="AE87" i="13" s="1"/>
  <c r="AJ86" i="13"/>
  <c r="AE86" i="13" s="1"/>
  <c r="AJ85" i="13"/>
  <c r="AE85" i="13" s="1"/>
  <c r="AJ84" i="13"/>
  <c r="AE84" i="13" s="1"/>
  <c r="AJ83" i="13"/>
  <c r="AE83" i="13" s="1"/>
  <c r="AJ82" i="13"/>
  <c r="AE82" i="13" s="1"/>
  <c r="AJ80" i="13"/>
  <c r="AE80" i="13" s="1"/>
  <c r="AJ79" i="13"/>
  <c r="AE79" i="13" s="1"/>
  <c r="AJ75" i="13"/>
  <c r="AE75" i="13" s="1"/>
  <c r="AJ74" i="13"/>
  <c r="AE74" i="13" s="1"/>
  <c r="AJ73" i="13"/>
  <c r="AE73" i="13" s="1"/>
  <c r="AJ72" i="13"/>
  <c r="AE72" i="13" s="1"/>
  <c r="AJ71" i="13"/>
  <c r="AE71" i="13" s="1"/>
  <c r="AJ70" i="13"/>
  <c r="AE70" i="13" s="1"/>
  <c r="AJ69" i="13"/>
  <c r="AE69" i="13" s="1"/>
  <c r="AJ68" i="13"/>
  <c r="AE68" i="13" s="1"/>
  <c r="AJ67" i="13"/>
  <c r="AE67" i="13" s="1"/>
  <c r="AJ66" i="13"/>
  <c r="AE66" i="13" s="1"/>
  <c r="AJ65" i="13"/>
  <c r="AE65" i="13" s="1"/>
  <c r="AJ64" i="13"/>
  <c r="AE64" i="13" s="1"/>
  <c r="AJ61" i="13"/>
  <c r="AE61" i="13" s="1"/>
  <c r="AJ59" i="13"/>
  <c r="AE59" i="13" s="1"/>
  <c r="AJ58" i="13"/>
  <c r="AE58" i="13" s="1"/>
  <c r="AJ57" i="13"/>
  <c r="AE57" i="13" s="1"/>
  <c r="AJ55" i="13"/>
  <c r="AE55" i="13" s="1"/>
  <c r="AJ53" i="13"/>
  <c r="AE53" i="13" s="1"/>
  <c r="AJ52" i="13"/>
  <c r="AE52" i="13" s="1"/>
  <c r="AJ51" i="13"/>
  <c r="AE51" i="13" s="1"/>
  <c r="AJ50" i="13"/>
  <c r="AE50" i="13" s="1"/>
  <c r="AJ49" i="13"/>
  <c r="AE49" i="13" s="1"/>
  <c r="AJ47" i="13"/>
  <c r="AE47" i="13" s="1"/>
  <c r="AJ45" i="13"/>
  <c r="AE45" i="13" s="1"/>
  <c r="AJ43" i="13"/>
  <c r="AE43" i="13" s="1"/>
  <c r="AJ42" i="13"/>
  <c r="AE42" i="13" s="1"/>
  <c r="AJ41" i="13"/>
  <c r="AE41" i="13" s="1"/>
  <c r="AJ40" i="13"/>
  <c r="AE40" i="13" s="1"/>
  <c r="AJ39" i="13"/>
  <c r="AE39" i="13" s="1"/>
  <c r="AJ38" i="13"/>
  <c r="AE38" i="13" s="1"/>
  <c r="AJ37" i="13"/>
  <c r="AE37" i="13" s="1"/>
  <c r="AJ36" i="13"/>
  <c r="AE36" i="13" s="1"/>
  <c r="AJ34" i="13"/>
  <c r="AE34" i="13" s="1"/>
  <c r="AJ33" i="13"/>
  <c r="AE33" i="13" s="1"/>
  <c r="AJ32" i="13"/>
  <c r="AE32" i="13" s="1"/>
  <c r="AJ31" i="13"/>
  <c r="AE31" i="13" s="1"/>
  <c r="AJ26" i="13"/>
  <c r="AE26" i="13" s="1"/>
  <c r="AJ25" i="13"/>
  <c r="AE25" i="13" s="1"/>
  <c r="AJ24" i="13"/>
  <c r="AE24" i="13" s="1"/>
  <c r="AJ23" i="13"/>
  <c r="AE23" i="13" s="1"/>
  <c r="AJ22" i="13"/>
  <c r="AE22" i="13" s="1"/>
  <c r="AJ20" i="13"/>
  <c r="AE20" i="13" s="1"/>
  <c r="AJ19" i="13"/>
  <c r="AE19" i="13" s="1"/>
  <c r="AJ18" i="13"/>
  <c r="AE18" i="13" s="1"/>
  <c r="AJ15" i="13"/>
  <c r="AE15" i="13" s="1"/>
  <c r="AJ14" i="13"/>
  <c r="AE14" i="13" s="1"/>
  <c r="AJ13" i="13"/>
  <c r="AE13" i="13" s="1"/>
  <c r="AJ12" i="13"/>
  <c r="AE12" i="13" s="1"/>
  <c r="AJ10" i="13"/>
  <c r="AE10" i="13" s="1"/>
  <c r="AJ9" i="13"/>
  <c r="AE9" i="13" s="1"/>
  <c r="AJ8" i="13"/>
  <c r="AE8" i="13" s="1"/>
  <c r="AJ7" i="13"/>
  <c r="AE7" i="13" s="1"/>
  <c r="AJ6" i="13"/>
  <c r="AE6" i="13" s="1"/>
  <c r="AJ5" i="13"/>
  <c r="AJ4" i="13"/>
  <c r="AE4" i="13" s="1"/>
  <c r="AJ2" i="13"/>
  <c r="AE2" i="13" s="1"/>
  <c r="AQ102" i="13"/>
  <c r="AQ101" i="13"/>
  <c r="AQ100" i="13"/>
  <c r="AQ98" i="13"/>
  <c r="AQ97" i="13"/>
  <c r="AQ93" i="13"/>
  <c r="AQ92" i="13"/>
  <c r="AQ87" i="13"/>
  <c r="AQ86" i="13"/>
  <c r="AQ85" i="13"/>
  <c r="AQ84" i="13"/>
  <c r="AQ83" i="13"/>
  <c r="AQ82" i="13"/>
  <c r="AQ80" i="13"/>
  <c r="AQ79" i="13"/>
  <c r="AQ75" i="13"/>
  <c r="AQ74" i="13"/>
  <c r="AQ73" i="13"/>
  <c r="AQ72" i="13"/>
  <c r="AQ71" i="13"/>
  <c r="AQ70" i="13"/>
  <c r="AQ69" i="13"/>
  <c r="AQ68" i="13"/>
  <c r="AQ67" i="13"/>
  <c r="AQ66" i="13"/>
  <c r="AQ65" i="13"/>
  <c r="AQ64" i="13"/>
  <c r="AQ61" i="13"/>
  <c r="AQ59" i="13"/>
  <c r="AQ58" i="13"/>
  <c r="AQ57" i="13"/>
  <c r="AQ55" i="13"/>
  <c r="AQ53" i="13"/>
  <c r="AQ52" i="13"/>
  <c r="AQ51" i="13"/>
  <c r="AQ50" i="13"/>
  <c r="AQ49" i="13"/>
  <c r="AQ47" i="13"/>
  <c r="AQ45" i="13"/>
  <c r="AQ43" i="13"/>
  <c r="AQ42" i="13"/>
  <c r="AQ41" i="13"/>
  <c r="AQ40" i="13"/>
  <c r="AQ39" i="13"/>
  <c r="AQ38" i="13"/>
  <c r="AQ37" i="13"/>
  <c r="AQ36" i="13"/>
  <c r="AQ34" i="13"/>
  <c r="AQ33" i="13"/>
  <c r="AQ32" i="13"/>
  <c r="AQ31" i="13"/>
  <c r="AQ26" i="13"/>
  <c r="AQ25" i="13"/>
  <c r="AQ24" i="13"/>
  <c r="AQ23" i="13"/>
  <c r="AQ22" i="13"/>
  <c r="AQ20" i="13"/>
  <c r="AQ19" i="13"/>
  <c r="AQ18" i="13"/>
  <c r="AQ15" i="13"/>
  <c r="AQ14" i="13"/>
  <c r="AQ13" i="13"/>
  <c r="AQ12" i="13"/>
  <c r="AQ10" i="13"/>
  <c r="AQ9" i="13"/>
  <c r="AQ8" i="13"/>
  <c r="AQ7" i="13"/>
  <c r="AQ6" i="13"/>
  <c r="AQ5" i="13"/>
  <c r="AQ4" i="13"/>
  <c r="AQ2" i="13"/>
  <c r="AY4" i="13"/>
  <c r="AY5" i="13"/>
  <c r="AY6" i="13"/>
  <c r="AY7" i="13"/>
  <c r="AY8" i="13"/>
  <c r="AY9" i="13"/>
  <c r="AY10" i="13"/>
  <c r="AY12" i="13"/>
  <c r="AY13" i="13"/>
  <c r="AY14" i="13"/>
  <c r="AY15" i="13"/>
  <c r="AY18" i="13"/>
  <c r="AY19" i="13"/>
  <c r="AY20" i="13"/>
  <c r="AY22" i="13"/>
  <c r="AY23" i="13"/>
  <c r="AY24" i="13"/>
  <c r="AY25" i="13"/>
  <c r="AY26" i="13"/>
  <c r="AY31" i="13"/>
  <c r="AY32" i="13"/>
  <c r="AY33" i="13"/>
  <c r="AY34" i="13"/>
  <c r="AY36" i="13"/>
  <c r="AY37" i="13"/>
  <c r="AY38" i="13"/>
  <c r="AY39" i="13"/>
  <c r="AY40" i="13"/>
  <c r="AY41" i="13"/>
  <c r="AY42" i="13"/>
  <c r="AY43" i="13"/>
  <c r="AY45" i="13"/>
  <c r="AY47" i="13"/>
  <c r="AY49" i="13"/>
  <c r="AY50" i="13"/>
  <c r="AY51" i="13"/>
  <c r="AY52" i="13"/>
  <c r="AY53" i="13"/>
  <c r="AY55" i="13"/>
  <c r="AY57" i="13"/>
  <c r="AY58" i="13"/>
  <c r="AY59" i="13"/>
  <c r="AY61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9" i="13"/>
  <c r="AY80" i="13"/>
  <c r="AY82" i="13"/>
  <c r="AY83" i="13"/>
  <c r="AY84" i="13"/>
  <c r="AY85" i="13"/>
  <c r="AY86" i="13"/>
  <c r="AY87" i="13"/>
  <c r="AY92" i="13"/>
  <c r="AY93" i="13"/>
  <c r="AY97" i="13"/>
  <c r="AY98" i="13"/>
  <c r="AY100" i="13"/>
  <c r="AY101" i="13"/>
  <c r="AY102" i="13"/>
  <c r="AY2" i="13"/>
  <c r="AB12" i="13"/>
  <c r="AB13" i="13"/>
  <c r="AB14" i="13"/>
  <c r="AB15" i="13"/>
  <c r="AB18" i="13"/>
  <c r="AB19" i="13"/>
  <c r="AB20" i="13"/>
  <c r="AB22" i="13"/>
  <c r="AB23" i="13"/>
  <c r="AB24" i="13"/>
  <c r="AB25" i="13"/>
  <c r="AB26" i="13"/>
  <c r="AB31" i="13"/>
  <c r="AB32" i="13"/>
  <c r="AB33" i="13"/>
  <c r="AB34" i="13"/>
  <c r="AB36" i="13"/>
  <c r="AB37" i="13"/>
  <c r="AB38" i="13"/>
  <c r="AB39" i="13"/>
  <c r="AB40" i="13"/>
  <c r="AB41" i="13"/>
  <c r="AB42" i="13"/>
  <c r="AB43" i="13"/>
  <c r="AB45" i="13"/>
  <c r="AB47" i="13"/>
  <c r="AB49" i="13"/>
  <c r="AB50" i="13"/>
  <c r="AB51" i="13"/>
  <c r="AB52" i="13"/>
  <c r="AB53" i="13"/>
  <c r="AB55" i="13"/>
  <c r="AB57" i="13"/>
  <c r="AB58" i="13"/>
  <c r="AB59" i="13"/>
  <c r="AB61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9" i="13"/>
  <c r="AB80" i="13"/>
  <c r="AB82" i="13"/>
  <c r="AB83" i="13"/>
  <c r="AB84" i="13"/>
  <c r="AB85" i="13"/>
  <c r="AB86" i="13"/>
  <c r="AB87" i="13"/>
  <c r="AB92" i="13"/>
  <c r="AB93" i="13"/>
  <c r="AB100" i="13"/>
  <c r="AB101" i="13"/>
  <c r="AB102" i="13"/>
  <c r="AB4" i="13"/>
  <c r="AB6" i="13"/>
  <c r="AB7" i="13"/>
  <c r="AB8" i="13"/>
  <c r="AB9" i="13"/>
  <c r="AB10" i="13"/>
  <c r="BI91" i="13" l="1"/>
  <c r="BI4" i="13"/>
  <c r="BI5" i="13"/>
  <c r="BI6" i="13"/>
  <c r="BI7" i="13"/>
  <c r="BI8" i="13"/>
  <c r="BI9" i="13"/>
  <c r="BI10" i="13"/>
  <c r="BI12" i="13"/>
  <c r="BI13" i="13"/>
  <c r="BI14" i="13"/>
  <c r="BI15" i="13"/>
  <c r="BI18" i="13"/>
  <c r="BI19" i="13"/>
  <c r="BI20" i="13"/>
  <c r="BI22" i="13"/>
  <c r="BI23" i="13"/>
  <c r="BI24" i="13"/>
  <c r="BI25" i="13"/>
  <c r="BI26" i="13"/>
  <c r="BI31" i="13"/>
  <c r="BI32" i="13"/>
  <c r="BI33" i="13"/>
  <c r="BI34" i="13"/>
  <c r="BI36" i="13"/>
  <c r="BI37" i="13"/>
  <c r="BI38" i="13"/>
  <c r="BI39" i="13"/>
  <c r="BI40" i="13"/>
  <c r="BI41" i="13"/>
  <c r="BI42" i="13"/>
  <c r="BI43" i="13"/>
  <c r="BI45" i="13"/>
  <c r="BI47" i="13"/>
  <c r="BI49" i="13"/>
  <c r="BI50" i="13"/>
  <c r="BI51" i="13"/>
  <c r="BI52" i="13"/>
  <c r="BI53" i="13"/>
  <c r="BI55" i="13"/>
  <c r="BI57" i="13"/>
  <c r="BI58" i="13"/>
  <c r="BI59" i="13"/>
  <c r="BI61" i="13"/>
  <c r="BI64" i="13"/>
  <c r="BI65" i="13"/>
  <c r="BI66" i="13"/>
  <c r="BI67" i="13"/>
  <c r="BI68" i="13"/>
  <c r="BI69" i="13"/>
  <c r="BI70" i="13"/>
  <c r="BI71" i="13"/>
  <c r="BI72" i="13"/>
  <c r="BI73" i="13"/>
  <c r="BI74" i="13"/>
  <c r="BI75" i="13"/>
  <c r="BI79" i="13"/>
  <c r="BI80" i="13"/>
  <c r="BI82" i="13"/>
  <c r="BI83" i="13"/>
  <c r="BI84" i="13"/>
  <c r="BI85" i="13"/>
  <c r="BI86" i="13"/>
  <c r="BI87" i="13"/>
  <c r="BI92" i="13"/>
  <c r="BI93" i="13"/>
  <c r="BI97" i="13"/>
  <c r="BI98" i="13"/>
  <c r="BI100" i="13"/>
  <c r="BI101" i="13"/>
  <c r="BI102" i="13"/>
  <c r="BI2" i="13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3" i="22"/>
  <c r="O22" i="6" l="1"/>
  <c r="O4" i="6"/>
  <c r="O5" i="6"/>
  <c r="O6" i="6"/>
  <c r="O7" i="6"/>
  <c r="O8" i="6"/>
  <c r="O9" i="6"/>
  <c r="O10" i="6"/>
  <c r="O12" i="6"/>
  <c r="O13" i="6"/>
  <c r="O14" i="6"/>
  <c r="O15" i="6"/>
  <c r="O18" i="6"/>
  <c r="O19" i="6"/>
  <c r="O20" i="6"/>
  <c r="O23" i="6"/>
  <c r="O24" i="6"/>
  <c r="O25" i="6"/>
  <c r="O26" i="6"/>
  <c r="O27" i="6"/>
  <c r="O31" i="6"/>
  <c r="O32" i="6"/>
  <c r="O33" i="6"/>
  <c r="O34" i="6"/>
  <c r="O36" i="6"/>
  <c r="O37" i="6"/>
  <c r="O38" i="6"/>
  <c r="O39" i="6"/>
  <c r="O40" i="6"/>
  <c r="O41" i="6"/>
  <c r="O42" i="6"/>
  <c r="O45" i="6"/>
  <c r="O47" i="6"/>
  <c r="O49" i="6"/>
  <c r="O50" i="6"/>
  <c r="O51" i="6"/>
  <c r="O52" i="6"/>
  <c r="O53" i="6"/>
  <c r="O55" i="6"/>
  <c r="O57" i="6"/>
  <c r="O58" i="6"/>
  <c r="O59" i="6"/>
  <c r="O61" i="6"/>
  <c r="O64" i="6"/>
  <c r="O65" i="6"/>
  <c r="O66" i="6"/>
  <c r="O67" i="6"/>
  <c r="O68" i="6"/>
  <c r="O69" i="6"/>
  <c r="O70" i="6"/>
  <c r="O71" i="6"/>
  <c r="O72" i="6"/>
  <c r="O73" i="6"/>
  <c r="O74" i="6"/>
  <c r="O75" i="6"/>
  <c r="O79" i="6"/>
  <c r="O80" i="6"/>
  <c r="O82" i="6"/>
  <c r="O83" i="6"/>
  <c r="O84" i="6"/>
  <c r="O85" i="6"/>
  <c r="O86" i="6"/>
  <c r="O87" i="6"/>
  <c r="O91" i="6"/>
  <c r="O92" i="6"/>
  <c r="O93" i="6"/>
  <c r="O97" i="6"/>
  <c r="O98" i="6"/>
  <c r="O100" i="6"/>
  <c r="O101" i="6"/>
  <c r="O102" i="6"/>
  <c r="O2" i="6"/>
  <c r="BB3" i="22" l="1"/>
  <c r="BB4" i="22" s="1"/>
  <c r="BA3" i="22"/>
  <c r="BA4" i="22" s="1"/>
  <c r="AZ3" i="22"/>
  <c r="AZ4" i="22" s="1"/>
  <c r="AY3" i="22"/>
  <c r="AY4" i="22" s="1"/>
  <c r="AX3" i="22"/>
  <c r="AX4" i="22" s="1"/>
  <c r="BR4" i="13" l="1"/>
  <c r="BR5" i="13"/>
  <c r="BR6" i="13"/>
  <c r="BR7" i="13"/>
  <c r="BR8" i="13"/>
  <c r="BR9" i="13"/>
  <c r="BR10" i="13"/>
  <c r="BR12" i="13"/>
  <c r="BR13" i="13"/>
  <c r="BR14" i="13"/>
  <c r="BR15" i="13"/>
  <c r="BR18" i="13"/>
  <c r="BR19" i="13"/>
  <c r="BR20" i="13"/>
  <c r="BR22" i="13"/>
  <c r="BR23" i="13"/>
  <c r="BR24" i="13"/>
  <c r="BR25" i="13"/>
  <c r="BR26" i="13"/>
  <c r="BR31" i="13"/>
  <c r="BR32" i="13"/>
  <c r="BR33" i="13"/>
  <c r="BR34" i="13"/>
  <c r="BR36" i="13"/>
  <c r="BR37" i="13"/>
  <c r="BR38" i="13"/>
  <c r="BR39" i="13"/>
  <c r="BR40" i="13"/>
  <c r="BR41" i="13"/>
  <c r="BR42" i="13"/>
  <c r="BR43" i="13"/>
  <c r="BR45" i="13"/>
  <c r="BR47" i="13"/>
  <c r="BR49" i="13"/>
  <c r="BR50" i="13"/>
  <c r="BR51" i="13"/>
  <c r="BR52" i="13"/>
  <c r="BR53" i="13"/>
  <c r="BR55" i="13"/>
  <c r="BR57" i="13"/>
  <c r="BR58" i="13"/>
  <c r="BR59" i="13"/>
  <c r="BR61" i="13"/>
  <c r="BR64" i="13"/>
  <c r="BR65" i="13"/>
  <c r="BR66" i="13"/>
  <c r="BR67" i="13"/>
  <c r="BR68" i="13"/>
  <c r="BR69" i="13"/>
  <c r="BR70" i="13"/>
  <c r="BR71" i="13"/>
  <c r="BR72" i="13"/>
  <c r="BR73" i="13"/>
  <c r="BR74" i="13"/>
  <c r="BR75" i="13"/>
  <c r="BR79" i="13"/>
  <c r="BR80" i="13"/>
  <c r="BR82" i="13"/>
  <c r="BR83" i="13"/>
  <c r="BR84" i="13"/>
  <c r="BR85" i="13"/>
  <c r="BR86" i="13"/>
  <c r="BR87" i="13"/>
  <c r="BR91" i="13"/>
  <c r="BR92" i="13"/>
  <c r="BR93" i="13"/>
  <c r="BR97" i="13"/>
  <c r="BR98" i="13"/>
  <c r="BR100" i="13"/>
  <c r="BR101" i="13"/>
  <c r="BR102" i="13"/>
  <c r="BR2" i="13"/>
  <c r="AD2" i="13" s="1"/>
  <c r="AF2" i="13" s="1"/>
  <c r="V2" i="13" l="1"/>
  <c r="AA83" i="13"/>
  <c r="V83" i="13"/>
  <c r="AA26" i="13"/>
  <c r="V26" i="13"/>
  <c r="AA12" i="13"/>
  <c r="V12" i="13"/>
  <c r="AA101" i="13"/>
  <c r="V101" i="13"/>
  <c r="AA84" i="13"/>
  <c r="V84" i="13"/>
  <c r="AA70" i="13"/>
  <c r="V70" i="13"/>
  <c r="AA57" i="13"/>
  <c r="V57" i="13"/>
  <c r="AA42" i="13"/>
  <c r="V42" i="13"/>
  <c r="AA31" i="13"/>
  <c r="V31" i="13"/>
  <c r="AA14" i="13"/>
  <c r="V14" i="13"/>
  <c r="AA55" i="13"/>
  <c r="V55" i="13"/>
  <c r="AA80" i="13"/>
  <c r="V80" i="13"/>
  <c r="AA67" i="13"/>
  <c r="V67" i="13"/>
  <c r="AA52" i="13"/>
  <c r="V52" i="13"/>
  <c r="AA39" i="13"/>
  <c r="V39" i="13"/>
  <c r="AA24" i="13"/>
  <c r="V24" i="13"/>
  <c r="AA10" i="13"/>
  <c r="V10" i="13"/>
  <c r="AA93" i="13"/>
  <c r="V93" i="13"/>
  <c r="AA79" i="13"/>
  <c r="V79" i="13"/>
  <c r="AA66" i="13"/>
  <c r="V66" i="13"/>
  <c r="AA51" i="13"/>
  <c r="V51" i="13"/>
  <c r="AA38" i="13"/>
  <c r="V38" i="13"/>
  <c r="AA23" i="13"/>
  <c r="V23" i="13"/>
  <c r="AA9" i="13"/>
  <c r="V9" i="13"/>
  <c r="AA92" i="13"/>
  <c r="V92" i="13"/>
  <c r="AA75" i="13"/>
  <c r="V75" i="13"/>
  <c r="AA65" i="13"/>
  <c r="V65" i="13"/>
  <c r="AA50" i="13"/>
  <c r="V50" i="13"/>
  <c r="AA37" i="13"/>
  <c r="V37" i="13"/>
  <c r="AA22" i="13"/>
  <c r="V22" i="13"/>
  <c r="AA8" i="13"/>
  <c r="V8" i="13"/>
  <c r="AA91" i="13"/>
  <c r="V91" i="13"/>
  <c r="AA74" i="13"/>
  <c r="V74" i="13"/>
  <c r="AA64" i="13"/>
  <c r="V64" i="13"/>
  <c r="AA49" i="13"/>
  <c r="V49" i="13"/>
  <c r="AA36" i="13"/>
  <c r="V36" i="13"/>
  <c r="AA20" i="13"/>
  <c r="V20" i="13"/>
  <c r="AA7" i="13"/>
  <c r="V7" i="13"/>
  <c r="AA53" i="13"/>
  <c r="V53" i="13"/>
  <c r="AA87" i="13"/>
  <c r="V87" i="13"/>
  <c r="AA73" i="13"/>
  <c r="V73" i="13"/>
  <c r="AA61" i="13"/>
  <c r="V61" i="13"/>
  <c r="AA47" i="13"/>
  <c r="V47" i="13"/>
  <c r="AA34" i="13"/>
  <c r="V34" i="13"/>
  <c r="AA19" i="13"/>
  <c r="V19" i="13"/>
  <c r="AA6" i="13"/>
  <c r="V6" i="13"/>
  <c r="AA100" i="13"/>
  <c r="V100" i="13"/>
  <c r="AA13" i="13"/>
  <c r="V13" i="13"/>
  <c r="AA68" i="13"/>
  <c r="V68" i="13"/>
  <c r="AA40" i="13"/>
  <c r="V40" i="13"/>
  <c r="AA86" i="13"/>
  <c r="V86" i="13"/>
  <c r="AA72" i="13"/>
  <c r="V72" i="13"/>
  <c r="AA59" i="13"/>
  <c r="V59" i="13"/>
  <c r="AA45" i="13"/>
  <c r="V45" i="13"/>
  <c r="AA33" i="13"/>
  <c r="V33" i="13"/>
  <c r="AA18" i="13"/>
  <c r="V18" i="13"/>
  <c r="AA69" i="13"/>
  <c r="V69" i="13"/>
  <c r="AA41" i="13"/>
  <c r="V41" i="13"/>
  <c r="AA82" i="13"/>
  <c r="V82" i="13"/>
  <c r="AA25" i="13"/>
  <c r="V25" i="13"/>
  <c r="AA102" i="13"/>
  <c r="V102" i="13"/>
  <c r="AA85" i="13"/>
  <c r="V85" i="13"/>
  <c r="AA71" i="13"/>
  <c r="V71" i="13"/>
  <c r="AA58" i="13"/>
  <c r="V58" i="13"/>
  <c r="AA43" i="13"/>
  <c r="V43" i="13"/>
  <c r="AA32" i="13"/>
  <c r="V32" i="13"/>
  <c r="AA15" i="13"/>
  <c r="V15" i="13"/>
  <c r="AA4" i="13"/>
  <c r="V4" i="13"/>
  <c r="AA2" i="13"/>
  <c r="AT97" i="13"/>
  <c r="AX97" i="13"/>
  <c r="AX24" i="13"/>
  <c r="AT24" i="13"/>
  <c r="AX100" i="13"/>
  <c r="AT100" i="13"/>
  <c r="AX83" i="13"/>
  <c r="AT83" i="13"/>
  <c r="AT69" i="13"/>
  <c r="AX69" i="13"/>
  <c r="AX55" i="13"/>
  <c r="AT55" i="13"/>
  <c r="AX41" i="13"/>
  <c r="AT41" i="13"/>
  <c r="AT26" i="13"/>
  <c r="AX26" i="13"/>
  <c r="AX13" i="13"/>
  <c r="AT13" i="13"/>
  <c r="AX93" i="13"/>
  <c r="AT93" i="13"/>
  <c r="AT79" i="13"/>
  <c r="AX79" i="13"/>
  <c r="AT66" i="13"/>
  <c r="AX66" i="13"/>
  <c r="AX51" i="13"/>
  <c r="AT51" i="13"/>
  <c r="AT38" i="13"/>
  <c r="AX38" i="13"/>
  <c r="AX23" i="13"/>
  <c r="AT23" i="13"/>
  <c r="AT9" i="13"/>
  <c r="AX9" i="13"/>
  <c r="AX92" i="13"/>
  <c r="AT92" i="13"/>
  <c r="AX65" i="13"/>
  <c r="AT65" i="13"/>
  <c r="AT8" i="13"/>
  <c r="AX8" i="13"/>
  <c r="AX74" i="13"/>
  <c r="AT74" i="13"/>
  <c r="AX64" i="13"/>
  <c r="AT64" i="13"/>
  <c r="AT49" i="13"/>
  <c r="AX49" i="13"/>
  <c r="AT36" i="13"/>
  <c r="AX36" i="13"/>
  <c r="AX20" i="13"/>
  <c r="AT20" i="13"/>
  <c r="AT7" i="13"/>
  <c r="AX7" i="13"/>
  <c r="AT87" i="13"/>
  <c r="AX87" i="13"/>
  <c r="AX73" i="13"/>
  <c r="AT73" i="13"/>
  <c r="AX61" i="13"/>
  <c r="AT61" i="13"/>
  <c r="AT47" i="13"/>
  <c r="AX47" i="13"/>
  <c r="AX34" i="13"/>
  <c r="AT34" i="13"/>
  <c r="AT19" i="13"/>
  <c r="AX19" i="13"/>
  <c r="AT6" i="13"/>
  <c r="AX6" i="13"/>
  <c r="AT98" i="13"/>
  <c r="AX98" i="13"/>
  <c r="AX80" i="13"/>
  <c r="AT80" i="13"/>
  <c r="AX10" i="13"/>
  <c r="AT10" i="13"/>
  <c r="AX75" i="13"/>
  <c r="AT75" i="13"/>
  <c r="AX50" i="13"/>
  <c r="AT50" i="13"/>
  <c r="AX2" i="13"/>
  <c r="AT2" i="13"/>
  <c r="AT86" i="13"/>
  <c r="AX86" i="13"/>
  <c r="AX72" i="13"/>
  <c r="AT72" i="13"/>
  <c r="AT59" i="13"/>
  <c r="AX59" i="13"/>
  <c r="AX45" i="13"/>
  <c r="AT45" i="13"/>
  <c r="AX33" i="13"/>
  <c r="AT33" i="13"/>
  <c r="AT18" i="13"/>
  <c r="AX18" i="13"/>
  <c r="AT5" i="13"/>
  <c r="AX5" i="13"/>
  <c r="AX82" i="13"/>
  <c r="AT82" i="13"/>
  <c r="AX40" i="13"/>
  <c r="AT40" i="13"/>
  <c r="AX12" i="13"/>
  <c r="AT12" i="13"/>
  <c r="AX52" i="13"/>
  <c r="AT52" i="13"/>
  <c r="AX22" i="13"/>
  <c r="AT22" i="13"/>
  <c r="AX102" i="13"/>
  <c r="AT102" i="13"/>
  <c r="AX85" i="13"/>
  <c r="AT85" i="13"/>
  <c r="AX71" i="13"/>
  <c r="AT71" i="13"/>
  <c r="AT58" i="13"/>
  <c r="AX58" i="13"/>
  <c r="AX43" i="13"/>
  <c r="AT43" i="13"/>
  <c r="AX32" i="13"/>
  <c r="AT32" i="13"/>
  <c r="AX15" i="13"/>
  <c r="AT15" i="13"/>
  <c r="AX4" i="13"/>
  <c r="AT4" i="13"/>
  <c r="AT68" i="13"/>
  <c r="AX68" i="13"/>
  <c r="AX53" i="13"/>
  <c r="AT53" i="13"/>
  <c r="AX25" i="13"/>
  <c r="AT25" i="13"/>
  <c r="AT67" i="13"/>
  <c r="AX67" i="13"/>
  <c r="AT39" i="13"/>
  <c r="AX39" i="13"/>
  <c r="AT37" i="13"/>
  <c r="AX37" i="13"/>
  <c r="AX101" i="13"/>
  <c r="AT101" i="13"/>
  <c r="AX84" i="13"/>
  <c r="AT84" i="13"/>
  <c r="AX70" i="13"/>
  <c r="AT70" i="13"/>
  <c r="AT57" i="13"/>
  <c r="AX57" i="13"/>
  <c r="AX42" i="13"/>
  <c r="AT42" i="13"/>
  <c r="AX31" i="13"/>
  <c r="AT31" i="13"/>
  <c r="AX14" i="13"/>
  <c r="AT14" i="13"/>
  <c r="AP69" i="13"/>
  <c r="AP13" i="13"/>
  <c r="AP80" i="13"/>
  <c r="AP39" i="13"/>
  <c r="BA39" i="13" s="1"/>
  <c r="AP24" i="13"/>
  <c r="AP10" i="13"/>
  <c r="AP79" i="13"/>
  <c r="AP66" i="13"/>
  <c r="AP51" i="13"/>
  <c r="AP38" i="13"/>
  <c r="AP23" i="13"/>
  <c r="AP9" i="13"/>
  <c r="AP92" i="13"/>
  <c r="BA92" i="13" s="1"/>
  <c r="AP75" i="13"/>
  <c r="AP65" i="13"/>
  <c r="AP50" i="13"/>
  <c r="BA50" i="13" s="1"/>
  <c r="AP37" i="13"/>
  <c r="AP22" i="13"/>
  <c r="AP8" i="13"/>
  <c r="AP74" i="13"/>
  <c r="AP64" i="13"/>
  <c r="AP49" i="13"/>
  <c r="AP36" i="13"/>
  <c r="AP20" i="13"/>
  <c r="AP7" i="13"/>
  <c r="AP87" i="13"/>
  <c r="AP73" i="13"/>
  <c r="AP61" i="13"/>
  <c r="AP47" i="13"/>
  <c r="AP34" i="13"/>
  <c r="AP19" i="13"/>
  <c r="AP6" i="13"/>
  <c r="BA6" i="13" s="1"/>
  <c r="AP83" i="13"/>
  <c r="AP26" i="13"/>
  <c r="AP53" i="13"/>
  <c r="AP52" i="13"/>
  <c r="AP93" i="13"/>
  <c r="BA93" i="13" s="1"/>
  <c r="AP2" i="13"/>
  <c r="BA2" i="13" s="1"/>
  <c r="AP86" i="13"/>
  <c r="AP72" i="13"/>
  <c r="AP59" i="13"/>
  <c r="AP45" i="13"/>
  <c r="AP33" i="13"/>
  <c r="BA33" i="13" s="1"/>
  <c r="AP18" i="13"/>
  <c r="AP5" i="13"/>
  <c r="AP100" i="13"/>
  <c r="AP98" i="13"/>
  <c r="AP68" i="13"/>
  <c r="AP40" i="13"/>
  <c r="AP12" i="13"/>
  <c r="AP97" i="13"/>
  <c r="AP67" i="13"/>
  <c r="BA67" i="13" s="1"/>
  <c r="AP102" i="13"/>
  <c r="AP85" i="13"/>
  <c r="BA85" i="13" s="1"/>
  <c r="AP71" i="13"/>
  <c r="AP58" i="13"/>
  <c r="BA58" i="13" s="1"/>
  <c r="AP43" i="13"/>
  <c r="AP32" i="13"/>
  <c r="AP15" i="13"/>
  <c r="AP4" i="13"/>
  <c r="AP55" i="13"/>
  <c r="AP41" i="13"/>
  <c r="AP82" i="13"/>
  <c r="AP25" i="13"/>
  <c r="AP101" i="13"/>
  <c r="AP84" i="13"/>
  <c r="AP70" i="13"/>
  <c r="AP57" i="13"/>
  <c r="AP42" i="13"/>
  <c r="AP31" i="13"/>
  <c r="AP14" i="13"/>
  <c r="AI10" i="13"/>
  <c r="AD10" i="13"/>
  <c r="AI9" i="13"/>
  <c r="AD9" i="13"/>
  <c r="AI92" i="13"/>
  <c r="AD92" i="13"/>
  <c r="AI75" i="13"/>
  <c r="AD75" i="13"/>
  <c r="AI65" i="13"/>
  <c r="AD65" i="13"/>
  <c r="AI50" i="13"/>
  <c r="AD50" i="13"/>
  <c r="AI37" i="13"/>
  <c r="AD37" i="13"/>
  <c r="AI22" i="13"/>
  <c r="AD22" i="13"/>
  <c r="AI8" i="13"/>
  <c r="AD8" i="13"/>
  <c r="AI74" i="13"/>
  <c r="AD74" i="13"/>
  <c r="AI64" i="13"/>
  <c r="AD64" i="13"/>
  <c r="AI49" i="13"/>
  <c r="AD49" i="13"/>
  <c r="AI36" i="13"/>
  <c r="AD36" i="13"/>
  <c r="AI20" i="13"/>
  <c r="AD20" i="13"/>
  <c r="AI7" i="13"/>
  <c r="AD7" i="13"/>
  <c r="AI82" i="13"/>
  <c r="AD82" i="13"/>
  <c r="AI53" i="13"/>
  <c r="AD53" i="13"/>
  <c r="AI40" i="13"/>
  <c r="AD40" i="13"/>
  <c r="AI67" i="13"/>
  <c r="AD67" i="13"/>
  <c r="AI24" i="13"/>
  <c r="AD24" i="13"/>
  <c r="AI38" i="13"/>
  <c r="AD38" i="13"/>
  <c r="AI73" i="13"/>
  <c r="AD73" i="13"/>
  <c r="AI47" i="13"/>
  <c r="AD47" i="13"/>
  <c r="AI34" i="13"/>
  <c r="AD34" i="13"/>
  <c r="AI19" i="13"/>
  <c r="AD19" i="13"/>
  <c r="AI6" i="13"/>
  <c r="AD6" i="13"/>
  <c r="AI100" i="13"/>
  <c r="AD100" i="13"/>
  <c r="AI69" i="13"/>
  <c r="AD69" i="13"/>
  <c r="AI41" i="13"/>
  <c r="AD41" i="13"/>
  <c r="AI98" i="13"/>
  <c r="AI97" i="13"/>
  <c r="AI52" i="13"/>
  <c r="AD52" i="13"/>
  <c r="AI93" i="13"/>
  <c r="AD93" i="13"/>
  <c r="AI51" i="13"/>
  <c r="AD51" i="13"/>
  <c r="AI86" i="13"/>
  <c r="AD86" i="13"/>
  <c r="AI33" i="13"/>
  <c r="AD33" i="13"/>
  <c r="AI5" i="13"/>
  <c r="AI55" i="13"/>
  <c r="AD55" i="13"/>
  <c r="AI13" i="13"/>
  <c r="AD13" i="13"/>
  <c r="AI68" i="13"/>
  <c r="AD68" i="13"/>
  <c r="AI12" i="13"/>
  <c r="AD12" i="13"/>
  <c r="AI80" i="13"/>
  <c r="AD80" i="13"/>
  <c r="AI39" i="13"/>
  <c r="AD39" i="13"/>
  <c r="AI23" i="13"/>
  <c r="AD23" i="13"/>
  <c r="AI87" i="13"/>
  <c r="AD87" i="13"/>
  <c r="AI2" i="13"/>
  <c r="AI59" i="13"/>
  <c r="AD59" i="13"/>
  <c r="AI45" i="13"/>
  <c r="AD45" i="13"/>
  <c r="AI18" i="13"/>
  <c r="AD18" i="13"/>
  <c r="AI102" i="13"/>
  <c r="AD102" i="13"/>
  <c r="AI85" i="13"/>
  <c r="AD85" i="13"/>
  <c r="AI71" i="13"/>
  <c r="AD71" i="13"/>
  <c r="AI58" i="13"/>
  <c r="AD58" i="13"/>
  <c r="AI43" i="13"/>
  <c r="AD43" i="13"/>
  <c r="AI32" i="13"/>
  <c r="AD32" i="13"/>
  <c r="AI15" i="13"/>
  <c r="AD15" i="13"/>
  <c r="AI4" i="13"/>
  <c r="AD4" i="13"/>
  <c r="AI83" i="13"/>
  <c r="AD83" i="13"/>
  <c r="AI26" i="13"/>
  <c r="AD26" i="13"/>
  <c r="AI25" i="13"/>
  <c r="AD25" i="13"/>
  <c r="AI79" i="13"/>
  <c r="AD79" i="13"/>
  <c r="AI66" i="13"/>
  <c r="AD66" i="13"/>
  <c r="AI61" i="13"/>
  <c r="AD61" i="13"/>
  <c r="AI72" i="13"/>
  <c r="AD72" i="13"/>
  <c r="AI101" i="13"/>
  <c r="AD101" i="13"/>
  <c r="AI84" i="13"/>
  <c r="AD84" i="13"/>
  <c r="AI70" i="13"/>
  <c r="AD70" i="13"/>
  <c r="AI57" i="13"/>
  <c r="AD57" i="13"/>
  <c r="AI42" i="13"/>
  <c r="AD42" i="13"/>
  <c r="AI31" i="13"/>
  <c r="AD31" i="13"/>
  <c r="AI14" i="13"/>
  <c r="AD14" i="13"/>
  <c r="BA43" i="13" l="1"/>
  <c r="BA49" i="13"/>
  <c r="BA22" i="13"/>
  <c r="BA84" i="13"/>
  <c r="BA87" i="13"/>
  <c r="BA75" i="13"/>
  <c r="BA25" i="13"/>
  <c r="BA9" i="13"/>
  <c r="BA97" i="13"/>
  <c r="BA59" i="13"/>
  <c r="BA19" i="13"/>
  <c r="BA10" i="13"/>
  <c r="BA53" i="13"/>
  <c r="BA101" i="13"/>
  <c r="BA82" i="13"/>
  <c r="BA102" i="13"/>
  <c r="BA55" i="13"/>
  <c r="BA64" i="13"/>
  <c r="BA23" i="13"/>
  <c r="BA100" i="13"/>
  <c r="BA14" i="13"/>
  <c r="BA69" i="13"/>
  <c r="BA52" i="13"/>
  <c r="BA83" i="13"/>
  <c r="BA41" i="13"/>
  <c r="BA45" i="13"/>
  <c r="BA13" i="13"/>
  <c r="BA26" i="13"/>
  <c r="BA32" i="13"/>
  <c r="BA20" i="13"/>
  <c r="BA80" i="13"/>
  <c r="BA66" i="13"/>
  <c r="BA70" i="13"/>
  <c r="BA98" i="13"/>
  <c r="BA73" i="13"/>
  <c r="BA79" i="13"/>
  <c r="BA71" i="13"/>
  <c r="BA5" i="13"/>
  <c r="BA7" i="13"/>
  <c r="BA65" i="13"/>
  <c r="BA24" i="13"/>
  <c r="BA18" i="13"/>
  <c r="BA31" i="13"/>
  <c r="BA4" i="13"/>
  <c r="BA12" i="13"/>
  <c r="BA72" i="13"/>
  <c r="BA34" i="13"/>
  <c r="BA74" i="13"/>
  <c r="BA38" i="13"/>
  <c r="BA36" i="13"/>
  <c r="BA42" i="13"/>
  <c r="BA15" i="13"/>
  <c r="BA40" i="13"/>
  <c r="BA86" i="13"/>
  <c r="BA47" i="13"/>
  <c r="BA8" i="13"/>
  <c r="BA51" i="13"/>
  <c r="BA57" i="13"/>
  <c r="BA68" i="13"/>
  <c r="BA61" i="13"/>
  <c r="BA37" i="13"/>
  <c r="BC2" i="13"/>
  <c r="BC31" i="13"/>
  <c r="AG31" i="13"/>
  <c r="AF31" i="13"/>
  <c r="BC43" i="13"/>
  <c r="AG43" i="13"/>
  <c r="AF43" i="13"/>
  <c r="BC58" i="13"/>
  <c r="AF58" i="13"/>
  <c r="AG58" i="13"/>
  <c r="BC87" i="13"/>
  <c r="AF87" i="13"/>
  <c r="AG87" i="13"/>
  <c r="BC74" i="13"/>
  <c r="AG74" i="13"/>
  <c r="AF74" i="13"/>
  <c r="BC72" i="13"/>
  <c r="AG72" i="13"/>
  <c r="AF72" i="13"/>
  <c r="BC13" i="13"/>
  <c r="AG13" i="13"/>
  <c r="AF13" i="13"/>
  <c r="BC51" i="13"/>
  <c r="AG51" i="13"/>
  <c r="AF51" i="13"/>
  <c r="BC41" i="13"/>
  <c r="AG41" i="13"/>
  <c r="AF41" i="13"/>
  <c r="BC34" i="13"/>
  <c r="AG34" i="13"/>
  <c r="AF34" i="13"/>
  <c r="BC67" i="13"/>
  <c r="AF67" i="13"/>
  <c r="AG67" i="13"/>
  <c r="BC20" i="13"/>
  <c r="AF20" i="13"/>
  <c r="AG20" i="13"/>
  <c r="BC65" i="13"/>
  <c r="AG65" i="13"/>
  <c r="AF65" i="13"/>
  <c r="BC102" i="13"/>
  <c r="AG102" i="13"/>
  <c r="AF102" i="13"/>
  <c r="BC19" i="13"/>
  <c r="AF19" i="13"/>
  <c r="AG19" i="13"/>
  <c r="BC50" i="13"/>
  <c r="AF50" i="13"/>
  <c r="AG50" i="13"/>
  <c r="BC25" i="13"/>
  <c r="AG25" i="13"/>
  <c r="AF25" i="13"/>
  <c r="BC86" i="13"/>
  <c r="AG86" i="13"/>
  <c r="AF86" i="13"/>
  <c r="BC24" i="13"/>
  <c r="AG24" i="13"/>
  <c r="AF24" i="13"/>
  <c r="BC10" i="13"/>
  <c r="AF10" i="13"/>
  <c r="AG10" i="13"/>
  <c r="BC93" i="13"/>
  <c r="AG93" i="13"/>
  <c r="AF93" i="13"/>
  <c r="BC36" i="13"/>
  <c r="AG36" i="13"/>
  <c r="AF36" i="13"/>
  <c r="BC8" i="13"/>
  <c r="AF8" i="13"/>
  <c r="AG8" i="13"/>
  <c r="BC75" i="13"/>
  <c r="AG75" i="13"/>
  <c r="AF75" i="13"/>
  <c r="BC68" i="13"/>
  <c r="AF68" i="13"/>
  <c r="AG68" i="13"/>
  <c r="BC7" i="13"/>
  <c r="AF7" i="13"/>
  <c r="AG7" i="13"/>
  <c r="BC32" i="13"/>
  <c r="AG32" i="13"/>
  <c r="AF32" i="13"/>
  <c r="BC18" i="13"/>
  <c r="AF18" i="13"/>
  <c r="AG18" i="13"/>
  <c r="BC57" i="13"/>
  <c r="AF57" i="13"/>
  <c r="AG57" i="13"/>
  <c r="BC45" i="13"/>
  <c r="AG45" i="13"/>
  <c r="AF45" i="13"/>
  <c r="BC47" i="13"/>
  <c r="AF47" i="13"/>
  <c r="AG47" i="13"/>
  <c r="BC59" i="13"/>
  <c r="AF59" i="13"/>
  <c r="AG59" i="13"/>
  <c r="BC100" i="13"/>
  <c r="AF100" i="13"/>
  <c r="AG100" i="13"/>
  <c r="BC49" i="13"/>
  <c r="AF49" i="13"/>
  <c r="AG49" i="13"/>
  <c r="BC92" i="13"/>
  <c r="AG92" i="13"/>
  <c r="AF92" i="13"/>
  <c r="BC26" i="13"/>
  <c r="AG26" i="13"/>
  <c r="AF26" i="13"/>
  <c r="BC61" i="13"/>
  <c r="AG61" i="13"/>
  <c r="AF61" i="13"/>
  <c r="BC39" i="13"/>
  <c r="AF39" i="13"/>
  <c r="AG39" i="13"/>
  <c r="BC40" i="13"/>
  <c r="AF40" i="13"/>
  <c r="AG40" i="13"/>
  <c r="BC70" i="13"/>
  <c r="AF70" i="13"/>
  <c r="AG70" i="13"/>
  <c r="BC4" i="13"/>
  <c r="AG4" i="13"/>
  <c r="AF4" i="13"/>
  <c r="BC80" i="13"/>
  <c r="AF80" i="13"/>
  <c r="AG80" i="13"/>
  <c r="BC73" i="13"/>
  <c r="AG73" i="13"/>
  <c r="AF73" i="13"/>
  <c r="BC101" i="13"/>
  <c r="AG101" i="13"/>
  <c r="AF101" i="13"/>
  <c r="BC42" i="13"/>
  <c r="AG42" i="13"/>
  <c r="AF42" i="13"/>
  <c r="BC23" i="13"/>
  <c r="AG23" i="13"/>
  <c r="AF23" i="13"/>
  <c r="BC83" i="13"/>
  <c r="AG83" i="13"/>
  <c r="AF83" i="13"/>
  <c r="BC55" i="13"/>
  <c r="AG55" i="13"/>
  <c r="AF55" i="13"/>
  <c r="BC69" i="13"/>
  <c r="AF69" i="13"/>
  <c r="AG69" i="13"/>
  <c r="BC66" i="13"/>
  <c r="AG66" i="13"/>
  <c r="AF66" i="13"/>
  <c r="BC71" i="13"/>
  <c r="AG71" i="13"/>
  <c r="AF71" i="13"/>
  <c r="BC52" i="13"/>
  <c r="AG52" i="13"/>
  <c r="AF52" i="13"/>
  <c r="BC53" i="13"/>
  <c r="AG53" i="13"/>
  <c r="AF53" i="13"/>
  <c r="BC22" i="13"/>
  <c r="AG22" i="13"/>
  <c r="AF22" i="13"/>
  <c r="BC14" i="13"/>
  <c r="AG14" i="13"/>
  <c r="AF14" i="13"/>
  <c r="BC84" i="13"/>
  <c r="AG84" i="13"/>
  <c r="AF84" i="13"/>
  <c r="BC79" i="13"/>
  <c r="AF79" i="13"/>
  <c r="AG79" i="13"/>
  <c r="BC15" i="13"/>
  <c r="AG15" i="13"/>
  <c r="AF15" i="13"/>
  <c r="BC85" i="13"/>
  <c r="AG85" i="13"/>
  <c r="AF85" i="13"/>
  <c r="AG2" i="13"/>
  <c r="BC12" i="13"/>
  <c r="AG12" i="13"/>
  <c r="AF12" i="13"/>
  <c r="BC33" i="13"/>
  <c r="AG33" i="13"/>
  <c r="AF33" i="13"/>
  <c r="BC6" i="13"/>
  <c r="AG6" i="13"/>
  <c r="AF6" i="13"/>
  <c r="BC38" i="13"/>
  <c r="AF38" i="13"/>
  <c r="AG38" i="13"/>
  <c r="BC82" i="13"/>
  <c r="AG82" i="13"/>
  <c r="AF82" i="13"/>
  <c r="BC64" i="13"/>
  <c r="AG64" i="13"/>
  <c r="AF64" i="13"/>
  <c r="BC37" i="13"/>
  <c r="AF37" i="13"/>
  <c r="AG37" i="13"/>
  <c r="BC9" i="13"/>
  <c r="AF9" i="13"/>
  <c r="AG9" i="13"/>
  <c r="H2" i="42" l="1"/>
  <c r="I2" i="42" s="1"/>
  <c r="G3" i="42"/>
  <c r="H3" i="42" s="1"/>
  <c r="I3" i="42" s="1"/>
  <c r="G4" i="42"/>
  <c r="H4" i="42" s="1"/>
  <c r="I4" i="42" s="1"/>
  <c r="G5" i="42"/>
  <c r="H5" i="42" s="1"/>
  <c r="I5" i="42" s="1"/>
  <c r="G6" i="42"/>
  <c r="H6" i="42" s="1"/>
  <c r="I6" i="42" s="1"/>
  <c r="G7" i="42"/>
  <c r="H7" i="42" s="1"/>
  <c r="I7" i="42" s="1"/>
  <c r="G8" i="42"/>
  <c r="H8" i="42" s="1"/>
  <c r="I8" i="42" s="1"/>
  <c r="G9" i="42"/>
  <c r="H9" i="42" s="1"/>
  <c r="I9" i="42" s="1"/>
  <c r="G10" i="42"/>
  <c r="H10" i="42" s="1"/>
  <c r="I10" i="42" s="1"/>
  <c r="G11" i="42"/>
  <c r="H11" i="42" s="1"/>
  <c r="I11" i="42" s="1"/>
  <c r="G12" i="42"/>
  <c r="H12" i="42" s="1"/>
  <c r="I12" i="42" s="1"/>
  <c r="G13" i="42"/>
  <c r="H13" i="42" s="1"/>
  <c r="I13" i="42" s="1"/>
  <c r="G14" i="42"/>
  <c r="H14" i="42" s="1"/>
  <c r="I14" i="42" s="1"/>
  <c r="G15" i="42"/>
  <c r="H15" i="42" s="1"/>
  <c r="I15" i="42" s="1"/>
  <c r="G16" i="42"/>
  <c r="H16" i="42" s="1"/>
  <c r="I16" i="42" s="1"/>
  <c r="G17" i="42"/>
  <c r="H17" i="42" s="1"/>
  <c r="I17" i="42" s="1"/>
  <c r="G18" i="42"/>
  <c r="H18" i="42" s="1"/>
  <c r="I18" i="42" s="1"/>
  <c r="G19" i="42"/>
  <c r="H19" i="42" s="1"/>
  <c r="I19" i="42" s="1"/>
  <c r="G20" i="42"/>
  <c r="H20" i="42" s="1"/>
  <c r="I20" i="42" s="1"/>
  <c r="G21" i="42"/>
  <c r="H21" i="42" s="1"/>
  <c r="I21" i="42" s="1"/>
  <c r="G22" i="42"/>
  <c r="H22" i="42" s="1"/>
  <c r="I22" i="42" s="1"/>
  <c r="G23" i="42"/>
  <c r="H23" i="42" s="1"/>
  <c r="I23" i="42" s="1"/>
  <c r="G24" i="42"/>
  <c r="H24" i="42" s="1"/>
  <c r="I24" i="42" s="1"/>
  <c r="G25" i="42"/>
  <c r="H25" i="42" s="1"/>
  <c r="I25" i="42" s="1"/>
  <c r="G26" i="42"/>
  <c r="H26" i="42" s="1"/>
  <c r="I26" i="42" s="1"/>
  <c r="G27" i="42"/>
  <c r="H27" i="42" s="1"/>
  <c r="I27" i="42" s="1"/>
  <c r="G28" i="42"/>
  <c r="G29" i="42"/>
  <c r="H29" i="42" s="1"/>
  <c r="I29" i="42" s="1"/>
  <c r="G30" i="42"/>
  <c r="H30" i="42" s="1"/>
  <c r="I30" i="42" s="1"/>
  <c r="G31" i="42"/>
  <c r="H31" i="42" s="1"/>
  <c r="I31" i="42" s="1"/>
  <c r="G32" i="42"/>
  <c r="H32" i="42" s="1"/>
  <c r="I32" i="42" s="1"/>
  <c r="G33" i="42"/>
  <c r="H33" i="42" s="1"/>
  <c r="I33" i="42" s="1"/>
  <c r="G34" i="42"/>
  <c r="H34" i="42" s="1"/>
  <c r="I34" i="42" s="1"/>
  <c r="G35" i="42"/>
  <c r="H35" i="42" s="1"/>
  <c r="I35" i="42" s="1"/>
  <c r="G36" i="42"/>
  <c r="H36" i="42" s="1"/>
  <c r="I36" i="42" s="1"/>
  <c r="G37" i="42"/>
  <c r="H37" i="42" s="1"/>
  <c r="I37" i="42" s="1"/>
  <c r="G38" i="42"/>
  <c r="H38" i="42" s="1"/>
  <c r="I38" i="42" s="1"/>
  <c r="G39" i="42"/>
  <c r="H39" i="42" s="1"/>
  <c r="I39" i="42" s="1"/>
  <c r="G40" i="42"/>
  <c r="H40" i="42" s="1"/>
  <c r="I40" i="42" s="1"/>
  <c r="G41" i="42"/>
  <c r="H41" i="42" s="1"/>
  <c r="I41" i="42" s="1"/>
  <c r="G42" i="42"/>
  <c r="H42" i="42" s="1"/>
  <c r="I42" i="42" s="1"/>
  <c r="G43" i="42"/>
  <c r="H43" i="42" s="1"/>
  <c r="I43" i="42" s="1"/>
  <c r="G44" i="42"/>
  <c r="H44" i="42" s="1"/>
  <c r="I44" i="42" s="1"/>
  <c r="G45" i="42"/>
  <c r="H45" i="42" s="1"/>
  <c r="I45" i="42" s="1"/>
  <c r="G46" i="42"/>
  <c r="H46" i="42"/>
  <c r="I46" i="42" s="1"/>
  <c r="H28" i="42"/>
  <c r="I28" i="42" s="1"/>
  <c r="K34" i="42" l="1"/>
  <c r="K28" i="42"/>
  <c r="K41" i="42"/>
  <c r="K42" i="42"/>
  <c r="K2" i="42"/>
  <c r="K36" i="42"/>
  <c r="K35" i="42"/>
  <c r="K37" i="42"/>
  <c r="K44" i="42"/>
  <c r="K43" i="42"/>
  <c r="K29" i="42"/>
  <c r="K31" i="42"/>
  <c r="K5" i="42"/>
  <c r="K4" i="42"/>
  <c r="K3" i="42"/>
  <c r="K30" i="42"/>
  <c r="AO12" i="22" l="1"/>
  <c r="AV4" i="22" l="1"/>
  <c r="AU4" i="22"/>
  <c r="AW3" i="22"/>
  <c r="AW4" i="22" s="1"/>
  <c r="AS3" i="22"/>
  <c r="AS4" i="22" s="1"/>
  <c r="AN3" i="22" l="1"/>
  <c r="AB3" i="11" l="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2" i="11"/>
  <c r="AP12" i="22" l="1"/>
  <c r="AQ12" i="22"/>
  <c r="AR12" i="22"/>
  <c r="AN12" i="22"/>
  <c r="AR3" i="22"/>
  <c r="AO3" i="22"/>
  <c r="AP3" i="22"/>
  <c r="AQ3" i="22"/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9" i="13"/>
  <c r="G100" i="13"/>
  <c r="G101" i="13"/>
  <c r="G102" i="13"/>
  <c r="G103" i="13"/>
</calcChain>
</file>

<file path=xl/sharedStrings.xml><?xml version="1.0" encoding="utf-8"?>
<sst xmlns="http://schemas.openxmlformats.org/spreadsheetml/2006/main" count="4007" uniqueCount="1947">
  <si>
    <t>2 sigma error</t>
  </si>
  <si>
    <t>% error</t>
  </si>
  <si>
    <t>DataSet/Point</t>
  </si>
  <si>
    <t>Comment</t>
  </si>
  <si>
    <t>Na2O</t>
  </si>
  <si>
    <t>MgO</t>
  </si>
  <si>
    <t>Al2O3</t>
  </si>
  <si>
    <t>SiO2</t>
  </si>
  <si>
    <t>K2O</t>
  </si>
  <si>
    <t>CaO</t>
  </si>
  <si>
    <t>MnO</t>
  </si>
  <si>
    <t>FeO</t>
  </si>
  <si>
    <t>Cr2O3</t>
  </si>
  <si>
    <t>TiO2</t>
  </si>
  <si>
    <t>Cl</t>
  </si>
  <si>
    <t>SO2</t>
  </si>
  <si>
    <t>P2O5</t>
  </si>
  <si>
    <t>NiO</t>
  </si>
  <si>
    <t>Total</t>
  </si>
  <si>
    <t>Point#</t>
  </si>
  <si>
    <t>Date</t>
  </si>
  <si>
    <t>Near MI</t>
  </si>
  <si>
    <t>CORE</t>
  </si>
  <si>
    <t>Fo Core</t>
  </si>
  <si>
    <t>RIM</t>
  </si>
  <si>
    <t>LA_ICP_MS Comment MI</t>
  </si>
  <si>
    <t>Ca</t>
  </si>
  <si>
    <t>Ti</t>
  </si>
  <si>
    <t>Cr</t>
  </si>
  <si>
    <t>Ni</t>
  </si>
  <si>
    <t xml:space="preserve">LA-ICP-MS Comment Ol </t>
  </si>
  <si>
    <t>SiO2 (wt%)</t>
  </si>
  <si>
    <t>CO2 (ppm)</t>
  </si>
  <si>
    <t>H2O (wt%)</t>
  </si>
  <si>
    <t>S (ppm)</t>
  </si>
  <si>
    <t>[CO2] ppm</t>
  </si>
  <si>
    <t>[H2O]</t>
  </si>
  <si>
    <t>[F] ppm</t>
  </si>
  <si>
    <t>[S] ppm</t>
  </si>
  <si>
    <t>[Cl] ppm</t>
  </si>
  <si>
    <t>MI Z-Axis (from Raman Z-stack)(µm)</t>
  </si>
  <si>
    <t>MI X-Axis (ImageJ from Photo)(µm)</t>
  </si>
  <si>
    <t>MI Y-Axis (ImageJ from Photo)(µm)</t>
  </si>
  <si>
    <t>Bubble X-Axis (ImageJ circle fit)(µm)</t>
  </si>
  <si>
    <t>Bubble Y-Axis(ImageJ circle fit)(µm)</t>
  </si>
  <si>
    <t>Bubble Z-Axis(X+Y/2)(µm)</t>
  </si>
  <si>
    <t>Bubble Volume for MI only (µm^3)</t>
  </si>
  <si>
    <t>Total Spinel Volume</t>
  </si>
  <si>
    <t>MI Volume Minus Total Spinel Volume (µm^3)</t>
  </si>
  <si>
    <t xml:space="preserve">64 / 1 . </t>
  </si>
  <si>
    <t>LM0_G1_MI1_1</t>
  </si>
  <si>
    <t>Friday, October 21, 2022 1:20:37 PM</t>
  </si>
  <si>
    <t xml:space="preserve">335 / 1 . </t>
  </si>
  <si>
    <t>LM0_G1_NMI1_2</t>
  </si>
  <si>
    <t>Friday, October 21, 2022 6:19:17 AM</t>
  </si>
  <si>
    <t xml:space="preserve">333 / 1 . </t>
  </si>
  <si>
    <t>LM0_G1_CORE_2</t>
  </si>
  <si>
    <t>Friday, October 21, 2022 6:15:07 AM</t>
  </si>
  <si>
    <t xml:space="preserve">337 / 1 . </t>
  </si>
  <si>
    <t>LM0_G1_RIM_2</t>
  </si>
  <si>
    <t>Friday, October 21, 2022 6:23:29 AM</t>
  </si>
  <si>
    <t>OL_LM0_G1_NMI1</t>
  </si>
  <si>
    <t>-</t>
  </si>
  <si>
    <t>LM0 G2 MI1</t>
  </si>
  <si>
    <t xml:space="preserve">7 / 1 . </t>
  </si>
  <si>
    <t>LM0_G2_MI1_2</t>
  </si>
  <si>
    <t>Friday, October 21, 2022 10:40:32 AM</t>
  </si>
  <si>
    <t xml:space="preserve">181 / 1 . </t>
  </si>
  <si>
    <t>LM0_G2_NMI1_2</t>
  </si>
  <si>
    <t>Friday, October 21, 2022 12:45:44 AM</t>
  </si>
  <si>
    <t xml:space="preserve">177 / 1 . </t>
  </si>
  <si>
    <t>LM0_G2_CORE_1</t>
  </si>
  <si>
    <t>Friday, October 21, 2022 12:37:17 AM</t>
  </si>
  <si>
    <t xml:space="preserve">182 / 1 . </t>
  </si>
  <si>
    <t>LM0_G2_EDGE_1</t>
  </si>
  <si>
    <t>Friday, October 21, 2022 12:47:49 AM</t>
  </si>
  <si>
    <t>LM0_G2_MI1</t>
  </si>
  <si>
    <t/>
  </si>
  <si>
    <t>OL_LM0_G2_NMI1</t>
  </si>
  <si>
    <t xml:space="preserve">5 / 1 . </t>
  </si>
  <si>
    <t>LM0_G2_MI2_2</t>
  </si>
  <si>
    <t>Friday, October 21, 2022 10:36:24 AM</t>
  </si>
  <si>
    <t xml:space="preserve">178 / 1 . </t>
  </si>
  <si>
    <t>LM0_G2_NMI2_1</t>
  </si>
  <si>
    <t>Friday, October 21, 2022 12:39:25 AM</t>
  </si>
  <si>
    <t>LM0_G2_MI2</t>
  </si>
  <si>
    <t>OL_LM0_G2_NMI2</t>
  </si>
  <si>
    <t>LM0 G3 MI1</t>
  </si>
  <si>
    <t xml:space="preserve">59 / 1 . </t>
  </si>
  <si>
    <t>LM0_G3_MI1_2</t>
  </si>
  <si>
    <t>Friday, October 21, 2022 1:09:44 PM</t>
  </si>
  <si>
    <t xml:space="preserve">310 / 1 . </t>
  </si>
  <si>
    <t>LM0_G3_NMI1_1</t>
  </si>
  <si>
    <t>Friday, October 21, 2022 5:24:50 AM</t>
  </si>
  <si>
    <t xml:space="preserve">309 / 1 . </t>
  </si>
  <si>
    <t>LM0_G3_CORE_2</t>
  </si>
  <si>
    <t>Friday, October 21, 2022 5:22:35 AM</t>
  </si>
  <si>
    <t xml:space="preserve">312 / 1 . </t>
  </si>
  <si>
    <t>LM0_G3_RIM_1</t>
  </si>
  <si>
    <t>Friday, October 21, 2022 5:29:19 AM</t>
  </si>
  <si>
    <t>LM0_G3_MI1</t>
  </si>
  <si>
    <t>OL_LM0_G3_NMI1</t>
  </si>
  <si>
    <t xml:space="preserve">16 / 1 . </t>
  </si>
  <si>
    <t>LM0_G7_MI1_1</t>
  </si>
  <si>
    <t>Friday, October 21, 2022 11:07:36 AM</t>
  </si>
  <si>
    <t xml:space="preserve">205 / 1 . </t>
  </si>
  <si>
    <t>LM0_G7_NMI1_2</t>
  </si>
  <si>
    <t>Friday, October 21, 2022 1:36:00 AM</t>
  </si>
  <si>
    <t xml:space="preserve">202 / 1 . </t>
  </si>
  <si>
    <t>LM0_G7_CORE_1</t>
  </si>
  <si>
    <t>Friday, October 21, 2022 1:29:41 AM</t>
  </si>
  <si>
    <t xml:space="preserve">209 / 1 . </t>
  </si>
  <si>
    <t>LM0_G7_RIM_2</t>
  </si>
  <si>
    <t>Friday, October 21, 2022 1:44:23 AM</t>
  </si>
  <si>
    <t>LM0_G7_MI1</t>
  </si>
  <si>
    <t>OL_LM0_G7_NMI1</t>
  </si>
  <si>
    <t xml:space="preserve">19 / 1 . </t>
  </si>
  <si>
    <t>LM0_G7_MI2_2</t>
  </si>
  <si>
    <t>Friday, October 21, 2022 11:13:49 AM</t>
  </si>
  <si>
    <t xml:space="preserve">206 / 1 . </t>
  </si>
  <si>
    <t>LM0_G7_NMI2_1</t>
  </si>
  <si>
    <t>Friday, October 21, 2022 1:38:05 AM</t>
  </si>
  <si>
    <t>LM0_G7_MI2</t>
  </si>
  <si>
    <t>OL_LM0_G7_NMI2</t>
  </si>
  <si>
    <t xml:space="preserve">36 / 1 . </t>
  </si>
  <si>
    <t>LM0_G9_MI1_2</t>
  </si>
  <si>
    <t>Friday, October 21, 2022 12:20:31 PM</t>
  </si>
  <si>
    <t xml:space="preserve">254 / 1 . </t>
  </si>
  <si>
    <t>LM0_G9_NMI1_2</t>
  </si>
  <si>
    <t>Friday, October 21, 2022 3:21:09 AM</t>
  </si>
  <si>
    <t xml:space="preserve">252 / 1 . </t>
  </si>
  <si>
    <t>LM0_G9_CORE_2</t>
  </si>
  <si>
    <t>Friday, October 21, 2022 3:16:51 AM</t>
  </si>
  <si>
    <t xml:space="preserve">256 / 1 . </t>
  </si>
  <si>
    <t>LM0_G9_RIM_2</t>
  </si>
  <si>
    <t>Friday, October 21, 2022 3:25:29 AM</t>
  </si>
  <si>
    <t>LM0_G9_MI1</t>
  </si>
  <si>
    <t>OL_LM0_G9_NMI1</t>
  </si>
  <si>
    <t>LM0 G14 MI1</t>
  </si>
  <si>
    <t xml:space="preserve">28 / 1 . </t>
  </si>
  <si>
    <t>LM0_G14_MI1_1</t>
  </si>
  <si>
    <t>Friday, October 21, 2022 12:03:30 PM</t>
  </si>
  <si>
    <t xml:space="preserve">229 / 1 . </t>
  </si>
  <si>
    <t>LM0_G14_NMI1_2</t>
  </si>
  <si>
    <t>Friday, October 21, 2022 2:27:04 AM</t>
  </si>
  <si>
    <t xml:space="preserve">227 / 1 . </t>
  </si>
  <si>
    <t>LM0_G14_CORE_2</t>
  </si>
  <si>
    <t>Friday, October 21, 2022 2:22:47 AM</t>
  </si>
  <si>
    <t xml:space="preserve">231 / 1 . </t>
  </si>
  <si>
    <t>LM0_G14_RIM_2</t>
  </si>
  <si>
    <t>Friday, October 21, 2022 2:31:20 AM</t>
  </si>
  <si>
    <t>LM0_G14_MI1</t>
  </si>
  <si>
    <t>OL_LM0_G14_NMI14</t>
  </si>
  <si>
    <t>LM0 G18 MI1</t>
  </si>
  <si>
    <t xml:space="preserve">79 / 1 . </t>
  </si>
  <si>
    <t>LM0_G18_MI1_2</t>
  </si>
  <si>
    <t>Friday, October 21, 2022 2:03:37 PM</t>
  </si>
  <si>
    <t xml:space="preserve">266 / 1 . </t>
  </si>
  <si>
    <t>LM0_G18_NMI1_2</t>
  </si>
  <si>
    <t>Friday, October 21, 2022 3:47:12 AM</t>
  </si>
  <si>
    <t xml:space="preserve">264 / 1 . </t>
  </si>
  <si>
    <t>LM0_G18_CORE_2</t>
  </si>
  <si>
    <t>Friday, October 21, 2022 3:42:53 AM</t>
  </si>
  <si>
    <t xml:space="preserve">267 / 1 . </t>
  </si>
  <si>
    <t>LM0_G18_RIM_1</t>
  </si>
  <si>
    <t>Friday, October 21, 2022 3:49:22 AM</t>
  </si>
  <si>
    <t>LM0_G18_MI1</t>
  </si>
  <si>
    <t>OL_LM0_G18_NMI1</t>
  </si>
  <si>
    <t>LM0 G21 MI1</t>
  </si>
  <si>
    <t xml:space="preserve">13 / 1 . </t>
  </si>
  <si>
    <t>LM0_G21_MI1_2</t>
  </si>
  <si>
    <t>Friday, October 21, 2022 11:01:23 AM</t>
  </si>
  <si>
    <t xml:space="preserve">196 / 1 . </t>
  </si>
  <si>
    <t>LM0_G21_NMI1_1</t>
  </si>
  <si>
    <t>Friday, October 21, 2022 1:17:05 AM</t>
  </si>
  <si>
    <t xml:space="preserve">195 / 1 . </t>
  </si>
  <si>
    <t>LM0_G21_CORE_2</t>
  </si>
  <si>
    <t>Friday, October 21, 2022 1:14:56 AM</t>
  </si>
  <si>
    <t xml:space="preserve">201 / 1 . </t>
  </si>
  <si>
    <t>LM0_G21_RIM_2</t>
  </si>
  <si>
    <t>Friday, October 21, 2022 1:27:34 AM</t>
  </si>
  <si>
    <t>LM0_G21_MI1</t>
  </si>
  <si>
    <t>OL_LM0_G21_NMI1</t>
  </si>
  <si>
    <t>LM0 G21 MI2</t>
  </si>
  <si>
    <t xml:space="preserve">14 / 1 . </t>
  </si>
  <si>
    <t>LM0_G21_MI2_1</t>
  </si>
  <si>
    <t>Friday, October 21, 2022 11:03:28 AM</t>
  </si>
  <si>
    <t xml:space="preserve">199 / 1 . </t>
  </si>
  <si>
    <t>LM0_G21_NMI2_2</t>
  </si>
  <si>
    <t>Friday, October 21, 2022 1:23:22 AM</t>
  </si>
  <si>
    <t>LM0_G21_MI2</t>
  </si>
  <si>
    <t>OL_LM0_G21_NMI2</t>
  </si>
  <si>
    <t xml:space="preserve">10 / 1 . </t>
  </si>
  <si>
    <t>LM0_G22_MI1_1</t>
  </si>
  <si>
    <t>Friday, October 21, 2022 10:55:12 AM</t>
  </si>
  <si>
    <t xml:space="preserve">190 / 1 . </t>
  </si>
  <si>
    <t>LM0_G22_NMI1_1</t>
  </si>
  <si>
    <t>Friday, October 21, 2022 1:04:28 AM</t>
  </si>
  <si>
    <t xml:space="preserve">189 / 1 . </t>
  </si>
  <si>
    <t>LM0_G22_CORE_2</t>
  </si>
  <si>
    <t>Friday, October 21, 2022 1:02:22 AM</t>
  </si>
  <si>
    <t xml:space="preserve">192 / 1 . </t>
  </si>
  <si>
    <t>LM0_G22_RIM_1</t>
  </si>
  <si>
    <t>Friday, October 21, 2022 1:08:39 AM</t>
  </si>
  <si>
    <t>LM0_G22_MI1</t>
  </si>
  <si>
    <t>OL_LM0_G22_NMI1</t>
  </si>
  <si>
    <t>LM0 G23 MI1</t>
  </si>
  <si>
    <t xml:space="preserve">66 / 1 . </t>
  </si>
  <si>
    <t>LM0_G23_MI1_1</t>
  </si>
  <si>
    <t>Friday, October 21, 2022 1:24:57 PM</t>
  </si>
  <si>
    <t xml:space="preserve">329 / 1 . </t>
  </si>
  <si>
    <t>LM0_G23_NMI1_2</t>
  </si>
  <si>
    <t>Friday, October 21, 2022 6:06:45 AM</t>
  </si>
  <si>
    <t xml:space="preserve">326 / 1 . </t>
  </si>
  <si>
    <t>LM0_G23_CORE_1</t>
  </si>
  <si>
    <t>Friday, October 21, 2022 6:00:29 AM</t>
  </si>
  <si>
    <t xml:space="preserve">331 / 1 . </t>
  </si>
  <si>
    <t>LM0_G23_RIM_2</t>
  </si>
  <si>
    <t>Friday, October 21, 2022 6:10:56 AM</t>
  </si>
  <si>
    <t>LM0_G23_MI1</t>
  </si>
  <si>
    <t>OL_LM0_G23_NMI1</t>
  </si>
  <si>
    <t>LM0 G24 MI1</t>
  </si>
  <si>
    <t xml:space="preserve">44 / 1 . </t>
  </si>
  <si>
    <t>LM0_G24_MI1_1</t>
  </si>
  <si>
    <t>Friday, October 21, 2022 12:37:36 PM</t>
  </si>
  <si>
    <t xml:space="preserve">272 / 1 . </t>
  </si>
  <si>
    <t>LM0_G24_NMI1_2</t>
  </si>
  <si>
    <t>Friday, October 21, 2022 4:00:17 AM</t>
  </si>
  <si>
    <t xml:space="preserve">270 / 1 . </t>
  </si>
  <si>
    <t>LM0_G24_CORE_2</t>
  </si>
  <si>
    <t>Friday, October 21, 2022 3:55:55 AM</t>
  </si>
  <si>
    <t xml:space="preserve">273 / 1 . </t>
  </si>
  <si>
    <t>LM0_G24_RIM_1</t>
  </si>
  <si>
    <t>Friday, October 21, 2022 4:02:27 AM</t>
  </si>
  <si>
    <t>LM0_G24_MI1</t>
  </si>
  <si>
    <t>OL_LM0_G24_NMI1</t>
  </si>
  <si>
    <t>LM0 G25 MI2</t>
  </si>
  <si>
    <t xml:space="preserve">50 / 1 . </t>
  </si>
  <si>
    <t>LM0_G25_MI2_1</t>
  </si>
  <si>
    <t>Friday, October 21, 2022 12:50:25 PM</t>
  </si>
  <si>
    <t xml:space="preserve">286 / 1 . </t>
  </si>
  <si>
    <t>LM0_G25_NMI2_1</t>
  </si>
  <si>
    <t>Friday, October 21, 2022 4:31:28 AM</t>
  </si>
  <si>
    <t xml:space="preserve">284 / 1 . </t>
  </si>
  <si>
    <t>LM0_G25_CORE_1</t>
  </si>
  <si>
    <t>Friday, October 21, 2022 4:27:01 AM</t>
  </si>
  <si>
    <t xml:space="preserve">289 / 1 . </t>
  </si>
  <si>
    <t>LM0_G25_RIM_2</t>
  </si>
  <si>
    <t>Friday, October 21, 2022 4:38:05 AM</t>
  </si>
  <si>
    <t>LM0_G25_MI2</t>
  </si>
  <si>
    <t>OL_LM0_G25_NMI2</t>
  </si>
  <si>
    <t xml:space="preserve">54 / 1 . </t>
  </si>
  <si>
    <t>LM0_G26_MI1_1</t>
  </si>
  <si>
    <t>Friday, October 21, 2022 12:58:55 PM</t>
  </si>
  <si>
    <t xml:space="preserve">300 / 1 . </t>
  </si>
  <si>
    <t>LM0_G26_NMI1_2</t>
  </si>
  <si>
    <t>Friday, October 21, 2022 5:02:31 AM</t>
  </si>
  <si>
    <t xml:space="preserve">298 / 1 . </t>
  </si>
  <si>
    <t>LM0_G26_CORE_2</t>
  </si>
  <si>
    <t>Friday, October 21, 2022 4:58:04 AM</t>
  </si>
  <si>
    <t xml:space="preserve">302 / 1 . </t>
  </si>
  <si>
    <t>LM0_G26_RIM_2</t>
  </si>
  <si>
    <t>Friday, October 21, 2022 5:06:57 AM</t>
  </si>
  <si>
    <t>LM0_G26_MI1</t>
  </si>
  <si>
    <t>OL_LM0_G26_NMI1</t>
  </si>
  <si>
    <t xml:space="preserve">23 / 1 . </t>
  </si>
  <si>
    <t>LM0_G27_MI1_2</t>
  </si>
  <si>
    <t>Friday, October 21, 2022 11:52:56 AM</t>
  </si>
  <si>
    <t xml:space="preserve">214 / 1 . </t>
  </si>
  <si>
    <t>LM0_G27_NMI1_1</t>
  </si>
  <si>
    <t>Friday, October 21, 2022 1:55:03 AM</t>
  </si>
  <si>
    <t xml:space="preserve">210 / 1 . </t>
  </si>
  <si>
    <t>LM0_G27_CORE_1</t>
  </si>
  <si>
    <t>Friday, October 21, 2022 1:46:29 AM</t>
  </si>
  <si>
    <t xml:space="preserve">216 / 1 . </t>
  </si>
  <si>
    <t>LM0_G27_RIM_1</t>
  </si>
  <si>
    <t>Friday, October 21, 2022 1:59:17 AM</t>
  </si>
  <si>
    <t>OL_LM0_G27_NMI1</t>
  </si>
  <si>
    <t xml:space="preserve">21 / 1 . </t>
  </si>
  <si>
    <t>LM0 G28 MI1</t>
  </si>
  <si>
    <t xml:space="preserve">31 / 1 . </t>
  </si>
  <si>
    <t>LM0_G28_MI1_2</t>
  </si>
  <si>
    <t>Friday, October 21, 2022 12:09:51 PM</t>
  </si>
  <si>
    <t xml:space="preserve">234 / 1 . </t>
  </si>
  <si>
    <t>LM0_G28_NMI1_1</t>
  </si>
  <si>
    <t>Friday, October 21, 2022 2:37:42 AM</t>
  </si>
  <si>
    <t xml:space="preserve">232 / 1 . </t>
  </si>
  <si>
    <t>LM0_G28_CORE_1</t>
  </si>
  <si>
    <t>Friday, October 21, 2022 2:33:29 AM</t>
  </si>
  <si>
    <t xml:space="preserve">236 / 1 . </t>
  </si>
  <si>
    <t>LM0_G28_RIM_1</t>
  </si>
  <si>
    <t>Friday, October 21, 2022 2:41:59 AM</t>
  </si>
  <si>
    <t>LM0_G28_MI1</t>
  </si>
  <si>
    <t>OL_LM0_G28_NMI1</t>
  </si>
  <si>
    <t xml:space="preserve">32 / 1 . </t>
  </si>
  <si>
    <t>LM0_G29_MI1_1</t>
  </si>
  <si>
    <t>Friday, October 21, 2022 12:11:58 PM</t>
  </si>
  <si>
    <t xml:space="preserve">246 / 1 . </t>
  </si>
  <si>
    <t>LM0_G29_NMI1_2</t>
  </si>
  <si>
    <t>Friday, October 21, 2022 3:03:55 AM</t>
  </si>
  <si>
    <t xml:space="preserve">242 / 1 . </t>
  </si>
  <si>
    <t>LM0_G29_CORE_2</t>
  </si>
  <si>
    <t>Friday, October 21, 2022 2:55:15 AM</t>
  </si>
  <si>
    <t xml:space="preserve">249 / 1 . </t>
  </si>
  <si>
    <t>LM0_G29_RIM_1</t>
  </si>
  <si>
    <t>Friday, October 21, 2022 3:10:21 AM</t>
  </si>
  <si>
    <t>LM0_G29_MI1</t>
  </si>
  <si>
    <t>OL_LM0_G29_NMI1</t>
  </si>
  <si>
    <t xml:space="preserve">33 / 1 . </t>
  </si>
  <si>
    <t>LM0_G29_MI2_1</t>
  </si>
  <si>
    <t>Friday, October 21, 2022 12:14:08 PM</t>
  </si>
  <si>
    <t xml:space="preserve">247 / 1 . </t>
  </si>
  <si>
    <t>LM0_G29_NMI2_1</t>
  </si>
  <si>
    <t>Friday, October 21, 2022 3:06:04 AM</t>
  </si>
  <si>
    <t>OL_LM0_G29_NMI2</t>
  </si>
  <si>
    <t xml:space="preserve">77 / 1 . </t>
  </si>
  <si>
    <t>LM0_G29_MI3_2</t>
  </si>
  <si>
    <t>Friday, October 21, 2022 1:59:08 PM</t>
  </si>
  <si>
    <t xml:space="preserve">244 / 1 . </t>
  </si>
  <si>
    <t>LM0_G29_NMI3_2</t>
  </si>
  <si>
    <t>Friday, October 21, 2022 2:59:35 AM</t>
  </si>
  <si>
    <t>LM0 G30 MI8</t>
  </si>
  <si>
    <t xml:space="preserve">8 / 1 . </t>
  </si>
  <si>
    <t>LM0_G30_MI8_1</t>
  </si>
  <si>
    <t>Friday, October 21, 2022 10:48:57 AM</t>
  </si>
  <si>
    <t xml:space="preserve">184 / 1 . </t>
  </si>
  <si>
    <t>LM0_G30_NMI8_1</t>
  </si>
  <si>
    <t>Friday, October 21, 2022 12:51:57 AM</t>
  </si>
  <si>
    <t xml:space="preserve">186 / 1 . </t>
  </si>
  <si>
    <t>LM0_G30_RIM_1</t>
  </si>
  <si>
    <t>Friday, October 21, 2022 12:56:07 AM</t>
  </si>
  <si>
    <t>LM0_G30_MI8</t>
  </si>
  <si>
    <t>OL_LM0_G30_NMI8</t>
  </si>
  <si>
    <t>LM0 G31 MI1</t>
  </si>
  <si>
    <t xml:space="preserve">38 / 1 . </t>
  </si>
  <si>
    <t>LM0_G31_MI1_2</t>
  </si>
  <si>
    <t>Friday, October 21, 2022 12:24:43 PM</t>
  </si>
  <si>
    <t xml:space="preserve">259 / 1 . </t>
  </si>
  <si>
    <t>LM0_G31_NMI1_1</t>
  </si>
  <si>
    <t>Friday, October 21, 2022 3:31:56 AM</t>
  </si>
  <si>
    <t xml:space="preserve">258 / 1 . </t>
  </si>
  <si>
    <t>LM0_G31_CORE_2</t>
  </si>
  <si>
    <t>Friday, October 21, 2022 3:29:46 AM</t>
  </si>
  <si>
    <t xml:space="preserve">261 / 1 . </t>
  </si>
  <si>
    <t>LM0_G31_RIM_1</t>
  </si>
  <si>
    <t>Friday, October 21, 2022 3:36:18 AM</t>
  </si>
  <si>
    <t>LM0_G31_MI1</t>
  </si>
  <si>
    <t>OL_LM0_G31_NMI1</t>
  </si>
  <si>
    <t>LM0 G32 MI1</t>
  </si>
  <si>
    <t xml:space="preserve">24 / 1 . </t>
  </si>
  <si>
    <t>LM0_G32_MI1_1</t>
  </si>
  <si>
    <t>Friday, October 21, 2022 11:55:02 AM</t>
  </si>
  <si>
    <t xml:space="preserve">222 / 1 . </t>
  </si>
  <si>
    <t>LM0_G32_NMI1_1</t>
  </si>
  <si>
    <t>Friday, October 21, 2022 2:12:05 AM</t>
  </si>
  <si>
    <t xml:space="preserve">218 / 1 . </t>
  </si>
  <si>
    <t>LM0_G32_CORE_1</t>
  </si>
  <si>
    <t>Friday, October 21, 2022 2:03:33 AM</t>
  </si>
  <si>
    <t xml:space="preserve">224 / 1 . </t>
  </si>
  <si>
    <t>LM0_G32_RIM_1</t>
  </si>
  <si>
    <t>Friday, October 21, 2022 2:16:21 AM</t>
  </si>
  <si>
    <t>LM0_G32_MI1</t>
  </si>
  <si>
    <t>OL_LM0_G32_NMI1</t>
  </si>
  <si>
    <t xml:space="preserve">74 / 1 . </t>
  </si>
  <si>
    <t>LM0_G32_MI2_2</t>
  </si>
  <si>
    <t>Friday, October 21, 2022 1:52:31 PM</t>
  </si>
  <si>
    <t xml:space="preserve">221 / 1 . </t>
  </si>
  <si>
    <t>LM0_G32_NMI2_2</t>
  </si>
  <si>
    <t>Friday, October 21, 2022 2:09:59 AM</t>
  </si>
  <si>
    <t>LM0_G32_MI2</t>
  </si>
  <si>
    <t>OL_LM0_G32_NMI2</t>
  </si>
  <si>
    <t>LM0 G33 MI1</t>
  </si>
  <si>
    <t xml:space="preserve">48 / 1 . </t>
  </si>
  <si>
    <t>LM0_G33_MI1_1</t>
  </si>
  <si>
    <t>Friday, October 21, 2022 12:46:08 PM</t>
  </si>
  <si>
    <t xml:space="preserve">280 / 1 . </t>
  </si>
  <si>
    <t>LM0_G33_NMI1_1</t>
  </si>
  <si>
    <t>Friday, October 21, 2022 4:18:12 AM</t>
  </si>
  <si>
    <t xml:space="preserve">279 / 1 . </t>
  </si>
  <si>
    <t>LM0_G33_CORE_2</t>
  </si>
  <si>
    <t>Friday, October 21, 2022 4:16:01 AM</t>
  </si>
  <si>
    <t xml:space="preserve">282 / 1 . </t>
  </si>
  <si>
    <t>LM0_G33_RIM_1</t>
  </si>
  <si>
    <t>Friday, October 21, 2022 4:22:37 AM</t>
  </si>
  <si>
    <t>LM0_G33_MI1</t>
  </si>
  <si>
    <t>OL_LM0_G33_NMI1</t>
  </si>
  <si>
    <t>LM0 G33 MI2</t>
  </si>
  <si>
    <t xml:space="preserve">46 / 1 . </t>
  </si>
  <si>
    <t>LM0_G33_MI2_1</t>
  </si>
  <si>
    <t>Friday, October 21, 2022 12:41:55 PM</t>
  </si>
  <si>
    <t>LM0_G33_MI2</t>
  </si>
  <si>
    <t>OL_LM0_G33_NMI2</t>
  </si>
  <si>
    <t xml:space="preserve">53 / 1 . </t>
  </si>
  <si>
    <t>LM0_G35_MI1_2</t>
  </si>
  <si>
    <t>Friday, October 21, 2022 12:56:47 PM</t>
  </si>
  <si>
    <t xml:space="preserve">293 / 1 . </t>
  </si>
  <si>
    <t>LM0_G35_NMI1_2</t>
  </si>
  <si>
    <t>Friday, October 21, 2022 4:46:55 AM</t>
  </si>
  <si>
    <t xml:space="preserve">290 / 1 . </t>
  </si>
  <si>
    <t>LM0_G35_CORE_1</t>
  </si>
  <si>
    <t>Friday, October 21, 2022 4:40:16 AM</t>
  </si>
  <si>
    <t xml:space="preserve">295 / 1 . </t>
  </si>
  <si>
    <t>LM0_G35_RIM_2</t>
  </si>
  <si>
    <t>Friday, October 21, 2022 4:51:21 AM</t>
  </si>
  <si>
    <t>LM0_G35_MI1</t>
  </si>
  <si>
    <t>OL_LM0_G35_NMI1</t>
  </si>
  <si>
    <t>LM0 G39 MI1</t>
  </si>
  <si>
    <t xml:space="preserve">56 / 1 . </t>
  </si>
  <si>
    <t>LM0_G39_MI1_1</t>
  </si>
  <si>
    <t>Friday, October 21, 2022 1:03:15 PM</t>
  </si>
  <si>
    <t xml:space="preserve">304 / 1 . </t>
  </si>
  <si>
    <t>LM0_G39_CORE_NMI1_2</t>
  </si>
  <si>
    <t>Friday, October 21, 2022 5:11:23 AM</t>
  </si>
  <si>
    <t xml:space="preserve">306 / 1 . </t>
  </si>
  <si>
    <t>LM0_G39_RIM_2</t>
  </si>
  <si>
    <t>Friday, October 21, 2022 5:15:55 AM</t>
  </si>
  <si>
    <t>LM0_G39_MI1</t>
  </si>
  <si>
    <t>OL_LM0_G39_NMI1</t>
  </si>
  <si>
    <t>LM0 G40 MI1</t>
  </si>
  <si>
    <t xml:space="preserve">60 / 1 . </t>
  </si>
  <si>
    <t>LM0_G40_MI1_1</t>
  </si>
  <si>
    <t>Friday, October 21, 2022 1:11:54 PM</t>
  </si>
  <si>
    <t xml:space="preserve">315 / 1 . </t>
  </si>
  <si>
    <t>LM0_G40_CORE_NMI1_2</t>
  </si>
  <si>
    <t>Friday, October 21, 2022 5:36:05 AM</t>
  </si>
  <si>
    <t xml:space="preserve">318 / 1 . </t>
  </si>
  <si>
    <t>LM0_G40_RIM_1</t>
  </si>
  <si>
    <t>Friday, October 21, 2022 5:42:49 AM</t>
  </si>
  <si>
    <t>LM0_G40_MI1</t>
  </si>
  <si>
    <t>OL_LM0_G40_NMI1</t>
  </si>
  <si>
    <t>LM0 G40 MI2</t>
  </si>
  <si>
    <t xml:space="preserve">62 / 1 . </t>
  </si>
  <si>
    <t>LM0_G40_MI2_1</t>
  </si>
  <si>
    <t>Friday, October 21, 2022 1:16:15 PM</t>
  </si>
  <si>
    <t xml:space="preserve">316 / 1 . </t>
  </si>
  <si>
    <t>LM0_G40_NMI2_1</t>
  </si>
  <si>
    <t>Friday, October 21, 2022 5:38:19 AM</t>
  </si>
  <si>
    <t>LM0_G40_MI2</t>
  </si>
  <si>
    <t>OL_LM0_G40_NMI2</t>
  </si>
  <si>
    <t>Sample</t>
  </si>
  <si>
    <t>Bubble/MI Ratio</t>
  </si>
  <si>
    <t xml:space="preserve">29 / 1 . </t>
  </si>
  <si>
    <t>LM6_G1_MI1_2</t>
  </si>
  <si>
    <t>Thursday, October 20, 2022 10:58:10 AM</t>
  </si>
  <si>
    <t xml:space="preserve">57 / 1 . </t>
  </si>
  <si>
    <t>LM6_G1_NMI1_1</t>
  </si>
  <si>
    <t>Thursday, October 20, 2022 8:35:42 PM</t>
  </si>
  <si>
    <t>LM6_G1_CORE_2</t>
  </si>
  <si>
    <t>Thursday, October 20, 2022 8:29:55 PM</t>
  </si>
  <si>
    <t>LM6_G1_RIM_1</t>
  </si>
  <si>
    <t>Thursday, October 20, 2022 8:39:32 PM</t>
  </si>
  <si>
    <t>LM6_G1_MI1</t>
  </si>
  <si>
    <t>OL_LM6_G1_NMI1</t>
  </si>
  <si>
    <t>LM6_G1_MI2_2</t>
  </si>
  <si>
    <t>Thursday, October 20, 2022 11:02:22 AM</t>
  </si>
  <si>
    <t xml:space="preserve">55 / 1 . </t>
  </si>
  <si>
    <t>LM6_G1_NMI2_1</t>
  </si>
  <si>
    <t>Thursday, October 20, 2022 8:31:52 PM</t>
  </si>
  <si>
    <t>OL_LM6_G1_NMI2</t>
  </si>
  <si>
    <t>LM6 G2 MI2</t>
  </si>
  <si>
    <t>LM6_G2_MI2_2</t>
  </si>
  <si>
    <t>Thursday, October 20, 2022 1:05:54 PM</t>
  </si>
  <si>
    <t xml:space="preserve">142 / 1 . </t>
  </si>
  <si>
    <t>LM6_G2_NMI2_2</t>
  </si>
  <si>
    <t>Thursday, October 20, 2022 11:24:53 PM</t>
  </si>
  <si>
    <t xml:space="preserve">131 / 1 . </t>
  </si>
  <si>
    <t>LM6_G2_CORE_1</t>
  </si>
  <si>
    <t>Thursday, October 20, 2022 11:02:34 PM</t>
  </si>
  <si>
    <t xml:space="preserve">143 / 1 . </t>
  </si>
  <si>
    <t>LM6_G2_RIM_1</t>
  </si>
  <si>
    <t>Thursday, October 20, 2022 11:26:54 PM</t>
  </si>
  <si>
    <t>LM6_G2_MI2</t>
  </si>
  <si>
    <t>OL_LM6_G2_NMI2</t>
  </si>
  <si>
    <t xml:space="preserve">67 / 1 . </t>
  </si>
  <si>
    <t>LM6_G2_MI4_1</t>
  </si>
  <si>
    <t>Thursday, October 20, 2022 1:08:06 PM</t>
  </si>
  <si>
    <t xml:space="preserve">140 / 1 . </t>
  </si>
  <si>
    <t>LM6_G2_NMI4_2</t>
  </si>
  <si>
    <t>Thursday, October 20, 2022 11:20:49 PM</t>
  </si>
  <si>
    <t>OL_LM6_G2_NMI4</t>
  </si>
  <si>
    <t>LM6 G2 MI6</t>
  </si>
  <si>
    <t xml:space="preserve">69 / 1 . </t>
  </si>
  <si>
    <t>LM6_G2_MI6_1</t>
  </si>
  <si>
    <t>Thursday, October 20, 2022 1:12:26 PM</t>
  </si>
  <si>
    <t xml:space="preserve">138 / 1 . </t>
  </si>
  <si>
    <t>LM6_G2_NMI6_2</t>
  </si>
  <si>
    <t>Thursday, October 20, 2022 11:16:44 PM</t>
  </si>
  <si>
    <t>LM6_G2_MI6</t>
  </si>
  <si>
    <t>OL_LM6_G2_NMI6</t>
  </si>
  <si>
    <t xml:space="preserve">72 / 1 . </t>
  </si>
  <si>
    <t>LM6_G2_MI7_2</t>
  </si>
  <si>
    <t>Thursday, October 20, 2022 1:18:56 PM</t>
  </si>
  <si>
    <t xml:space="preserve">136 / 1 . </t>
  </si>
  <si>
    <t>LM6_G2_NMI7_2</t>
  </si>
  <si>
    <t>Thursday, October 20, 2022 11:12:39 PM</t>
  </si>
  <si>
    <t>OL_LM6_G2_NMI7</t>
  </si>
  <si>
    <t>LM6_G2_MI8_2</t>
  </si>
  <si>
    <t>Thursday, October 20, 2022 1:23:18 PM</t>
  </si>
  <si>
    <t xml:space="preserve">134 / 1 . </t>
  </si>
  <si>
    <t>LM6_G2_NMI8_2</t>
  </si>
  <si>
    <t>Thursday, October 20, 2022 11:08:37 PM</t>
  </si>
  <si>
    <t>OL_LM6_G2_NMI8</t>
  </si>
  <si>
    <t>LM6_G3_MI1_1</t>
  </si>
  <si>
    <t>Thursday, October 20, 2022 11:17:10 AM</t>
  </si>
  <si>
    <t xml:space="preserve">83 / 1 . </t>
  </si>
  <si>
    <t>LM6_G3_NMI1_1</t>
  </si>
  <si>
    <t>Thursday, October 20, 2022 9:26:21 PM</t>
  </si>
  <si>
    <t xml:space="preserve">80 / 1 . </t>
  </si>
  <si>
    <t>LM6_G3_CORE_2</t>
  </si>
  <si>
    <t>Thursday, October 20, 2022 9:20:28 PM</t>
  </si>
  <si>
    <t xml:space="preserve">88 / 1 . </t>
  </si>
  <si>
    <t>LM6_G3_RIM_2</t>
  </si>
  <si>
    <t>Thursday, October 20, 2022 9:36:12 PM</t>
  </si>
  <si>
    <t xml:space="preserve">41 / 1 . </t>
  </si>
  <si>
    <t>LM6_G3_MI2_2</t>
  </si>
  <si>
    <t>Thursday, October 20, 2022 11:23:33 AM</t>
  </si>
  <si>
    <t xml:space="preserve">82 / 1 . </t>
  </si>
  <si>
    <t>LM6_G3_NMI2_2</t>
  </si>
  <si>
    <t>Thursday, October 20, 2022 9:24:24 PM</t>
  </si>
  <si>
    <t xml:space="preserve">43 / 1 . </t>
  </si>
  <si>
    <t>LM6_G3_MI4_2</t>
  </si>
  <si>
    <t>Thursday, October 20, 2022 11:27:48 AM</t>
  </si>
  <si>
    <t xml:space="preserve">85 / 1 . </t>
  </si>
  <si>
    <t>LM6_G3_NMI4_1</t>
  </si>
  <si>
    <t>Thursday, October 20, 2022 9:30:17 PM</t>
  </si>
  <si>
    <t>LM6_G3_MI4</t>
  </si>
  <si>
    <t>OL_LM6_G3_NMI4</t>
  </si>
  <si>
    <t>LM6_G4_MI2_2</t>
  </si>
  <si>
    <t>Thursday, October 20, 2022 12:46:28 PM</t>
  </si>
  <si>
    <t xml:space="preserve">116 / 1 . </t>
  </si>
  <si>
    <t>LM6_G4_NMI2_2</t>
  </si>
  <si>
    <t>Thursday, October 20, 2022 10:32:15 PM</t>
  </si>
  <si>
    <t xml:space="preserve">114 / 1 . </t>
  </si>
  <si>
    <t>LM6_G4_CORE_2</t>
  </si>
  <si>
    <t>Thursday, October 20, 2022 10:28:14 PM</t>
  </si>
  <si>
    <t>LM6_G4_MI2</t>
  </si>
  <si>
    <t>OL_LM6_G4_NMI2</t>
  </si>
  <si>
    <t>LM6 G5 MI2</t>
  </si>
  <si>
    <t>LM6_G5_MI2_1</t>
  </si>
  <si>
    <t>Thursday, October 20, 2022 10:12:39 AM</t>
  </si>
  <si>
    <t>LM6_G5_NMI1_2</t>
  </si>
  <si>
    <t>Thursday, October 20, 2022 7:49:31 PM</t>
  </si>
  <si>
    <t>LM6_G5_CORE_2</t>
  </si>
  <si>
    <t>Thursday, October 20, 2022 7:45:44 PM</t>
  </si>
  <si>
    <t xml:space="preserve">35 / 1 . </t>
  </si>
  <si>
    <t>LM6_G5_RIM_2</t>
  </si>
  <si>
    <t>Thursday, October 20, 2022 7:53:19 PM</t>
  </si>
  <si>
    <t>LM6_G5_MI2</t>
  </si>
  <si>
    <t>OL_LM6_G5_NMI2</t>
  </si>
  <si>
    <t xml:space="preserve">1 / 1 . </t>
  </si>
  <si>
    <t>LM6_G6_MI1_1</t>
  </si>
  <si>
    <t>Thursday, October 20, 2022 9:07:09 AM</t>
  </si>
  <si>
    <t>LM6_G6_NMI1_1</t>
  </si>
  <si>
    <t>Thursday, October 20, 2022 6:56:34 PM</t>
  </si>
  <si>
    <t xml:space="preserve">6 / 1 . </t>
  </si>
  <si>
    <t>LM6_G6_CORE_1</t>
  </si>
  <si>
    <t>Thursday, October 20, 2022 6:58:24 PM</t>
  </si>
  <si>
    <t>LM6_G6_RIM_1</t>
  </si>
  <si>
    <t>Thursday, October 20, 2022 7:02:10 PM</t>
  </si>
  <si>
    <t>OL_LM6_G6_NMI1</t>
  </si>
  <si>
    <t>LM6 G6 MI3</t>
  </si>
  <si>
    <t xml:space="preserve">3 / 1 . </t>
  </si>
  <si>
    <t>LM6_G6_MI3_2</t>
  </si>
  <si>
    <t>Thursday, October 20, 2022 9:14:05 AM</t>
  </si>
  <si>
    <t xml:space="preserve">4 / 1 . </t>
  </si>
  <si>
    <t>LM6_G6_NMI3_1</t>
  </si>
  <si>
    <t>Thursday, October 20, 2022 6:54:44 PM</t>
  </si>
  <si>
    <t>LM6_G6_MI3</t>
  </si>
  <si>
    <t>OL_LM6_G6_NMI3</t>
  </si>
  <si>
    <t>LM6 G7 MI3</t>
  </si>
  <si>
    <t xml:space="preserve">58 / 1 . </t>
  </si>
  <si>
    <t>LM6_G7_MI3_1</t>
  </si>
  <si>
    <t>Thursday, October 20, 2022 12:48:38 PM</t>
  </si>
  <si>
    <t xml:space="preserve">120 / 1 . </t>
  </si>
  <si>
    <t>LM6_G7_NMI3_2</t>
  </si>
  <si>
    <t>Thursday, October 20, 2022 10:40:21 PM</t>
  </si>
  <si>
    <t xml:space="preserve">117 / 1 . </t>
  </si>
  <si>
    <t>LM6_G7_CORE_1</t>
  </si>
  <si>
    <t>Thursday, October 20, 2022 10:34:16 PM</t>
  </si>
  <si>
    <t xml:space="preserve">123 / 1 . </t>
  </si>
  <si>
    <t>LM6_G7_RIM_1</t>
  </si>
  <si>
    <t>Thursday, October 20, 2022 10:46:29 PM</t>
  </si>
  <si>
    <t>LM6_G7_MI3</t>
  </si>
  <si>
    <t>OL_LM6_G7_NMI3</t>
  </si>
  <si>
    <t>LM6 G7 MI4</t>
  </si>
  <si>
    <t>LM6_G7_MI4_2</t>
  </si>
  <si>
    <t>Thursday, October 20, 2022 12:57:16 PM</t>
  </si>
  <si>
    <t xml:space="preserve">121 / 1 . </t>
  </si>
  <si>
    <t>LM6_G7_NMI4_1</t>
  </si>
  <si>
    <t>Thursday, October 20, 2022 10:42:25 PM</t>
  </si>
  <si>
    <t>LM6_G7_MI4</t>
  </si>
  <si>
    <t>OL_LM6_G7_NMI4</t>
  </si>
  <si>
    <t>LM6 G9 MI1</t>
  </si>
  <si>
    <t>LM6_G9_MI1_2</t>
  </si>
  <si>
    <t>Thursday, October 20, 2022 1:01:35 PM</t>
  </si>
  <si>
    <t xml:space="preserve">128 / 1 . </t>
  </si>
  <si>
    <t>LM6_G9_NMI1_2</t>
  </si>
  <si>
    <t>Thursday, October 20, 2022 10:56:31 PM</t>
  </si>
  <si>
    <t xml:space="preserve">126 / 1 . </t>
  </si>
  <si>
    <t>LM6_G9_CORE_2</t>
  </si>
  <si>
    <t>Thursday, October 20, 2022 10:52:32 PM</t>
  </si>
  <si>
    <t xml:space="preserve">129 / 1 . </t>
  </si>
  <si>
    <t>LM6_G9_RIM_1</t>
  </si>
  <si>
    <t>Thursday, October 20, 2022 10:58:34 PM</t>
  </si>
  <si>
    <t>LM6_G9_MI1</t>
  </si>
  <si>
    <t>OL_LM6_G9_NMI1</t>
  </si>
  <si>
    <t>LM6 G10 MI1</t>
  </si>
  <si>
    <t>LM6_G10_MI1_1</t>
  </si>
  <si>
    <t>Thursday, October 20, 2022 2:05:15 PM</t>
  </si>
  <si>
    <t xml:space="preserve">163 / 1 . </t>
  </si>
  <si>
    <t>LM6_G10_NMI1_2</t>
  </si>
  <si>
    <t>Friday, October 21, 2022 12:07:57 AM</t>
  </si>
  <si>
    <t xml:space="preserve">164 / 1 . </t>
  </si>
  <si>
    <t>LM6_G10_CORE_1</t>
  </si>
  <si>
    <t>Friday, October 21, 2022 12:10:02 AM</t>
  </si>
  <si>
    <t xml:space="preserve">166 / 1 . </t>
  </si>
  <si>
    <t>LM6_G10_RIM_1</t>
  </si>
  <si>
    <t>Friday, October 21, 2022 12:14:11 AM</t>
  </si>
  <si>
    <t>LM6_G10_MI1</t>
  </si>
  <si>
    <t>OL_LM6_G10_NMI1</t>
  </si>
  <si>
    <t>LM6 G10 MI2</t>
  </si>
  <si>
    <t xml:space="preserve">87 / 1 . </t>
  </si>
  <si>
    <t>LM6_G10_MI2_2</t>
  </si>
  <si>
    <t>Thursday, October 20, 2022 2:03:02 PM</t>
  </si>
  <si>
    <t xml:space="preserve">159 / 1 . </t>
  </si>
  <si>
    <t>LM6_G10_NMI2_1</t>
  </si>
  <si>
    <t>Thursday, October 20, 2022 11:59:43 PM</t>
  </si>
  <si>
    <t>LM6_G10_MI2</t>
  </si>
  <si>
    <t>OL_LM6_G10_NMI2</t>
  </si>
  <si>
    <t>LM6 G10 MI3</t>
  </si>
  <si>
    <t>LM6_G10_MI3_2</t>
  </si>
  <si>
    <t>Thursday, October 20, 2022 1:58:36 PM</t>
  </si>
  <si>
    <t xml:space="preserve">158 / 1 . </t>
  </si>
  <si>
    <t>LM6_G10_NMI3_2</t>
  </si>
  <si>
    <t>Thursday, October 20, 2022 11:57:38 PM</t>
  </si>
  <si>
    <t>LM6_G10_MI3</t>
  </si>
  <si>
    <t>OL_LM6_G10_NMI3</t>
  </si>
  <si>
    <t>LM6 G10 MI4</t>
  </si>
  <si>
    <t>LM6_G10_MI4_2</t>
  </si>
  <si>
    <t>Thursday, October 20, 2022 1:54:11 PM</t>
  </si>
  <si>
    <t xml:space="preserve">155 / 1 . </t>
  </si>
  <si>
    <t>LM6_G10_NMI4_1</t>
  </si>
  <si>
    <t>Thursday, October 20, 2022 11:51:28 PM</t>
  </si>
  <si>
    <t>LM6_G10_MI4</t>
  </si>
  <si>
    <t>OL_LM6_G10_NMI4</t>
  </si>
  <si>
    <t>LM6 G10 MI5</t>
  </si>
  <si>
    <t xml:space="preserve">81 / 1 . </t>
  </si>
  <si>
    <t>LM6_G10_MI5_2</t>
  </si>
  <si>
    <t>Thursday, October 20, 2022 1:49:45 PM</t>
  </si>
  <si>
    <t xml:space="preserve">154 / 1 . </t>
  </si>
  <si>
    <t>LM6_G10_NMI5_2</t>
  </si>
  <si>
    <t>Thursday, October 20, 2022 11:49:25 PM</t>
  </si>
  <si>
    <t>LM6_G10_MI5</t>
  </si>
  <si>
    <t>OL_LM6_G10_NMI5</t>
  </si>
  <si>
    <t>LM6 G10 MI6</t>
  </si>
  <si>
    <t>LM6_G10_MI6_2</t>
  </si>
  <si>
    <t>Thursday, October 20, 2022 1:45:21 PM</t>
  </si>
  <si>
    <t xml:space="preserve">151 / 1 . </t>
  </si>
  <si>
    <t>LM6_G10_NMI6_1</t>
  </si>
  <si>
    <t>Thursday, October 20, 2022 11:43:20 PM</t>
  </si>
  <si>
    <t>LM6_G10_MI6</t>
  </si>
  <si>
    <t>OL_LM6_G10_NMI6</t>
  </si>
  <si>
    <t xml:space="preserve">52 / 1 . </t>
  </si>
  <si>
    <t>LM6_G14_MI1_1</t>
  </si>
  <si>
    <t>Thursday, October 20, 2022 12:35:47 PM</t>
  </si>
  <si>
    <t xml:space="preserve">107 / 1 . </t>
  </si>
  <si>
    <t>LM6_G14_NMI1_1</t>
  </si>
  <si>
    <t>Thursday, October 20, 2022 10:14:13 PM</t>
  </si>
  <si>
    <t xml:space="preserve">105 / 1 . </t>
  </si>
  <si>
    <t>LM6_G14_CORE_1</t>
  </si>
  <si>
    <t>Thursday, October 20, 2022 10:10:14 PM</t>
  </si>
  <si>
    <t xml:space="preserve">111 / 1 . </t>
  </si>
  <si>
    <t>LM6_G14_RIM_1</t>
  </si>
  <si>
    <t>Thursday, October 20, 2022 10:22:15 PM</t>
  </si>
  <si>
    <t>LM6_G14_MI1</t>
  </si>
  <si>
    <t>OL_LM6_G14_NMI1</t>
  </si>
  <si>
    <t>LM6 G14 MI3</t>
  </si>
  <si>
    <t>LM6_G14_MI3_1</t>
  </si>
  <si>
    <t>Thursday, October 20, 2022 12:40:04 PM</t>
  </si>
  <si>
    <t xml:space="preserve">110 / 1 . </t>
  </si>
  <si>
    <t>LM6_G14_NMI3_2</t>
  </si>
  <si>
    <t>Thursday, October 20, 2022 10:20:16 PM</t>
  </si>
  <si>
    <t>LM6_G14_MI3</t>
  </si>
  <si>
    <t>OL_LM6_G14_NMI3</t>
  </si>
  <si>
    <t>LM6 G15 MI1</t>
  </si>
  <si>
    <t xml:space="preserve">34 / 1 . </t>
  </si>
  <si>
    <t>LM6_G15_MI1_1</t>
  </si>
  <si>
    <t>Thursday, October 20, 2022 11:08:42 AM</t>
  </si>
  <si>
    <t xml:space="preserve">70 / 1 . </t>
  </si>
  <si>
    <t>LM6_G15_NMI1_2</t>
  </si>
  <si>
    <t>Thursday, October 20, 2022 9:00:52 PM</t>
  </si>
  <si>
    <t>LM6_G15_CORE_1</t>
  </si>
  <si>
    <t>Thursday, October 20, 2022 8:55:02 PM</t>
  </si>
  <si>
    <t xml:space="preserve">71 / 1 . </t>
  </si>
  <si>
    <t>LM6_G15_RIM_1</t>
  </si>
  <si>
    <t>Thursday, October 20, 2022 9:02:47 PM</t>
  </si>
  <si>
    <t>LM6_G15_MI1</t>
  </si>
  <si>
    <t>OL_LM6_G15_NMI1</t>
  </si>
  <si>
    <t>LM6 G19 MI1</t>
  </si>
  <si>
    <t xml:space="preserve">51 / 1 . </t>
  </si>
  <si>
    <t>LM6_G19_MI1_2</t>
  </si>
  <si>
    <t>Thursday, October 20, 2022 12:33:35 PM</t>
  </si>
  <si>
    <t xml:space="preserve">98 / 1 . </t>
  </si>
  <si>
    <t>LM6_G19_NMI1_1</t>
  </si>
  <si>
    <t>Thursday, October 20, 2022 9:56:07 PM</t>
  </si>
  <si>
    <t xml:space="preserve">97 / 1 . </t>
  </si>
  <si>
    <t>LM6_G19_CORE_2</t>
  </si>
  <si>
    <t>Thursday, October 20, 2022 9:54:07 PM</t>
  </si>
  <si>
    <t xml:space="preserve">100 / 1 . </t>
  </si>
  <si>
    <t>LM6_G19_RIM_1</t>
  </si>
  <si>
    <t>Thursday, October 20, 2022 10:00:03 PM</t>
  </si>
  <si>
    <t>LM6_G19_MI1</t>
  </si>
  <si>
    <t>OL_LM6_G19_NMI1</t>
  </si>
  <si>
    <t>LM6_G20_MI1_1</t>
  </si>
  <si>
    <t>Thursday, October 20, 2022 12:27:08 PM</t>
  </si>
  <si>
    <t xml:space="preserve">91 / 1 . </t>
  </si>
  <si>
    <t>LM6_G20_NMI1_1</t>
  </si>
  <si>
    <t>Thursday, October 20, 2022 9:42:08 PM</t>
  </si>
  <si>
    <t xml:space="preserve">89 / 1 . </t>
  </si>
  <si>
    <t>LM6_G20_CORE_1</t>
  </si>
  <si>
    <t>Thursday, October 20, 2022 9:38:10 PM</t>
  </si>
  <si>
    <t xml:space="preserve">94 / 1 . </t>
  </si>
  <si>
    <t>LM6_G20_RIM_1</t>
  </si>
  <si>
    <t>Thursday, October 20, 2022 9:48:11 PM</t>
  </si>
  <si>
    <t>LM6_G20_MI1</t>
  </si>
  <si>
    <t>OL_LM6_G20_NMI1</t>
  </si>
  <si>
    <t>LM6 G22 MI2</t>
  </si>
  <si>
    <t xml:space="preserve">17 / 1 . </t>
  </si>
  <si>
    <t>LM6_G22_MI2_2</t>
  </si>
  <si>
    <t>Thursday, October 20, 2022 10:20:58 AM</t>
  </si>
  <si>
    <t>LM6_G22_NMI2_1</t>
  </si>
  <si>
    <t>Thursday, October 20, 2022 7:59:05 PM</t>
  </si>
  <si>
    <t>LM6_G22_CORE_1</t>
  </si>
  <si>
    <t>Thursday, October 20, 2022 7:55:16 PM</t>
  </si>
  <si>
    <t xml:space="preserve">42 / 1 . </t>
  </si>
  <si>
    <t>LM6_G22_RIM_2</t>
  </si>
  <si>
    <t>Thursday, October 20, 2022 8:06:49 PM</t>
  </si>
  <si>
    <t>LM6_G22_MI2</t>
  </si>
  <si>
    <t>OL_LM6_G22_NMI2</t>
  </si>
  <si>
    <t xml:space="preserve">18 / 1 . </t>
  </si>
  <si>
    <t>LM6_G22_MI3_1</t>
  </si>
  <si>
    <t>Thursday, October 20, 2022 10:23:04 AM</t>
  </si>
  <si>
    <t xml:space="preserve">40 / 1 . </t>
  </si>
  <si>
    <t>LM6_G22_NMI3_1</t>
  </si>
  <si>
    <t>Thursday, October 20, 2022 8:02:57 PM</t>
  </si>
  <si>
    <t>LM6_G22_MI3</t>
  </si>
  <si>
    <t>OL_LM6_G22_NMI3</t>
  </si>
  <si>
    <t>LM6 G23 MI1</t>
  </si>
  <si>
    <t>LM6_G23_MI1_1</t>
  </si>
  <si>
    <t>Thursday, October 20, 2022 11:04:29 AM</t>
  </si>
  <si>
    <t xml:space="preserve">63 / 1 . </t>
  </si>
  <si>
    <t>LM6_G23_NMI1_1</t>
  </si>
  <si>
    <t>Thursday, October 20, 2022 8:47:15 PM</t>
  </si>
  <si>
    <t xml:space="preserve">61 / 1 . </t>
  </si>
  <si>
    <t>LM6_G23_CORE_1</t>
  </si>
  <si>
    <t>Thursday, October 20, 2022 8:43:24 PM</t>
  </si>
  <si>
    <t xml:space="preserve">65 / 1 . </t>
  </si>
  <si>
    <t>LM6_G23_RIM_1</t>
  </si>
  <si>
    <t>Thursday, October 20, 2022 8:51:09 PM</t>
  </si>
  <si>
    <t>LM6_G23_MI1</t>
  </si>
  <si>
    <t>OL_LM6_G23_NMI1</t>
  </si>
  <si>
    <t>LM6 G24 MI1</t>
  </si>
  <si>
    <t>LM6_G24_MI1</t>
  </si>
  <si>
    <t>Thursday, October 20, 2022 9:33:03 AM</t>
  </si>
  <si>
    <t xml:space="preserve">11 / 1 . </t>
  </si>
  <si>
    <t>LM6_G24_NMI1_2</t>
  </si>
  <si>
    <t>Thursday, October 20, 2022 7:07:47 PM</t>
  </si>
  <si>
    <t xml:space="preserve">12 / 1 . </t>
  </si>
  <si>
    <t>LM6_G24_CORE_1</t>
  </si>
  <si>
    <t>Thursday, October 20, 2022 7:09:40 PM</t>
  </si>
  <si>
    <t xml:space="preserve">15 / 1 . </t>
  </si>
  <si>
    <t>LM6_G24_RIM_2</t>
  </si>
  <si>
    <t>Thursday, October 20, 2022 7:15:15 PM</t>
  </si>
  <si>
    <t>OL_LM6_G24_NMI1</t>
  </si>
  <si>
    <t xml:space="preserve">90 / 1 . </t>
  </si>
  <si>
    <t>LM6_G25_MI1_1</t>
  </si>
  <si>
    <t>Thursday, October 20, 2022 2:09:39 PM</t>
  </si>
  <si>
    <t xml:space="preserve">171 / 1 . </t>
  </si>
  <si>
    <t>LM6_G25_NMI1_2</t>
  </si>
  <si>
    <t>Friday, October 21, 2022 12:24:30 AM</t>
  </si>
  <si>
    <t xml:space="preserve">169 / 1 . </t>
  </si>
  <si>
    <t>LM6_G25_CORE_2</t>
  </si>
  <si>
    <t>Friday, October 21, 2022 12:20:21 AM</t>
  </si>
  <si>
    <t xml:space="preserve">173 / 1 . </t>
  </si>
  <si>
    <t>LM6_G25_RIM_2</t>
  </si>
  <si>
    <t>Friday, October 21, 2022 12:28:39 AM</t>
  </si>
  <si>
    <t>OL_LM6_G25_NMI1</t>
  </si>
  <si>
    <t>LM6 G27 MI1</t>
  </si>
  <si>
    <t xml:space="preserve">37 / 1 . </t>
  </si>
  <si>
    <t>LM6_G27_MI1_2</t>
  </si>
  <si>
    <t>Thursday, October 20, 2022 11:15:02 AM</t>
  </si>
  <si>
    <t xml:space="preserve">75 / 1 . </t>
  </si>
  <si>
    <t>LM6_G27_NMI1_1</t>
  </si>
  <si>
    <t>Thursday, October 20, 2022 9:10:39 PM</t>
  </si>
  <si>
    <t xml:space="preserve">73 / 1 . </t>
  </si>
  <si>
    <t>LM6_G27_CORE_1</t>
  </si>
  <si>
    <t>Thursday, October 20, 2022 9:06:44 PM</t>
  </si>
  <si>
    <t>LM6_G27_RIM_1</t>
  </si>
  <si>
    <t>Thursday, October 20, 2022 9:14:33 PM</t>
  </si>
  <si>
    <t>LM6_G27_MI1</t>
  </si>
  <si>
    <t>OL_LM6_G27_NMI1</t>
  </si>
  <si>
    <t xml:space="preserve">26 / 1 . </t>
  </si>
  <si>
    <t>LM6_G28_MI2_1</t>
  </si>
  <si>
    <t>Thursday, October 20, 2022 10:39:45 AM</t>
  </si>
  <si>
    <t>LM6_G28_NMI9_2</t>
  </si>
  <si>
    <t>Thursday, October 20, 2022 8:14:28 PM</t>
  </si>
  <si>
    <t>LM6_G28_CORE_2</t>
  </si>
  <si>
    <t>Thursday, October 20, 2022 8:10:38 PM</t>
  </si>
  <si>
    <t>LM6_G28_RIM_1</t>
  </si>
  <si>
    <t>Thursday, October 20, 2022 8:24:07 PM</t>
  </si>
  <si>
    <t>LM6 G28 MI3</t>
  </si>
  <si>
    <t>LM6_G28_MI3_2</t>
  </si>
  <si>
    <t>Thursday, October 20, 2022 10:33:31 AM</t>
  </si>
  <si>
    <t>LM6_G28_NMI3_1</t>
  </si>
  <si>
    <t>Thursday, October 20, 2022 8:18:19 PM</t>
  </si>
  <si>
    <t>LM6_G28_MI3</t>
  </si>
  <si>
    <t>OL_LM6_G28_NMI3</t>
  </si>
  <si>
    <t>LM6 G28 MI4</t>
  </si>
  <si>
    <t xml:space="preserve">20 / 1 . </t>
  </si>
  <si>
    <t>LM6_G28_MI4_1</t>
  </si>
  <si>
    <t>Thursday, October 20, 2022 10:27:17 AM</t>
  </si>
  <si>
    <t>LM6_G28_NMI4_1</t>
  </si>
  <si>
    <t>Thursday, October 20, 2022 8:22:12 PM</t>
  </si>
  <si>
    <t>LM6_G28_MI4</t>
  </si>
  <si>
    <t>OL_LM6_G28_NMI4</t>
  </si>
  <si>
    <t>LM6_G28_MI9_1</t>
  </si>
  <si>
    <t>Thursday, October 20, 2022 10:35:36 AM</t>
  </si>
  <si>
    <t>LM6_G28_MI9</t>
  </si>
  <si>
    <t>OL_LM6_G28_NMI9</t>
  </si>
  <si>
    <t>LM6_G29_MI1_1</t>
  </si>
  <si>
    <t>Thursday, October 20, 2022 9:44:29 AM</t>
  </si>
  <si>
    <t>LM6_G29_NMI1_2</t>
  </si>
  <si>
    <t>Thursday, October 20, 2022 7:22:51 PM</t>
  </si>
  <si>
    <t>LM6_G29_CORE_1</t>
  </si>
  <si>
    <t>Thursday, October 20, 2022 7:17:06 PM</t>
  </si>
  <si>
    <t>LM6_G29_RIM_2</t>
  </si>
  <si>
    <t>Thursday, October 20, 2022 7:30:27 PM</t>
  </si>
  <si>
    <t>LM6_G29_MI1</t>
  </si>
  <si>
    <t>OL_LM6_G29_NMI1</t>
  </si>
  <si>
    <t>LM6_G29_MI3_1</t>
  </si>
  <si>
    <t>Thursday, October 20, 2022 9:48:40 AM</t>
  </si>
  <si>
    <t>LM6_G29_NMI3_2</t>
  </si>
  <si>
    <t>Thursday, October 20, 2022 7:26:39 PM</t>
  </si>
  <si>
    <t>LM6_G29_MI3</t>
  </si>
  <si>
    <t>OL_LM6_G29_NMI3</t>
  </si>
  <si>
    <t>LM6 G30 MI1</t>
  </si>
  <si>
    <t>LM6_G30_MI1_1</t>
  </si>
  <si>
    <t>Thursday, October 20, 2022 9:57:30 AM</t>
  </si>
  <si>
    <t xml:space="preserve">27 / 1 . </t>
  </si>
  <si>
    <t>LM6_G30_NMI1_2</t>
  </si>
  <si>
    <t>Thursday, October 20, 2022 7:38:03 PM</t>
  </si>
  <si>
    <t xml:space="preserve">25 / 1 . </t>
  </si>
  <si>
    <t>LM6_G30_CORE_2</t>
  </si>
  <si>
    <t>Thursday, October 20, 2022 7:34:15 PM</t>
  </si>
  <si>
    <t>LM6_G30_RIM_2</t>
  </si>
  <si>
    <t>Thursday, October 20, 2022 7:41:51 PM</t>
  </si>
  <si>
    <t>LM6_G30_MI1</t>
  </si>
  <si>
    <t>OL_LM6_G30_NMI1</t>
  </si>
  <si>
    <t>LM6 G31 MI1</t>
  </si>
  <si>
    <t>LM6_G31_MI1_1</t>
  </si>
  <si>
    <t>Thursday, October 20, 2022 1:25:29 PM</t>
  </si>
  <si>
    <t xml:space="preserve">147 / 1 . </t>
  </si>
  <si>
    <t>LM6_G31_NMI1_1</t>
  </si>
  <si>
    <t>Thursday, October 20, 2022 11:35:07 PM</t>
  </si>
  <si>
    <t xml:space="preserve">145 / 1 . </t>
  </si>
  <si>
    <t>LM6_G31_CORE_1</t>
  </si>
  <si>
    <t>Thursday, October 20, 2022 11:31:00 PM</t>
  </si>
  <si>
    <t xml:space="preserve">150 / 1 . </t>
  </si>
  <si>
    <t>LM6_G31_RIM_2</t>
  </si>
  <si>
    <t>Thursday, October 20, 2022 11:41:17 PM</t>
  </si>
  <si>
    <t>LM6_G31_MI1</t>
  </si>
  <si>
    <t>OL_LM6_G31_NMI1</t>
  </si>
  <si>
    <t>Avg</t>
  </si>
  <si>
    <t>LM6</t>
  </si>
  <si>
    <t>LM0</t>
  </si>
  <si>
    <t>LM6 G1 I1</t>
  </si>
  <si>
    <t>LM6 G1 I2</t>
  </si>
  <si>
    <t>LM6 G2 I1</t>
  </si>
  <si>
    <t>LM6 G2 I2</t>
  </si>
  <si>
    <t>LM6 G2 I3</t>
  </si>
  <si>
    <t>LM6 G2 I4</t>
  </si>
  <si>
    <t>LM6 G2 I5</t>
  </si>
  <si>
    <t>LM6 G2 I6</t>
  </si>
  <si>
    <t>LM6 G2 I7</t>
  </si>
  <si>
    <t>LM6 G2 I8</t>
  </si>
  <si>
    <t>LM6 G3 I1</t>
  </si>
  <si>
    <t>LM6 G3 I2</t>
  </si>
  <si>
    <t>LM6 G3 I3</t>
  </si>
  <si>
    <t>LM6 G3 I4</t>
  </si>
  <si>
    <t>LM6 G4 I1</t>
  </si>
  <si>
    <t>LM6 G4 I2</t>
  </si>
  <si>
    <t>LM6 G5 I2</t>
  </si>
  <si>
    <t>LM6 G6 I1</t>
  </si>
  <si>
    <t>LM6 G6 I2</t>
  </si>
  <si>
    <t>LM6 G6 I3</t>
  </si>
  <si>
    <t>LM6 G7 I1</t>
  </si>
  <si>
    <t>LM6 G7 I2</t>
  </si>
  <si>
    <t>LM6 G7 I3</t>
  </si>
  <si>
    <t>LM6 G7 I4</t>
  </si>
  <si>
    <t>LM6 G9 I1</t>
  </si>
  <si>
    <t>LM6 G10 I1</t>
  </si>
  <si>
    <t>LM6 G10 I2</t>
  </si>
  <si>
    <t>LM6 G10 I3</t>
  </si>
  <si>
    <t>LM6 G10 I4</t>
  </si>
  <si>
    <t>LM6 G10 I5</t>
  </si>
  <si>
    <t>LM6 G10 I6</t>
  </si>
  <si>
    <t>LM6 G14 I1</t>
  </si>
  <si>
    <t>LM6 G14 I3</t>
  </si>
  <si>
    <t>LM6 G15 I1</t>
  </si>
  <si>
    <t>LM6 G15 I2</t>
  </si>
  <si>
    <t>LM6 G17 I1</t>
  </si>
  <si>
    <t>LM6 G17 I2</t>
  </si>
  <si>
    <t>LM6 G19 I1</t>
  </si>
  <si>
    <t>LM6 G20 I1</t>
  </si>
  <si>
    <t>LM6 G22 I1</t>
  </si>
  <si>
    <t>LM6 G22 I2</t>
  </si>
  <si>
    <t>LM6 G22 I3</t>
  </si>
  <si>
    <t>LM6 G23 I1</t>
  </si>
  <si>
    <t>LM6 G24 I1</t>
  </si>
  <si>
    <t>LM6 G25 I1</t>
  </si>
  <si>
    <t>LM6 G27 I1</t>
  </si>
  <si>
    <t>LM6 G27 I2</t>
  </si>
  <si>
    <t>LM6 G27 I3</t>
  </si>
  <si>
    <t>LM6 G27 I4</t>
  </si>
  <si>
    <t>LM6 G27 I5</t>
  </si>
  <si>
    <t>LM6 G27 I6</t>
  </si>
  <si>
    <t>LM6 G27 I7</t>
  </si>
  <si>
    <t>LM6 G28 I1</t>
  </si>
  <si>
    <t>LM6 G28 I2</t>
  </si>
  <si>
    <t>LM6 G28 I3</t>
  </si>
  <si>
    <t>LM6 G28 I4</t>
  </si>
  <si>
    <t>LM6 G28 I5</t>
  </si>
  <si>
    <t>LM6 G28 I6</t>
  </si>
  <si>
    <t>LM6 G28 I7</t>
  </si>
  <si>
    <t>LM6 G28 I8</t>
  </si>
  <si>
    <t>LM6 G28 I9</t>
  </si>
  <si>
    <t>LM6 G29 I1</t>
  </si>
  <si>
    <t>LM6 G29 I2</t>
  </si>
  <si>
    <t>LM6 G29 I3</t>
  </si>
  <si>
    <t>LM6 G30 I1</t>
  </si>
  <si>
    <t>LM6 G31 I1</t>
  </si>
  <si>
    <t>LM6 G31 I2</t>
  </si>
  <si>
    <t>LM0 G22 I1</t>
  </si>
  <si>
    <t>LM0 G1 I1</t>
  </si>
  <si>
    <t>LM0 G1 I2</t>
  </si>
  <si>
    <t>LM0 G2 I1</t>
  </si>
  <si>
    <t>LM0 G2 I2</t>
  </si>
  <si>
    <t>LM0 G3 I1</t>
  </si>
  <si>
    <t>LM0 G7 I1</t>
  </si>
  <si>
    <t>LM0 G7 I2</t>
  </si>
  <si>
    <t>LM0 G9 I1</t>
  </si>
  <si>
    <t>LM0 G14 I1</t>
  </si>
  <si>
    <t>LM0 G14 I2</t>
  </si>
  <si>
    <t>LM0 G18 I1</t>
  </si>
  <si>
    <t>LM0 G20 I1</t>
  </si>
  <si>
    <t>LM0 G20 I2</t>
  </si>
  <si>
    <t>LM0 G20 I3</t>
  </si>
  <si>
    <t>LM0 G20 I4</t>
  </si>
  <si>
    <t>LM0 G20 I5</t>
  </si>
  <si>
    <t>LM0 G20 I6</t>
  </si>
  <si>
    <t>LM0 G20 I7</t>
  </si>
  <si>
    <t>LM0 G20 I8</t>
  </si>
  <si>
    <t>LM0 G20 I9</t>
  </si>
  <si>
    <t>LM0 G20 I10</t>
  </si>
  <si>
    <t>LM0 G20 I12</t>
  </si>
  <si>
    <t>LM0 G21 I1</t>
  </si>
  <si>
    <t>LM0 G21 I2</t>
  </si>
  <si>
    <t>LM0 G22 I2</t>
  </si>
  <si>
    <t>LM0 G22 I3</t>
  </si>
  <si>
    <t>LM0 G23 I1</t>
  </si>
  <si>
    <t>LM0 G24 I1</t>
  </si>
  <si>
    <t>LM0 G25 I1</t>
  </si>
  <si>
    <t>LM0 G25 I2</t>
  </si>
  <si>
    <t>LM0 G25 I3</t>
  </si>
  <si>
    <t>LM0 G26 I1</t>
  </si>
  <si>
    <t>LM0 G27 I1</t>
  </si>
  <si>
    <t>LM0 G28 I1</t>
  </si>
  <si>
    <t>LM0 G29 I1</t>
  </si>
  <si>
    <t>LM0 G29 I2</t>
  </si>
  <si>
    <t>LM0 G29 I3</t>
  </si>
  <si>
    <t>LM0 G30 I1</t>
  </si>
  <si>
    <t>LM0 G30 I2</t>
  </si>
  <si>
    <t>LM0 G30 I3</t>
  </si>
  <si>
    <t>LM0 G30 I4</t>
  </si>
  <si>
    <t>LM0 G30 I5</t>
  </si>
  <si>
    <t>LM0 G30 I6</t>
  </si>
  <si>
    <t>LM0 G30 I7</t>
  </si>
  <si>
    <t>LM0 G30 I8</t>
  </si>
  <si>
    <t>LM0 G31 I1</t>
  </si>
  <si>
    <t>LM0 G32 I1</t>
  </si>
  <si>
    <t>LM0 G32 I2</t>
  </si>
  <si>
    <t>LM0 G32 I3</t>
  </si>
  <si>
    <t>LM0 G33 I1</t>
  </si>
  <si>
    <t>LM0 G33 I2</t>
  </si>
  <si>
    <t>LM0 G35 I1</t>
  </si>
  <si>
    <t>LM0 G39 I1</t>
  </si>
  <si>
    <t>LM0 G40 I1</t>
  </si>
  <si>
    <t>LM0 G40 I2</t>
  </si>
  <si>
    <t>Inclusion</t>
  </si>
  <si>
    <t>V_Ol</t>
  </si>
  <si>
    <t>MgO_Ol</t>
  </si>
  <si>
    <t>Al2O3_Ol</t>
  </si>
  <si>
    <t>SiO2_Ol</t>
  </si>
  <si>
    <t>CaO_Ol</t>
  </si>
  <si>
    <t>MnO_Ol</t>
  </si>
  <si>
    <t>Cr2O3_Ol</t>
  </si>
  <si>
    <t>TiO2_Ol</t>
  </si>
  <si>
    <t>NiO_Ol</t>
  </si>
  <si>
    <t>DV(Ol/MI)</t>
  </si>
  <si>
    <t>Vmelt/Vcrystal</t>
  </si>
  <si>
    <t>Canil Equation Inside Log</t>
  </si>
  <si>
    <t>Canil Equation 1 ∆NNO</t>
  </si>
  <si>
    <t>1Sigma fO2</t>
  </si>
  <si>
    <t>Min</t>
  </si>
  <si>
    <t>LM6 G3 MI4</t>
  </si>
  <si>
    <t>Max</t>
  </si>
  <si>
    <t>LM0 G7 MI1</t>
  </si>
  <si>
    <t>LM0 G7 MI2</t>
  </si>
  <si>
    <t>SampleName</t>
  </si>
  <si>
    <t>FeOt</t>
  </si>
  <si>
    <t>CANARY ISLANDS / EL HIERRO NE RIFT  [13198] STRONCIK N. A. (2009) samp. 136DS2</t>
  </si>
  <si>
    <t>CANARY ISLANDS / EL HIERRO NW RIFT  [13198] STRONCIK N. A. (2009) samp. 149DS1</t>
  </si>
  <si>
    <t>CANARY ISLANDS / EL HIERRO NW RIFT  [13198] STRONCIK N. A. (2009) samp. 154DS5</t>
  </si>
  <si>
    <t>CANARY ISLANDS / EL HIERRO NW RIFT  [13198] STRONCIK N. A. (2009) samp. 151DS4</t>
  </si>
  <si>
    <t>CANARY ISLANDS / LA PALMA / SAN ANTONIO   [915] WULFF-PEDERSEN E. (1996) samp. PAT2-BAS</t>
  </si>
  <si>
    <t>LM0_G1_A1_2</t>
  </si>
  <si>
    <t>LM0_G1_A1_3</t>
  </si>
  <si>
    <t>LM0_G1_A1_4</t>
  </si>
  <si>
    <t>LM0_G1_A2_1</t>
  </si>
  <si>
    <t>LM0_G1_A2_2</t>
  </si>
  <si>
    <t>LM0_G1_A2_4</t>
  </si>
  <si>
    <t>LM0_G1_A3_1</t>
  </si>
  <si>
    <t>LM0_G1_A3_5</t>
  </si>
  <si>
    <t>LM0_G2_A1_1</t>
  </si>
  <si>
    <t>LM0_G2_A1_2</t>
  </si>
  <si>
    <t>LM0_G2_A1_3</t>
  </si>
  <si>
    <t>LM0_G2_A1_4</t>
  </si>
  <si>
    <t>LM0_G2_A2_1</t>
  </si>
  <si>
    <t>LM0_G2_A2_2</t>
  </si>
  <si>
    <t>LM0_G2_A2_3</t>
  </si>
  <si>
    <t>LM0_G2_A3_1</t>
  </si>
  <si>
    <t>LM0_G2_A3_2</t>
  </si>
  <si>
    <t>LM0_G2_A3_3</t>
  </si>
  <si>
    <t>LM0_G2_A3_4</t>
  </si>
  <si>
    <t>LM0_G3_A1_2</t>
  </si>
  <si>
    <t>LM0_G3_A1_3</t>
  </si>
  <si>
    <t>LM0_G3_A2_2</t>
  </si>
  <si>
    <t>LM0_G3_A2_3</t>
  </si>
  <si>
    <t>LM0_G3_A3_2</t>
  </si>
  <si>
    <t>LM0_G4_A1_1</t>
  </si>
  <si>
    <t>LM0_G4_A1_2</t>
  </si>
  <si>
    <t>LM0_G4_A2_1</t>
  </si>
  <si>
    <t>LM0_G4_A2_2</t>
  </si>
  <si>
    <t>LM0_G4_A4_1</t>
  </si>
  <si>
    <t>LM0_G4_A4_2</t>
  </si>
  <si>
    <t>LM0_G4_A5_1</t>
  </si>
  <si>
    <t>LM0_G4_A5_2</t>
  </si>
  <si>
    <t>Fe2O3</t>
  </si>
  <si>
    <t>H2O</t>
  </si>
  <si>
    <t>OL_PER</t>
  </si>
  <si>
    <t>MELT_PER</t>
  </si>
  <si>
    <t>CORR_COEF</t>
  </si>
  <si>
    <t xml:space="preserve">∆NNO </t>
  </si>
  <si>
    <t>1Sigma</t>
  </si>
  <si>
    <t>Fe3/FeOt</t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</si>
  <si>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</si>
  <si>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</si>
  <si>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</si>
  <si>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</si>
  <si>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</si>
  <si>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</si>
  <si>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</si>
  <si>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</si>
  <si>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</si>
  <si>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</si>
  <si>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</si>
  <si>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</si>
  <si>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</si>
  <si>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</si>
  <si>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P_kbar</t>
  </si>
  <si>
    <t>You only need these columsn if you want to do olivine-liquid</t>
  </si>
  <si>
    <t>FeOt_Ol</t>
  </si>
  <si>
    <t>CO2</t>
  </si>
  <si>
    <t>SiO2_PEC</t>
  </si>
  <si>
    <t>TiO2_PEC</t>
  </si>
  <si>
    <t>Al2O3_PEC</t>
  </si>
  <si>
    <t>Fe2O3_PEC</t>
  </si>
  <si>
    <t>FeO_PEC</t>
  </si>
  <si>
    <t>MnO_PEC</t>
  </si>
  <si>
    <t>MgO_PEC</t>
  </si>
  <si>
    <t>CaO_PEC</t>
  </si>
  <si>
    <t>Na2O_PEC</t>
  </si>
  <si>
    <t>K2O_PEC</t>
  </si>
  <si>
    <t>Cr2O3_PEC</t>
  </si>
  <si>
    <t>P2O5_PEC</t>
  </si>
  <si>
    <t>H2O_PEC</t>
  </si>
  <si>
    <t>SIMS CO2 (ppm)</t>
  </si>
  <si>
    <t>SIMS H2O (wt%)</t>
  </si>
  <si>
    <t>SIMS F (ppm)</t>
  </si>
  <si>
    <t>SIMS S (ppm)</t>
  </si>
  <si>
    <t>SIMS Cl (ppm)</t>
  </si>
  <si>
    <t>SIMS CO2 2sigma ppm</t>
  </si>
  <si>
    <t>SIMS H2O 2sigma wt%</t>
  </si>
  <si>
    <t>SIMS F 2sigma ppm</t>
  </si>
  <si>
    <t>SIMS S 2sigma ppm</t>
  </si>
  <si>
    <t>SIMS Cl 2sigma ppm</t>
  </si>
  <si>
    <t>Distance from Crystal Rim to MI along the ‘a’ axis (µm)</t>
  </si>
  <si>
    <t>Avg MI Diameter</t>
  </si>
  <si>
    <t>Shortest Distance to Crystal Rim (µm)</t>
  </si>
  <si>
    <t>SAMPLE</t>
  </si>
  <si>
    <t>LM2_G9_CENTER3</t>
  </si>
  <si>
    <t>LM4_G9_CORE</t>
  </si>
  <si>
    <t>LM6_G10_CENTER</t>
  </si>
  <si>
    <t>LM4_G14_NEARFI</t>
  </si>
  <si>
    <t>LM6_G4_CORE2</t>
  </si>
  <si>
    <t>LM4_G13_RIM</t>
  </si>
  <si>
    <t>LM6_G8_CENTER2</t>
  </si>
  <si>
    <t>LM6_G8_CORE</t>
  </si>
  <si>
    <t>LM0_G7_RIM</t>
  </si>
  <si>
    <t>LM0_G5_RIM</t>
  </si>
  <si>
    <t>LM6_G4_CENTER</t>
  </si>
  <si>
    <t>LM2_G4_CENTER</t>
  </si>
  <si>
    <t>LM0_G6_RIM</t>
  </si>
  <si>
    <t>LM6_G5_CENTER2</t>
  </si>
  <si>
    <t>LM0_G9_CENTER</t>
  </si>
  <si>
    <t>LM0 G5 FI4_FI</t>
  </si>
  <si>
    <t>LM0 G5 FI7_FI</t>
  </si>
  <si>
    <t>LM0 G6 FI3_FI</t>
  </si>
  <si>
    <t>LM0 G7 FI6_FI</t>
  </si>
  <si>
    <t>LM0 G9 FI2_FI</t>
  </si>
  <si>
    <t>LM2 G4 FI1_FI</t>
  </si>
  <si>
    <t>LM2 G4 FI2_FI</t>
  </si>
  <si>
    <t>LM2 G9 FI3_FI</t>
  </si>
  <si>
    <t>LM2 G9 FI4_FI</t>
  </si>
  <si>
    <t>LM2 G9 FI6_FI</t>
  </si>
  <si>
    <t>LM4 G13 FI1_FI</t>
  </si>
  <si>
    <t>LM4 G14 FI1_FI</t>
  </si>
  <si>
    <t>LM4 G9 FI1_FI</t>
  </si>
  <si>
    <t>LM6 G10 FI2_FI</t>
  </si>
  <si>
    <t>LM6 G4 FI1_FI</t>
  </si>
  <si>
    <t>LM6 G4 FI5_FI</t>
  </si>
  <si>
    <t>LM6 G5 FI2_FI</t>
  </si>
  <si>
    <t>LM6 G8 FI12_FI</t>
  </si>
  <si>
    <t>LM6 G8 FI14_FI</t>
  </si>
  <si>
    <t>LM6 G8 FI22_FI</t>
  </si>
  <si>
    <t>LM6 G9 FI5_FI</t>
  </si>
  <si>
    <t>FileName (Files with _FI are from Dayton Sci. Adv)</t>
  </si>
  <si>
    <t>CO2_dens_gcm3</t>
  </si>
  <si>
    <t>Density_g_cm3</t>
  </si>
  <si>
    <t>T_C</t>
  </si>
  <si>
    <t>Host_Fo_content</t>
  </si>
  <si>
    <t>Filename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</si>
  <si>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</si>
  <si>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</si>
  <si>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</si>
  <si>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</si>
  <si>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</si>
  <si>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</si>
  <si>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</si>
  <si>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</si>
  <si>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</si>
  <si>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model</t>
  </si>
  <si>
    <t>Li_Ol</t>
  </si>
  <si>
    <t>Na_Ol</t>
  </si>
  <si>
    <t>Mg_Ol</t>
  </si>
  <si>
    <t>Al_Ol</t>
  </si>
  <si>
    <t>Si_Ol</t>
  </si>
  <si>
    <t>P_Ol</t>
  </si>
  <si>
    <t>Ca_Ol</t>
  </si>
  <si>
    <t>Sc_Ol</t>
  </si>
  <si>
    <t>Ti_Ol</t>
  </si>
  <si>
    <t>Cr_Ol</t>
  </si>
  <si>
    <t>Mn_Ol</t>
  </si>
  <si>
    <t>Fe_Ol</t>
  </si>
  <si>
    <t>Co_Ol</t>
  </si>
  <si>
    <t>Ni_Ol</t>
  </si>
  <si>
    <t>Cu_Ol</t>
  </si>
  <si>
    <t>Zn_Ol</t>
  </si>
  <si>
    <t>Element</t>
  </si>
  <si>
    <t>Crystal</t>
  </si>
  <si>
    <t>Order</t>
  </si>
  <si>
    <t>Accuracy (%, USGS NKT-1G)</t>
  </si>
  <si>
    <t>Precision (%, USGS NKT-1G)</t>
  </si>
  <si>
    <t>Accuracy (%, Fo-90)</t>
  </si>
  <si>
    <t>Precision (%, Fo-90)</t>
  </si>
  <si>
    <r>
      <t>Na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O</t>
    </r>
  </si>
  <si>
    <r>
      <t>Al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 (Body)"/>
      </rPr>
      <t>3</t>
    </r>
  </si>
  <si>
    <r>
      <t>SiO</t>
    </r>
    <r>
      <rPr>
        <vertAlign val="subscript"/>
        <sz val="11"/>
        <color theme="1"/>
        <rFont val="Calibri (Body)"/>
      </rPr>
      <t>2</t>
    </r>
  </si>
  <si>
    <r>
      <t>K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O</t>
    </r>
  </si>
  <si>
    <r>
      <t>Cr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 (Body)"/>
      </rPr>
      <t>3</t>
    </r>
  </si>
  <si>
    <r>
      <t>TiO</t>
    </r>
    <r>
      <rPr>
        <vertAlign val="subscript"/>
        <sz val="11"/>
        <color theme="1"/>
        <rFont val="Calibri (Body)"/>
      </rPr>
      <t>2</t>
    </r>
  </si>
  <si>
    <r>
      <t>P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 (Body)"/>
      </rPr>
      <t>5</t>
    </r>
  </si>
  <si>
    <t>Precision and Accuracy of EPMA Analysis of Matrix Glass and Melt inclusions (USGS NKT-1G) and Olivine (Fo-90)</t>
  </si>
  <si>
    <t>Na</t>
  </si>
  <si>
    <t>Mg</t>
  </si>
  <si>
    <t>Al</t>
  </si>
  <si>
    <t>Si</t>
  </si>
  <si>
    <t>K</t>
  </si>
  <si>
    <t>Mn</t>
  </si>
  <si>
    <t>Fe</t>
  </si>
  <si>
    <t>P</t>
  </si>
  <si>
    <t>S</t>
  </si>
  <si>
    <t>LTAP</t>
  </si>
  <si>
    <t>TAP</t>
  </si>
  <si>
    <t>LPET</t>
  </si>
  <si>
    <t>LLIF</t>
  </si>
  <si>
    <t>Calibration Material</t>
  </si>
  <si>
    <t>Fo-90</t>
  </si>
  <si>
    <t>Rutile</t>
  </si>
  <si>
    <t>Albite</t>
  </si>
  <si>
    <t>Sanidine</t>
  </si>
  <si>
    <t>NaCl</t>
  </si>
  <si>
    <t>Pyrite</t>
  </si>
  <si>
    <t>Wilberforce</t>
  </si>
  <si>
    <t>PG721 (Labradorite)</t>
  </si>
  <si>
    <t>52NL11</t>
  </si>
  <si>
    <t>Fayalite</t>
  </si>
  <si>
    <t>Spectrometer</t>
  </si>
  <si>
    <t xml:space="preserve">VG 568 </t>
  </si>
  <si>
    <t xml:space="preserve">CrCats (Diopside) </t>
  </si>
  <si>
    <t xml:space="preserve">Crystal </t>
  </si>
  <si>
    <t>Peak Counts (s)</t>
  </si>
  <si>
    <t>Rhodochrosite</t>
  </si>
  <si>
    <t>EPMA Analytical Conditions for Melt Inclusion and Tephra Glass Analysis</t>
  </si>
  <si>
    <t>EPMA Analytical Conditions for Olivine Analysis</t>
  </si>
  <si>
    <t>two-step</t>
  </si>
  <si>
    <t>Std Value</t>
  </si>
  <si>
    <t>Percent Error (Accuracy )</t>
  </si>
  <si>
    <t>RSD (precision)</t>
  </si>
  <si>
    <t>BHVO_unk1</t>
  </si>
  <si>
    <t>BHVO_unk2</t>
  </si>
  <si>
    <t>BHVO_unk3</t>
  </si>
  <si>
    <t>BHVO_unk4</t>
  </si>
  <si>
    <t>BHVO_unk5</t>
  </si>
  <si>
    <t>BHVO_unk6</t>
  </si>
  <si>
    <t>BHVO_unk10</t>
  </si>
  <si>
    <t>BHVO_unk11</t>
  </si>
  <si>
    <t>BHVO_unk12</t>
  </si>
  <si>
    <t>NKT_unk1</t>
  </si>
  <si>
    <t>NKT_unk2</t>
  </si>
  <si>
    <t>NKT_unk3</t>
  </si>
  <si>
    <t>NKT_unk4</t>
  </si>
  <si>
    <t>NKT_unk5</t>
  </si>
  <si>
    <t>NKT_unk6</t>
  </si>
  <si>
    <t>NKT_unk7</t>
  </si>
  <si>
    <t>NKT_unk8</t>
  </si>
  <si>
    <t>ScOl_unk1</t>
  </si>
  <si>
    <t>ScOl_unk2</t>
  </si>
  <si>
    <t>ScOl_unk3</t>
  </si>
  <si>
    <t>ScOl_unk4</t>
  </si>
  <si>
    <t>ScOl_unk5</t>
  </si>
  <si>
    <t>ScOl_unk6</t>
  </si>
  <si>
    <t>ScOl_unk7</t>
  </si>
  <si>
    <t>ScOl_unk8</t>
  </si>
  <si>
    <t>ScOl_unk9</t>
  </si>
  <si>
    <t>ScOl_unk10</t>
  </si>
  <si>
    <t>ScOl_unk11</t>
  </si>
  <si>
    <t>ScOl_unk12</t>
  </si>
  <si>
    <t>EPMA</t>
  </si>
  <si>
    <t>SIMS Tephra</t>
  </si>
  <si>
    <t>Average MI Volatiles</t>
  </si>
  <si>
    <t>Wednesday, October 19, 2022 8:47:10 PM</t>
  </si>
  <si>
    <t>LM0_G1_A1_1</t>
  </si>
  <si>
    <t>Wednesday, October 19, 2022 8:42:58 PM</t>
  </si>
  <si>
    <t>Wednesday, October 19, 2022 8:34:38 PM</t>
  </si>
  <si>
    <t>Wednesday, October 19, 2022 8:51:23 PM</t>
  </si>
  <si>
    <t>Wednesday, October 19, 2022 8:59:46 PM</t>
  </si>
  <si>
    <t xml:space="preserve">9 / 1 . </t>
  </si>
  <si>
    <t>Wednesday, October 19, 2022 8:53:28 PM</t>
  </si>
  <si>
    <t>Wednesday, October 19, 2022 9:01:56 PM</t>
  </si>
  <si>
    <t>Wednesday, October 19, 2022 9:10:24 PM</t>
  </si>
  <si>
    <t>Wednesday, October 19, 2022 9:06:10 PM</t>
  </si>
  <si>
    <t>LM6_G1_A2_1</t>
  </si>
  <si>
    <t>Wednesday, October 19, 2022 9:29:53 PM</t>
  </si>
  <si>
    <t>LM6_G1_A2</t>
  </si>
  <si>
    <t xml:space="preserve">30 / 1 . </t>
  </si>
  <si>
    <t>LM6_G1_A3_2</t>
  </si>
  <si>
    <t>Wednesday, October 19, 2022 9:38:32 PM</t>
  </si>
  <si>
    <t>LM6_G1_A3</t>
  </si>
  <si>
    <t>LM6_G2_A1_2</t>
  </si>
  <si>
    <t>Wednesday, October 19, 2022 9:47:10 PM</t>
  </si>
  <si>
    <t>LM6_G2_A1_1</t>
  </si>
  <si>
    <t xml:space="preserve">39 / 1 . </t>
  </si>
  <si>
    <t>LM6_G2_A2_3</t>
  </si>
  <si>
    <t>Wednesday, October 19, 2022 9:57:56 PM</t>
  </si>
  <si>
    <t>LM6_G2_A2_1</t>
  </si>
  <si>
    <t xml:space="preserve">47 / 1 . </t>
  </si>
  <si>
    <t>LM6_G3_A1_3</t>
  </si>
  <si>
    <t>Wednesday, October 19, 2022 10:15:08 PM</t>
  </si>
  <si>
    <t>LM6_G3_A1_1</t>
  </si>
  <si>
    <t>LM6_G3_A3_2</t>
  </si>
  <si>
    <t>Wednesday, October 19, 2022 10:28:12 PM</t>
  </si>
  <si>
    <t>LM6_G3_A3_1</t>
  </si>
  <si>
    <t>CO2 Bubble Density (g/cm^3)</t>
  </si>
  <si>
    <t>Liquid Only Output (Putrika 2008 Eq 22 Beattie DMg)</t>
  </si>
  <si>
    <t>Ol-Liq Output (Putrika 2008 Eq 22 )</t>
  </si>
  <si>
    <t>Offset</t>
  </si>
  <si>
    <t>Ol-Liq Temp</t>
  </si>
  <si>
    <t>Fo Rim</t>
  </si>
  <si>
    <t>Avg Tephra Volatiles per sample</t>
  </si>
  <si>
    <t>F</t>
  </si>
  <si>
    <t>Avg Tephra Volatiles Whole Eruption</t>
  </si>
  <si>
    <t>[H2O] ppm</t>
  </si>
  <si>
    <t>Ca44_ppm_MI</t>
  </si>
  <si>
    <t>Ca43_ppm_MI</t>
  </si>
  <si>
    <t>Al27_ppm_MI</t>
  </si>
  <si>
    <t>Sc45_ppm_MI</t>
  </si>
  <si>
    <t>Ti47_ppm_MI</t>
  </si>
  <si>
    <t>V51_ppm_MI</t>
  </si>
  <si>
    <t>Cr52_ppm_MI</t>
  </si>
  <si>
    <t>Co59_ppm_MI</t>
  </si>
  <si>
    <t>Ni60_ppm_MI</t>
  </si>
  <si>
    <t>Cu63_ppm_MI</t>
  </si>
  <si>
    <t>Zn66_ppm_MI</t>
  </si>
  <si>
    <t>Ga71_ppm_MI</t>
  </si>
  <si>
    <t>Ge72_ppm_MI</t>
  </si>
  <si>
    <t>Rb85_ppm_MI</t>
  </si>
  <si>
    <t>Sr88_ppm_MI</t>
  </si>
  <si>
    <t>Y89_ppm_MI</t>
  </si>
  <si>
    <t>Zr90_ppm_MI</t>
  </si>
  <si>
    <t>Nb93_ppm_MI</t>
  </si>
  <si>
    <t>Cs133_ppm_MI</t>
  </si>
  <si>
    <t>Ba137_ppm_MI</t>
  </si>
  <si>
    <t>La139_ppm_MI</t>
  </si>
  <si>
    <t>Ce140_ppm_MI</t>
  </si>
  <si>
    <t>Pr141_ppm_MI</t>
  </si>
  <si>
    <t>Nd146_ppm_MI</t>
  </si>
  <si>
    <t>Sm147_ppm_MI</t>
  </si>
  <si>
    <t>Eu153_ppm_MI</t>
  </si>
  <si>
    <t>Gd157_ppm_MI</t>
  </si>
  <si>
    <t>Tb159_ppm_MI</t>
  </si>
  <si>
    <t>Dy163_ppm_MI</t>
  </si>
  <si>
    <t>Ho165_ppm_MI</t>
  </si>
  <si>
    <t>Er166_ppm_MI</t>
  </si>
  <si>
    <t>Tm169_ppm_MI</t>
  </si>
  <si>
    <t>Yb172_ppm_MI</t>
  </si>
  <si>
    <t>Lu175_ppm_MI</t>
  </si>
  <si>
    <t>Hf178_ppm_MI</t>
  </si>
  <si>
    <t>Ta181_ppm_MI</t>
  </si>
  <si>
    <t>Pb208_ppm_MI</t>
  </si>
  <si>
    <t>Th232_ppm_MI</t>
  </si>
  <si>
    <t>U238_ppm_MI</t>
  </si>
  <si>
    <t>V_Ol_ppm</t>
  </si>
  <si>
    <t>FMQ (1150C, 6000 Bars)</t>
  </si>
  <si>
    <t>Total CO2 (ppm)</t>
  </si>
  <si>
    <t>OL_PERCENT</t>
  </si>
  <si>
    <t>Cotrapped (1=yes)</t>
  </si>
  <si>
    <t>Avg Tephra Volatiles  2sigma error ppm</t>
  </si>
  <si>
    <t>F/Cl</t>
  </si>
  <si>
    <t>Cl (ppm) EPMA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</si>
  <si>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</si>
  <si>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</si>
  <si>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</si>
  <si>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</si>
  <si>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</si>
  <si>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</si>
  <si>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</si>
  <si>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PEC Corrected SIMS F (PPM)</t>
  </si>
  <si>
    <t>PEC Corrected SIMS S (PPM)</t>
  </si>
  <si>
    <t>PEC Corrected SIMS Cl (PPM)</t>
  </si>
  <si>
    <t>DensityX_Uncertainty_g_per_cm</t>
  </si>
  <si>
    <t>FeOt_PEC</t>
  </si>
  <si>
    <t>PEC Corrected SIMS CO2 (ppm)</t>
  </si>
  <si>
    <t>PEC Corrected Total CO2 (ppm)</t>
  </si>
  <si>
    <t>CO2_dens_gcm3_std_Dev</t>
  </si>
  <si>
    <t>SIMS CO2 1sigma ppm</t>
  </si>
  <si>
    <t>SIMS F 1sigma ppm</t>
  </si>
  <si>
    <t>SIMS S 1sigma ppm</t>
  </si>
  <si>
    <t>PEC_corrected_total_CO2_plus_1sigma</t>
  </si>
  <si>
    <t>PEC_corrected_total_CO2_minus_1sigma</t>
  </si>
  <si>
    <t>Total_CO2_Error_1sigma</t>
  </si>
  <si>
    <t>SIMS H2O 1sigma wt%</t>
  </si>
  <si>
    <t>CO2_in_Bubble_(CO2_eq_in_melt_noMC_diadfit)</t>
  </si>
  <si>
    <t>std_MC_CO2_in_bubble_equiv_melt_ppm</t>
  </si>
  <si>
    <t>med_MC_CO2_in_bub_equiv_melt_ppm</t>
  </si>
  <si>
    <t>mean_MC_CO2_in_bub_equiv_melt_ppm</t>
  </si>
  <si>
    <t>PEC_corrected_CO2_in_Bub_ppm</t>
  </si>
  <si>
    <t>SIMS Cl 1sigma ppm</t>
  </si>
  <si>
    <t>PEC_Corrected_std_MC_CO2_in_bubble_equiv_melt_ppm</t>
  </si>
  <si>
    <t>SaturationP_bars_VESIcal_MagmaSat_Actual</t>
  </si>
  <si>
    <t>SaturationP_bars_VESIcal_MagmaSat_minus1sigma</t>
  </si>
  <si>
    <t>SaturationP_bars_VESIcal_MagmaSat_plus1sigma</t>
  </si>
  <si>
    <t>SaturationP_bars_VESIcal_IaconoMarziano_actual</t>
  </si>
  <si>
    <t>SaturationP_bars_VESIcal_IaconoMarziano_minus1sigma</t>
  </si>
  <si>
    <t>SaturationP_bars_VESIcal_IaconoMarziano_plus1sigma</t>
  </si>
  <si>
    <t>SaturationP_bars_VESIcal_Dixon_actual</t>
  </si>
  <si>
    <t>SaturationP_bars_VESIcal_Dixon_minus1sigma</t>
  </si>
  <si>
    <t>SaturationP_bars_VESIcal_Dixon_plus1sigma</t>
  </si>
  <si>
    <t>Depth_km_Diadfit_twostep_MagmaSat_Actual</t>
  </si>
  <si>
    <t>Depth_km_Diadfit_twostep_MagmaSat_minus1sigma</t>
  </si>
  <si>
    <t>Depth_km_Diadfit_twostep_MagmaSat_plus1sigma</t>
  </si>
  <si>
    <t>Depth_km_Diadfit_twostep_IaconoMarziano_actual</t>
  </si>
  <si>
    <t>Depth_km_Diadfit_twostep_IaconoMarziano_minus1sigma</t>
  </si>
  <si>
    <t>Depth_km_Diadfit_twostep_IaconoMarziano_plus1sigma</t>
  </si>
  <si>
    <t>Depth_km_Diadfit_twostep_Dixon_actual</t>
  </si>
  <si>
    <t>Depth_km_Diadfit_twostep_Dixon_minus1sigma</t>
  </si>
  <si>
    <t>Depth_km_Diadfit_twostep_Dixon_plus1sigma</t>
  </si>
  <si>
    <t>PEC Corrected Total CO2 (ppm) Bubble and SIMS Only</t>
  </si>
  <si>
    <t>LM1</t>
  </si>
  <si>
    <t>LM2</t>
  </si>
  <si>
    <t>LM3</t>
  </si>
  <si>
    <t>LM4</t>
  </si>
  <si>
    <t>LM5</t>
  </si>
  <si>
    <t>USGS</t>
  </si>
  <si>
    <t>AGV-2</t>
  </si>
  <si>
    <t>BCR-2</t>
  </si>
  <si>
    <t>GSP-2</t>
  </si>
  <si>
    <t>GAL-KD-157-1</t>
  </si>
  <si>
    <t>GAL-KD-157-2</t>
  </si>
  <si>
    <t>GAL-KD-157-3</t>
  </si>
  <si>
    <t>GAL-KD-157-4</t>
  </si>
  <si>
    <t>GAL-KD-157-5</t>
  </si>
  <si>
    <t>GAL-KD-157-6</t>
  </si>
  <si>
    <t>GAL-KD-157-7</t>
  </si>
  <si>
    <t xml:space="preserve">USGS CRM-1 </t>
  </si>
  <si>
    <t xml:space="preserve">USGS CRM-2 </t>
  </si>
  <si>
    <t xml:space="preserve">USGS CRM-3 </t>
  </si>
  <si>
    <t xml:space="preserve"> Date    </t>
  </si>
  <si>
    <t>PV</t>
  </si>
  <si>
    <t>GeoRem</t>
  </si>
  <si>
    <t>Cl &gt;/=</t>
  </si>
  <si>
    <t>Unnormalized Major Elements (Weight %):</t>
  </si>
  <si>
    <t xml:space="preserve"> SiO2  </t>
  </si>
  <si>
    <t xml:space="preserve"> TiO2  </t>
  </si>
  <si>
    <t xml:space="preserve"> Al2O3 </t>
  </si>
  <si>
    <t xml:space="preserve"> FeO*</t>
  </si>
  <si>
    <t xml:space="preserve"> MnO   </t>
  </si>
  <si>
    <t xml:space="preserve"> MgO   </t>
  </si>
  <si>
    <t xml:space="preserve"> CaO   </t>
  </si>
  <si>
    <t xml:space="preserve"> Na2O  </t>
  </si>
  <si>
    <t xml:space="preserve"> K2O   </t>
  </si>
  <si>
    <t xml:space="preserve"> P2O5  </t>
  </si>
  <si>
    <t xml:space="preserve"> Sum</t>
  </si>
  <si>
    <t>LOI %</t>
  </si>
  <si>
    <t>Normalized Major Elements (Weight %):</t>
  </si>
  <si>
    <t xml:space="preserve"> Total</t>
  </si>
  <si>
    <t>Unnormalized Trace Elements (ppm):</t>
  </si>
  <si>
    <t xml:space="preserve"> Ni</t>
  </si>
  <si>
    <t xml:space="preserve"> Cr</t>
  </si>
  <si>
    <t xml:space="preserve"> Sc</t>
  </si>
  <si>
    <t xml:space="preserve"> V</t>
  </si>
  <si>
    <t xml:space="preserve"> Ba</t>
  </si>
  <si>
    <t xml:space="preserve"> Rb</t>
  </si>
  <si>
    <t xml:space="preserve"> Sr</t>
  </si>
  <si>
    <t xml:space="preserve"> Zr</t>
  </si>
  <si>
    <t xml:space="preserve"> Y</t>
  </si>
  <si>
    <t xml:space="preserve"> Nb</t>
  </si>
  <si>
    <t xml:space="preserve"> Ga</t>
  </si>
  <si>
    <t xml:space="preserve"> Cu</t>
  </si>
  <si>
    <t xml:space="preserve"> Zn</t>
  </si>
  <si>
    <t xml:space="preserve"> Pb</t>
  </si>
  <si>
    <t xml:space="preserve"> La</t>
  </si>
  <si>
    <t xml:space="preserve"> Ce</t>
  </si>
  <si>
    <t xml:space="preserve"> Th</t>
  </si>
  <si>
    <t xml:space="preserve"> Nd</t>
  </si>
  <si>
    <t xml:space="preserve"> U</t>
  </si>
  <si>
    <t>sum tr.</t>
  </si>
  <si>
    <t>in %</t>
  </si>
  <si>
    <t>sum m+tr</t>
  </si>
  <si>
    <t>M+Toxides</t>
  </si>
  <si>
    <t>w/LOI</t>
  </si>
  <si>
    <t>if Fe3+</t>
  </si>
  <si>
    <t>Major elements are normalized on a volatile-free basis, with total Fe expressed as FeO.</t>
  </si>
  <si>
    <t>® denotes a duplicate bead made from the same rock powder.</t>
  </si>
  <si>
    <t xml:space="preserve"> NiO</t>
  </si>
  <si>
    <t xml:space="preserve"> Cr2O3</t>
  </si>
  <si>
    <t xml:space="preserve"> Sc2O3</t>
  </si>
  <si>
    <t xml:space="preserve"> V2O3</t>
  </si>
  <si>
    <t xml:space="preserve"> BaO</t>
  </si>
  <si>
    <t xml:space="preserve"> Rb2O</t>
  </si>
  <si>
    <t xml:space="preserve"> SrO</t>
  </si>
  <si>
    <t xml:space="preserve"> ZrO2</t>
  </si>
  <si>
    <t xml:space="preserve"> Y2O3</t>
  </si>
  <si>
    <t xml:space="preserve"> Nb2O5</t>
  </si>
  <si>
    <t xml:space="preserve"> Ga2O3</t>
  </si>
  <si>
    <t xml:space="preserve"> CuO</t>
  </si>
  <si>
    <t xml:space="preserve"> ZnO</t>
  </si>
  <si>
    <t xml:space="preserve"> PbO</t>
  </si>
  <si>
    <t xml:space="preserve"> La2O3</t>
  </si>
  <si>
    <t xml:space="preserve"> CeO2</t>
  </si>
  <si>
    <t xml:space="preserve"> ThO2</t>
  </si>
  <si>
    <t>Nd2O3</t>
  </si>
  <si>
    <t>U2O3</t>
  </si>
  <si>
    <t>Sample ID</t>
  </si>
  <si>
    <t>La ppm</t>
  </si>
  <si>
    <t>Ce ppm</t>
  </si>
  <si>
    <t>Pr ppm</t>
  </si>
  <si>
    <t>Nd ppm</t>
  </si>
  <si>
    <t>Sm ppm</t>
  </si>
  <si>
    <t>Eu ppm</t>
  </si>
  <si>
    <t>Gd ppm</t>
  </si>
  <si>
    <t>Tb ppm</t>
  </si>
  <si>
    <t>Dy ppm</t>
  </si>
  <si>
    <t>Ho ppm</t>
  </si>
  <si>
    <t>Er ppm</t>
  </si>
  <si>
    <t>Tm ppm</t>
  </si>
  <si>
    <t>Yb ppm</t>
  </si>
  <si>
    <t>Lu ppm</t>
  </si>
  <si>
    <t>Ba ppm</t>
  </si>
  <si>
    <t>Th ppm</t>
  </si>
  <si>
    <t>Nb ppm</t>
  </si>
  <si>
    <t>Y ppm</t>
  </si>
  <si>
    <t>Hf ppm</t>
  </si>
  <si>
    <t>Ta ppm</t>
  </si>
  <si>
    <t>U ppm</t>
  </si>
  <si>
    <t>Pb ppm</t>
  </si>
  <si>
    <t>Rb ppm</t>
  </si>
  <si>
    <t>Cs ppm</t>
  </si>
  <si>
    <t>Sr ppm</t>
  </si>
  <si>
    <t>Sc ppm</t>
  </si>
  <si>
    <t>Zr ppm</t>
  </si>
  <si>
    <t>BHVO-1</t>
  </si>
  <si>
    <t>Comment (EPMA, Core)</t>
  </si>
  <si>
    <t>LM0 (∆NNO)</t>
  </si>
  <si>
    <t>LM6 (∆NNO)</t>
  </si>
  <si>
    <t>(∆NNO)</t>
  </si>
  <si>
    <t xml:space="preserve">High Fo (83-86) </t>
  </si>
  <si>
    <t xml:space="preserve">Low Fo (78-81) </t>
  </si>
  <si>
    <t>Basalts</t>
  </si>
  <si>
    <t>Standard Name</t>
  </si>
  <si>
    <t>[CO2]</t>
  </si>
  <si>
    <t>[H20] wt%</t>
  </si>
  <si>
    <t>[F]</t>
  </si>
  <si>
    <t>[S]</t>
  </si>
  <si>
    <t>[Cl]</t>
  </si>
  <si>
    <t>[SiO2] wt%</t>
  </si>
  <si>
    <t>519-4-1</t>
  </si>
  <si>
    <t>46D</t>
  </si>
  <si>
    <t>D52-5</t>
  </si>
  <si>
    <t>D51-3</t>
  </si>
  <si>
    <t>1649-3</t>
  </si>
  <si>
    <t>D20-3</t>
  </si>
  <si>
    <t>JD17H</t>
  </si>
  <si>
    <t>1654-3</t>
  </si>
  <si>
    <t>NS-1</t>
  </si>
  <si>
    <t>D30-1</t>
  </si>
  <si>
    <t>P1326-2</t>
  </si>
  <si>
    <t>ABGAx-Ox</t>
  </si>
  <si>
    <t>low</t>
  </si>
  <si>
    <t>ABWB-Ox</t>
  </si>
  <si>
    <t>AB36CIA-1</t>
  </si>
  <si>
    <r>
      <t>400pA_5</t>
    </r>
    <r>
      <rPr>
        <b/>
        <u/>
        <sz val="10"/>
        <rFont val="Arial"/>
        <family val="2"/>
      </rPr>
      <t xml:space="preserve"> raster Cal</t>
    </r>
  </si>
  <si>
    <t>CO2 High</t>
  </si>
  <si>
    <t>CO2 Low</t>
  </si>
  <si>
    <t>slope</t>
  </si>
  <si>
    <t>lower bound</t>
  </si>
  <si>
    <t>upper bound</t>
  </si>
  <si>
    <t>lower error</t>
  </si>
  <si>
    <t>upper error</t>
  </si>
  <si>
    <t>max error</t>
  </si>
  <si>
    <t>Standard Data Background Corrected</t>
  </si>
  <si>
    <t>Standard Information</t>
  </si>
  <si>
    <t>Concentration Data</t>
  </si>
  <si>
    <t>SIMS Ratio Data</t>
  </si>
  <si>
    <t>File .asc</t>
  </si>
  <si>
    <t>Standard</t>
  </si>
  <si>
    <t>SiO2 wt%</t>
  </si>
  <si>
    <t>C/Si</t>
  </si>
  <si>
    <t>OH/Si</t>
  </si>
  <si>
    <t>F/Si</t>
  </si>
  <si>
    <t>S/Si</t>
  </si>
  <si>
    <t>Cl/Si</t>
  </si>
  <si>
    <t>C/Si 1sig</t>
  </si>
  <si>
    <t>OH/Si 1 sig</t>
  </si>
  <si>
    <t>F/Si 1 sig</t>
  </si>
  <si>
    <t>S/Si 1 sig</t>
  </si>
  <si>
    <t>Cl/Si 1 sig</t>
  </si>
  <si>
    <t>C/Si 2sig</t>
  </si>
  <si>
    <t>OH/Si 2 sig</t>
  </si>
  <si>
    <t>F/Si 2 sig</t>
  </si>
  <si>
    <t>S/Si 2 sig</t>
  </si>
  <si>
    <t>Cl/Si 2 sig</t>
  </si>
  <si>
    <t>519-4-1_400pA_5R_400FA@17a</t>
  </si>
  <si>
    <t>519-4-1@18a</t>
  </si>
  <si>
    <t>519-4-1_400pA_5R_400FA@17b</t>
  </si>
  <si>
    <t>519-4-1@18b</t>
  </si>
  <si>
    <t>519-4-1@19a</t>
  </si>
  <si>
    <t>51-3@20a</t>
  </si>
  <si>
    <t>51-3@21a</t>
  </si>
  <si>
    <t>51-3@22a</t>
  </si>
  <si>
    <t>1654-3@23a</t>
  </si>
  <si>
    <t>1654-3@24a</t>
  </si>
  <si>
    <t>1654-3@25a</t>
  </si>
  <si>
    <t>6001@29a</t>
  </si>
  <si>
    <t>6001@30a</t>
  </si>
  <si>
    <t>6001@31a</t>
  </si>
  <si>
    <t>D52-5@32a</t>
  </si>
  <si>
    <t>D52-5@33a</t>
  </si>
  <si>
    <t>D52-5@34a</t>
  </si>
  <si>
    <t>JD17H@41</t>
  </si>
  <si>
    <t>JD17H@42</t>
  </si>
  <si>
    <t>JD17H@43</t>
  </si>
  <si>
    <t>NS-1@44</t>
  </si>
  <si>
    <t>NS-1@45</t>
  </si>
  <si>
    <t>NS-1@46</t>
  </si>
  <si>
    <t>519-4-1@47</t>
  </si>
  <si>
    <t>519-4-1@48</t>
  </si>
  <si>
    <t>519-4-1@49</t>
  </si>
  <si>
    <t>D20-3@53</t>
  </si>
  <si>
    <t>D20-3@54</t>
  </si>
  <si>
    <t>D20-3@55</t>
  </si>
  <si>
    <t>D30-1@56</t>
  </si>
  <si>
    <t>D30-1@57</t>
  </si>
  <si>
    <t>D30-1@58</t>
  </si>
  <si>
    <t>519-4-1@59</t>
  </si>
  <si>
    <t>519-4-1@60</t>
  </si>
  <si>
    <t>46D@61</t>
  </si>
  <si>
    <t>46D@62</t>
  </si>
  <si>
    <t>46D@63</t>
  </si>
  <si>
    <t>46D@64</t>
  </si>
  <si>
    <t>DensityX_Glass_Density_g_per_cm3</t>
  </si>
  <si>
    <t>Percent of CO2 in Bubble</t>
  </si>
  <si>
    <t>Fo Near MI</t>
  </si>
  <si>
    <t xml:space="preserve">PEC Corrected Total CO2 (ppm) </t>
  </si>
  <si>
    <t>Name</t>
  </si>
  <si>
    <t>F (ppm)</t>
  </si>
  <si>
    <t>Cl (ppm)</t>
  </si>
  <si>
    <t>LM0_G1_MI1@75</t>
  </si>
  <si>
    <t>LM0_G2_MI1@78</t>
  </si>
  <si>
    <t>LM0_G2_MI2@77</t>
  </si>
  <si>
    <t>LM0_G3_MI1@96</t>
  </si>
  <si>
    <t>LM0_G7_MI1@85</t>
  </si>
  <si>
    <t>LM0_G7_MI2@86</t>
  </si>
  <si>
    <t>LM0_G9_MI1@118</t>
  </si>
  <si>
    <t>LM0_G14_MI1@104</t>
  </si>
  <si>
    <t>LM0_G18_MI1@113</t>
  </si>
  <si>
    <t>LM0_G21_MI1@82</t>
  </si>
  <si>
    <t>LM0_G21_MI2@81</t>
  </si>
  <si>
    <t>LM0_G22_MI1@83</t>
  </si>
  <si>
    <t>LM0_G23_MI1@98</t>
  </si>
  <si>
    <t>LM0_G24_MI1@112</t>
  </si>
  <si>
    <t>LM0_G25_MI2@119</t>
  </si>
  <si>
    <t>LM0_G26_MI1@99</t>
  </si>
  <si>
    <t>LM0_G27_MI1@90</t>
  </si>
  <si>
    <t>LM0_G28_MI1@105</t>
  </si>
  <si>
    <t>LM0_G29_MI1@106</t>
  </si>
  <si>
    <t>LM0_G29_MI2@76</t>
  </si>
  <si>
    <t>LM0_G29_MI3@107</t>
  </si>
  <si>
    <t>LM0_G30_MI8@84</t>
  </si>
  <si>
    <t>LM0_G31_MI1@114</t>
  </si>
  <si>
    <t>LM0_G32_MI1@92</t>
  </si>
  <si>
    <t>LM0_G32_MI2@93</t>
  </si>
  <si>
    <t>LM0_G33_MI1@110</t>
  </si>
  <si>
    <t>LM0_G33_MI2@111</t>
  </si>
  <si>
    <t>LM0_G35_MI1@108</t>
  </si>
  <si>
    <t>LM0_G39_MI1@97</t>
  </si>
  <si>
    <t>LM0_G40_MI1@94</t>
  </si>
  <si>
    <t>LM0_G40_MI2@95</t>
  </si>
  <si>
    <t>LM6_G1_MI1@148</t>
  </si>
  <si>
    <t>LM6_G1_MI2@146</t>
  </si>
  <si>
    <t>LM6_G2_MI2@171</t>
  </si>
  <si>
    <t>LM6_G2_MI4@172</t>
  </si>
  <si>
    <t>LM6_G2_MI6@173</t>
  </si>
  <si>
    <t>LM6_G2_MI7@174</t>
  </si>
  <si>
    <t>LM6_G2_MI8@175</t>
  </si>
  <si>
    <t>LM6_G3_MI1@158</t>
  </si>
  <si>
    <t>LM6_G3_MI2@157</t>
  </si>
  <si>
    <t>LM6_G3_MI4@159</t>
  </si>
  <si>
    <t>LM6_G4_MI2@170</t>
  </si>
  <si>
    <t>LM6_G5_MI2@132</t>
  </si>
  <si>
    <t>LM6_G6_MI1@134</t>
  </si>
  <si>
    <t>LM6_G6_MI3@136</t>
  </si>
  <si>
    <t>LM6_G7_MI3@186</t>
  </si>
  <si>
    <t>LM6_G7_MI4@187</t>
  </si>
  <si>
    <t>LM6_G9_MI1@188</t>
  </si>
  <si>
    <t>LM6_G10_MI1@180</t>
  </si>
  <si>
    <t>LM6_G10_MI2@181</t>
  </si>
  <si>
    <t>LM6_G10_MI3@182</t>
  </si>
  <si>
    <t>LM6_G10_MI4@183</t>
  </si>
  <si>
    <t>LM6_G10_MI5@184</t>
  </si>
  <si>
    <t>LM6_G10_MI6@185</t>
  </si>
  <si>
    <t>LM6_G14_MI1@169</t>
  </si>
  <si>
    <t>LM6_G14_MI3@168</t>
  </si>
  <si>
    <t>LM6_G15_MI1@165</t>
  </si>
  <si>
    <t>LM6_G19_MI1@161</t>
  </si>
  <si>
    <t>LM6_G20_MI1@160</t>
  </si>
  <si>
    <t>LM6_G22_MI2@166</t>
  </si>
  <si>
    <t>LM6_G22_MI3@167</t>
  </si>
  <si>
    <t>LM6_G23_MI1@144</t>
  </si>
  <si>
    <t>LM6_G24_MI1@138</t>
  </si>
  <si>
    <t>LM6_G25_MI1@178</t>
  </si>
  <si>
    <t>LM6_G27_MI1@150</t>
  </si>
  <si>
    <t>LM6_G28_MI3@155</t>
  </si>
  <si>
    <t>LM6_G28_MI4@156</t>
  </si>
  <si>
    <t>LM6_G28_MI9@154</t>
  </si>
  <si>
    <t>LM6_G29_MI1@140</t>
  </si>
  <si>
    <t>LM6_G29_MI3@142</t>
  </si>
  <si>
    <t>LM6_G30_MI1@164</t>
  </si>
  <si>
    <t>LM6_G31_MI1@179</t>
  </si>
  <si>
    <t>SIMS data</t>
  </si>
  <si>
    <t>EPMA Input</t>
  </si>
  <si>
    <t xml:space="preserve">S1b. MI Glass SIMS Data </t>
  </si>
  <si>
    <t>Fo molar Ol Core</t>
  </si>
  <si>
    <t>Comment (EPMA Data Point near FI)</t>
  </si>
  <si>
    <t>XH2O_fl_VESIcal_MagmaSat_Actual</t>
  </si>
  <si>
    <t>XCO2_fl_VESIcal_MagmaSat_Actual</t>
  </si>
  <si>
    <t>MI Volume Minus Spinel if assumed 3rd Dimension (µm3)</t>
  </si>
  <si>
    <t>MI Volume of 3rd Dimension is Assumed (x+y/2)</t>
  </si>
  <si>
    <t>Bubble/MI ratio if 3rd Dimension is Assumed</t>
  </si>
  <si>
    <t>P_DZ06_0mol%_kbar</t>
  </si>
  <si>
    <t>P_DZ06_10mol%_kbar</t>
  </si>
  <si>
    <t>P_DZ06_15mol%_kbar</t>
  </si>
  <si>
    <t>P_DZ06_20mol%_kbar</t>
  </si>
  <si>
    <t>LM-2 G1 FI1_FI</t>
  </si>
  <si>
    <t>LM-2 G10 FI1_FI</t>
  </si>
  <si>
    <t>LM-2 G10 FI2_FI</t>
  </si>
  <si>
    <t>LM-2 G10 FI3_FI</t>
  </si>
  <si>
    <t>LM-2 G10 FI4_FI</t>
  </si>
  <si>
    <t>LM-2 G3 FI1 (CRR)_FI</t>
  </si>
  <si>
    <t>LM-2 G3 FI2 (CRR)_FI</t>
  </si>
  <si>
    <t>LM-2 G3 FI3_FI</t>
  </si>
  <si>
    <t>LM-2 G3 FI4 (CRR)_FI</t>
  </si>
  <si>
    <t>LM-2 G3 FI5_FI</t>
  </si>
  <si>
    <t>LM-2 G4 FI3_FI</t>
  </si>
  <si>
    <t>LM-2 G4 FI4_FI</t>
  </si>
  <si>
    <t>LM-2 G6 FI1_FI</t>
  </si>
  <si>
    <t>LM-2 G6 FI2_FI</t>
  </si>
  <si>
    <t>LM-2 G6 FI3_FI</t>
  </si>
  <si>
    <t>LM-2 G7 FI1_FI</t>
  </si>
  <si>
    <t>LM-2 G7 FI2_FI</t>
  </si>
  <si>
    <t>LM-2 G7 FI3_FI</t>
  </si>
  <si>
    <t>LM-2 G7 FI5_FI</t>
  </si>
  <si>
    <t>LM-2 G7 FI6_FI</t>
  </si>
  <si>
    <t>LM-2 G7 FI7_FI</t>
  </si>
  <si>
    <t>LM-2 G7 FI8_FI</t>
  </si>
  <si>
    <t>LM-2 G8 FI1_FI</t>
  </si>
  <si>
    <t>LM-2 G8 FI2_FI</t>
  </si>
  <si>
    <t>LM-2 G8 FI3_FI</t>
  </si>
  <si>
    <t>LM-2 G8 FI4_FI</t>
  </si>
  <si>
    <t>LM-2 G8 FI5_FI</t>
  </si>
  <si>
    <t>LM-2 G9 FI1_FI</t>
  </si>
  <si>
    <t>LM-2 G9 FI2_FI</t>
  </si>
  <si>
    <t>LM-2 G9 FI5_FI</t>
  </si>
  <si>
    <t>LM-2 G9 FI7_FI</t>
  </si>
  <si>
    <t>LM-2 G9 FI8_FI</t>
  </si>
  <si>
    <t>LM-2 G9 FI9_FI</t>
  </si>
  <si>
    <t>LM0 G1 FI1_FI</t>
  </si>
  <si>
    <t>LM0 G2 FI1_FI</t>
  </si>
  <si>
    <t>LM0 G3 FI1 (CRR)_FI</t>
  </si>
  <si>
    <t>LM0 G3 FI10_FI</t>
  </si>
  <si>
    <t>LM0 G3 FI11_FI</t>
  </si>
  <si>
    <t>LM0 G3 FI2_FI</t>
  </si>
  <si>
    <t>LM0 G3 FI3_FI</t>
  </si>
  <si>
    <t>LM0 G3 FI4_FI</t>
  </si>
  <si>
    <t>LM0 G3 FI5_FI</t>
  </si>
  <si>
    <t>LM0 G3 FI6_FI</t>
  </si>
  <si>
    <t>LM0 G3 FI7_FI</t>
  </si>
  <si>
    <t>LM0 G3 FI8_FI</t>
  </si>
  <si>
    <t>LM0 G3 FI9_FI</t>
  </si>
  <si>
    <t>LM0 G5 FI1_FI</t>
  </si>
  <si>
    <t>LM0 G5 FI2_FI</t>
  </si>
  <si>
    <t>LM0 G5 FI3_FI</t>
  </si>
  <si>
    <t>LM0 G5 FI5_FI</t>
  </si>
  <si>
    <t>LM0 G5 FI6_FI</t>
  </si>
  <si>
    <t>LM0 G5 FI8 (CRR)_FI</t>
  </si>
  <si>
    <t>LM0 G5 FI9_FI</t>
  </si>
  <si>
    <t>LM0 G6 FI1_FI</t>
  </si>
  <si>
    <t>LM0 G6 FI2 (CRR)_FI</t>
  </si>
  <si>
    <t>LM0 G7 FI1_FI</t>
  </si>
  <si>
    <t>LM0 G7 FI2_FI</t>
  </si>
  <si>
    <t>LM0 G7 FI3_FI</t>
  </si>
  <si>
    <t>LM0 G7 FI4_FI</t>
  </si>
  <si>
    <t>LM0 G7 FI5_FI</t>
  </si>
  <si>
    <t>LM0 G7 FI7_FI</t>
  </si>
  <si>
    <t>LM0 G8 FI3_FI</t>
  </si>
  <si>
    <t>LM0_G8_FI4_FI</t>
  </si>
  <si>
    <t>LM0_G9_FI1_FI</t>
  </si>
  <si>
    <t>LM4 G10 FI1_FI</t>
  </si>
  <si>
    <t>LM4 G10 FI2_FI</t>
  </si>
  <si>
    <t>LM4 G11 FI1_FI</t>
  </si>
  <si>
    <t>LM4 G11 FI2_FI</t>
  </si>
  <si>
    <t>LM4 G11 FI3_FI</t>
  </si>
  <si>
    <t>LM4 G11 FI4_FI</t>
  </si>
  <si>
    <t>LM4 G11 FI5_FI</t>
  </si>
  <si>
    <t>LM4 G12 FI1_FI</t>
  </si>
  <si>
    <t>LM4 G12 FI2_FI</t>
  </si>
  <si>
    <t>LM4 G15 FI1_FI</t>
  </si>
  <si>
    <t>LM4 G15 FI2_FI</t>
  </si>
  <si>
    <t>LM4 G15 FI3_FI</t>
  </si>
  <si>
    <t>LM4 G15 FI4_FI</t>
  </si>
  <si>
    <t>LM4 G15 FI5_FI</t>
  </si>
  <si>
    <t>LM4 G15 FI6_FI</t>
  </si>
  <si>
    <t>LM4 G15 FI7_FI</t>
  </si>
  <si>
    <t>LM4 G15 FI8_FI</t>
  </si>
  <si>
    <t>LM4 G16 FI1_FI</t>
  </si>
  <si>
    <t>LM4 G16 FI2_FI</t>
  </si>
  <si>
    <t>LM4 G3 FI1_FI</t>
  </si>
  <si>
    <t>LM4 G3 FI2_FI</t>
  </si>
  <si>
    <t>LM4 G4 FI1_FI</t>
  </si>
  <si>
    <t>LM4 G5 FI1_FI</t>
  </si>
  <si>
    <t>LM4 G7 FI1_FI</t>
  </si>
  <si>
    <t>LM4 G8 FI1_FI</t>
  </si>
  <si>
    <t>LM4 G8 FI2_FI</t>
  </si>
  <si>
    <t>LM4 G8 FI3_FI</t>
  </si>
  <si>
    <t>LM6 G1 FI1_FI</t>
  </si>
  <si>
    <t>LM6 G1 FI2_FI</t>
  </si>
  <si>
    <t>LM6 G1 FI3_FI</t>
  </si>
  <si>
    <t>LM6 G1 FI4_FI</t>
  </si>
  <si>
    <t>LM6 G10 FI1_FI</t>
  </si>
  <si>
    <t>LM6 G2 FI1_FI</t>
  </si>
  <si>
    <t>LM6 G3 FI1_FI</t>
  </si>
  <si>
    <t>LM6 G4 FI2_FI</t>
  </si>
  <si>
    <t>LM6 G4 FI3_FI</t>
  </si>
  <si>
    <t>LM6 G4 FI6_FI</t>
  </si>
  <si>
    <t>LM6 G6 FI1_FI</t>
  </si>
  <si>
    <t>LM6 G6 FI2_FI</t>
  </si>
  <si>
    <t>LM6 G6 FI3_FI</t>
  </si>
  <si>
    <t>LM6 G8 FI1_FI</t>
  </si>
  <si>
    <t>LM6 G8 FI10_FI</t>
  </si>
  <si>
    <t>LM6 G8 FI11_FI</t>
  </si>
  <si>
    <t>LM6 G8 FI13_FI</t>
  </si>
  <si>
    <t>LM6 G8 FI15_FI</t>
  </si>
  <si>
    <t>LM6 G8 FI16_FI</t>
  </si>
  <si>
    <t>LM6 G8 FI18_FI</t>
  </si>
  <si>
    <t>LM6 G8 FI2_FI</t>
  </si>
  <si>
    <t>LM6 G8 FI20_FI</t>
  </si>
  <si>
    <t>LM6 G8 FI21_FI</t>
  </si>
  <si>
    <t>LM6 G8 FI30_FI</t>
  </si>
  <si>
    <t>LM6 G8 FI31_FI</t>
  </si>
  <si>
    <t>LM6 G8 FI4_FI</t>
  </si>
  <si>
    <t>LM6 G8 FI5_FI</t>
  </si>
  <si>
    <t>LM6 G8 FI9_FI</t>
  </si>
  <si>
    <t>LM6 G9 FI1_FI</t>
  </si>
  <si>
    <t>Pressure Change for LM6 (XH20=0.15) (MPa)</t>
  </si>
  <si>
    <t>Pressure Change for LM0 (XH20=0.05) (MPa)</t>
  </si>
  <si>
    <t>P_DZ06_5mol%</t>
  </si>
  <si>
    <t>ZeroMol_H2O (km)</t>
  </si>
  <si>
    <t>fiveMol_H2O (km)</t>
  </si>
  <si>
    <t>tenMol_H2O (km)</t>
  </si>
  <si>
    <t>fifteenMol_H2O (km)</t>
  </si>
  <si>
    <t>twentyMol_H2O (km)</t>
  </si>
  <si>
    <t>LM6 Depth Change at XH2O=0.15</t>
  </si>
  <si>
    <t>LM0 Depth change at XH2O=0.5</t>
  </si>
  <si>
    <t>S1c. Matrix Glass SIMS Data</t>
  </si>
  <si>
    <t>S3a. Ol LA-ICP-MS Precision and Accuracy</t>
  </si>
  <si>
    <t>S3b. Melt Inclusion LA-ICP-MS Precision and Accuracy</t>
  </si>
  <si>
    <t>Magmasat vs Iacono-Marziano difference in depth (km)</t>
  </si>
  <si>
    <t>Al_ppm_MI</t>
  </si>
  <si>
    <t>Sc_ppm_MI</t>
  </si>
  <si>
    <t>Ti_ppm_MI</t>
  </si>
  <si>
    <t>V_ppm_MI</t>
  </si>
  <si>
    <t>Cr_ppm_MI</t>
  </si>
  <si>
    <t>Co_ppm_MI</t>
  </si>
  <si>
    <t>Ni_ppm_MI</t>
  </si>
  <si>
    <t>Cu_ppm_MI</t>
  </si>
  <si>
    <t>Zn_ppm_MI</t>
  </si>
  <si>
    <t>Ga_ppm_MI</t>
  </si>
  <si>
    <t>Ge_ppm_MI</t>
  </si>
  <si>
    <t>Rb_ppm_MI</t>
  </si>
  <si>
    <t>Sr_ppm_MI</t>
  </si>
  <si>
    <t>Y_ppm_MI</t>
  </si>
  <si>
    <t>Zr_ppm_MI</t>
  </si>
  <si>
    <t>Nb_ppm_MI</t>
  </si>
  <si>
    <t>Cs_ppm_MI</t>
  </si>
  <si>
    <t>La_ppm_MI</t>
  </si>
  <si>
    <t>Ce_ppm_MI</t>
  </si>
  <si>
    <t>Ba_ppm_MI</t>
  </si>
  <si>
    <t>Pr_ppm_MI</t>
  </si>
  <si>
    <t>Nd_ppm_MI</t>
  </si>
  <si>
    <t>Sm_ppm_MI</t>
  </si>
  <si>
    <t>Eu_ppm_MI</t>
  </si>
  <si>
    <t>Gd_ppm_MI</t>
  </si>
  <si>
    <t>Tb_ppm_MI</t>
  </si>
  <si>
    <t>Dy_ppm_MI</t>
  </si>
  <si>
    <t>Ho_ppm_MI</t>
  </si>
  <si>
    <t>Er_ppm_MI</t>
  </si>
  <si>
    <t>Tm_ppm_MI</t>
  </si>
  <si>
    <t>Yb_ppm_MI</t>
  </si>
  <si>
    <t>Lu_ppm_MI</t>
  </si>
  <si>
    <t>Hf_ppm_MI</t>
  </si>
  <si>
    <t>Ta_ppm_MI</t>
  </si>
  <si>
    <t>Pb_ppm_MI</t>
  </si>
  <si>
    <t>Th_ppm_MI</t>
  </si>
  <si>
    <t>U_ppm_MI</t>
  </si>
  <si>
    <t>Li_ppm_Ol</t>
  </si>
  <si>
    <t>Na_ppm_Ol</t>
  </si>
  <si>
    <t>Mg_ppm_Ol</t>
  </si>
  <si>
    <t>Al_ppm_Ol</t>
  </si>
  <si>
    <t>Si_ppm_Ol</t>
  </si>
  <si>
    <t>P_ppm_Ol</t>
  </si>
  <si>
    <t>Ca43_ppm_Ol</t>
  </si>
  <si>
    <t>Ca44_ppm_Ol</t>
  </si>
  <si>
    <t>Sc_ppm_Ol</t>
  </si>
  <si>
    <t>Ti_ppm_Ol</t>
  </si>
  <si>
    <t>V_ppm_Ol</t>
  </si>
  <si>
    <t>Cr_ppm_Ol</t>
  </si>
  <si>
    <t>Mn_ppm_Ol</t>
  </si>
  <si>
    <t>Fe_ppm_Ol</t>
  </si>
  <si>
    <t>Co_ppm_Ol</t>
  </si>
  <si>
    <t>Ni_ppm_Ol</t>
  </si>
  <si>
    <t>Cu_ppm_Ol</t>
  </si>
  <si>
    <t>Zn_ppm_Ol</t>
  </si>
  <si>
    <t>Average</t>
  </si>
  <si>
    <t>2sigma</t>
  </si>
  <si>
    <t>Li_ppm</t>
  </si>
  <si>
    <t>Na_ppm</t>
  </si>
  <si>
    <t>Mg_ppm</t>
  </si>
  <si>
    <t>Al_ppm</t>
  </si>
  <si>
    <t>Si28_ppm</t>
  </si>
  <si>
    <t>Si29_ppm</t>
  </si>
  <si>
    <t>Ca43_ppm</t>
  </si>
  <si>
    <t>Ca44_ppm</t>
  </si>
  <si>
    <t>Sc45_ppm</t>
  </si>
  <si>
    <t>Ti47_ppm</t>
  </si>
  <si>
    <t>V51_ppm</t>
  </si>
  <si>
    <t>Cr52_ppm</t>
  </si>
  <si>
    <t>Mn55_ppm</t>
  </si>
  <si>
    <t>Fe56_ppm</t>
  </si>
  <si>
    <t>Co59_ppm</t>
  </si>
  <si>
    <t>Ni60_ppm</t>
  </si>
  <si>
    <t>Cu63_ppm</t>
  </si>
  <si>
    <t>Zn66_ppm</t>
  </si>
  <si>
    <t>Sc_ppm</t>
  </si>
  <si>
    <t>Ti_ppm</t>
  </si>
  <si>
    <t>V_ppm</t>
  </si>
  <si>
    <t>Cr_ppm</t>
  </si>
  <si>
    <t>Co_ppm</t>
  </si>
  <si>
    <t>Ni_ppm</t>
  </si>
  <si>
    <t>Cu_ppm</t>
  </si>
  <si>
    <t>Zn_ppm</t>
  </si>
  <si>
    <t>Ga_ppm</t>
  </si>
  <si>
    <t>Rb_ppm</t>
  </si>
  <si>
    <t>Sr_ppm</t>
  </si>
  <si>
    <t>Y_ppm</t>
  </si>
  <si>
    <t>Zr_ppm</t>
  </si>
  <si>
    <t>Nb_ppm</t>
  </si>
  <si>
    <t>Cs_ppm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</si>
  <si>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</si>
  <si>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</si>
  <si>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</si>
  <si>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</si>
  <si>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</si>
  <si>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</si>
  <si>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</si>
  <si>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</si>
  <si>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Tb_ppm</t>
  </si>
  <si>
    <t>Dy_ppm</t>
  </si>
  <si>
    <t>Ho_ppm</t>
  </si>
  <si>
    <t>Er_ppm</t>
  </si>
  <si>
    <t>Tm_ppm</t>
  </si>
  <si>
    <t>Yb_ppm</t>
  </si>
  <si>
    <t>Lu_ppm</t>
  </si>
  <si>
    <t>Hf_ppm</t>
  </si>
  <si>
    <t>Ta_ppm</t>
  </si>
  <si>
    <t>Pb_ppm</t>
  </si>
  <si>
    <t>Th_ppm</t>
  </si>
  <si>
    <t>U_ppm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</si>
</sst>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\ "/>
    <numFmt numFmtId="167" formatCode="0\ \ "/>
    <numFmt numFmtId="168" formatCode="0.00\ \ "/>
    <numFmt numFmtId="169" formatCode="0.000\ \ "/>
    <numFmt numFmtId="170" formatCode="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 (Body)"/>
    </font>
    <font>
      <vertAlign val="subscript"/>
      <sz val="11"/>
      <color theme="1"/>
      <name val="Calibri (Body)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indexed="8"/>
      <name val="Verdana"/>
      <family val="2"/>
    </font>
    <font>
      <sz val="12"/>
      <color theme="1"/>
      <name val="Cambria"/>
      <family val="1"/>
    </font>
    <font>
      <b/>
      <u/>
      <sz val="10"/>
      <name val="Arial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0">
    <xf numFmtId="0" fontId="0" fillId="0" borderId="0" xfId="0"/>
    <xf numFmtId="0" fontId="0" fillId="0" borderId="1" xfId="0" applyBorder="1"/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3" xfId="0" applyBorder="1"/>
    <xf numFmtId="2" fontId="0" fillId="0" borderId="0" xfId="0" applyNumberFormat="1"/>
    <xf numFmtId="164" fontId="9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10" fillId="0" borderId="6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165" fontId="0" fillId="0" borderId="0" xfId="0" applyNumberFormat="1"/>
    <xf numFmtId="0" fontId="13" fillId="0" borderId="1" xfId="0" applyFont="1" applyBorder="1" applyAlignment="1">
      <alignment horizontal="center"/>
    </xf>
    <xf numFmtId="0" fontId="12" fillId="0" borderId="0" xfId="0" applyFont="1"/>
    <xf numFmtId="0" fontId="16" fillId="0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8" fillId="4" borderId="0" xfId="0" applyFont="1" applyFill="1" applyAlignment="1">
      <alignment horizontal="center" wrapText="1"/>
    </xf>
    <xf numFmtId="0" fontId="18" fillId="2" borderId="0" xfId="0" applyFont="1" applyFill="1" applyAlignment="1">
      <alignment horizontal="center" wrapText="1"/>
    </xf>
    <xf numFmtId="0" fontId="0" fillId="0" borderId="4" xfId="0" applyBorder="1"/>
    <xf numFmtId="1" fontId="0" fillId="0" borderId="0" xfId="0" applyNumberFormat="1"/>
    <xf numFmtId="164" fontId="0" fillId="0" borderId="0" xfId="0" applyNumberFormat="1"/>
    <xf numFmtId="0" fontId="10" fillId="0" borderId="7" xfId="0" applyFont="1" applyBorder="1" applyAlignment="1">
      <alignment horizontal="center" vertical="top"/>
    </xf>
    <xf numFmtId="0" fontId="0" fillId="0" borderId="13" xfId="0" applyBorder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0" fontId="7" fillId="0" borderId="0" xfId="1" applyFont="1"/>
    <xf numFmtId="0" fontId="6" fillId="0" borderId="0" xfId="1"/>
    <xf numFmtId="0" fontId="7" fillId="0" borderId="0" xfId="1" applyFont="1" applyAlignment="1">
      <alignment horizontal="center"/>
    </xf>
    <xf numFmtId="0" fontId="6" fillId="0" borderId="0" xfId="1" applyAlignment="1">
      <alignment horizontal="center"/>
    </xf>
    <xf numFmtId="0" fontId="6" fillId="0" borderId="0" xfId="1" applyAlignment="1">
      <alignment horizontal="left"/>
    </xf>
    <xf numFmtId="0" fontId="7" fillId="0" borderId="0" xfId="2" applyFont="1"/>
    <xf numFmtId="0" fontId="7" fillId="0" borderId="0" xfId="2" applyFont="1" applyAlignment="1">
      <alignment horizontal="center"/>
    </xf>
    <xf numFmtId="0" fontId="6" fillId="0" borderId="0" xfId="2" applyAlignment="1">
      <alignment horizontal="center"/>
    </xf>
    <xf numFmtId="11" fontId="19" fillId="0" borderId="0" xfId="0" applyNumberFormat="1" applyFont="1" applyAlignment="1">
      <alignment horizontal="center"/>
    </xf>
    <xf numFmtId="11" fontId="6" fillId="0" borderId="0" xfId="2" applyNumberFormat="1" applyAlignment="1">
      <alignment horizontal="center"/>
    </xf>
    <xf numFmtId="0" fontId="0" fillId="0" borderId="5" xfId="0" applyBorder="1"/>
    <xf numFmtId="1" fontId="0" fillId="0" borderId="3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164" fontId="8" fillId="0" borderId="0" xfId="0" applyNumberFormat="1" applyFont="1"/>
    <xf numFmtId="0" fontId="0" fillId="0" borderId="18" xfId="0" applyBorder="1"/>
    <xf numFmtId="0" fontId="0" fillId="0" borderId="14" xfId="0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10" xfId="0" applyNumberFormat="1" applyBorder="1"/>
    <xf numFmtId="2" fontId="0" fillId="0" borderId="15" xfId="0" applyNumberFormat="1" applyBorder="1"/>
    <xf numFmtId="0" fontId="0" fillId="0" borderId="10" xfId="0" applyBorder="1"/>
    <xf numFmtId="0" fontId="0" fillId="0" borderId="16" xfId="0" applyBorder="1"/>
    <xf numFmtId="2" fontId="0" fillId="0" borderId="36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0" fontId="0" fillId="0" borderId="11" xfId="0" applyBorder="1"/>
    <xf numFmtId="0" fontId="0" fillId="0" borderId="33" xfId="0" applyBorder="1"/>
    <xf numFmtId="164" fontId="0" fillId="0" borderId="34" xfId="0" applyNumberFormat="1" applyBorder="1"/>
    <xf numFmtId="164" fontId="0" fillId="0" borderId="35" xfId="0" applyNumberFormat="1" applyBorder="1"/>
    <xf numFmtId="0" fontId="0" fillId="0" borderId="12" xfId="0" applyBorder="1"/>
    <xf numFmtId="164" fontId="0" fillId="0" borderId="36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21" fillId="0" borderId="0" xfId="0" applyFont="1"/>
    <xf numFmtId="0" fontId="14" fillId="0" borderId="0" xfId="0" applyFont="1"/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" fontId="14" fillId="0" borderId="5" xfId="0" applyNumberFormat="1" applyFont="1" applyBorder="1"/>
    <xf numFmtId="1" fontId="14" fillId="0" borderId="1" xfId="0" applyNumberFormat="1" applyFont="1" applyBorder="1"/>
    <xf numFmtId="2" fontId="14" fillId="0" borderId="1" xfId="0" applyNumberFormat="1" applyFont="1" applyBorder="1"/>
    <xf numFmtId="164" fontId="14" fillId="0" borderId="1" xfId="0" applyNumberFormat="1" applyFont="1" applyBorder="1"/>
    <xf numFmtId="0" fontId="12" fillId="0" borderId="0" xfId="0" applyFont="1" applyAlignment="1">
      <alignment horizontal="left"/>
    </xf>
    <xf numFmtId="2" fontId="0" fillId="0" borderId="1" xfId="0" applyNumberFormat="1" applyBorder="1"/>
    <xf numFmtId="164" fontId="0" fillId="0" borderId="1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165" fontId="0" fillId="0" borderId="3" xfId="0" applyNumberFormat="1" applyBorder="1"/>
    <xf numFmtId="0" fontId="22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23" fillId="0" borderId="3" xfId="0" applyFont="1" applyBorder="1"/>
    <xf numFmtId="170" fontId="0" fillId="0" borderId="0" xfId="0" applyNumberFormat="1"/>
    <xf numFmtId="165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4" fontId="5" fillId="0" borderId="3" xfId="0" applyNumberFormat="1" applyFont="1" applyBorder="1"/>
    <xf numFmtId="2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5" xfId="0" applyNumberFormat="1" applyBorder="1"/>
    <xf numFmtId="1" fontId="0" fillId="0" borderId="1" xfId="0" applyNumberFormat="1" applyBorder="1"/>
    <xf numFmtId="2" fontId="14" fillId="0" borderId="0" xfId="0" applyNumberFormat="1" applyFont="1" applyAlignment="1">
      <alignment horizontal="center" vertical="top"/>
    </xf>
    <xf numFmtId="1" fontId="14" fillId="0" borderId="0" xfId="0" applyNumberFormat="1" applyFont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1" fontId="0" fillId="0" borderId="2" xfId="0" applyNumberFormat="1" applyBorder="1"/>
    <xf numFmtId="1" fontId="0" fillId="0" borderId="4" xfId="0" applyNumberFormat="1" applyBorder="1"/>
    <xf numFmtId="0" fontId="1" fillId="0" borderId="0" xfId="0" applyFont="1"/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1" fontId="6" fillId="0" borderId="0" xfId="1" applyNumberFormat="1" applyAlignment="1">
      <alignment horizontal="center"/>
    </xf>
    <xf numFmtId="2" fontId="6" fillId="0" borderId="0" xfId="1" applyNumberFormat="1" applyAlignment="1">
      <alignment horizontal="center"/>
    </xf>
    <xf numFmtId="164" fontId="6" fillId="0" borderId="0" xfId="1" applyNumberFormat="1" applyAlignment="1">
      <alignment horizont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vertical="center"/>
    </xf>
    <xf numFmtId="1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5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9" fontId="8" fillId="0" borderId="0" xfId="0" applyNumberFormat="1" applyFont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Normal" xfId="0" builtinId="0"/>
    <cellStyle name="Normal 2" xfId="1" xr:uid="{12B37718-111A-9441-BE75-E6F81CE59C50}"/>
    <cellStyle name="Normal 2 2" xfId="2" xr:uid="{51FC1F4F-257D-B34A-BADB-74D1241C38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CO</a:t>
            </a:r>
            <a:r>
              <a:rPr lang="en-US" b="1" i="0" baseline="-25000"/>
              <a:t>2</a:t>
            </a:r>
            <a:r>
              <a:rPr lang="en-US" b="1" i="0" baseline="0"/>
              <a:t> </a:t>
            </a:r>
            <a:r>
              <a:rPr lang="en-US" b="1" i="0"/>
              <a:t>Calibration (High CO₂)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'S1a. SIMS Data and Calibrations'!$J$40:$J$77</c:f>
              <c:numCache>
                <c:formatCode>0.000</c:formatCode>
                <c:ptCount val="38"/>
                <c:pt idx="0">
                  <c:v>8.7567333333333341E-3</c:v>
                </c:pt>
                <c:pt idx="2">
                  <c:v>8.3587333333333333E-3</c:v>
                </c:pt>
                <c:pt idx="3">
                  <c:v>1.0570733333333334E-2</c:v>
                </c:pt>
                <c:pt idx="4">
                  <c:v>8.9407333333333342E-3</c:v>
                </c:pt>
                <c:pt idx="6">
                  <c:v>7.1126333333333324E-3</c:v>
                </c:pt>
                <c:pt idx="7">
                  <c:v>6.9368333333333339E-3</c:v>
                </c:pt>
                <c:pt idx="8">
                  <c:v>7.2691333333333328E-3</c:v>
                </c:pt>
                <c:pt idx="9">
                  <c:v>7.3522333333333337E-3</c:v>
                </c:pt>
                <c:pt idx="10">
                  <c:v>9.0437333333333349E-3</c:v>
                </c:pt>
                <c:pt idx="11">
                  <c:v>-5.3666666666666641E-4</c:v>
                </c:pt>
                <c:pt idx="12">
                  <c:v>1.9409333333333335E-3</c:v>
                </c:pt>
                <c:pt idx="13">
                  <c:v>-2.1306666666666657E-4</c:v>
                </c:pt>
                <c:pt idx="15">
                  <c:v>4.6119333333333335E-3</c:v>
                </c:pt>
                <c:pt idx="16">
                  <c:v>5.0950333333333337E-3</c:v>
                </c:pt>
                <c:pt idx="17">
                  <c:v>1.0752333333333335E-3</c:v>
                </c:pt>
                <c:pt idx="18">
                  <c:v>9.1057333333333344E-3</c:v>
                </c:pt>
                <c:pt idx="19">
                  <c:v>3.6323333333333351E-4</c:v>
                </c:pt>
                <c:pt idx="20">
                  <c:v>0.19702073333333334</c:v>
                </c:pt>
                <c:pt idx="21">
                  <c:v>0.20050073333333335</c:v>
                </c:pt>
                <c:pt idx="22">
                  <c:v>0.19541073333333334</c:v>
                </c:pt>
                <c:pt idx="23">
                  <c:v>8.4717333333333335E-3</c:v>
                </c:pt>
                <c:pt idx="25">
                  <c:v>9.0847333333333342E-3</c:v>
                </c:pt>
                <c:pt idx="26">
                  <c:v>6.2418333333333327E-3</c:v>
                </c:pt>
                <c:pt idx="27">
                  <c:v>6.5593333333333328E-3</c:v>
                </c:pt>
                <c:pt idx="28">
                  <c:v>6.8031333333333334E-3</c:v>
                </c:pt>
                <c:pt idx="29">
                  <c:v>2.265433333333333E-3</c:v>
                </c:pt>
                <c:pt idx="30">
                  <c:v>2.2750333333333332E-3</c:v>
                </c:pt>
                <c:pt idx="31">
                  <c:v>2.4222333333333334E-3</c:v>
                </c:pt>
                <c:pt idx="32">
                  <c:v>8.5377333333333336E-3</c:v>
                </c:pt>
                <c:pt idx="33">
                  <c:v>8.0927333333333344E-3</c:v>
                </c:pt>
                <c:pt idx="34">
                  <c:v>1.4053733333333335E-2</c:v>
                </c:pt>
                <c:pt idx="35">
                  <c:v>1.3830733333333334E-2</c:v>
                </c:pt>
                <c:pt idx="36">
                  <c:v>1.6204733333333336E-2</c:v>
                </c:pt>
                <c:pt idx="37">
                  <c:v>1.5163733333333335E-2</c:v>
                </c:pt>
              </c:numCache>
            </c:numRef>
          </c:xVal>
          <c:yVal>
            <c:numRef>
              <c:f>'S1a. SIMS Data and Calibrations'!$D$40:$D$77</c:f>
              <c:numCache>
                <c:formatCode>0.000</c:formatCode>
                <c:ptCount val="38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20">
                  <c:v>3150</c:v>
                </c:pt>
                <c:pt idx="21">
                  <c:v>3150</c:v>
                </c:pt>
                <c:pt idx="22">
                  <c:v>3150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165</c:v>
                </c:pt>
                <c:pt idx="33">
                  <c:v>165</c:v>
                </c:pt>
                <c:pt idx="34">
                  <c:v>237</c:v>
                </c:pt>
                <c:pt idx="35">
                  <c:v>237</c:v>
                </c:pt>
                <c:pt idx="36">
                  <c:v>237</c:v>
                </c:pt>
                <c:pt idx="37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6-4148-90A2-8651F122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12</a:t>
                </a:r>
                <a:r>
                  <a:rPr lang="en-US" sz="1200" b="1" i="0"/>
                  <a:t>C/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Ol (ppm) vs Olivine Mg#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LM0 fO2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8"/>
              <c:pt idx="0">
                <c:v>0.82475010332667853</c:v>
              </c:pt>
              <c:pt idx="1">
                <c:v>0.82614644308782037</c:v>
              </c:pt>
              <c:pt idx="2">
                <c:v>0.83259021863995597</c:v>
              </c:pt>
              <c:pt idx="3">
                <c:v>0.82976950824993445</c:v>
              </c:pt>
              <c:pt idx="4">
                <c:v>0.8260004255464346</c:v>
              </c:pt>
              <c:pt idx="5">
                <c:v>0.8005485759111296</c:v>
              </c:pt>
              <c:pt idx="6">
                <c:v>0.83344680195724119</c:v>
              </c:pt>
              <c:pt idx="7">
                <c:v>0.82674703302704688</c:v>
              </c:pt>
              <c:pt idx="8">
                <c:v>0.82860521416399124</c:v>
              </c:pt>
              <c:pt idx="9">
                <c:v>0.8242990868531801</c:v>
              </c:pt>
              <c:pt idx="10">
                <c:v>0.80304142902875364</c:v>
              </c:pt>
              <c:pt idx="11">
                <c:v>0.83095254707173483</c:v>
              </c:pt>
              <c:pt idx="12">
                <c:v>0.80719922692252766</c:v>
              </c:pt>
              <c:pt idx="13">
                <c:v>0.833190720618605</c:v>
              </c:pt>
              <c:pt idx="14">
                <c:v>0.81087183727473733</c:v>
              </c:pt>
              <c:pt idx="15">
                <c:v>0.85894877693865701</c:v>
              </c:pt>
              <c:pt idx="16">
                <c:v>0.84062642149059719</c:v>
              </c:pt>
              <c:pt idx="17">
                <c:v>0.79960087988681294</c:v>
              </c:pt>
              <c:pt idx="18">
                <c:v>0.80082551031424154</c:v>
              </c:pt>
              <c:pt idx="19">
                <c:v>0.79877241579748426</c:v>
              </c:pt>
              <c:pt idx="20">
                <c:v>0.80391448632434914</c:v>
              </c:pt>
              <c:pt idx="21">
                <c:v>0.82536998820705887</c:v>
              </c:pt>
              <c:pt idx="22">
                <c:v>0.82536998820705887</c:v>
              </c:pt>
              <c:pt idx="23">
                <c:v>0.82967767928662317</c:v>
              </c:pt>
              <c:pt idx="24">
                <c:v>0.81101486996014305</c:v>
              </c:pt>
              <c:pt idx="25">
                <c:v>0.78664777501456495</c:v>
              </c:pt>
              <c:pt idx="26">
                <c:v>0.80007133239268491</c:v>
              </c:pt>
              <c:pt idx="27">
                <c:v>0.8019628665606624</c:v>
              </c:pt>
            </c:numLit>
          </c:xVal>
          <c:yVal>
            <c:numRef>
              <c:f>'S4. Vanadium OxyBarom'!$I$27:$I$46</c:f>
              <c:numCache>
                <c:formatCode>0.0</c:formatCode>
                <c:ptCount val="20"/>
                <c:pt idx="0">
                  <c:v>0.86120185560715534</c:v>
                </c:pt>
                <c:pt idx="1">
                  <c:v>0.78297645314007758</c:v>
                </c:pt>
                <c:pt idx="2">
                  <c:v>0.80581372391144301</c:v>
                </c:pt>
                <c:pt idx="3">
                  <c:v>0.89491487627260968</c:v>
                </c:pt>
                <c:pt idx="4">
                  <c:v>0.88169197320842196</c:v>
                </c:pt>
                <c:pt idx="5">
                  <c:v>1.0156511927823126</c:v>
                </c:pt>
                <c:pt idx="6">
                  <c:v>0.89524570696710359</c:v>
                </c:pt>
                <c:pt idx="7">
                  <c:v>0.88112246950335715</c:v>
                </c:pt>
                <c:pt idx="8">
                  <c:v>0.80911137251889997</c:v>
                </c:pt>
                <c:pt idx="9">
                  <c:v>1.0060302481878778</c:v>
                </c:pt>
                <c:pt idx="10">
                  <c:v>0.49917252507258797</c:v>
                </c:pt>
                <c:pt idx="11">
                  <c:v>0.57289436910859259</c:v>
                </c:pt>
                <c:pt idx="12">
                  <c:v>0.90269966706048932</c:v>
                </c:pt>
                <c:pt idx="13">
                  <c:v>0.70461859909757962</c:v>
                </c:pt>
                <c:pt idx="14">
                  <c:v>0.54726843211358867</c:v>
                </c:pt>
                <c:pt idx="15">
                  <c:v>0.93914693419798456</c:v>
                </c:pt>
                <c:pt idx="16">
                  <c:v>0.80018174424008981</c:v>
                </c:pt>
                <c:pt idx="17">
                  <c:v>0.28005117986967343</c:v>
                </c:pt>
                <c:pt idx="18">
                  <c:v>0.76385861971454172</c:v>
                </c:pt>
                <c:pt idx="19">
                  <c:v>0.86302152438876822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4-CB4D-ADAE-CD7B952F0A51}"/>
            </c:ext>
          </c:extLst>
        </c:ser>
        <c:ser>
          <c:idx val="1"/>
          <c:order val="1"/>
          <c:tx>
            <c:v>LM6 fO2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31"/>
              <c:pt idx="0">
                <c:v>0.81034177083618897</c:v>
              </c:pt>
              <c:pt idx="1">
                <c:v>0.80668194862673681</c:v>
              </c:pt>
              <c:pt idx="2">
                <c:v>0.80458477824573704</c:v>
              </c:pt>
              <c:pt idx="3">
                <c:v>0.81385301406653965</c:v>
              </c:pt>
              <c:pt idx="4">
                <c:v>0.79690285601036848</c:v>
              </c:pt>
              <c:pt idx="5">
                <c:v>0.80324054777923792</c:v>
              </c:pt>
              <c:pt idx="6">
                <c:v>0.79491276494256502</c:v>
              </c:pt>
              <c:pt idx="7">
                <c:v>0.80762648198246345</c:v>
              </c:pt>
              <c:pt idx="8">
                <c:v>0.80130334013998827</c:v>
              </c:pt>
              <c:pt idx="9">
                <c:v>0.79617246183147894</c:v>
              </c:pt>
              <c:pt idx="10">
                <c:v>0.80426130913667915</c:v>
              </c:pt>
              <c:pt idx="11">
                <c:v>0.8052347494382841</c:v>
              </c:pt>
              <c:pt idx="12">
                <c:v>0.80712110158867234</c:v>
              </c:pt>
              <c:pt idx="13">
                <c:v>0.80968440697888688</c:v>
              </c:pt>
              <c:pt idx="14">
                <c:v>0.80990519111967019</c:v>
              </c:pt>
              <c:pt idx="15">
                <c:v>0.80650823114172887</c:v>
              </c:pt>
              <c:pt idx="16">
                <c:v>0.78082215891514883</c:v>
              </c:pt>
              <c:pt idx="17">
                <c:v>0.77991500745704589</c:v>
              </c:pt>
              <c:pt idx="18">
                <c:v>0.81416031374446152</c:v>
              </c:pt>
              <c:pt idx="19">
                <c:v>0.80738901090999615</c:v>
              </c:pt>
              <c:pt idx="20">
                <c:v>0.79882141740024526</c:v>
              </c:pt>
              <c:pt idx="21">
                <c:v>0.8094917112115575</c:v>
              </c:pt>
              <c:pt idx="22">
                <c:v>0.81311108838755153</c:v>
              </c:pt>
              <c:pt idx="23">
                <c:v>0.81335842798568159</c:v>
              </c:pt>
              <c:pt idx="24">
                <c:v>0.7907448787807092</c:v>
              </c:pt>
              <c:pt idx="25">
                <c:v>0.79718193613740707</c:v>
              </c:pt>
              <c:pt idx="26">
                <c:v>0.80695672511354621</c:v>
              </c:pt>
              <c:pt idx="27">
                <c:v>0.80391612614817265</c:v>
              </c:pt>
              <c:pt idx="28">
                <c:v>0.80811320094698746</c:v>
              </c:pt>
              <c:pt idx="29">
                <c:v>0.8073155955382082</c:v>
              </c:pt>
              <c:pt idx="30">
                <c:v>0.79914423973043414</c:v>
              </c:pt>
            </c:numLit>
          </c:xVal>
          <c:yVal>
            <c:numRef>
              <c:f>'S4. Vanadium OxyBarom'!$I$2:$I$26</c:f>
              <c:numCache>
                <c:formatCode>0.0</c:formatCode>
                <c:ptCount val="25"/>
                <c:pt idx="0">
                  <c:v>0.67782395186565436</c:v>
                </c:pt>
                <c:pt idx="1">
                  <c:v>0.70165484654786148</c:v>
                </c:pt>
                <c:pt idx="2">
                  <c:v>0.90087342483366095</c:v>
                </c:pt>
                <c:pt idx="3">
                  <c:v>0.6274031603580188</c:v>
                </c:pt>
                <c:pt idx="4">
                  <c:v>0.95685061560087037</c:v>
                </c:pt>
                <c:pt idx="5">
                  <c:v>0.29357954108724033</c:v>
                </c:pt>
                <c:pt idx="6">
                  <c:v>0.41274968624831132</c:v>
                </c:pt>
                <c:pt idx="7">
                  <c:v>0.50988319178379626</c:v>
                </c:pt>
                <c:pt idx="8">
                  <c:v>0.36761690954701121</c:v>
                </c:pt>
                <c:pt idx="9">
                  <c:v>0.25628342231230644</c:v>
                </c:pt>
                <c:pt idx="10">
                  <c:v>0.28778600041399705</c:v>
                </c:pt>
                <c:pt idx="11">
                  <c:v>0.5145685304646147</c:v>
                </c:pt>
                <c:pt idx="12">
                  <c:v>0.47292519722394794</c:v>
                </c:pt>
                <c:pt idx="13">
                  <c:v>0.6566572077781484</c:v>
                </c:pt>
                <c:pt idx="14">
                  <c:v>0.57874719657965956</c:v>
                </c:pt>
                <c:pt idx="15">
                  <c:v>0.35399116181106427</c:v>
                </c:pt>
                <c:pt idx="16">
                  <c:v>1.0308306936445384</c:v>
                </c:pt>
                <c:pt idx="17">
                  <c:v>0.38598001043310898</c:v>
                </c:pt>
                <c:pt idx="18">
                  <c:v>0.344299620224924</c:v>
                </c:pt>
                <c:pt idx="19">
                  <c:v>0.86814393183224547</c:v>
                </c:pt>
                <c:pt idx="20">
                  <c:v>0.5235453765146354</c:v>
                </c:pt>
                <c:pt idx="21">
                  <c:v>0.694791595423075</c:v>
                </c:pt>
                <c:pt idx="22">
                  <c:v>0.50004030790587484</c:v>
                </c:pt>
                <c:pt idx="23">
                  <c:v>0.69450778209249953</c:v>
                </c:pt>
                <c:pt idx="24">
                  <c:v>0.7341019301607401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4-CB4D-ADAE-CD7B952F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74591"/>
        <c:axId val="1996854223"/>
      </c:scatterChart>
      <c:valAx>
        <c:axId val="19970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Olivine Mg# (Fo)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54223"/>
        <c:crosses val="autoZero"/>
        <c:crossBetween val="midCat"/>
      </c:valAx>
      <c:valAx>
        <c:axId val="1996854223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fO2</a:t>
                </a:r>
                <a:r>
                  <a:rPr lang="en-US" baseline="0"/>
                  <a:t> delta NiNIo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CO</a:t>
            </a:r>
            <a:r>
              <a:rPr lang="en-US" b="1" i="0" baseline="-25000"/>
              <a:t>2</a:t>
            </a:r>
            <a:r>
              <a:rPr lang="en-US" b="1" i="0" baseline="0"/>
              <a:t> </a:t>
            </a:r>
            <a:r>
              <a:rPr lang="en-US" b="1" i="0"/>
              <a:t>Calibration (Low CO₂)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('S1a. SIMS Data and Calibrations'!$J$40:$J$59,'S1a. SIMS Data and Calibrations'!$J$63:$J$77)</c:f>
              <c:numCache>
                <c:formatCode>0.000</c:formatCode>
                <c:ptCount val="35"/>
                <c:pt idx="0">
                  <c:v>8.7567333333333341E-3</c:v>
                </c:pt>
                <c:pt idx="2">
                  <c:v>8.3587333333333333E-3</c:v>
                </c:pt>
                <c:pt idx="3">
                  <c:v>1.0570733333333334E-2</c:v>
                </c:pt>
                <c:pt idx="4">
                  <c:v>8.9407333333333342E-3</c:v>
                </c:pt>
                <c:pt idx="6">
                  <c:v>7.1126333333333324E-3</c:v>
                </c:pt>
                <c:pt idx="7">
                  <c:v>6.9368333333333339E-3</c:v>
                </c:pt>
                <c:pt idx="8">
                  <c:v>7.2691333333333328E-3</c:v>
                </c:pt>
                <c:pt idx="9">
                  <c:v>7.3522333333333337E-3</c:v>
                </c:pt>
                <c:pt idx="10">
                  <c:v>9.0437333333333349E-3</c:v>
                </c:pt>
                <c:pt idx="11">
                  <c:v>-5.3666666666666641E-4</c:v>
                </c:pt>
                <c:pt idx="12">
                  <c:v>1.9409333333333335E-3</c:v>
                </c:pt>
                <c:pt idx="13">
                  <c:v>-2.1306666666666657E-4</c:v>
                </c:pt>
                <c:pt idx="15">
                  <c:v>4.6119333333333335E-3</c:v>
                </c:pt>
                <c:pt idx="16">
                  <c:v>5.0950333333333337E-3</c:v>
                </c:pt>
                <c:pt idx="17">
                  <c:v>1.0752333333333335E-3</c:v>
                </c:pt>
                <c:pt idx="18">
                  <c:v>9.1057333333333344E-3</c:v>
                </c:pt>
                <c:pt idx="19">
                  <c:v>3.6323333333333351E-4</c:v>
                </c:pt>
                <c:pt idx="20">
                  <c:v>8.4717333333333335E-3</c:v>
                </c:pt>
                <c:pt idx="22">
                  <c:v>9.0847333333333342E-3</c:v>
                </c:pt>
                <c:pt idx="23">
                  <c:v>6.2418333333333327E-3</c:v>
                </c:pt>
                <c:pt idx="24">
                  <c:v>6.5593333333333328E-3</c:v>
                </c:pt>
                <c:pt idx="25">
                  <c:v>6.8031333333333334E-3</c:v>
                </c:pt>
                <c:pt idx="26">
                  <c:v>2.265433333333333E-3</c:v>
                </c:pt>
                <c:pt idx="27">
                  <c:v>2.2750333333333332E-3</c:v>
                </c:pt>
                <c:pt idx="28">
                  <c:v>2.4222333333333334E-3</c:v>
                </c:pt>
                <c:pt idx="29">
                  <c:v>8.5377333333333336E-3</c:v>
                </c:pt>
                <c:pt idx="30">
                  <c:v>8.0927333333333344E-3</c:v>
                </c:pt>
                <c:pt idx="31">
                  <c:v>1.4053733333333335E-2</c:v>
                </c:pt>
                <c:pt idx="32">
                  <c:v>1.3830733333333334E-2</c:v>
                </c:pt>
                <c:pt idx="33">
                  <c:v>1.6204733333333336E-2</c:v>
                </c:pt>
                <c:pt idx="34">
                  <c:v>1.5163733333333335E-2</c:v>
                </c:pt>
              </c:numCache>
            </c:numRef>
          </c:xVal>
          <c:yVal>
            <c:numRef>
              <c:f>('S1a. SIMS Data and Calibrations'!$D$40:$D$59,'S1a. SIMS Data and Calibrations'!$D$63:$D$77)</c:f>
              <c:numCache>
                <c:formatCode>0.000</c:formatCode>
                <c:ptCount val="35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165</c:v>
                </c:pt>
                <c:pt idx="30">
                  <c:v>165</c:v>
                </c:pt>
                <c:pt idx="31">
                  <c:v>237</c:v>
                </c:pt>
                <c:pt idx="32">
                  <c:v>237</c:v>
                </c:pt>
                <c:pt idx="33">
                  <c:v>237</c:v>
                </c:pt>
                <c:pt idx="34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B-744B-8F84-60648E37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30000"/>
                  <a:t>12</a:t>
                </a:r>
                <a:r>
                  <a:rPr lang="en-US" sz="1200" b="1" i="0"/>
                  <a:t>C/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H</a:t>
            </a:r>
            <a:r>
              <a:rPr lang="en-US" b="1" i="0" baseline="-25000"/>
              <a:t>2</a:t>
            </a:r>
            <a:r>
              <a:rPr lang="en-US" b="1" i="0" baseline="0"/>
              <a:t>O </a:t>
            </a:r>
            <a:r>
              <a:rPr lang="en-US" b="1" i="0"/>
              <a:t>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'S1a. SIMS Data and Calibrations'!$K$40:$K$77</c:f>
              <c:numCache>
                <c:formatCode>0.000</c:formatCode>
                <c:ptCount val="38"/>
                <c:pt idx="0">
                  <c:v>0.43993193333333336</c:v>
                </c:pt>
                <c:pt idx="1">
                  <c:v>0.44876193333333336</c:v>
                </c:pt>
                <c:pt idx="2">
                  <c:v>0.43563193333333333</c:v>
                </c:pt>
                <c:pt idx="3">
                  <c:v>0.43803193333333335</c:v>
                </c:pt>
                <c:pt idx="4">
                  <c:v>0.44298193333333336</c:v>
                </c:pt>
                <c:pt idx="5">
                  <c:v>1.3026119333333332</c:v>
                </c:pt>
                <c:pt idx="6">
                  <c:v>1.2806119333333335</c:v>
                </c:pt>
                <c:pt idx="7">
                  <c:v>1.2996119333333334</c:v>
                </c:pt>
                <c:pt idx="8">
                  <c:v>2.7749119333333332</c:v>
                </c:pt>
                <c:pt idx="9">
                  <c:v>2.8166119333333333</c:v>
                </c:pt>
                <c:pt idx="10">
                  <c:v>2.8035119333333332</c:v>
                </c:pt>
                <c:pt idx="11">
                  <c:v>3.4789119333333329</c:v>
                </c:pt>
                <c:pt idx="12">
                  <c:v>3.464411933333333</c:v>
                </c:pt>
                <c:pt idx="13">
                  <c:v>3.5458119333333333</c:v>
                </c:pt>
                <c:pt idx="14">
                  <c:v>2.7968119333333332</c:v>
                </c:pt>
                <c:pt idx="15">
                  <c:v>2.7827119333333332</c:v>
                </c:pt>
                <c:pt idx="16">
                  <c:v>2.807211933333333</c:v>
                </c:pt>
                <c:pt idx="17">
                  <c:v>7.1469119333333335</c:v>
                </c:pt>
                <c:pt idx="18">
                  <c:v>7.1616119333333339</c:v>
                </c:pt>
                <c:pt idx="19">
                  <c:v>7.1735119333333337</c:v>
                </c:pt>
                <c:pt idx="20">
                  <c:v>0.9594119333333333</c:v>
                </c:pt>
                <c:pt idx="21">
                  <c:v>0.96075193333333331</c:v>
                </c:pt>
                <c:pt idx="22">
                  <c:v>0.96198193333333337</c:v>
                </c:pt>
                <c:pt idx="23">
                  <c:v>0.44259193333333335</c:v>
                </c:pt>
                <c:pt idx="24">
                  <c:v>0.43780193333333334</c:v>
                </c:pt>
                <c:pt idx="25">
                  <c:v>0.43930193333333334</c:v>
                </c:pt>
                <c:pt idx="26">
                  <c:v>0.10795193333333333</c:v>
                </c:pt>
                <c:pt idx="27">
                  <c:v>0.10814193333333333</c:v>
                </c:pt>
                <c:pt idx="28">
                  <c:v>0.10783193333333332</c:v>
                </c:pt>
                <c:pt idx="29">
                  <c:v>4.2505119333333337</c:v>
                </c:pt>
                <c:pt idx="30">
                  <c:v>4.1963119333333339</c:v>
                </c:pt>
                <c:pt idx="31">
                  <c:v>4.1599119333333334</c:v>
                </c:pt>
                <c:pt idx="32">
                  <c:v>0.44291193333333334</c:v>
                </c:pt>
                <c:pt idx="33">
                  <c:v>0.44093193333333336</c:v>
                </c:pt>
                <c:pt idx="34">
                  <c:v>0.32118193333333334</c:v>
                </c:pt>
                <c:pt idx="35">
                  <c:v>0.31989193333333332</c:v>
                </c:pt>
                <c:pt idx="36">
                  <c:v>0.32507193333333334</c:v>
                </c:pt>
                <c:pt idx="37">
                  <c:v>0.31979193333333333</c:v>
                </c:pt>
              </c:numCache>
            </c:numRef>
          </c:xVal>
          <c:yVal>
            <c:numRef>
              <c:f>'S1a. SIMS Data and Calibrations'!$E$40:$E$77</c:f>
              <c:numCache>
                <c:formatCode>0.000</c:formatCode>
                <c:ptCount val="3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0.443</c:v>
                </c:pt>
                <c:pt idx="6">
                  <c:v>0.443</c:v>
                </c:pt>
                <c:pt idx="7">
                  <c:v>0.443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2.4900000000000002</c:v>
                </c:pt>
                <c:pt idx="18">
                  <c:v>2.4900000000000002</c:v>
                </c:pt>
                <c:pt idx="19">
                  <c:v>2.4900000000000002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1.59</c:v>
                </c:pt>
                <c:pt idx="30">
                  <c:v>1.59</c:v>
                </c:pt>
                <c:pt idx="31">
                  <c:v>1.59</c:v>
                </c:pt>
                <c:pt idx="32">
                  <c:v>0.17</c:v>
                </c:pt>
                <c:pt idx="33">
                  <c:v>0.17</c:v>
                </c:pt>
                <c:pt idx="34">
                  <c:v>0.112</c:v>
                </c:pt>
                <c:pt idx="35">
                  <c:v>0.112</c:v>
                </c:pt>
                <c:pt idx="36">
                  <c:v>0.112</c:v>
                </c:pt>
                <c:pt idx="37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0-914E-B97C-406E92D0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</a:t>
                </a: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(wt%)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F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'S1a. SIMS Data and Calibrations'!$L$40:$L$77</c:f>
              <c:numCache>
                <c:formatCode>0.000</c:formatCode>
                <c:ptCount val="38"/>
                <c:pt idx="0">
                  <c:v>0.28279403333333336</c:v>
                </c:pt>
                <c:pt idx="1">
                  <c:v>0.28438403333333334</c:v>
                </c:pt>
                <c:pt idx="2">
                  <c:v>0.28318403333333336</c:v>
                </c:pt>
                <c:pt idx="3">
                  <c:v>0.28224403333333331</c:v>
                </c:pt>
                <c:pt idx="4">
                  <c:v>0.28312403333333336</c:v>
                </c:pt>
                <c:pt idx="5">
                  <c:v>0.85816403333333324</c:v>
                </c:pt>
                <c:pt idx="6">
                  <c:v>0.85451403333333331</c:v>
                </c:pt>
                <c:pt idx="7">
                  <c:v>0.85494403333333324</c:v>
                </c:pt>
                <c:pt idx="8">
                  <c:v>2.5786240333333335</c:v>
                </c:pt>
                <c:pt idx="9">
                  <c:v>2.6125240333333335</c:v>
                </c:pt>
                <c:pt idx="10">
                  <c:v>2.6019240333333333</c:v>
                </c:pt>
                <c:pt idx="11">
                  <c:v>0.53786403333333332</c:v>
                </c:pt>
                <c:pt idx="12">
                  <c:v>0.53965403333333328</c:v>
                </c:pt>
                <c:pt idx="13">
                  <c:v>0.55536403333333328</c:v>
                </c:pt>
                <c:pt idx="14">
                  <c:v>1.2166240333333334</c:v>
                </c:pt>
                <c:pt idx="15">
                  <c:v>1.2164240333333334</c:v>
                </c:pt>
                <c:pt idx="16">
                  <c:v>1.2121240333333332</c:v>
                </c:pt>
                <c:pt idx="17">
                  <c:v>6.3315333333333335E-3</c:v>
                </c:pt>
                <c:pt idx="18">
                  <c:v>6.613033333333334E-3</c:v>
                </c:pt>
                <c:pt idx="19">
                  <c:v>6.4707333333333342E-3</c:v>
                </c:pt>
                <c:pt idx="20">
                  <c:v>0.27937403333333333</c:v>
                </c:pt>
                <c:pt idx="21">
                  <c:v>0.27589403333333334</c:v>
                </c:pt>
                <c:pt idx="22">
                  <c:v>0.27646403333333336</c:v>
                </c:pt>
                <c:pt idx="23">
                  <c:v>0.28188403333333334</c:v>
                </c:pt>
                <c:pt idx="24">
                  <c:v>0.28149403333333334</c:v>
                </c:pt>
                <c:pt idx="25">
                  <c:v>0.28382403333333334</c:v>
                </c:pt>
                <c:pt idx="26">
                  <c:v>0.12165403333333334</c:v>
                </c:pt>
                <c:pt idx="27">
                  <c:v>0.12185403333333333</c:v>
                </c:pt>
                <c:pt idx="28">
                  <c:v>0.12170403333333334</c:v>
                </c:pt>
                <c:pt idx="29">
                  <c:v>2.9340240333333334</c:v>
                </c:pt>
                <c:pt idx="30">
                  <c:v>2.8819240333333331</c:v>
                </c:pt>
                <c:pt idx="31">
                  <c:v>2.8410240333333334</c:v>
                </c:pt>
                <c:pt idx="32">
                  <c:v>0.28251403333333336</c:v>
                </c:pt>
                <c:pt idx="33">
                  <c:v>0.28720403333333333</c:v>
                </c:pt>
                <c:pt idx="34">
                  <c:v>0.36265403333333335</c:v>
                </c:pt>
                <c:pt idx="35">
                  <c:v>0.36507403333333333</c:v>
                </c:pt>
                <c:pt idx="36">
                  <c:v>0.36944403333333331</c:v>
                </c:pt>
                <c:pt idx="37">
                  <c:v>0.36218403333333332</c:v>
                </c:pt>
              </c:numCache>
            </c:numRef>
          </c:xVal>
          <c:yVal>
            <c:numRef>
              <c:f>'S1a. SIMS Data and Calibrations'!$F$40:$F$77</c:f>
              <c:numCache>
                <c:formatCode>0.000</c:formatCode>
                <c:ptCount val="3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299</c:v>
                </c:pt>
                <c:pt idx="6">
                  <c:v>299</c:v>
                </c:pt>
                <c:pt idx="7">
                  <c:v>299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4">
                  <c:v>431</c:v>
                </c:pt>
                <c:pt idx="15">
                  <c:v>431</c:v>
                </c:pt>
                <c:pt idx="16">
                  <c:v>431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90</c:v>
                </c:pt>
                <c:pt idx="33">
                  <c:v>90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D54D-A34F-DBD898E8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S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'S1a. SIMS Data and Calibrations'!$M$40:$M$77</c:f>
              <c:numCache>
                <c:formatCode>0.000</c:formatCode>
                <c:ptCount val="38"/>
                <c:pt idx="0">
                  <c:v>1.5189614200000001</c:v>
                </c:pt>
                <c:pt idx="1">
                  <c:v>1.4992614200000001</c:v>
                </c:pt>
                <c:pt idx="2">
                  <c:v>1.49816142</c:v>
                </c:pt>
                <c:pt idx="3">
                  <c:v>1.4802614199999999</c:v>
                </c:pt>
                <c:pt idx="4">
                  <c:v>1.49136142</c:v>
                </c:pt>
                <c:pt idx="5">
                  <c:v>2.0593614199999997</c:v>
                </c:pt>
                <c:pt idx="6">
                  <c:v>2.0347614199999997</c:v>
                </c:pt>
                <c:pt idx="7">
                  <c:v>2.04856142</c:v>
                </c:pt>
                <c:pt idx="8">
                  <c:v>2.5691614199999999</c:v>
                </c:pt>
                <c:pt idx="9">
                  <c:v>2.63656142</c:v>
                </c:pt>
                <c:pt idx="10">
                  <c:v>2.5652614199999997</c:v>
                </c:pt>
                <c:pt idx="11">
                  <c:v>7.1908420000000001E-2</c:v>
                </c:pt>
                <c:pt idx="12">
                  <c:v>7.2186420000000001E-2</c:v>
                </c:pt>
                <c:pt idx="13">
                  <c:v>7.3490420000000001E-2</c:v>
                </c:pt>
                <c:pt idx="14">
                  <c:v>2.0440614199999998</c:v>
                </c:pt>
                <c:pt idx="15">
                  <c:v>2.05196142</c:v>
                </c:pt>
                <c:pt idx="16">
                  <c:v>2.0196614199999998</c:v>
                </c:pt>
                <c:pt idx="17">
                  <c:v>9.3298420000000007E-2</c:v>
                </c:pt>
                <c:pt idx="18">
                  <c:v>8.9054420000000009E-2</c:v>
                </c:pt>
                <c:pt idx="19">
                  <c:v>9.1260420000000009E-2</c:v>
                </c:pt>
                <c:pt idx="20">
                  <c:v>6.959042E-2</c:v>
                </c:pt>
                <c:pt idx="21">
                  <c:v>6.9262420000000005E-2</c:v>
                </c:pt>
                <c:pt idx="22">
                  <c:v>6.9102419999999998E-2</c:v>
                </c:pt>
                <c:pt idx="23">
                  <c:v>1.4884614200000001</c:v>
                </c:pt>
                <c:pt idx="24">
                  <c:v>1.4887614200000001</c:v>
                </c:pt>
                <c:pt idx="25">
                  <c:v>1.4889614200000001</c:v>
                </c:pt>
                <c:pt idx="26">
                  <c:v>1.28436142</c:v>
                </c:pt>
                <c:pt idx="27">
                  <c:v>1.2893614200000001</c:v>
                </c:pt>
                <c:pt idx="28">
                  <c:v>1.2808614200000001</c:v>
                </c:pt>
                <c:pt idx="29">
                  <c:v>2.78806142</c:v>
                </c:pt>
                <c:pt idx="30">
                  <c:v>2.7845614199999997</c:v>
                </c:pt>
                <c:pt idx="31">
                  <c:v>2.7226614199999997</c:v>
                </c:pt>
                <c:pt idx="32">
                  <c:v>1.48356142</c:v>
                </c:pt>
                <c:pt idx="33">
                  <c:v>1.51636142</c:v>
                </c:pt>
                <c:pt idx="34">
                  <c:v>1.63726142</c:v>
                </c:pt>
                <c:pt idx="35">
                  <c:v>1.6758614199999999</c:v>
                </c:pt>
                <c:pt idx="36">
                  <c:v>1.6605614200000001</c:v>
                </c:pt>
                <c:pt idx="37">
                  <c:v>1.64346142</c:v>
                </c:pt>
              </c:numCache>
            </c:numRef>
          </c:xVal>
          <c:yVal>
            <c:numRef>
              <c:f>'S1a. SIMS Data and Calibrations'!$G$40:$G$77</c:f>
              <c:numCache>
                <c:formatCode>0.000</c:formatCode>
                <c:ptCount val="38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1126</c:v>
                </c:pt>
                <c:pt idx="6">
                  <c:v>1126</c:v>
                </c:pt>
                <c:pt idx="7">
                  <c:v>1126</c:v>
                </c:pt>
                <c:pt idx="8">
                  <c:v>1562</c:v>
                </c:pt>
                <c:pt idx="9">
                  <c:v>1562</c:v>
                </c:pt>
                <c:pt idx="10">
                  <c:v>1562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1183</c:v>
                </c:pt>
                <c:pt idx="15">
                  <c:v>1183</c:v>
                </c:pt>
                <c:pt idx="16">
                  <c:v>1183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9">
                  <c:v>1552</c:v>
                </c:pt>
                <c:pt idx="30">
                  <c:v>1552</c:v>
                </c:pt>
                <c:pt idx="31">
                  <c:v>1552</c:v>
                </c:pt>
                <c:pt idx="32">
                  <c:v>950</c:v>
                </c:pt>
                <c:pt idx="33">
                  <c:v>950</c:v>
                </c:pt>
                <c:pt idx="34">
                  <c:v>877</c:v>
                </c:pt>
                <c:pt idx="35">
                  <c:v>877</c:v>
                </c:pt>
                <c:pt idx="36">
                  <c:v>877</c:v>
                </c:pt>
                <c:pt idx="37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8-8646-A315-ABD0454B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Cl </a:t>
            </a:r>
            <a:r>
              <a:rPr lang="en-US" b="1" i="0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8421213778547"/>
          <c:y val="0.17722454729495818"/>
          <c:w val="0.77028831404229048"/>
          <c:h val="0.61624772371524539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04792051140891"/>
                  <c:y val="0.106559102271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'S1a. SIMS Data and Calibrations'!$N$40:$N$77</c:f>
              <c:numCache>
                <c:formatCode>0.000</c:formatCode>
                <c:ptCount val="38"/>
                <c:pt idx="0">
                  <c:v>8.4450733333333333E-2</c:v>
                </c:pt>
                <c:pt idx="1">
                  <c:v>8.2591733333333334E-2</c:v>
                </c:pt>
                <c:pt idx="2">
                  <c:v>8.3163733333333337E-2</c:v>
                </c:pt>
                <c:pt idx="3">
                  <c:v>8.2548733333333332E-2</c:v>
                </c:pt>
                <c:pt idx="4">
                  <c:v>8.2596733333333339E-2</c:v>
                </c:pt>
                <c:pt idx="5">
                  <c:v>0.23024073333333334</c:v>
                </c:pt>
                <c:pt idx="6">
                  <c:v>0.22922073333333334</c:v>
                </c:pt>
                <c:pt idx="7">
                  <c:v>0.22906073333333335</c:v>
                </c:pt>
                <c:pt idx="8">
                  <c:v>5.6125707333333335</c:v>
                </c:pt>
                <c:pt idx="9">
                  <c:v>5.6798707333333338</c:v>
                </c:pt>
                <c:pt idx="10">
                  <c:v>5.6548707333333335</c:v>
                </c:pt>
                <c:pt idx="11">
                  <c:v>1.3643707333333335</c:v>
                </c:pt>
                <c:pt idx="12">
                  <c:v>1.3621707333333335</c:v>
                </c:pt>
                <c:pt idx="13">
                  <c:v>1.3953707333333334</c:v>
                </c:pt>
                <c:pt idx="14">
                  <c:v>0.5952107333333333</c:v>
                </c:pt>
                <c:pt idx="15">
                  <c:v>0.60746073333333328</c:v>
                </c:pt>
                <c:pt idx="16">
                  <c:v>0.59059073333333323</c:v>
                </c:pt>
                <c:pt idx="17">
                  <c:v>0.37228073333333334</c:v>
                </c:pt>
                <c:pt idx="18">
                  <c:v>0.36678073333333333</c:v>
                </c:pt>
                <c:pt idx="19">
                  <c:v>0.36511073333333333</c:v>
                </c:pt>
                <c:pt idx="20">
                  <c:v>4.795173333333333E-2</c:v>
                </c:pt>
                <c:pt idx="21">
                  <c:v>4.7242733333333328E-2</c:v>
                </c:pt>
                <c:pt idx="22">
                  <c:v>4.7366733333333327E-2</c:v>
                </c:pt>
                <c:pt idx="23">
                  <c:v>8.2587733333333344E-2</c:v>
                </c:pt>
                <c:pt idx="24">
                  <c:v>8.233473333333334E-2</c:v>
                </c:pt>
                <c:pt idx="25">
                  <c:v>8.2937733333333333E-2</c:v>
                </c:pt>
                <c:pt idx="26">
                  <c:v>6.6583333333333329E-3</c:v>
                </c:pt>
                <c:pt idx="27">
                  <c:v>6.7730333333333335E-3</c:v>
                </c:pt>
                <c:pt idx="28">
                  <c:v>6.888333333333334E-3</c:v>
                </c:pt>
                <c:pt idx="29">
                  <c:v>1.3077707333333335</c:v>
                </c:pt>
                <c:pt idx="30">
                  <c:v>1.2759707333333334</c:v>
                </c:pt>
                <c:pt idx="31">
                  <c:v>1.2659707333333334</c:v>
                </c:pt>
                <c:pt idx="32">
                  <c:v>8.1624733333333338E-2</c:v>
                </c:pt>
                <c:pt idx="33">
                  <c:v>8.4823733333333332E-2</c:v>
                </c:pt>
                <c:pt idx="34">
                  <c:v>1.2328733333333335E-2</c:v>
                </c:pt>
                <c:pt idx="35">
                  <c:v>1.3188733333333334E-2</c:v>
                </c:pt>
                <c:pt idx="36">
                  <c:v>1.2895733333333334E-2</c:v>
                </c:pt>
                <c:pt idx="37">
                  <c:v>1.2885733333333335E-2</c:v>
                </c:pt>
              </c:numCache>
            </c:numRef>
          </c:xVal>
          <c:yVal>
            <c:numRef>
              <c:f>'S1a. SIMS Data and Calibrations'!$H$40:$H$77</c:f>
              <c:numCache>
                <c:formatCode>0.000</c:formatCode>
                <c:ptCount val="3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2914</c:v>
                </c:pt>
                <c:pt idx="9">
                  <c:v>2914</c:v>
                </c:pt>
                <c:pt idx="10">
                  <c:v>2914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322</c:v>
                </c:pt>
                <c:pt idx="15">
                  <c:v>322</c:v>
                </c:pt>
                <c:pt idx="16">
                  <c:v>322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9">
                  <c:v>857</c:v>
                </c:pt>
                <c:pt idx="30">
                  <c:v>857</c:v>
                </c:pt>
                <c:pt idx="31">
                  <c:v>857</c:v>
                </c:pt>
                <c:pt idx="32">
                  <c:v>45</c:v>
                </c:pt>
                <c:pt idx="3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5-FA40-B52B-EA37911E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48399"/>
        <c:axId val="1256720399"/>
      </c:scatterChart>
      <c:valAx>
        <c:axId val="1256748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</a:t>
                </a:r>
                <a:r>
                  <a:rPr lang="en-US" sz="1200" b="1" i="0"/>
                  <a:t>/</a:t>
                </a:r>
                <a:r>
                  <a:rPr lang="en-US" sz="1200" b="1" i="0" baseline="30000"/>
                  <a:t>30</a:t>
                </a:r>
                <a:r>
                  <a:rPr lang="en-US" sz="1200" b="1" i="0"/>
                  <a:t>Si</a:t>
                </a:r>
              </a:p>
            </c:rich>
          </c:tx>
          <c:layout>
            <c:manualLayout>
              <c:xMode val="edge"/>
              <c:yMode val="edge"/>
              <c:x val="0.42231506084519044"/>
              <c:y val="0.8892780222323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399"/>
        <c:crosses val="autoZero"/>
        <c:crossBetween val="midCat"/>
      </c:valAx>
      <c:valAx>
        <c:axId val="125672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Concentration (ppm)</a:t>
                </a:r>
              </a:p>
              <a:p>
                <a:pPr>
                  <a:defRPr sz="1200" b="1"/>
                </a:pPr>
                <a:r>
                  <a:rPr lang="en-US" sz="1200" b="1" i="0" u="none" strike="noStrike" baseline="0"/>
                  <a:t> </a:t>
                </a: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1.5179887853451026E-2"/>
              <c:y val="0.24444744505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Ol (ppm) vs Olivine Mg#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LM0 V in 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'S4. Vanadium OxyBarom'!$E$27:$E$46</c:f>
              <c:numCache>
                <c:formatCode>0</c:formatCode>
                <c:ptCount val="20"/>
                <c:pt idx="0">
                  <c:v>82.653588917770676</c:v>
                </c:pt>
                <c:pt idx="1">
                  <c:v>83.491650561908997</c:v>
                </c:pt>
                <c:pt idx="2">
                  <c:v>83.563194964553688</c:v>
                </c:pt>
                <c:pt idx="3">
                  <c:v>83.563194964553688</c:v>
                </c:pt>
                <c:pt idx="4">
                  <c:v>83.66446064329655</c:v>
                </c:pt>
                <c:pt idx="5">
                  <c:v>83.495754132025183</c:v>
                </c:pt>
                <c:pt idx="6">
                  <c:v>81.231461862347501</c:v>
                </c:pt>
                <c:pt idx="7">
                  <c:v>81.231461862347501</c:v>
                </c:pt>
                <c:pt idx="8">
                  <c:v>82.943942661615338</c:v>
                </c:pt>
                <c:pt idx="9">
                  <c:v>80.964727457259016</c:v>
                </c:pt>
                <c:pt idx="10">
                  <c:v>82.128051737010225</c:v>
                </c:pt>
                <c:pt idx="11">
                  <c:v>85.729180529896581</c:v>
                </c:pt>
                <c:pt idx="12">
                  <c:v>79.961837347067146</c:v>
                </c:pt>
                <c:pt idx="13">
                  <c:v>80.876397282463458</c:v>
                </c:pt>
                <c:pt idx="14">
                  <c:v>80.240526232116977</c:v>
                </c:pt>
                <c:pt idx="15">
                  <c:v>82.603495126716183</c:v>
                </c:pt>
                <c:pt idx="16">
                  <c:v>82.603495126716183</c:v>
                </c:pt>
                <c:pt idx="17">
                  <c:v>78.666609764519364</c:v>
                </c:pt>
                <c:pt idx="18">
                  <c:v>80.008879517644701</c:v>
                </c:pt>
                <c:pt idx="19">
                  <c:v>80.008879517644701</c:v>
                </c:pt>
              </c:numCache>
            </c:numRef>
          </c:xVal>
          <c:yVal>
            <c:numRef>
              <c:f>'S4. Vanadium OxyBarom'!$C$27:$C$46</c:f>
              <c:numCache>
                <c:formatCode>0.0</c:formatCode>
                <c:ptCount val="20"/>
                <c:pt idx="0">
                  <c:v>5.31257472270969</c:v>
                </c:pt>
                <c:pt idx="1">
                  <c:v>5.7160892589189496</c:v>
                </c:pt>
                <c:pt idx="2">
                  <c:v>5.0651826477028301</c:v>
                </c:pt>
                <c:pt idx="3">
                  <c:v>5.2287879094694203</c:v>
                </c:pt>
                <c:pt idx="4">
                  <c:v>5.3110189423681602</c:v>
                </c:pt>
                <c:pt idx="5">
                  <c:v>5.0673697852023896</c:v>
                </c:pt>
                <c:pt idx="6">
                  <c:v>5.0634722095983697</c:v>
                </c:pt>
                <c:pt idx="7">
                  <c:v>5.32803980170352</c:v>
                </c:pt>
                <c:pt idx="8">
                  <c:v>6.0042690269481396</c:v>
                </c:pt>
                <c:pt idx="9">
                  <c:v>5.4600157581094004</c:v>
                </c:pt>
                <c:pt idx="10">
                  <c:v>6.1502814491934901</c:v>
                </c:pt>
                <c:pt idx="11">
                  <c:v>6.0017299678266403</c:v>
                </c:pt>
                <c:pt idx="12">
                  <c:v>5.2299930788955402</c:v>
                </c:pt>
                <c:pt idx="13">
                  <c:v>5.8646058591010402</c:v>
                </c:pt>
                <c:pt idx="14">
                  <c:v>5.5274196359407997</c:v>
                </c:pt>
                <c:pt idx="15">
                  <c:v>5.2000602431497898</c:v>
                </c:pt>
                <c:pt idx="16">
                  <c:v>5.4038624342876096</c:v>
                </c:pt>
                <c:pt idx="17">
                  <c:v>6.5740452892211199</c:v>
                </c:pt>
                <c:pt idx="18">
                  <c:v>5.97865174735478</c:v>
                </c:pt>
                <c:pt idx="19">
                  <c:v>5.36201841108885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6-6E4D-8006-F8B8F0EFAD3A}"/>
            </c:ext>
          </c:extLst>
        </c:ser>
        <c:ser>
          <c:idx val="1"/>
          <c:order val="1"/>
          <c:tx>
            <c:v>LM6 V in 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'S4. Vanadium OxyBarom'!$E$2:$E$26</c:f>
              <c:numCache>
                <c:formatCode>0</c:formatCode>
                <c:ptCount val="25"/>
                <c:pt idx="0">
                  <c:v>80.639921411419706</c:v>
                </c:pt>
                <c:pt idx="1">
                  <c:v>80.639921411419706</c:v>
                </c:pt>
                <c:pt idx="2">
                  <c:v>81.718633463123638</c:v>
                </c:pt>
                <c:pt idx="3">
                  <c:v>80.692496971490741</c:v>
                </c:pt>
                <c:pt idx="4">
                  <c:v>79.768286116941468</c:v>
                </c:pt>
                <c:pt idx="5">
                  <c:v>80.677154061226602</c:v>
                </c:pt>
                <c:pt idx="6">
                  <c:v>80.677154061226602</c:v>
                </c:pt>
                <c:pt idx="7">
                  <c:v>80.077873602796672</c:v>
                </c:pt>
                <c:pt idx="8">
                  <c:v>81.049038462163807</c:v>
                </c:pt>
                <c:pt idx="9">
                  <c:v>81.049038462163807</c:v>
                </c:pt>
                <c:pt idx="10">
                  <c:v>81.049038462163807</c:v>
                </c:pt>
                <c:pt idx="11">
                  <c:v>81.049038462163807</c:v>
                </c:pt>
                <c:pt idx="12">
                  <c:v>81.049038462163807</c:v>
                </c:pt>
                <c:pt idx="13">
                  <c:v>81.049038462163807</c:v>
                </c:pt>
                <c:pt idx="14">
                  <c:v>78.373096140757667</c:v>
                </c:pt>
                <c:pt idx="15">
                  <c:v>81.669327976760258</c:v>
                </c:pt>
                <c:pt idx="16">
                  <c:v>81.629940696388118</c:v>
                </c:pt>
                <c:pt idx="17">
                  <c:v>81.50401990813036</c:v>
                </c:pt>
                <c:pt idx="18">
                  <c:v>81.869887101992177</c:v>
                </c:pt>
                <c:pt idx="19">
                  <c:v>79.420051792752872</c:v>
                </c:pt>
                <c:pt idx="20">
                  <c:v>80.096757896522448</c:v>
                </c:pt>
                <c:pt idx="21">
                  <c:v>80.766399840306349</c:v>
                </c:pt>
                <c:pt idx="22">
                  <c:v>80.766399840306349</c:v>
                </c:pt>
                <c:pt idx="23">
                  <c:v>81.10399990995252</c:v>
                </c:pt>
                <c:pt idx="24">
                  <c:v>80.168015214258759</c:v>
                </c:pt>
              </c:numCache>
            </c:numRef>
          </c:xVal>
          <c:yVal>
            <c:numRef>
              <c:f>'S4. Vanadium OxyBarom'!$C$2:$C$26</c:f>
              <c:numCache>
                <c:formatCode>0.0</c:formatCode>
                <c:ptCount val="25"/>
                <c:pt idx="0">
                  <c:v>5.8720635304200703</c:v>
                </c:pt>
                <c:pt idx="1">
                  <c:v>5.3451578738202201</c:v>
                </c:pt>
                <c:pt idx="2">
                  <c:v>5.5985534613293799</c:v>
                </c:pt>
                <c:pt idx="3">
                  <c:v>6.3736805311626297</c:v>
                </c:pt>
                <c:pt idx="4">
                  <c:v>5.08167637566737</c:v>
                </c:pt>
                <c:pt idx="5">
                  <c:v>6.1946591397096196</c:v>
                </c:pt>
                <c:pt idx="6">
                  <c:v>6.1715641717304504</c:v>
                </c:pt>
                <c:pt idx="7">
                  <c:v>6.3148871585477799</c:v>
                </c:pt>
                <c:pt idx="8">
                  <c:v>6.36378030987765</c:v>
                </c:pt>
                <c:pt idx="9">
                  <c:v>6.9314579424787004</c:v>
                </c:pt>
                <c:pt idx="10">
                  <c:v>6.68349789153533</c:v>
                </c:pt>
                <c:pt idx="11">
                  <c:v>5.7352908249400203</c:v>
                </c:pt>
                <c:pt idx="12">
                  <c:v>5.8113604888791404</c:v>
                </c:pt>
                <c:pt idx="13">
                  <c:v>5.1538112355320997</c:v>
                </c:pt>
                <c:pt idx="14">
                  <c:v>5.4342466718385403</c:v>
                </c:pt>
                <c:pt idx="15">
                  <c:v>6.6809982064131201</c:v>
                </c:pt>
                <c:pt idx="16">
                  <c:v>4.6524782396089002</c:v>
                </c:pt>
                <c:pt idx="17">
                  <c:v>6.0286988760504201</c:v>
                </c:pt>
                <c:pt idx="18">
                  <c:v>6.84938583828154</c:v>
                </c:pt>
                <c:pt idx="19">
                  <c:v>5.0445013749787897</c:v>
                </c:pt>
                <c:pt idx="20">
                  <c:v>5.4303060762937303</c:v>
                </c:pt>
                <c:pt idx="21">
                  <c:v>5.89970944818878</c:v>
                </c:pt>
                <c:pt idx="22">
                  <c:v>6.1571981233502804</c:v>
                </c:pt>
                <c:pt idx="23">
                  <c:v>5.37302176132751</c:v>
                </c:pt>
                <c:pt idx="24">
                  <c:v>5.0677799762977802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6-6E4D-8006-F8B8F0EF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74591"/>
        <c:axId val="1996854223"/>
      </c:scatterChart>
      <c:valAx>
        <c:axId val="19970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Olivine Mg# (Fo)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54223"/>
        <c:crosses val="autoZero"/>
        <c:crossBetween val="midCat"/>
      </c:valAx>
      <c:valAx>
        <c:axId val="1996854223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in Ol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MI (ppm) vs Olivine Mg#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LM0 V in 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8"/>
              <c:pt idx="0">
                <c:v>0.82475010332667853</c:v>
              </c:pt>
              <c:pt idx="1">
                <c:v>0.82614644308782037</c:v>
              </c:pt>
              <c:pt idx="2">
                <c:v>0.83259021863995597</c:v>
              </c:pt>
              <c:pt idx="3">
                <c:v>0.82976950824993445</c:v>
              </c:pt>
              <c:pt idx="4">
                <c:v>0.8260004255464346</c:v>
              </c:pt>
              <c:pt idx="5">
                <c:v>0.8005485759111296</c:v>
              </c:pt>
              <c:pt idx="6">
                <c:v>0.83344680195724119</c:v>
              </c:pt>
              <c:pt idx="7">
                <c:v>0.82674703302704688</c:v>
              </c:pt>
              <c:pt idx="8">
                <c:v>0.82860521416399124</c:v>
              </c:pt>
              <c:pt idx="9">
                <c:v>0.8242990868531801</c:v>
              </c:pt>
              <c:pt idx="10">
                <c:v>0.80304142902875364</c:v>
              </c:pt>
              <c:pt idx="11">
                <c:v>0.83095254707173483</c:v>
              </c:pt>
              <c:pt idx="12">
                <c:v>0.80719922692252766</c:v>
              </c:pt>
              <c:pt idx="13">
                <c:v>0.833190720618605</c:v>
              </c:pt>
              <c:pt idx="14">
                <c:v>0.81087183727473733</c:v>
              </c:pt>
              <c:pt idx="15">
                <c:v>0.85894877693865701</c:v>
              </c:pt>
              <c:pt idx="16">
                <c:v>0.84062642149059719</c:v>
              </c:pt>
              <c:pt idx="17">
                <c:v>0.79960087988681294</c:v>
              </c:pt>
              <c:pt idx="18">
                <c:v>0.80082551031424154</c:v>
              </c:pt>
              <c:pt idx="19">
                <c:v>0.79877241579748426</c:v>
              </c:pt>
              <c:pt idx="20">
                <c:v>0.80391448632434914</c:v>
              </c:pt>
              <c:pt idx="21">
                <c:v>0.82536998820705887</c:v>
              </c:pt>
              <c:pt idx="22">
                <c:v>0.82536998820705887</c:v>
              </c:pt>
              <c:pt idx="23">
                <c:v>0.82967767928662317</c:v>
              </c:pt>
              <c:pt idx="24">
                <c:v>0.81101486996014305</c:v>
              </c:pt>
              <c:pt idx="25">
                <c:v>0.78664777501456495</c:v>
              </c:pt>
              <c:pt idx="26">
                <c:v>0.80007133239268491</c:v>
              </c:pt>
              <c:pt idx="27">
                <c:v>0.8019628665606624</c:v>
              </c:pt>
            </c:numLit>
          </c:xVal>
          <c:yVal>
            <c:numLit>
              <c:formatCode>General</c:formatCode>
              <c:ptCount val="27"/>
              <c:pt idx="0">
                <c:v>369.75399924588299</c:v>
              </c:pt>
              <c:pt idx="1">
                <c:v>382.82425093424001</c:v>
              </c:pt>
              <c:pt idx="2">
                <c:v>375.582779936637</c:v>
              </c:pt>
              <c:pt idx="3">
                <c:v>339.105776952079</c:v>
              </c:pt>
              <c:pt idx="4">
                <c:v>372.67296362375299</c:v>
              </c:pt>
              <c:pt idx="5">
                <c:v>342.35956866127202</c:v>
              </c:pt>
              <c:pt idx="6">
                <c:v>375.082682054229</c:v>
              </c:pt>
              <c:pt idx="7">
                <c:v>393.30641335347701</c:v>
              </c:pt>
              <c:pt idx="8">
                <c:v>360.96693494523402</c:v>
              </c:pt>
              <c:pt idx="9">
                <c:v>376.07914019311397</c:v>
              </c:pt>
              <c:pt idx="10">
                <c:v>343.11811910719098</c:v>
              </c:pt>
              <c:pt idx="11">
                <c:v>404.67667429003001</c:v>
              </c:pt>
              <c:pt idx="12">
                <c:v>420.92633226939103</c:v>
              </c:pt>
              <c:pt idx="13">
                <c:v>332.26372261890299</c:v>
              </c:pt>
              <c:pt idx="14">
                <c:v>354.753066443227</c:v>
              </c:pt>
              <c:pt idx="15">
                <c:v>341.33223382775202</c:v>
              </c:pt>
              <c:pt idx="16">
                <c:v>336.48693959038297</c:v>
              </c:pt>
              <c:pt idx="17">
                <c:v>374.78350276317099</c:v>
              </c:pt>
              <c:pt idx="18">
                <c:v>365.81011456533503</c:v>
              </c:pt>
              <c:pt idx="19">
                <c:v>308.74087510907299</c:v>
              </c:pt>
              <c:pt idx="20">
                <c:v>330.36804162650901</c:v>
              </c:pt>
              <c:pt idx="21">
                <c:v>382.46437923306502</c:v>
              </c:pt>
              <c:pt idx="22">
                <c:v>360.48251927880301</c:v>
              </c:pt>
              <c:pt idx="23">
                <c:v>356.536341638397</c:v>
              </c:pt>
              <c:pt idx="24">
                <c:v>342.70901230209199</c:v>
              </c:pt>
              <c:pt idx="25">
                <c:v>304.78976447418597</c:v>
              </c:pt>
              <c:pt idx="26">
                <c:v>389.54489835325398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750-6F4E-9A2A-84E63DF77B88}"/>
            </c:ext>
          </c:extLst>
        </c:ser>
        <c:ser>
          <c:idx val="1"/>
          <c:order val="1"/>
          <c:tx>
            <c:v>LM6 V in 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31"/>
              <c:pt idx="0">
                <c:v>0.81034177083618897</c:v>
              </c:pt>
              <c:pt idx="1">
                <c:v>0.80668194862673681</c:v>
              </c:pt>
              <c:pt idx="2">
                <c:v>0.80458477824573704</c:v>
              </c:pt>
              <c:pt idx="3">
                <c:v>0.81385301406653965</c:v>
              </c:pt>
              <c:pt idx="4">
                <c:v>0.79690285601036848</c:v>
              </c:pt>
              <c:pt idx="5">
                <c:v>0.80324054777923792</c:v>
              </c:pt>
              <c:pt idx="6">
                <c:v>0.79491276494256502</c:v>
              </c:pt>
              <c:pt idx="7">
                <c:v>0.80762648198246345</c:v>
              </c:pt>
              <c:pt idx="8">
                <c:v>0.80130334013998827</c:v>
              </c:pt>
              <c:pt idx="9">
                <c:v>0.79617246183147894</c:v>
              </c:pt>
              <c:pt idx="10">
                <c:v>0.80426130913667915</c:v>
              </c:pt>
              <c:pt idx="11">
                <c:v>0.8052347494382841</c:v>
              </c:pt>
              <c:pt idx="12">
                <c:v>0.80712110158867234</c:v>
              </c:pt>
              <c:pt idx="13">
                <c:v>0.80968440697888688</c:v>
              </c:pt>
              <c:pt idx="14">
                <c:v>0.80990519111967019</c:v>
              </c:pt>
              <c:pt idx="15">
                <c:v>0.80650823114172887</c:v>
              </c:pt>
              <c:pt idx="16">
                <c:v>0.78082215891514883</c:v>
              </c:pt>
              <c:pt idx="17">
                <c:v>0.77991500745704589</c:v>
              </c:pt>
              <c:pt idx="18">
                <c:v>0.81416031374446152</c:v>
              </c:pt>
              <c:pt idx="19">
                <c:v>0.80738901090999615</c:v>
              </c:pt>
              <c:pt idx="20">
                <c:v>0.79882141740024526</c:v>
              </c:pt>
              <c:pt idx="21">
                <c:v>0.8094917112115575</c:v>
              </c:pt>
              <c:pt idx="22">
                <c:v>0.81311108838755153</c:v>
              </c:pt>
              <c:pt idx="23">
                <c:v>0.81335842798568159</c:v>
              </c:pt>
              <c:pt idx="24">
                <c:v>0.7907448787807092</c:v>
              </c:pt>
              <c:pt idx="25">
                <c:v>0.79718193613740707</c:v>
              </c:pt>
              <c:pt idx="26">
                <c:v>0.80695672511354621</c:v>
              </c:pt>
              <c:pt idx="27">
                <c:v>0.80391612614817265</c:v>
              </c:pt>
              <c:pt idx="28">
                <c:v>0.80811320094698746</c:v>
              </c:pt>
              <c:pt idx="29">
                <c:v>0.8073155955382082</c:v>
              </c:pt>
              <c:pt idx="30">
                <c:v>0.79914423973043414</c:v>
              </c:pt>
            </c:numLit>
          </c:xVal>
          <c:yVal>
            <c:numLit>
              <c:formatCode>General</c:formatCode>
              <c:ptCount val="31"/>
              <c:pt idx="0">
                <c:v>333.41505434408998</c:v>
              </c:pt>
              <c:pt idx="1">
                <c:v>361.77874809758498</c:v>
              </c:pt>
              <c:pt idx="2">
                <c:v>334.89688798353501</c:v>
              </c:pt>
              <c:pt idx="3">
                <c:v>402.80624278534799</c:v>
              </c:pt>
              <c:pt idx="4">
                <c:v>326.99828091893602</c:v>
              </c:pt>
              <c:pt idx="5">
                <c:v>378.79159768211599</c:v>
              </c:pt>
              <c:pt idx="6">
                <c:v>380.05445264347998</c:v>
              </c:pt>
              <c:pt idx="7">
                <c:v>291.66123341856002</c:v>
              </c:pt>
              <c:pt idx="8">
                <c:v>315.78376145464898</c:v>
              </c:pt>
              <c:pt idx="9">
                <c:v>345.83089314669098</c:v>
              </c:pt>
              <c:pt idx="10">
                <c:v>315.73831299473801</c:v>
              </c:pt>
              <c:pt idx="11">
                <c:v>318.227665071503</c:v>
              </c:pt>
              <c:pt idx="12">
                <c:v>313.66912750656599</c:v>
              </c:pt>
              <c:pt idx="13">
                <c:v>315.39823626758903</c:v>
              </c:pt>
              <c:pt idx="14">
                <c:v>310.425404904902</c:v>
              </c:pt>
              <c:pt idx="15">
                <c:v>313.09908488243599</c:v>
              </c:pt>
              <c:pt idx="16">
                <c:v>274.84703916354601</c:v>
              </c:pt>
              <c:pt idx="17">
                <c:v>312.16763390070503</c:v>
              </c:pt>
              <c:pt idx="18">
                <c:v>327.73881825196401</c:v>
              </c:pt>
              <c:pt idx="19">
                <c:v>366.694999008357</c:v>
              </c:pt>
              <c:pt idx="20">
                <c:v>355.80995784421998</c:v>
              </c:pt>
              <c:pt idx="21">
                <c:v>302.59464561693301</c:v>
              </c:pt>
              <c:pt idx="22">
                <c:v>336.43680150529099</c:v>
              </c:pt>
              <c:pt idx="23">
                <c:v>333.74804757773802</c:v>
              </c:pt>
              <c:pt idx="24">
                <c:v>354.48124906582399</c:v>
              </c:pt>
              <c:pt idx="25">
                <c:v>299.87553233382903</c:v>
              </c:pt>
              <c:pt idx="26">
                <c:v>367.48012535935499</c:v>
              </c:pt>
              <c:pt idx="27">
                <c:v>334.60823315654801</c:v>
              </c:pt>
              <c:pt idx="28">
                <c:v>384.39445762620397</c:v>
              </c:pt>
              <c:pt idx="29">
                <c:v>334.35073285084098</c:v>
              </c:pt>
              <c:pt idx="30">
                <c:v>325.06827679998997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50-6F4E-9A2A-84E63DF7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74591"/>
        <c:axId val="1996854223"/>
      </c:scatterChart>
      <c:valAx>
        <c:axId val="19970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Olivine Mg# (Fo)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54223"/>
        <c:crosses val="autoZero"/>
        <c:crossBetween val="midCat"/>
      </c:valAx>
      <c:valAx>
        <c:axId val="199685422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in Mi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in MI (ppm) vs V in Ol (ppm)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LM0 V Ol vs 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'S4. Vanadium OxyBarom'!$B$27:$B$46</c:f>
              <c:numCache>
                <c:formatCode>0.0</c:formatCode>
                <c:ptCount val="20"/>
                <c:pt idx="0">
                  <c:v>375.76094636326297</c:v>
                </c:pt>
                <c:pt idx="1">
                  <c:v>382.69018108778897</c:v>
                </c:pt>
                <c:pt idx="2">
                  <c:v>344.59297927366401</c:v>
                </c:pt>
                <c:pt idx="3">
                  <c:v>378.70095927813401</c:v>
                </c:pt>
                <c:pt idx="4">
                  <c:v>381.098560188909</c:v>
                </c:pt>
                <c:pt idx="5">
                  <c:v>399.535832048911</c:v>
                </c:pt>
                <c:pt idx="6">
                  <c:v>366.813063475452</c:v>
                </c:pt>
                <c:pt idx="7">
                  <c:v>382.16693228206901</c:v>
                </c:pt>
                <c:pt idx="8">
                  <c:v>409.42753990390298</c:v>
                </c:pt>
                <c:pt idx="9">
                  <c:v>427.58918640603702</c:v>
                </c:pt>
                <c:pt idx="10">
                  <c:v>337.50453564589299</c:v>
                </c:pt>
                <c:pt idx="11">
                  <c:v>346.78782618739803</c:v>
                </c:pt>
                <c:pt idx="12">
                  <c:v>380.86657141516298</c:v>
                </c:pt>
                <c:pt idx="13">
                  <c:v>371.62989267621498</c:v>
                </c:pt>
                <c:pt idx="14">
                  <c:v>313.70390681014101</c:v>
                </c:pt>
                <c:pt idx="15">
                  <c:v>388.51569668843302</c:v>
                </c:pt>
                <c:pt idx="16">
                  <c:v>366.183066010213</c:v>
                </c:pt>
                <c:pt idx="17">
                  <c:v>309.58215225002198</c:v>
                </c:pt>
                <c:pt idx="18">
                  <c:v>394.93358435946601</c:v>
                </c:pt>
                <c:pt idx="19">
                  <c:v>379.743310182686</c:v>
                </c:pt>
              </c:numCache>
            </c:numRef>
          </c:xVal>
          <c:yVal>
            <c:numRef>
              <c:f>'S4. Vanadium OxyBarom'!$C$27:$C$46</c:f>
              <c:numCache>
                <c:formatCode>0.0</c:formatCode>
                <c:ptCount val="20"/>
                <c:pt idx="0">
                  <c:v>5.31257472270969</c:v>
                </c:pt>
                <c:pt idx="1">
                  <c:v>5.7160892589189496</c:v>
                </c:pt>
                <c:pt idx="2">
                  <c:v>5.0651826477028301</c:v>
                </c:pt>
                <c:pt idx="3">
                  <c:v>5.2287879094694203</c:v>
                </c:pt>
                <c:pt idx="4">
                  <c:v>5.3110189423681602</c:v>
                </c:pt>
                <c:pt idx="5">
                  <c:v>5.0673697852023896</c:v>
                </c:pt>
                <c:pt idx="6">
                  <c:v>5.0634722095983697</c:v>
                </c:pt>
                <c:pt idx="7">
                  <c:v>5.32803980170352</c:v>
                </c:pt>
                <c:pt idx="8">
                  <c:v>6.0042690269481396</c:v>
                </c:pt>
                <c:pt idx="9">
                  <c:v>5.4600157581094004</c:v>
                </c:pt>
                <c:pt idx="10">
                  <c:v>6.1502814491934901</c:v>
                </c:pt>
                <c:pt idx="11">
                  <c:v>6.0017299678266403</c:v>
                </c:pt>
                <c:pt idx="12">
                  <c:v>5.2299930788955402</c:v>
                </c:pt>
                <c:pt idx="13">
                  <c:v>5.8646058591010402</c:v>
                </c:pt>
                <c:pt idx="14">
                  <c:v>5.5274196359407997</c:v>
                </c:pt>
                <c:pt idx="15">
                  <c:v>5.2000602431497898</c:v>
                </c:pt>
                <c:pt idx="16">
                  <c:v>5.4038624342876096</c:v>
                </c:pt>
                <c:pt idx="17">
                  <c:v>6.5740452892211199</c:v>
                </c:pt>
                <c:pt idx="18">
                  <c:v>5.97865174735478</c:v>
                </c:pt>
                <c:pt idx="19">
                  <c:v>5.36201841108885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5-DD43-A174-8CD5622FA431}"/>
            </c:ext>
          </c:extLst>
        </c:ser>
        <c:ser>
          <c:idx val="1"/>
          <c:order val="1"/>
          <c:tx>
            <c:v>LM6 V Ol vs 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'S4. Vanadium OxyBarom'!$B$2:$B$26</c:f>
              <c:numCache>
                <c:formatCode>0.0</c:formatCode>
                <c:ptCount val="25"/>
                <c:pt idx="0">
                  <c:v>365.17684887651899</c:v>
                </c:pt>
                <c:pt idx="1">
                  <c:v>338.01012545916802</c:v>
                </c:pt>
                <c:pt idx="2">
                  <c:v>407.18341483970698</c:v>
                </c:pt>
                <c:pt idx="3">
                  <c:v>382.610245539066</c:v>
                </c:pt>
                <c:pt idx="4">
                  <c:v>384.42730609630001</c:v>
                </c:pt>
                <c:pt idx="5">
                  <c:v>294.48009444465202</c:v>
                </c:pt>
                <c:pt idx="6">
                  <c:v>318.82176920140301</c:v>
                </c:pt>
                <c:pt idx="7">
                  <c:v>349.14316732928597</c:v>
                </c:pt>
                <c:pt idx="8">
                  <c:v>318.55355299680201</c:v>
                </c:pt>
                <c:pt idx="9">
                  <c:v>321.05179662485801</c:v>
                </c:pt>
                <c:pt idx="10">
                  <c:v>316.43783921816703</c:v>
                </c:pt>
                <c:pt idx="11">
                  <c:v>318.13885335531302</c:v>
                </c:pt>
                <c:pt idx="12">
                  <c:v>313.10646632913301</c:v>
                </c:pt>
                <c:pt idx="13">
                  <c:v>315.78930572349901</c:v>
                </c:pt>
                <c:pt idx="14">
                  <c:v>315.28716978710099</c:v>
                </c:pt>
                <c:pt idx="15">
                  <c:v>331.26751834535702</c:v>
                </c:pt>
                <c:pt idx="16">
                  <c:v>370.76366986381998</c:v>
                </c:pt>
                <c:pt idx="17">
                  <c:v>305.67356210141401</c:v>
                </c:pt>
                <c:pt idx="18">
                  <c:v>337.32793331518099</c:v>
                </c:pt>
                <c:pt idx="19">
                  <c:v>358.54457310224001</c:v>
                </c:pt>
                <c:pt idx="20">
                  <c:v>303.11877039556202</c:v>
                </c:pt>
                <c:pt idx="21">
                  <c:v>371.28693111000598</c:v>
                </c:pt>
                <c:pt idx="22">
                  <c:v>338.08921650702501</c:v>
                </c:pt>
                <c:pt idx="23">
                  <c:v>338.07356235334299</c:v>
                </c:pt>
                <c:pt idx="24">
                  <c:v>327.846672341361</c:v>
                </c:pt>
              </c:numCache>
            </c:numRef>
          </c:xVal>
          <c:yVal>
            <c:numRef>
              <c:f>'S4. Vanadium OxyBarom'!$C$2:$C$26</c:f>
              <c:numCache>
                <c:formatCode>0.0</c:formatCode>
                <c:ptCount val="25"/>
                <c:pt idx="0">
                  <c:v>5.8720635304200703</c:v>
                </c:pt>
                <c:pt idx="1">
                  <c:v>5.3451578738202201</c:v>
                </c:pt>
                <c:pt idx="2">
                  <c:v>5.5985534613293799</c:v>
                </c:pt>
                <c:pt idx="3">
                  <c:v>6.3736805311626297</c:v>
                </c:pt>
                <c:pt idx="4">
                  <c:v>5.08167637566737</c:v>
                </c:pt>
                <c:pt idx="5">
                  <c:v>6.1946591397096196</c:v>
                </c:pt>
                <c:pt idx="6">
                  <c:v>6.1715641717304504</c:v>
                </c:pt>
                <c:pt idx="7">
                  <c:v>6.3148871585477799</c:v>
                </c:pt>
                <c:pt idx="8">
                  <c:v>6.36378030987765</c:v>
                </c:pt>
                <c:pt idx="9">
                  <c:v>6.9314579424787004</c:v>
                </c:pt>
                <c:pt idx="10">
                  <c:v>6.68349789153533</c:v>
                </c:pt>
                <c:pt idx="11">
                  <c:v>5.7352908249400203</c:v>
                </c:pt>
                <c:pt idx="12">
                  <c:v>5.8113604888791404</c:v>
                </c:pt>
                <c:pt idx="13">
                  <c:v>5.1538112355320997</c:v>
                </c:pt>
                <c:pt idx="14">
                  <c:v>5.4342466718385403</c:v>
                </c:pt>
                <c:pt idx="15">
                  <c:v>6.6809982064131201</c:v>
                </c:pt>
                <c:pt idx="16">
                  <c:v>4.6524782396089002</c:v>
                </c:pt>
                <c:pt idx="17">
                  <c:v>6.0286988760504201</c:v>
                </c:pt>
                <c:pt idx="18">
                  <c:v>6.84938583828154</c:v>
                </c:pt>
                <c:pt idx="19">
                  <c:v>5.0445013749787897</c:v>
                </c:pt>
                <c:pt idx="20">
                  <c:v>5.4303060762937303</c:v>
                </c:pt>
                <c:pt idx="21">
                  <c:v>5.89970944818878</c:v>
                </c:pt>
                <c:pt idx="22">
                  <c:v>6.1571981233502804</c:v>
                </c:pt>
                <c:pt idx="23">
                  <c:v>5.37302176132751</c:v>
                </c:pt>
                <c:pt idx="24">
                  <c:v>5.0677799762977802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5-DD43-A174-8CD5622F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93792"/>
        <c:axId val="44540207"/>
      </c:scatterChart>
      <c:valAx>
        <c:axId val="612793792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in Mi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0207"/>
        <c:crosses val="autoZero"/>
        <c:crossBetween val="midCat"/>
      </c:valAx>
      <c:valAx>
        <c:axId val="4454020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in Ol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24924</xdr:colOff>
      <xdr:row>0</xdr:row>
      <xdr:rowOff>146658</xdr:rowOff>
    </xdr:from>
    <xdr:to>
      <xdr:col>14</xdr:col>
      <xdr:colOff>341353</xdr:colOff>
      <xdr:row>16</xdr:row>
      <xdr:rowOff>128512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483E9-813B-4445-818D-3910B3704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261122</xdr:colOff>
      <xdr:row>0</xdr:row>
      <xdr:rowOff>94953</xdr:rowOff>
    </xdr:from>
    <xdr:to>
      <xdr:col>21</xdr:col>
      <xdr:colOff>577550</xdr:colOff>
      <xdr:row>16</xdr:row>
      <xdr:rowOff>76807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856E90-55AE-4C4B-8FE1-0F47E0EB6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386523</xdr:colOff>
      <xdr:row>0</xdr:row>
      <xdr:rowOff>92029</xdr:rowOff>
    </xdr:from>
    <xdr:to>
      <xdr:col>28</xdr:col>
      <xdr:colOff>702951</xdr:colOff>
      <xdr:row>16</xdr:row>
      <xdr:rowOff>73883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77293-CEBA-F24A-AE62-1EBADDDA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94075</xdr:colOff>
      <xdr:row>18</xdr:row>
      <xdr:rowOff>35277</xdr:rowOff>
    </xdr:from>
    <xdr:to>
      <xdr:col>14</xdr:col>
      <xdr:colOff>410504</xdr:colOff>
      <xdr:row>33</xdr:row>
      <xdr:rowOff>170001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27A5F4-5275-0F44-A998-273D0529E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199908</xdr:colOff>
      <xdr:row>18</xdr:row>
      <xdr:rowOff>94074</xdr:rowOff>
    </xdr:from>
    <xdr:to>
      <xdr:col>21</xdr:col>
      <xdr:colOff>516337</xdr:colOff>
      <xdr:row>34</xdr:row>
      <xdr:rowOff>40650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A57039-486B-3D4E-AE81-2B29B34EB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529167</xdr:colOff>
      <xdr:row>18</xdr:row>
      <xdr:rowOff>11759</xdr:rowOff>
    </xdr:from>
    <xdr:to>
      <xdr:col>29</xdr:col>
      <xdr:colOff>22447</xdr:colOff>
      <xdr:row>33</xdr:row>
      <xdr:rowOff>146483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497DA8-CF22-2A4A-B988-92A8D72CD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653549</xdr:colOff>
      <xdr:row>2</xdr:row>
      <xdr:rowOff>13795</xdr:rowOff>
    </xdr:from>
    <xdr:to>
      <xdr:col>29</xdr:col>
      <xdr:colOff>519980</xdr:colOff>
      <xdr:row>15</xdr:row>
      <xdr:rowOff>48374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F6B62-B4B8-0E42-B4C8-F6258627D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498929</xdr:colOff>
      <xdr:row>27</xdr:row>
      <xdr:rowOff>34018</xdr:rowOff>
    </xdr:from>
    <xdr:to>
      <xdr:col>42</xdr:col>
      <xdr:colOff>396421</xdr:colOff>
      <xdr:row>41</xdr:row>
      <xdr:rowOff>66607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DEB4A-5283-BE49-9385-E5A292743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601452</xdr:colOff>
      <xdr:row>27</xdr:row>
      <xdr:rowOff>32085</xdr:rowOff>
    </xdr:from>
    <xdr:to>
      <xdr:col>29</xdr:col>
      <xdr:colOff>457789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3ABCF-71A0-A74D-BC2A-BDB3BDFA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254000</xdr:colOff>
      <xdr:row>2</xdr:row>
      <xdr:rowOff>152400</xdr:rowOff>
    </xdr:from>
    <xdr:to>
      <xdr:col>41</xdr:col>
      <xdr:colOff>444500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F9B17-AD1D-D74C-9762-41378F6DE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6C52-214F-4045-90AB-3B1698EE41EC}">
  <dimension ref="A1:X441"/>
  <sheetViews>
    <sheetView topLeftCell="A4" zoomScale="69" workbookViewId="0">
      <selection activeCell="G19" sqref="G19"/>
    </sheetView>
  </sheetViews>
  <sheetFormatPr baseColWidth="10" defaultRowHeight="15" x14ac:dyDescent="0.2"/>
  <cols>
    <col min="1" max="1" width="14.5" customWidth="1"/>
  </cols>
  <sheetData>
    <row r="1" spans="1:8" x14ac:dyDescent="0.2">
      <c r="A1" s="31" t="s">
        <v>1518</v>
      </c>
      <c r="B1" s="32"/>
      <c r="C1" s="32"/>
      <c r="D1" s="32"/>
      <c r="E1" s="32"/>
      <c r="F1" s="32"/>
      <c r="G1" s="32"/>
      <c r="H1" s="32"/>
    </row>
    <row r="2" spans="1:8" x14ac:dyDescent="0.2">
      <c r="A2" s="33" t="s">
        <v>1519</v>
      </c>
      <c r="B2" s="33" t="s">
        <v>1520</v>
      </c>
      <c r="C2" s="33" t="s">
        <v>1521</v>
      </c>
      <c r="D2" s="33" t="s">
        <v>1522</v>
      </c>
      <c r="E2" s="33" t="s">
        <v>1523</v>
      </c>
      <c r="F2" s="33" t="s">
        <v>1524</v>
      </c>
      <c r="G2" s="33" t="s">
        <v>1525</v>
      </c>
      <c r="H2" s="32"/>
    </row>
    <row r="3" spans="1:8" x14ac:dyDescent="0.2">
      <c r="A3" s="34" t="s">
        <v>1526</v>
      </c>
      <c r="B3" s="123">
        <v>165</v>
      </c>
      <c r="C3" s="124">
        <v>0.17</v>
      </c>
      <c r="D3" s="123">
        <v>90</v>
      </c>
      <c r="E3" s="123">
        <v>950</v>
      </c>
      <c r="F3" s="123">
        <v>45</v>
      </c>
      <c r="G3" s="125">
        <v>49.1</v>
      </c>
      <c r="H3" s="32"/>
    </row>
    <row r="4" spans="1:8" x14ac:dyDescent="0.2">
      <c r="A4" s="34" t="s">
        <v>1527</v>
      </c>
      <c r="B4" s="123">
        <v>237</v>
      </c>
      <c r="C4" s="124">
        <v>0.112</v>
      </c>
      <c r="D4" s="123">
        <v>124</v>
      </c>
      <c r="E4" s="123">
        <v>877</v>
      </c>
      <c r="F4" s="123"/>
      <c r="G4" s="125">
        <v>49.5</v>
      </c>
      <c r="H4" s="32"/>
    </row>
    <row r="5" spans="1:8" x14ac:dyDescent="0.2">
      <c r="A5" s="34" t="s">
        <v>1528</v>
      </c>
      <c r="B5" s="123">
        <v>88</v>
      </c>
      <c r="C5" s="124">
        <v>1</v>
      </c>
      <c r="D5" s="123">
        <v>431</v>
      </c>
      <c r="E5" s="123">
        <v>1183</v>
      </c>
      <c r="F5" s="123">
        <v>322</v>
      </c>
      <c r="G5" s="125">
        <v>48.59</v>
      </c>
      <c r="H5" s="32"/>
    </row>
    <row r="6" spans="1:8" x14ac:dyDescent="0.2">
      <c r="A6" s="34" t="s">
        <v>1529</v>
      </c>
      <c r="B6" s="123">
        <v>125</v>
      </c>
      <c r="C6" s="124">
        <v>0.443</v>
      </c>
      <c r="D6" s="123">
        <v>299</v>
      </c>
      <c r="E6" s="123">
        <v>1126</v>
      </c>
      <c r="F6" s="123">
        <v>182</v>
      </c>
      <c r="G6" s="125">
        <v>49.46</v>
      </c>
      <c r="H6" s="32"/>
    </row>
    <row r="7" spans="1:8" x14ac:dyDescent="0.2">
      <c r="A7" s="34" t="s">
        <v>1530</v>
      </c>
      <c r="B7" s="123">
        <v>161</v>
      </c>
      <c r="C7" s="124">
        <v>0.61</v>
      </c>
      <c r="D7" s="123">
        <v>445</v>
      </c>
      <c r="E7" s="123">
        <v>1640</v>
      </c>
      <c r="F7" s="123">
        <v>1433</v>
      </c>
      <c r="G7" s="125">
        <v>51.25</v>
      </c>
      <c r="H7" s="32"/>
    </row>
    <row r="8" spans="1:8" x14ac:dyDescent="0.2">
      <c r="A8" s="34" t="s">
        <v>1531</v>
      </c>
      <c r="B8" s="123"/>
      <c r="C8" s="124">
        <v>0.05</v>
      </c>
      <c r="D8" s="123"/>
      <c r="E8" s="123"/>
      <c r="F8" s="123"/>
      <c r="G8" s="125">
        <v>49.82</v>
      </c>
      <c r="H8" s="32"/>
    </row>
    <row r="9" spans="1:8" x14ac:dyDescent="0.2">
      <c r="A9" s="34" t="s">
        <v>1532</v>
      </c>
      <c r="B9" s="123"/>
      <c r="C9" s="124">
        <v>2.4900000000000002</v>
      </c>
      <c r="D9" s="123"/>
      <c r="E9" s="123"/>
      <c r="F9" s="123"/>
      <c r="G9" s="125">
        <v>48.59</v>
      </c>
      <c r="H9" s="32"/>
    </row>
    <row r="10" spans="1:8" x14ac:dyDescent="0.2">
      <c r="A10" s="34">
        <v>6001</v>
      </c>
      <c r="B10" s="123"/>
      <c r="C10" s="124"/>
      <c r="D10" s="123"/>
      <c r="E10" s="123">
        <v>38</v>
      </c>
      <c r="F10" s="123">
        <v>927</v>
      </c>
      <c r="G10" s="125">
        <v>54.78</v>
      </c>
      <c r="H10" s="32"/>
    </row>
    <row r="11" spans="1:8" x14ac:dyDescent="0.2">
      <c r="A11" s="34" t="s">
        <v>1533</v>
      </c>
      <c r="B11" s="123">
        <v>123</v>
      </c>
      <c r="C11" s="124">
        <v>1</v>
      </c>
      <c r="D11" s="123">
        <v>997</v>
      </c>
      <c r="E11" s="123">
        <v>1562</v>
      </c>
      <c r="F11" s="123">
        <v>2914</v>
      </c>
      <c r="G11" s="125">
        <v>56.6</v>
      </c>
      <c r="H11" s="32"/>
    </row>
    <row r="12" spans="1:8" x14ac:dyDescent="0.2">
      <c r="A12" s="34" t="s">
        <v>1531</v>
      </c>
      <c r="B12" s="123"/>
      <c r="C12" s="124">
        <v>0.05</v>
      </c>
      <c r="D12" s="123"/>
      <c r="E12" s="123"/>
      <c r="F12" s="123"/>
      <c r="G12" s="125">
        <v>49.82</v>
      </c>
      <c r="H12" s="32"/>
    </row>
    <row r="13" spans="1:8" x14ac:dyDescent="0.2">
      <c r="A13" s="34" t="s">
        <v>1534</v>
      </c>
      <c r="B13" s="32">
        <v>3150</v>
      </c>
      <c r="C13" s="32"/>
      <c r="D13" s="32"/>
      <c r="E13" s="32"/>
      <c r="F13" s="32"/>
      <c r="G13" s="125">
        <v>49.4</v>
      </c>
      <c r="H13" s="35"/>
    </row>
    <row r="14" spans="1:8" x14ac:dyDescent="0.2">
      <c r="A14" s="34" t="s">
        <v>1535</v>
      </c>
      <c r="B14" s="32">
        <v>37</v>
      </c>
      <c r="C14" s="124">
        <v>1.59</v>
      </c>
      <c r="D14" s="32">
        <v>1050</v>
      </c>
      <c r="E14" s="32">
        <v>1552</v>
      </c>
      <c r="F14" s="32">
        <v>857</v>
      </c>
      <c r="G14" s="125">
        <v>48.5</v>
      </c>
      <c r="H14" s="32"/>
    </row>
    <row r="16" spans="1:8" x14ac:dyDescent="0.2">
      <c r="A16" s="35"/>
      <c r="B16" s="35"/>
      <c r="C16" s="35"/>
      <c r="D16" s="35"/>
      <c r="E16" s="35"/>
      <c r="F16" s="35"/>
      <c r="G16" s="35"/>
      <c r="H16" s="32"/>
    </row>
    <row r="18" spans="1:7" x14ac:dyDescent="0.2">
      <c r="A18" s="32"/>
      <c r="B18" s="34" t="s">
        <v>1082</v>
      </c>
      <c r="C18" s="34" t="s">
        <v>1058</v>
      </c>
      <c r="D18" s="34" t="s">
        <v>1300</v>
      </c>
      <c r="E18" s="34" t="s">
        <v>1201</v>
      </c>
      <c r="F18" s="34" t="s">
        <v>14</v>
      </c>
      <c r="G18" s="34" t="s">
        <v>7</v>
      </c>
    </row>
    <row r="19" spans="1:7" x14ac:dyDescent="0.2">
      <c r="A19" s="31" t="s">
        <v>1518</v>
      </c>
      <c r="B19" s="34"/>
      <c r="C19" s="34"/>
      <c r="D19" s="34"/>
      <c r="E19" s="34"/>
      <c r="F19" s="34"/>
      <c r="G19" s="34"/>
    </row>
    <row r="20" spans="1:7" x14ac:dyDescent="0.2">
      <c r="A20" s="32" t="s">
        <v>1536</v>
      </c>
      <c r="B20" s="34">
        <v>330</v>
      </c>
      <c r="C20" s="34">
        <v>0.26500000000000001</v>
      </c>
      <c r="D20" s="34">
        <v>190</v>
      </c>
      <c r="E20" s="34">
        <v>1280</v>
      </c>
      <c r="F20" s="34">
        <v>160</v>
      </c>
      <c r="G20" s="34">
        <v>50</v>
      </c>
    </row>
    <row r="21" spans="1:7" x14ac:dyDescent="0.2">
      <c r="A21" s="32" t="s">
        <v>1537</v>
      </c>
      <c r="B21" s="34"/>
      <c r="C21" s="34">
        <v>5.83</v>
      </c>
      <c r="D21" s="34"/>
      <c r="E21" s="34">
        <v>717</v>
      </c>
      <c r="F21" s="34" t="s">
        <v>1538</v>
      </c>
      <c r="G21" s="34">
        <v>46.78</v>
      </c>
    </row>
    <row r="22" spans="1:7" x14ac:dyDescent="0.2">
      <c r="A22" s="32" t="s">
        <v>1539</v>
      </c>
      <c r="B22" s="34"/>
      <c r="C22" s="34">
        <v>4.7300000000000004</v>
      </c>
      <c r="D22" s="34"/>
      <c r="E22" s="34">
        <v>1180</v>
      </c>
      <c r="F22" s="34" t="s">
        <v>1538</v>
      </c>
      <c r="G22" s="34">
        <v>46.78</v>
      </c>
    </row>
    <row r="23" spans="1:7" x14ac:dyDescent="0.2">
      <c r="A23" s="32" t="s">
        <v>1540</v>
      </c>
      <c r="B23" s="34"/>
      <c r="C23" s="34">
        <v>2.3199999999999998</v>
      </c>
      <c r="D23" s="34"/>
      <c r="E23" s="34">
        <v>163</v>
      </c>
      <c r="F23" s="34">
        <v>3690</v>
      </c>
      <c r="G23" s="34">
        <v>46.78</v>
      </c>
    </row>
    <row r="25" spans="1:7" x14ac:dyDescent="0.2">
      <c r="A25" s="36" t="s">
        <v>1541</v>
      </c>
      <c r="B25" s="37" t="s">
        <v>1542</v>
      </c>
      <c r="C25" s="37" t="s">
        <v>1543</v>
      </c>
      <c r="D25" s="37" t="s">
        <v>1058</v>
      </c>
      <c r="E25" s="37" t="s">
        <v>1300</v>
      </c>
      <c r="F25" s="37" t="s">
        <v>1201</v>
      </c>
      <c r="G25" s="37" t="s">
        <v>14</v>
      </c>
    </row>
    <row r="26" spans="1:7" ht="16" x14ac:dyDescent="0.2">
      <c r="A26" s="38" t="s">
        <v>1544</v>
      </c>
      <c r="B26" s="39">
        <v>348.95370000000003</v>
      </c>
      <c r="C26" s="39">
        <v>358.84429999999998</v>
      </c>
      <c r="D26" s="39">
        <v>7.3948169999999997E-3</v>
      </c>
      <c r="E26" s="39">
        <v>6.8105130000000003</v>
      </c>
      <c r="F26" s="39">
        <v>11.38372</v>
      </c>
      <c r="G26" s="39">
        <v>11.376849999999999</v>
      </c>
    </row>
    <row r="27" spans="1:7" ht="16" x14ac:dyDescent="0.2">
      <c r="A27" s="38" t="s">
        <v>1545</v>
      </c>
      <c r="B27" s="39">
        <v>335.09660000000002</v>
      </c>
      <c r="C27" s="39">
        <v>337.16239999999999</v>
      </c>
      <c r="D27" s="39">
        <v>7.221145E-3</v>
      </c>
      <c r="E27" s="39">
        <v>6.6985890000000001</v>
      </c>
      <c r="F27" s="39">
        <v>11.028230000000001</v>
      </c>
      <c r="G27" s="39">
        <v>10.784599999999999</v>
      </c>
    </row>
    <row r="28" spans="1:7" ht="16" x14ac:dyDescent="0.2">
      <c r="A28" s="38" t="s">
        <v>1546</v>
      </c>
      <c r="B28" s="39">
        <v>364.45269999999999</v>
      </c>
      <c r="C28" s="39">
        <v>377.58870000000002</v>
      </c>
      <c r="D28" s="39">
        <v>7.614867E-3</v>
      </c>
      <c r="E28" s="39">
        <v>6.9309599999999998</v>
      </c>
      <c r="F28" s="39">
        <v>11.76849</v>
      </c>
      <c r="G28" s="39">
        <v>11.884309999999999</v>
      </c>
    </row>
    <row r="29" spans="1:7" x14ac:dyDescent="0.2">
      <c r="A29" s="38" t="s">
        <v>1547</v>
      </c>
      <c r="B29" s="40">
        <f t="shared" ref="B29:G29" si="0">ABS(B27-B26)</f>
        <v>13.857100000000003</v>
      </c>
      <c r="C29" s="40">
        <f t="shared" si="0"/>
        <v>21.681899999999985</v>
      </c>
      <c r="D29" s="40">
        <f t="shared" si="0"/>
        <v>1.7367199999999972E-4</v>
      </c>
      <c r="E29" s="40">
        <f t="shared" si="0"/>
        <v>0.11192400000000013</v>
      </c>
      <c r="F29" s="40">
        <f t="shared" si="0"/>
        <v>0.35548999999999964</v>
      </c>
      <c r="G29" s="40">
        <f t="shared" si="0"/>
        <v>0.59224999999999994</v>
      </c>
    </row>
    <row r="30" spans="1:7" x14ac:dyDescent="0.2">
      <c r="A30" s="38" t="s">
        <v>1548</v>
      </c>
      <c r="B30" s="40">
        <f t="shared" ref="B30:G30" si="1">ABS(B28-B26)</f>
        <v>15.498999999999967</v>
      </c>
      <c r="C30" s="40">
        <f t="shared" si="1"/>
        <v>18.744400000000041</v>
      </c>
      <c r="D30" s="40">
        <f t="shared" si="1"/>
        <v>2.2005000000000028E-4</v>
      </c>
      <c r="E30" s="40">
        <f t="shared" si="1"/>
        <v>0.12044699999999953</v>
      </c>
      <c r="F30" s="40">
        <f t="shared" si="1"/>
        <v>0.38476999999999961</v>
      </c>
      <c r="G30" s="40">
        <f t="shared" si="1"/>
        <v>0.50746000000000002</v>
      </c>
    </row>
    <row r="31" spans="1:7" x14ac:dyDescent="0.2">
      <c r="A31" s="38" t="s">
        <v>1549</v>
      </c>
      <c r="B31" s="40">
        <f t="shared" ref="B31:G31" si="2">IF(B29&gt;B30,B29,B30)</f>
        <v>15.498999999999967</v>
      </c>
      <c r="C31" s="40">
        <f t="shared" si="2"/>
        <v>21.681899999999985</v>
      </c>
      <c r="D31" s="40">
        <f t="shared" si="2"/>
        <v>2.2005000000000028E-4</v>
      </c>
      <c r="E31" s="40">
        <f t="shared" si="2"/>
        <v>0.12044699999999953</v>
      </c>
      <c r="F31" s="40">
        <f t="shared" si="2"/>
        <v>0.38476999999999961</v>
      </c>
      <c r="G31" s="40">
        <f t="shared" si="2"/>
        <v>0.59224999999999994</v>
      </c>
    </row>
    <row r="32" spans="1:7" x14ac:dyDescent="0.2">
      <c r="A32" s="38" t="s">
        <v>1</v>
      </c>
      <c r="B32" s="40">
        <f t="shared" ref="B32:G32" si="3">B31/B26*100</f>
        <v>4.4415634509678403</v>
      </c>
      <c r="C32" s="40">
        <f t="shared" si="3"/>
        <v>6.0421469701483304</v>
      </c>
      <c r="D32" s="40">
        <f t="shared" si="3"/>
        <v>2.9757328680344663</v>
      </c>
      <c r="E32" s="40">
        <f t="shared" si="3"/>
        <v>1.768545188886645</v>
      </c>
      <c r="F32" s="40">
        <f t="shared" si="3"/>
        <v>3.3800023191013091</v>
      </c>
      <c r="G32" s="40">
        <f t="shared" si="3"/>
        <v>5.2057467576701804</v>
      </c>
    </row>
    <row r="37" spans="1:24" x14ac:dyDescent="0.2">
      <c r="A37" t="s">
        <v>1550</v>
      </c>
    </row>
    <row r="38" spans="1:24" x14ac:dyDescent="0.2">
      <c r="A38" t="s">
        <v>1551</v>
      </c>
      <c r="D38" t="s">
        <v>1552</v>
      </c>
      <c r="J38" t="s">
        <v>1553</v>
      </c>
    </row>
    <row r="39" spans="1:24" x14ac:dyDescent="0.2">
      <c r="A39" t="s">
        <v>20</v>
      </c>
      <c r="B39" t="s">
        <v>1554</v>
      </c>
      <c r="C39" t="s">
        <v>1555</v>
      </c>
      <c r="D39" t="s">
        <v>1082</v>
      </c>
      <c r="E39" t="s">
        <v>33</v>
      </c>
      <c r="F39" t="s">
        <v>1300</v>
      </c>
      <c r="G39" t="s">
        <v>1201</v>
      </c>
      <c r="H39" t="s">
        <v>14</v>
      </c>
      <c r="I39" t="s">
        <v>1556</v>
      </c>
      <c r="J39" t="s">
        <v>1557</v>
      </c>
      <c r="K39" t="s">
        <v>1558</v>
      </c>
      <c r="L39" t="s">
        <v>1559</v>
      </c>
      <c r="M39" t="s">
        <v>1560</v>
      </c>
      <c r="N39" t="s">
        <v>1561</v>
      </c>
      <c r="O39" t="s">
        <v>1562</v>
      </c>
      <c r="P39" t="s">
        <v>1563</v>
      </c>
      <c r="Q39" t="s">
        <v>1564</v>
      </c>
      <c r="R39" t="s">
        <v>1565</v>
      </c>
      <c r="S39" t="s">
        <v>1566</v>
      </c>
      <c r="T39" t="s">
        <v>1567</v>
      </c>
      <c r="U39" t="s">
        <v>1568</v>
      </c>
      <c r="V39" t="s">
        <v>1569</v>
      </c>
      <c r="W39" t="s">
        <v>1570</v>
      </c>
      <c r="X39" t="s">
        <v>1571</v>
      </c>
    </row>
    <row r="40" spans="1:24" x14ac:dyDescent="0.2">
      <c r="A40">
        <v>44844</v>
      </c>
      <c r="B40" t="s">
        <v>1572</v>
      </c>
      <c r="C40" t="s">
        <v>1526</v>
      </c>
      <c r="D40" s="16">
        <v>165</v>
      </c>
      <c r="E40" s="16">
        <v>0.17</v>
      </c>
      <c r="F40" s="16">
        <v>90</v>
      </c>
      <c r="G40" s="16">
        <v>950</v>
      </c>
      <c r="H40" s="16">
        <v>45</v>
      </c>
      <c r="I40">
        <v>49.1</v>
      </c>
      <c r="J40" s="16">
        <v>8.7567333333333341E-3</v>
      </c>
      <c r="K40" s="16">
        <v>0.43993193333333336</v>
      </c>
      <c r="L40" s="16">
        <v>0.28279403333333336</v>
      </c>
      <c r="M40" s="16">
        <v>1.5189614200000001</v>
      </c>
      <c r="N40" s="16">
        <v>8.4450733333333333E-2</v>
      </c>
      <c r="O40" s="16">
        <v>3.1485219220029785E-4</v>
      </c>
      <c r="P40" s="16">
        <v>3.2252017523456316E-3</v>
      </c>
      <c r="Q40" s="16">
        <v>2.0020330125483277E-3</v>
      </c>
      <c r="R40" s="16">
        <v>1.555138483325842E-2</v>
      </c>
      <c r="S40" s="16">
        <v>1.3136863717544355E-3</v>
      </c>
      <c r="T40" s="16">
        <v>6.2970438440059569E-4</v>
      </c>
      <c r="U40" s="16">
        <v>6.4504035046912631E-3</v>
      </c>
      <c r="V40" s="16">
        <v>4.0040660250966554E-3</v>
      </c>
      <c r="W40" s="16">
        <v>3.1102769666516841E-2</v>
      </c>
      <c r="X40" s="16">
        <v>2.627372743508871E-3</v>
      </c>
    </row>
    <row r="41" spans="1:24" x14ac:dyDescent="0.2">
      <c r="A41">
        <v>44844</v>
      </c>
      <c r="B41" t="s">
        <v>1573</v>
      </c>
      <c r="C41" t="s">
        <v>1526</v>
      </c>
      <c r="D41" s="16">
        <v>165</v>
      </c>
      <c r="E41" s="16">
        <v>0.17</v>
      </c>
      <c r="F41" s="16">
        <v>90</v>
      </c>
      <c r="G41" s="16">
        <v>950</v>
      </c>
      <c r="H41" s="16">
        <v>45</v>
      </c>
      <c r="I41">
        <v>49.1</v>
      </c>
      <c r="J41" s="16"/>
      <c r="K41" s="16">
        <v>0.44876193333333336</v>
      </c>
      <c r="L41" s="16">
        <v>0.28438403333333334</v>
      </c>
      <c r="M41" s="16">
        <v>1.4992614200000001</v>
      </c>
      <c r="N41" s="16">
        <v>8.2591733333333334E-2</v>
      </c>
      <c r="O41" s="16">
        <v>8.4184609836557018E-4</v>
      </c>
      <c r="P41" s="16">
        <v>2.8255250119815492E-3</v>
      </c>
      <c r="Q41" s="16">
        <v>1.7838144167298721E-3</v>
      </c>
      <c r="R41" s="16">
        <v>7.7139758537410523E-3</v>
      </c>
      <c r="S41" s="16">
        <v>1.2756313743920434E-3</v>
      </c>
      <c r="T41" s="16">
        <v>1.6836921967311404E-3</v>
      </c>
      <c r="U41" s="16">
        <v>5.6510500239630983E-3</v>
      </c>
      <c r="V41" s="16">
        <v>3.5676288334597441E-3</v>
      </c>
      <c r="W41" s="16">
        <v>1.5427951707482105E-2</v>
      </c>
      <c r="X41" s="16">
        <v>2.5512627487840867E-3</v>
      </c>
    </row>
    <row r="42" spans="1:24" x14ac:dyDescent="0.2">
      <c r="A42">
        <v>44844</v>
      </c>
      <c r="B42" t="s">
        <v>1574</v>
      </c>
      <c r="C42" t="s">
        <v>1526</v>
      </c>
      <c r="D42" s="16">
        <v>165</v>
      </c>
      <c r="E42" s="16">
        <v>0.17</v>
      </c>
      <c r="F42" s="16">
        <v>90</v>
      </c>
      <c r="G42" s="16">
        <v>950</v>
      </c>
      <c r="H42" s="16">
        <v>45</v>
      </c>
      <c r="I42">
        <v>49.1</v>
      </c>
      <c r="J42" s="16">
        <v>8.3587333333333333E-3</v>
      </c>
      <c r="K42" s="16">
        <v>0.43563193333333333</v>
      </c>
      <c r="L42" s="16">
        <v>0.28318403333333336</v>
      </c>
      <c r="M42" s="16">
        <v>1.49816142</v>
      </c>
      <c r="N42" s="16">
        <v>8.3163733333333337E-2</v>
      </c>
      <c r="O42" s="16">
        <v>3.7283128333514783E-4</v>
      </c>
      <c r="P42" s="16">
        <v>2.4639854430035363E-3</v>
      </c>
      <c r="Q42" s="16">
        <v>2.7547917586150383E-3</v>
      </c>
      <c r="R42" s="16">
        <v>9.8092101207028909E-3</v>
      </c>
      <c r="S42" s="16">
        <v>1.278082021363783E-3</v>
      </c>
      <c r="T42" s="16">
        <v>7.4566256667029567E-4</v>
      </c>
      <c r="U42" s="16">
        <v>4.9279708860070727E-3</v>
      </c>
      <c r="V42" s="16">
        <v>5.5095835172300767E-3</v>
      </c>
      <c r="W42" s="16">
        <v>1.9618420241405782E-2</v>
      </c>
      <c r="X42" s="16">
        <v>2.5561640427275659E-3</v>
      </c>
    </row>
    <row r="43" spans="1:24" x14ac:dyDescent="0.2">
      <c r="A43">
        <v>44844</v>
      </c>
      <c r="B43" t="s">
        <v>1575</v>
      </c>
      <c r="C43" t="s">
        <v>1526</v>
      </c>
      <c r="D43" s="16">
        <v>165</v>
      </c>
      <c r="E43" s="16">
        <v>0.17</v>
      </c>
      <c r="F43" s="16">
        <v>90</v>
      </c>
      <c r="G43" s="16">
        <v>950</v>
      </c>
      <c r="H43" s="16">
        <v>45</v>
      </c>
      <c r="I43">
        <v>49.1</v>
      </c>
      <c r="J43" s="16">
        <v>1.0570733333333334E-2</v>
      </c>
      <c r="K43" s="16">
        <v>0.43803193333333335</v>
      </c>
      <c r="L43" s="16">
        <v>0.28224403333333331</v>
      </c>
      <c r="M43" s="16">
        <v>1.4802614199999999</v>
      </c>
      <c r="N43" s="16">
        <v>8.2548733333333332E-2</v>
      </c>
      <c r="O43" s="16">
        <v>4.7737811945389088E-4</v>
      </c>
      <c r="P43" s="16">
        <v>3.2096066212751575E-3</v>
      </c>
      <c r="Q43" s="16">
        <v>2.3107018053685189E-3</v>
      </c>
      <c r="R43" s="16">
        <v>9.6182222365726201E-3</v>
      </c>
      <c r="S43" s="16">
        <v>1.6770115245082048E-3</v>
      </c>
      <c r="T43" s="16">
        <v>9.5475623890778176E-4</v>
      </c>
      <c r="U43" s="16">
        <v>6.4192132425503149E-3</v>
      </c>
      <c r="V43" s="16">
        <v>4.6214036107370378E-3</v>
      </c>
      <c r="W43" s="16">
        <v>1.923644447314524E-2</v>
      </c>
      <c r="X43" s="16">
        <v>3.3540230490164097E-3</v>
      </c>
    </row>
    <row r="44" spans="1:24" x14ac:dyDescent="0.2">
      <c r="A44">
        <v>44844</v>
      </c>
      <c r="B44" t="s">
        <v>1576</v>
      </c>
      <c r="C44" t="s">
        <v>1526</v>
      </c>
      <c r="D44" s="16">
        <v>165</v>
      </c>
      <c r="E44" s="16">
        <v>0.17</v>
      </c>
      <c r="F44" s="16">
        <v>90</v>
      </c>
      <c r="G44" s="16">
        <v>950</v>
      </c>
      <c r="H44" s="16">
        <v>45</v>
      </c>
      <c r="I44">
        <v>49.1</v>
      </c>
      <c r="J44" s="16">
        <v>8.9407333333333342E-3</v>
      </c>
      <c r="K44" s="16">
        <v>0.44298193333333336</v>
      </c>
      <c r="L44" s="16">
        <v>0.28312403333333336</v>
      </c>
      <c r="M44" s="16">
        <v>1.49136142</v>
      </c>
      <c r="N44" s="16">
        <v>8.2596733333333339E-2</v>
      </c>
      <c r="O44" s="16">
        <v>3.9140267415199568E-4</v>
      </c>
      <c r="P44" s="16">
        <v>5.8444362254483819E-3</v>
      </c>
      <c r="Q44" s="16">
        <v>2.9735616663074827E-3</v>
      </c>
      <c r="R44" s="16">
        <v>1.8386325495653014E-2</v>
      </c>
      <c r="S44" s="16">
        <v>7.4865097564441423E-4</v>
      </c>
      <c r="T44" s="16">
        <v>7.8280534830399136E-4</v>
      </c>
      <c r="U44" s="16">
        <v>1.1688872450896764E-2</v>
      </c>
      <c r="V44" s="16">
        <v>5.9471233326149654E-3</v>
      </c>
      <c r="W44" s="16">
        <v>3.6772650991306027E-2</v>
      </c>
      <c r="X44" s="16">
        <v>1.4973019512888285E-3</v>
      </c>
    </row>
    <row r="45" spans="1:24" x14ac:dyDescent="0.2">
      <c r="A45">
        <v>44844</v>
      </c>
      <c r="B45" t="s">
        <v>1577</v>
      </c>
      <c r="C45" t="s">
        <v>1529</v>
      </c>
      <c r="D45" s="16">
        <v>125</v>
      </c>
      <c r="E45" s="16">
        <v>0.443</v>
      </c>
      <c r="F45" s="16">
        <v>299</v>
      </c>
      <c r="G45" s="16">
        <v>1126</v>
      </c>
      <c r="H45" s="16">
        <v>182</v>
      </c>
      <c r="I45">
        <v>49.46</v>
      </c>
      <c r="J45" s="16"/>
      <c r="K45" s="16">
        <v>1.3026119333333332</v>
      </c>
      <c r="L45" s="16">
        <v>0.85816403333333324</v>
      </c>
      <c r="M45" s="16">
        <v>2.0593614199999997</v>
      </c>
      <c r="N45" s="16">
        <v>0.23024073333333334</v>
      </c>
      <c r="O45" s="16">
        <v>6.678178426287616E-4</v>
      </c>
      <c r="P45" s="16">
        <v>1.8056069497632461E-2</v>
      </c>
      <c r="Q45" s="16">
        <v>1.2022262749721175E-2</v>
      </c>
      <c r="R45" s="16">
        <v>1.9420308165219727E-2</v>
      </c>
      <c r="S45" s="16">
        <v>4.937458480162981E-3</v>
      </c>
      <c r="T45" s="16">
        <v>1.3356356852575232E-3</v>
      </c>
      <c r="U45" s="16">
        <v>3.6112138995264921E-2</v>
      </c>
      <c r="V45" s="16">
        <v>2.4044525499442349E-2</v>
      </c>
      <c r="W45" s="16">
        <v>3.8840616330439455E-2</v>
      </c>
      <c r="X45" s="16">
        <v>9.8749169603259621E-3</v>
      </c>
    </row>
    <row r="46" spans="1:24" x14ac:dyDescent="0.2">
      <c r="A46">
        <v>44844</v>
      </c>
      <c r="B46" t="s">
        <v>1578</v>
      </c>
      <c r="C46" t="s">
        <v>1529</v>
      </c>
      <c r="D46" s="16">
        <v>125</v>
      </c>
      <c r="E46" s="16">
        <v>0.443</v>
      </c>
      <c r="F46" s="16">
        <v>299</v>
      </c>
      <c r="G46" s="16">
        <v>1126</v>
      </c>
      <c r="H46" s="16">
        <v>182</v>
      </c>
      <c r="I46">
        <v>49.46</v>
      </c>
      <c r="J46" s="16">
        <v>7.1126333333333324E-3</v>
      </c>
      <c r="K46" s="16">
        <v>1.2806119333333335</v>
      </c>
      <c r="L46" s="16">
        <v>0.85451403333333331</v>
      </c>
      <c r="M46" s="16">
        <v>2.0347614199999997</v>
      </c>
      <c r="N46" s="16">
        <v>0.22922073333333334</v>
      </c>
      <c r="O46" s="16">
        <v>3.9290249036285491E-4</v>
      </c>
      <c r="P46" s="16">
        <v>1.1012931567177439E-2</v>
      </c>
      <c r="Q46" s="16">
        <v>1.183429869588111E-2</v>
      </c>
      <c r="R46" s="16">
        <v>4.1725345345604986E-3</v>
      </c>
      <c r="S46" s="16">
        <v>4.1969998336113066E-3</v>
      </c>
      <c r="T46" s="16">
        <v>7.8580498072570982E-4</v>
      </c>
      <c r="U46" s="16">
        <v>2.2025863134354878E-2</v>
      </c>
      <c r="V46" s="16">
        <v>2.3668597391762219E-2</v>
      </c>
      <c r="W46" s="16">
        <v>8.3450690691209972E-3</v>
      </c>
      <c r="X46" s="16">
        <v>8.3939996672226132E-3</v>
      </c>
    </row>
    <row r="47" spans="1:24" x14ac:dyDescent="0.2">
      <c r="A47">
        <v>44844</v>
      </c>
      <c r="B47" t="s">
        <v>1579</v>
      </c>
      <c r="C47" t="s">
        <v>1529</v>
      </c>
      <c r="D47" s="16">
        <v>125</v>
      </c>
      <c r="E47" s="16">
        <v>0.443</v>
      </c>
      <c r="F47" s="16">
        <v>299</v>
      </c>
      <c r="G47" s="16">
        <v>1126</v>
      </c>
      <c r="H47" s="16">
        <v>182</v>
      </c>
      <c r="I47">
        <v>49.46</v>
      </c>
      <c r="J47" s="16">
        <v>6.9368333333333339E-3</v>
      </c>
      <c r="K47" s="16">
        <v>1.2996119333333334</v>
      </c>
      <c r="L47" s="16">
        <v>0.85494403333333324</v>
      </c>
      <c r="M47" s="16">
        <v>2.04856142</v>
      </c>
      <c r="N47" s="16">
        <v>0.22906073333333335</v>
      </c>
      <c r="O47" s="16">
        <v>2.8283669092487505E-4</v>
      </c>
      <c r="P47" s="16">
        <v>2.1737401999855764E-2</v>
      </c>
      <c r="Q47" s="16">
        <v>1.7474556664571875E-2</v>
      </c>
      <c r="R47" s="16">
        <v>2.7819215126097648E-2</v>
      </c>
      <c r="S47" s="16">
        <v>6.9670755337755122E-3</v>
      </c>
      <c r="T47" s="16">
        <v>5.6567338184975011E-4</v>
      </c>
      <c r="U47" s="16">
        <v>4.3474803999711528E-2</v>
      </c>
      <c r="V47" s="16">
        <v>3.4949113329143751E-2</v>
      </c>
      <c r="W47" s="16">
        <v>5.5638430252195295E-2</v>
      </c>
      <c r="X47" s="16">
        <v>1.3934151067551024E-2</v>
      </c>
    </row>
    <row r="48" spans="1:24" x14ac:dyDescent="0.2">
      <c r="A48">
        <v>44844</v>
      </c>
      <c r="B48" t="s">
        <v>1580</v>
      </c>
      <c r="C48" t="s">
        <v>1533</v>
      </c>
      <c r="D48" s="16"/>
      <c r="E48" s="16">
        <v>1</v>
      </c>
      <c r="F48" s="16">
        <v>997</v>
      </c>
      <c r="G48" s="16">
        <v>1562</v>
      </c>
      <c r="H48" s="16">
        <v>2914</v>
      </c>
      <c r="I48">
        <v>56.6</v>
      </c>
      <c r="J48" s="16">
        <v>7.2691333333333328E-3</v>
      </c>
      <c r="K48" s="16">
        <v>2.7749119333333332</v>
      </c>
      <c r="L48" s="16">
        <v>2.5786240333333335</v>
      </c>
      <c r="M48" s="16">
        <v>2.5691614199999999</v>
      </c>
      <c r="N48" s="16">
        <v>5.6125707333333335</v>
      </c>
      <c r="O48" s="16">
        <v>5.5187933992253534E-4</v>
      </c>
      <c r="P48" s="16">
        <v>4.3742055983953629E-2</v>
      </c>
      <c r="Q48" s="16">
        <v>5.6594480628620783E-2</v>
      </c>
      <c r="R48" s="16">
        <v>3.3563178309452463E-2</v>
      </c>
      <c r="S48" s="16">
        <v>9.4369337691028288E-2</v>
      </c>
      <c r="T48" s="16">
        <v>1.1037586798450707E-3</v>
      </c>
      <c r="U48" s="16">
        <v>8.7484111967907258E-2</v>
      </c>
      <c r="V48" s="16">
        <v>0.11318896125724157</v>
      </c>
      <c r="W48" s="16">
        <v>6.7126356618904925E-2</v>
      </c>
      <c r="X48" s="16">
        <v>0.18873867538205658</v>
      </c>
    </row>
    <row r="49" spans="1:24" x14ac:dyDescent="0.2">
      <c r="A49">
        <v>44844</v>
      </c>
      <c r="B49" t="s">
        <v>1581</v>
      </c>
      <c r="C49" t="s">
        <v>1533</v>
      </c>
      <c r="D49" s="16"/>
      <c r="E49" s="16">
        <v>1</v>
      </c>
      <c r="F49" s="16">
        <v>997</v>
      </c>
      <c r="G49" s="16">
        <v>1562</v>
      </c>
      <c r="H49" s="16">
        <v>2914</v>
      </c>
      <c r="I49">
        <v>56.6</v>
      </c>
      <c r="J49" s="16">
        <v>7.3522333333333337E-3</v>
      </c>
      <c r="K49" s="16">
        <v>2.8166119333333333</v>
      </c>
      <c r="L49" s="16">
        <v>2.6125240333333335</v>
      </c>
      <c r="M49" s="16">
        <v>2.63656142</v>
      </c>
      <c r="N49" s="16">
        <v>5.6798707333333338</v>
      </c>
      <c r="O49" s="16">
        <v>3.5837724946393199E-4</v>
      </c>
      <c r="P49" s="16">
        <v>4.7390434284814625E-2</v>
      </c>
      <c r="Q49" s="16">
        <v>5.5431490712620504E-2</v>
      </c>
      <c r="R49" s="16">
        <v>5.151111618119044E-2</v>
      </c>
      <c r="S49" s="16">
        <v>7.9221402261278689E-2</v>
      </c>
      <c r="T49" s="16">
        <v>7.1675449892786398E-4</v>
      </c>
      <c r="U49" s="16">
        <v>9.4780868569629251E-2</v>
      </c>
      <c r="V49" s="16">
        <v>0.11086298142524101</v>
      </c>
      <c r="W49" s="16">
        <v>0.10302223236238088</v>
      </c>
      <c r="X49" s="16">
        <v>0.15844280452255738</v>
      </c>
    </row>
    <row r="50" spans="1:24" x14ac:dyDescent="0.2">
      <c r="A50">
        <v>44844</v>
      </c>
      <c r="B50" t="s">
        <v>1582</v>
      </c>
      <c r="C50" t="s">
        <v>1533</v>
      </c>
      <c r="D50" s="16"/>
      <c r="E50" s="16">
        <v>1</v>
      </c>
      <c r="F50" s="16">
        <v>997</v>
      </c>
      <c r="G50" s="16">
        <v>1562</v>
      </c>
      <c r="H50" s="16">
        <v>2914</v>
      </c>
      <c r="I50">
        <v>56.6</v>
      </c>
      <c r="J50" s="16">
        <v>9.0437333333333349E-3</v>
      </c>
      <c r="K50" s="16">
        <v>2.8035119333333332</v>
      </c>
      <c r="L50" s="16">
        <v>2.6019240333333333</v>
      </c>
      <c r="M50" s="16">
        <v>2.5652614199999997</v>
      </c>
      <c r="N50" s="16">
        <v>5.6548707333333335</v>
      </c>
      <c r="O50" s="16">
        <v>9.612544113986334E-4</v>
      </c>
      <c r="P50" s="16">
        <v>3.8757765372933115E-2</v>
      </c>
      <c r="Q50" s="16">
        <v>5.9707455569830925E-2</v>
      </c>
      <c r="R50" s="16">
        <v>3.2752182724699437E-2</v>
      </c>
      <c r="S50" s="16">
        <v>8.0637395197534337E-2</v>
      </c>
      <c r="T50" s="16">
        <v>1.9225088227972668E-3</v>
      </c>
      <c r="U50" s="16">
        <v>7.7515530745866229E-2</v>
      </c>
      <c r="V50" s="16">
        <v>0.11941491113966185</v>
      </c>
      <c r="W50" s="16">
        <v>6.5504365449398874E-2</v>
      </c>
      <c r="X50" s="16">
        <v>0.16127479039506867</v>
      </c>
    </row>
    <row r="51" spans="1:24" x14ac:dyDescent="0.2">
      <c r="A51">
        <v>44844</v>
      </c>
      <c r="B51" t="s">
        <v>1583</v>
      </c>
      <c r="C51">
        <v>6001</v>
      </c>
      <c r="D51" s="16"/>
      <c r="E51" s="16"/>
      <c r="F51" s="16"/>
      <c r="G51" s="16">
        <v>38</v>
      </c>
      <c r="H51" s="16">
        <v>927</v>
      </c>
      <c r="I51">
        <v>54.78</v>
      </c>
      <c r="J51" s="16">
        <v>-5.3666666666666641E-4</v>
      </c>
      <c r="K51" s="16">
        <v>3.4789119333333329</v>
      </c>
      <c r="L51" s="16">
        <v>0.53786403333333332</v>
      </c>
      <c r="M51" s="16">
        <v>7.1908420000000001E-2</v>
      </c>
      <c r="N51" s="16">
        <v>1.3643707333333335</v>
      </c>
      <c r="O51" s="16">
        <v>3.1347732331595105E-4</v>
      </c>
      <c r="P51" s="16">
        <v>1.6463027355360052E-2</v>
      </c>
      <c r="Q51" s="16">
        <v>2.8865387635251556E-3</v>
      </c>
      <c r="R51" s="16">
        <v>4.9403599565213873E-4</v>
      </c>
      <c r="S51" s="16">
        <v>1.536007484497824E-2</v>
      </c>
      <c r="T51" s="16">
        <v>6.2695464663190209E-4</v>
      </c>
      <c r="U51" s="16">
        <v>3.2926054710720104E-2</v>
      </c>
      <c r="V51" s="16">
        <v>5.7730775270503111E-3</v>
      </c>
      <c r="W51" s="16">
        <v>9.8807199130427747E-4</v>
      </c>
      <c r="X51" s="16">
        <v>3.072014968995648E-2</v>
      </c>
    </row>
    <row r="52" spans="1:24" x14ac:dyDescent="0.2">
      <c r="A52">
        <v>44844</v>
      </c>
      <c r="B52" t="s">
        <v>1584</v>
      </c>
      <c r="C52">
        <v>6001</v>
      </c>
      <c r="D52" s="16"/>
      <c r="E52" s="16"/>
      <c r="F52" s="16"/>
      <c r="G52" s="16">
        <v>38</v>
      </c>
      <c r="H52" s="16">
        <v>927</v>
      </c>
      <c r="I52">
        <v>54.78</v>
      </c>
      <c r="J52" s="16">
        <v>1.9409333333333335E-3</v>
      </c>
      <c r="K52" s="16">
        <v>3.464411933333333</v>
      </c>
      <c r="L52" s="16">
        <v>0.53965403333333328</v>
      </c>
      <c r="M52" s="16">
        <v>7.2186420000000001E-2</v>
      </c>
      <c r="N52" s="16">
        <v>1.3621707333333335</v>
      </c>
      <c r="O52" s="16">
        <v>9.1051923413694739E-4</v>
      </c>
      <c r="P52" s="16">
        <v>3.9911078220255254E-2</v>
      </c>
      <c r="Q52" s="16">
        <v>8.3668516530014652E-3</v>
      </c>
      <c r="R52" s="16">
        <v>1.625984785322421E-3</v>
      </c>
      <c r="S52" s="16">
        <v>3.734385336629488E-2</v>
      </c>
      <c r="T52" s="16">
        <v>1.8210384682738948E-3</v>
      </c>
      <c r="U52" s="16">
        <v>7.9822156440510508E-2</v>
      </c>
      <c r="V52" s="16">
        <v>1.673370330600293E-2</v>
      </c>
      <c r="W52" s="16">
        <v>3.2519695706448421E-3</v>
      </c>
      <c r="X52" s="16">
        <v>7.4687706732589759E-2</v>
      </c>
    </row>
    <row r="53" spans="1:24" x14ac:dyDescent="0.2">
      <c r="A53">
        <v>44844</v>
      </c>
      <c r="B53" t="s">
        <v>1585</v>
      </c>
      <c r="C53">
        <v>6001</v>
      </c>
      <c r="D53" s="16"/>
      <c r="E53" s="16"/>
      <c r="F53" s="16"/>
      <c r="G53" s="16">
        <v>38</v>
      </c>
      <c r="H53" s="16">
        <v>927</v>
      </c>
      <c r="I53">
        <v>54.78</v>
      </c>
      <c r="J53" s="16">
        <v>-2.1306666666666657E-4</v>
      </c>
      <c r="K53" s="16">
        <v>3.5458119333333333</v>
      </c>
      <c r="L53" s="16">
        <v>0.55536403333333328</v>
      </c>
      <c r="M53" s="16">
        <v>7.3490420000000001E-2</v>
      </c>
      <c r="N53" s="16">
        <v>1.3953707333333334</v>
      </c>
      <c r="O53" s="16">
        <v>2.6733595166818344E-4</v>
      </c>
      <c r="P53" s="16">
        <v>3.3347623913906277E-2</v>
      </c>
      <c r="Q53" s="16">
        <v>5.4177230377099699E-3</v>
      </c>
      <c r="R53" s="16">
        <v>1.0317170358678778E-3</v>
      </c>
      <c r="S53" s="16">
        <v>3.1763003309563366E-2</v>
      </c>
      <c r="T53" s="16">
        <v>5.3467190333636688E-4</v>
      </c>
      <c r="U53" s="16">
        <v>6.6695247827812554E-2</v>
      </c>
      <c r="V53" s="16">
        <v>1.083544607541994E-2</v>
      </c>
      <c r="W53" s="16">
        <v>2.0634340717357556E-3</v>
      </c>
      <c r="X53" s="16">
        <v>6.3526006619126732E-2</v>
      </c>
    </row>
    <row r="54" spans="1:24" x14ac:dyDescent="0.2">
      <c r="A54">
        <v>44844</v>
      </c>
      <c r="B54" t="s">
        <v>1586</v>
      </c>
      <c r="C54" t="s">
        <v>1528</v>
      </c>
      <c r="D54" s="16">
        <v>88</v>
      </c>
      <c r="E54" s="16">
        <v>1</v>
      </c>
      <c r="F54" s="16">
        <v>431</v>
      </c>
      <c r="G54" s="16">
        <v>1183</v>
      </c>
      <c r="H54" s="16">
        <v>322</v>
      </c>
      <c r="I54">
        <v>48.59</v>
      </c>
      <c r="J54" s="16"/>
      <c r="K54" s="16">
        <v>2.7968119333333332</v>
      </c>
      <c r="L54" s="16">
        <v>1.2166240333333334</v>
      </c>
      <c r="M54" s="16">
        <v>2.0440614199999998</v>
      </c>
      <c r="N54" s="16">
        <v>0.5952107333333333</v>
      </c>
      <c r="O54" s="16">
        <v>5.8467410831448095E-4</v>
      </c>
      <c r="P54" s="16">
        <v>1.593090548912187E-2</v>
      </c>
      <c r="Q54" s="16">
        <v>7.5812887369716593E-3</v>
      </c>
      <c r="R54" s="16">
        <v>3.4388174031665303E-2</v>
      </c>
      <c r="S54" s="16">
        <v>7.1915326359082415E-3</v>
      </c>
      <c r="T54" s="16">
        <v>1.1693482166289619E-3</v>
      </c>
      <c r="U54" s="16">
        <v>3.186181097824374E-2</v>
      </c>
      <c r="V54" s="16">
        <v>1.5162577473943319E-2</v>
      </c>
      <c r="W54" s="16">
        <v>6.8776348063330606E-2</v>
      </c>
      <c r="X54" s="16">
        <v>1.4383065271816483E-2</v>
      </c>
    </row>
    <row r="55" spans="1:24" x14ac:dyDescent="0.2">
      <c r="A55">
        <v>44844</v>
      </c>
      <c r="B55" t="s">
        <v>1587</v>
      </c>
      <c r="C55" t="s">
        <v>1528</v>
      </c>
      <c r="D55" s="16">
        <v>88</v>
      </c>
      <c r="E55" s="16">
        <v>1</v>
      </c>
      <c r="F55" s="16">
        <v>431</v>
      </c>
      <c r="G55" s="16">
        <v>1183</v>
      </c>
      <c r="H55" s="16">
        <v>322</v>
      </c>
      <c r="I55">
        <v>48.59</v>
      </c>
      <c r="J55" s="16">
        <v>4.6119333333333335E-3</v>
      </c>
      <c r="K55" s="16">
        <v>2.7827119333333332</v>
      </c>
      <c r="L55" s="16">
        <v>1.2164240333333334</v>
      </c>
      <c r="M55" s="16">
        <v>2.05196142</v>
      </c>
      <c r="N55" s="16">
        <v>0.60746073333333328</v>
      </c>
      <c r="O55" s="16">
        <v>7.3066996122280359E-4</v>
      </c>
      <c r="P55" s="16">
        <v>1.9373587605379994E-2</v>
      </c>
      <c r="Q55" s="16">
        <v>4.2634847288730068E-3</v>
      </c>
      <c r="R55" s="16">
        <v>8.879574001161317E-3</v>
      </c>
      <c r="S55" s="16">
        <v>9.7135812825823054E-3</v>
      </c>
      <c r="T55" s="16">
        <v>1.4613399224456072E-3</v>
      </c>
      <c r="U55" s="16">
        <v>3.8747175210759988E-2</v>
      </c>
      <c r="V55" s="16">
        <v>8.5269694577460135E-3</v>
      </c>
      <c r="W55" s="16">
        <v>1.7759148002322634E-2</v>
      </c>
      <c r="X55" s="16">
        <v>1.9427162565164611E-2</v>
      </c>
    </row>
    <row r="56" spans="1:24" x14ac:dyDescent="0.2">
      <c r="A56">
        <v>44844</v>
      </c>
      <c r="B56" t="s">
        <v>1588</v>
      </c>
      <c r="C56" t="s">
        <v>1528</v>
      </c>
      <c r="D56" s="16">
        <v>88</v>
      </c>
      <c r="E56" s="16">
        <v>1</v>
      </c>
      <c r="F56" s="16">
        <v>431</v>
      </c>
      <c r="G56" s="16">
        <v>1183</v>
      </c>
      <c r="H56" s="16">
        <v>322</v>
      </c>
      <c r="I56">
        <v>48.59</v>
      </c>
      <c r="J56" s="16">
        <v>5.0950333333333337E-3</v>
      </c>
      <c r="K56" s="16">
        <v>2.807211933333333</v>
      </c>
      <c r="L56" s="16">
        <v>1.2121240333333332</v>
      </c>
      <c r="M56" s="16">
        <v>2.0196614199999998</v>
      </c>
      <c r="N56" s="16">
        <v>0.59059073333333323</v>
      </c>
      <c r="O56" s="16">
        <v>3.8564878352373075E-4</v>
      </c>
      <c r="P56" s="16">
        <v>5.2755457203054676E-2</v>
      </c>
      <c r="Q56" s="16">
        <v>2.264420125823239E-2</v>
      </c>
      <c r="R56" s="16">
        <v>2.3036259792598712E-2</v>
      </c>
      <c r="S56" s="16">
        <v>1.3130427230038379E-2</v>
      </c>
      <c r="T56" s="16">
        <v>7.712975670474615E-4</v>
      </c>
      <c r="U56" s="16">
        <v>0.10551091440610935</v>
      </c>
      <c r="V56" s="16">
        <v>4.5288402516464779E-2</v>
      </c>
      <c r="W56" s="16">
        <v>4.6072519585197425E-2</v>
      </c>
      <c r="X56" s="16">
        <v>2.6260854460076758E-2</v>
      </c>
    </row>
    <row r="57" spans="1:24" x14ac:dyDescent="0.2">
      <c r="A57">
        <v>44844</v>
      </c>
      <c r="B57" t="s">
        <v>1589</v>
      </c>
      <c r="C57" t="s">
        <v>1532</v>
      </c>
      <c r="D57" s="16"/>
      <c r="E57" s="16">
        <v>2.4900000000000002</v>
      </c>
      <c r="F57" s="16"/>
      <c r="G57" s="16"/>
      <c r="H57" s="16"/>
      <c r="I57">
        <v>48.59</v>
      </c>
      <c r="J57" s="16">
        <v>1.0752333333333335E-3</v>
      </c>
      <c r="K57" s="16">
        <v>7.1469119333333335</v>
      </c>
      <c r="L57" s="16">
        <v>6.3315333333333335E-3</v>
      </c>
      <c r="M57" s="16">
        <v>9.3298420000000007E-2</v>
      </c>
      <c r="N57" s="16">
        <v>0.37228073333333334</v>
      </c>
      <c r="O57" s="16">
        <v>6.1615475891478209E-4</v>
      </c>
      <c r="P57" s="16">
        <v>6.4383303594203148E-2</v>
      </c>
      <c r="Q57" s="16">
        <v>2.5683520832108159E-4</v>
      </c>
      <c r="R57" s="16">
        <v>1.3327978549277455E-3</v>
      </c>
      <c r="S57" s="16">
        <v>7.6210826562459833E-3</v>
      </c>
      <c r="T57" s="16">
        <v>1.2323095178295642E-3</v>
      </c>
      <c r="U57" s="16">
        <v>0.1287666071884063</v>
      </c>
      <c r="V57" s="16">
        <v>5.1367041664216319E-4</v>
      </c>
      <c r="W57" s="16">
        <v>2.665595709855491E-3</v>
      </c>
      <c r="X57" s="16">
        <v>1.5242165312491967E-2</v>
      </c>
    </row>
    <row r="58" spans="1:24" x14ac:dyDescent="0.2">
      <c r="A58">
        <v>44844</v>
      </c>
      <c r="B58" t="s">
        <v>1590</v>
      </c>
      <c r="C58" t="s">
        <v>1532</v>
      </c>
      <c r="D58" s="16"/>
      <c r="E58" s="16">
        <v>2.4900000000000002</v>
      </c>
      <c r="F58" s="16"/>
      <c r="G58" s="16"/>
      <c r="H58" s="16"/>
      <c r="I58">
        <v>48.59</v>
      </c>
      <c r="J58" s="16">
        <v>9.1057333333333344E-3</v>
      </c>
      <c r="K58" s="16">
        <v>7.1616119333333339</v>
      </c>
      <c r="L58" s="16">
        <v>6.613033333333334E-3</v>
      </c>
      <c r="M58" s="16">
        <v>8.9054420000000009E-2</v>
      </c>
      <c r="N58" s="16">
        <v>0.36678073333333333</v>
      </c>
      <c r="O58" s="16">
        <v>5.9653488894894767E-4</v>
      </c>
      <c r="P58" s="16">
        <v>5.0563214352959539E-2</v>
      </c>
      <c r="Q58" s="16">
        <v>3.0128379882319158E-4</v>
      </c>
      <c r="R58" s="16">
        <v>1.0612542542199773E-3</v>
      </c>
      <c r="S58" s="16">
        <v>7.3652280381080754E-3</v>
      </c>
      <c r="T58" s="16">
        <v>1.1930697778978953E-3</v>
      </c>
      <c r="U58" s="16">
        <v>0.10112642870591908</v>
      </c>
      <c r="V58" s="16">
        <v>6.0256759764638315E-4</v>
      </c>
      <c r="W58" s="16">
        <v>2.1225085084399546E-3</v>
      </c>
      <c r="X58" s="16">
        <v>1.4730456076216151E-2</v>
      </c>
    </row>
    <row r="59" spans="1:24" x14ac:dyDescent="0.2">
      <c r="A59">
        <v>44844</v>
      </c>
      <c r="B59" t="s">
        <v>1591</v>
      </c>
      <c r="C59" t="s">
        <v>1532</v>
      </c>
      <c r="D59" s="16"/>
      <c r="E59" s="16">
        <v>2.4900000000000002</v>
      </c>
      <c r="F59" s="16"/>
      <c r="G59" s="16"/>
      <c r="H59" s="16"/>
      <c r="I59">
        <v>48.59</v>
      </c>
      <c r="J59" s="16">
        <v>3.6323333333333351E-4</v>
      </c>
      <c r="K59" s="16">
        <v>7.1735119333333337</v>
      </c>
      <c r="L59" s="16">
        <v>6.4707333333333342E-3</v>
      </c>
      <c r="M59" s="16">
        <v>9.1260420000000009E-2</v>
      </c>
      <c r="N59" s="16">
        <v>0.36511073333333333</v>
      </c>
      <c r="O59" s="16">
        <v>3.1447614127836997E-4</v>
      </c>
      <c r="P59" s="16">
        <v>0.10865847468422946</v>
      </c>
      <c r="Q59" s="16">
        <v>3.0297455377198494E-4</v>
      </c>
      <c r="R59" s="16">
        <v>1.121150691075914E-3</v>
      </c>
      <c r="S59" s="16">
        <v>9.0115370078213252E-3</v>
      </c>
      <c r="T59" s="16">
        <v>6.2895228255673995E-4</v>
      </c>
      <c r="U59" s="16">
        <v>0.21731694936845891</v>
      </c>
      <c r="V59" s="16">
        <v>6.0594910754396987E-4</v>
      </c>
      <c r="W59" s="16">
        <v>2.2423013821518279E-3</v>
      </c>
      <c r="X59" s="16">
        <v>1.802307401564265E-2</v>
      </c>
    </row>
    <row r="60" spans="1:24" x14ac:dyDescent="0.2">
      <c r="A60">
        <v>44844</v>
      </c>
      <c r="B60" t="s">
        <v>1592</v>
      </c>
      <c r="C60" t="s">
        <v>1534</v>
      </c>
      <c r="D60" s="16">
        <v>3150</v>
      </c>
      <c r="E60" s="16"/>
      <c r="F60" s="16"/>
      <c r="G60" s="16"/>
      <c r="H60" s="16"/>
      <c r="I60">
        <v>49.4</v>
      </c>
      <c r="J60" s="16">
        <v>0.19702073333333334</v>
      </c>
      <c r="K60" s="16">
        <v>0.9594119333333333</v>
      </c>
      <c r="L60" s="16">
        <v>0.27937403333333333</v>
      </c>
      <c r="M60" s="16">
        <v>6.959042E-2</v>
      </c>
      <c r="N60" s="16">
        <v>4.795173333333333E-2</v>
      </c>
      <c r="O60" s="16">
        <v>3.067805405062931E-3</v>
      </c>
      <c r="P60" s="16">
        <v>8.5358658607860832E-3</v>
      </c>
      <c r="Q60" s="16">
        <v>3.3331706561970892E-3</v>
      </c>
      <c r="R60" s="16">
        <v>6.6392601590839929E-4</v>
      </c>
      <c r="S60" s="16">
        <v>1.3284099078723153E-3</v>
      </c>
      <c r="T60" s="16">
        <v>6.1356108101258619E-3</v>
      </c>
      <c r="U60" s="16">
        <v>1.7071731721572166E-2</v>
      </c>
      <c r="V60" s="16">
        <v>6.6663413123941783E-3</v>
      </c>
      <c r="W60" s="16">
        <v>1.3278520318167986E-3</v>
      </c>
      <c r="X60" s="16">
        <v>2.6568198157446306E-3</v>
      </c>
    </row>
    <row r="61" spans="1:24" x14ac:dyDescent="0.2">
      <c r="A61">
        <v>44844</v>
      </c>
      <c r="B61" t="s">
        <v>1593</v>
      </c>
      <c r="C61" t="s">
        <v>1534</v>
      </c>
      <c r="D61" s="16">
        <v>3150</v>
      </c>
      <c r="E61" s="16"/>
      <c r="F61" s="16"/>
      <c r="G61" s="16"/>
      <c r="H61" s="16"/>
      <c r="I61">
        <v>49.4</v>
      </c>
      <c r="J61" s="16">
        <v>0.20050073333333335</v>
      </c>
      <c r="K61" s="16">
        <v>0.96075193333333331</v>
      </c>
      <c r="L61" s="16">
        <v>0.27589403333333334</v>
      </c>
      <c r="M61" s="16">
        <v>6.9262420000000005E-2</v>
      </c>
      <c r="N61" s="16">
        <v>4.7242733333333328E-2</v>
      </c>
      <c r="O61" s="16">
        <v>3.9915916879527313E-3</v>
      </c>
      <c r="P61" s="16">
        <v>5.6293221255612411E-3</v>
      </c>
      <c r="Q61" s="16">
        <v>1.8527400312330204E-3</v>
      </c>
      <c r="R61" s="16">
        <v>4.2542788636853605E-4</v>
      </c>
      <c r="S61" s="16">
        <v>8.3719198021322042E-4</v>
      </c>
      <c r="T61" s="16">
        <v>7.9831833759054626E-3</v>
      </c>
      <c r="U61" s="16">
        <v>1.1258644251122482E-2</v>
      </c>
      <c r="V61" s="16">
        <v>3.7054800624660407E-3</v>
      </c>
      <c r="W61" s="16">
        <v>8.5085577273707211E-4</v>
      </c>
      <c r="X61" s="16">
        <v>1.6743839604264408E-3</v>
      </c>
    </row>
    <row r="62" spans="1:24" x14ac:dyDescent="0.2">
      <c r="A62">
        <v>44844</v>
      </c>
      <c r="B62" t="s">
        <v>1594</v>
      </c>
      <c r="C62" t="s">
        <v>1534</v>
      </c>
      <c r="D62" s="16">
        <v>3150</v>
      </c>
      <c r="E62" s="16"/>
      <c r="F62" s="16"/>
      <c r="G62" s="16"/>
      <c r="H62" s="16"/>
      <c r="I62">
        <v>49.4</v>
      </c>
      <c r="J62" s="16">
        <v>0.19541073333333334</v>
      </c>
      <c r="K62" s="16">
        <v>0.96198193333333337</v>
      </c>
      <c r="L62" s="16">
        <v>0.27646403333333336</v>
      </c>
      <c r="M62" s="16">
        <v>6.9102419999999998E-2</v>
      </c>
      <c r="N62" s="16">
        <v>4.7366733333333327E-2</v>
      </c>
      <c r="O62" s="16">
        <v>6.1662702222115865E-3</v>
      </c>
      <c r="P62" s="16">
        <v>9.866968072479677E-3</v>
      </c>
      <c r="Q62" s="16">
        <v>1.8879628898189002E-3</v>
      </c>
      <c r="R62" s="16">
        <v>8.0179905344169623E-4</v>
      </c>
      <c r="S62" s="16">
        <v>8.0543824458075811E-4</v>
      </c>
      <c r="T62" s="16">
        <v>1.2332540444423173E-2</v>
      </c>
      <c r="U62" s="16">
        <v>1.9733936144959354E-2</v>
      </c>
      <c r="V62" s="16">
        <v>3.7759257796378004E-3</v>
      </c>
      <c r="W62" s="16">
        <v>1.6035981068833925E-3</v>
      </c>
      <c r="X62" s="16">
        <v>1.6108764891615162E-3</v>
      </c>
    </row>
    <row r="63" spans="1:24" x14ac:dyDescent="0.2">
      <c r="A63">
        <v>44844</v>
      </c>
      <c r="B63" t="s">
        <v>1595</v>
      </c>
      <c r="C63" t="s">
        <v>1526</v>
      </c>
      <c r="D63" s="16">
        <v>165</v>
      </c>
      <c r="E63" s="16">
        <v>0.17</v>
      </c>
      <c r="F63" s="16">
        <v>90</v>
      </c>
      <c r="G63" s="16">
        <v>950</v>
      </c>
      <c r="H63" s="16">
        <v>45</v>
      </c>
      <c r="I63">
        <v>49.1</v>
      </c>
      <c r="J63" s="16">
        <v>8.4717333333333335E-3</v>
      </c>
      <c r="K63" s="16">
        <v>0.44259193333333335</v>
      </c>
      <c r="L63" s="16">
        <v>0.28188403333333334</v>
      </c>
      <c r="M63" s="16">
        <v>1.4884614200000001</v>
      </c>
      <c r="N63" s="16">
        <v>8.2587733333333344E-2</v>
      </c>
      <c r="O63" s="16">
        <v>3.5402474409754653E-4</v>
      </c>
      <c r="P63" s="16">
        <v>5.9659930324576591E-3</v>
      </c>
      <c r="Q63" s="16">
        <v>4.4479196107094082E-3</v>
      </c>
      <c r="R63" s="16">
        <v>1.3543441890158497E-2</v>
      </c>
      <c r="S63" s="16">
        <v>1.3897232830075682E-3</v>
      </c>
      <c r="T63" s="16">
        <v>7.0804948819509306E-4</v>
      </c>
      <c r="U63" s="16">
        <v>1.1931986064915318E-2</v>
      </c>
      <c r="V63" s="16">
        <v>8.8958392214188164E-3</v>
      </c>
      <c r="W63" s="16">
        <v>2.7086883780316994E-2</v>
      </c>
      <c r="X63" s="16">
        <v>2.7794465660151363E-3</v>
      </c>
    </row>
    <row r="64" spans="1:24" x14ac:dyDescent="0.2">
      <c r="A64">
        <v>44844</v>
      </c>
      <c r="B64" t="s">
        <v>1596</v>
      </c>
      <c r="C64" t="s">
        <v>1526</v>
      </c>
      <c r="D64" s="16">
        <v>165</v>
      </c>
      <c r="E64" s="16">
        <v>0.17</v>
      </c>
      <c r="F64" s="16">
        <v>90</v>
      </c>
      <c r="G64" s="16">
        <v>950</v>
      </c>
      <c r="H64" s="16">
        <v>45</v>
      </c>
      <c r="I64">
        <v>49.1</v>
      </c>
      <c r="J64" s="16"/>
      <c r="K64" s="16">
        <v>0.43780193333333334</v>
      </c>
      <c r="L64" s="16">
        <v>0.28149403333333334</v>
      </c>
      <c r="M64" s="16">
        <v>1.4887614200000001</v>
      </c>
      <c r="N64" s="16">
        <v>8.233473333333334E-2</v>
      </c>
      <c r="O64" s="16">
        <v>4.3998564275818511E-4</v>
      </c>
      <c r="P64" s="16">
        <v>3.6412341195442696E-3</v>
      </c>
      <c r="Q64" s="16">
        <v>2.5748856505354431E-3</v>
      </c>
      <c r="R64" s="16">
        <v>7.8021670830673703E-3</v>
      </c>
      <c r="S64" s="16">
        <v>1.8960822459306275E-3</v>
      </c>
      <c r="T64" s="16">
        <v>8.7997128551637021E-4</v>
      </c>
      <c r="U64" s="16">
        <v>7.2824682390885392E-3</v>
      </c>
      <c r="V64" s="16">
        <v>5.1497713010708861E-3</v>
      </c>
      <c r="W64" s="16">
        <v>1.5604334166134741E-2</v>
      </c>
      <c r="X64" s="16">
        <v>3.7921644918612551E-3</v>
      </c>
    </row>
    <row r="65" spans="1:24" x14ac:dyDescent="0.2">
      <c r="A65">
        <v>44844</v>
      </c>
      <c r="B65" t="s">
        <v>1597</v>
      </c>
      <c r="C65" t="s">
        <v>1526</v>
      </c>
      <c r="D65" s="16">
        <v>165</v>
      </c>
      <c r="E65" s="16">
        <v>0.17</v>
      </c>
      <c r="F65" s="16">
        <v>90</v>
      </c>
      <c r="G65" s="16">
        <v>950</v>
      </c>
      <c r="H65" s="16">
        <v>45</v>
      </c>
      <c r="I65">
        <v>49.1</v>
      </c>
      <c r="J65" s="16">
        <v>9.0847333333333342E-3</v>
      </c>
      <c r="K65" s="16">
        <v>0.43930193333333334</v>
      </c>
      <c r="L65" s="16">
        <v>0.28382403333333334</v>
      </c>
      <c r="M65" s="16">
        <v>1.4889614200000001</v>
      </c>
      <c r="N65" s="16">
        <v>8.2937733333333333E-2</v>
      </c>
      <c r="O65" s="16">
        <v>6.5726871660937386E-4</v>
      </c>
      <c r="P65" s="16">
        <v>2.952106297770006E-3</v>
      </c>
      <c r="Q65" s="16">
        <v>3.7469664681357017E-3</v>
      </c>
      <c r="R65" s="16">
        <v>1.3514442838389602E-2</v>
      </c>
      <c r="S65" s="16">
        <v>1.788606645781384E-3</v>
      </c>
      <c r="T65" s="16">
        <v>1.3145374332187477E-3</v>
      </c>
      <c r="U65" s="16">
        <v>5.9042125955400121E-3</v>
      </c>
      <c r="V65" s="16">
        <v>7.4939329362714033E-3</v>
      </c>
      <c r="W65" s="16">
        <v>2.7028885676779205E-2</v>
      </c>
      <c r="X65" s="16">
        <v>3.5772132915627679E-3</v>
      </c>
    </row>
    <row r="66" spans="1:24" x14ac:dyDescent="0.2">
      <c r="A66">
        <v>44844</v>
      </c>
      <c r="B66" t="s">
        <v>1598</v>
      </c>
      <c r="C66" t="s">
        <v>1531</v>
      </c>
      <c r="D66" s="16"/>
      <c r="E66" s="16">
        <v>0.05</v>
      </c>
      <c r="F66" s="16"/>
      <c r="G66" s="16"/>
      <c r="H66" s="16"/>
      <c r="I66">
        <v>49.82</v>
      </c>
      <c r="J66" s="16">
        <v>6.2418333333333327E-3</v>
      </c>
      <c r="K66" s="16">
        <v>0.10795193333333333</v>
      </c>
      <c r="L66" s="16">
        <v>0.12165403333333334</v>
      </c>
      <c r="M66" s="16">
        <v>1.28436142</v>
      </c>
      <c r="N66" s="16">
        <v>6.6583333333333329E-3</v>
      </c>
      <c r="O66" s="16">
        <v>2.9687317718738636E-4</v>
      </c>
      <c r="P66" s="16">
        <v>1.675981092803058E-3</v>
      </c>
      <c r="Q66" s="16">
        <v>1.1092001547661871E-3</v>
      </c>
      <c r="R66" s="16">
        <v>6.7192907209094625E-3</v>
      </c>
      <c r="S66" s="16">
        <v>2.9427314409122236E-4</v>
      </c>
      <c r="T66" s="16">
        <v>5.9374635437477272E-4</v>
      </c>
      <c r="U66" s="16">
        <v>3.351962185606116E-3</v>
      </c>
      <c r="V66" s="16">
        <v>2.2184003095323743E-3</v>
      </c>
      <c r="W66" s="16">
        <v>1.3438581441818925E-2</v>
      </c>
      <c r="X66" s="16">
        <v>5.8854628818244472E-4</v>
      </c>
    </row>
    <row r="67" spans="1:24" x14ac:dyDescent="0.2">
      <c r="A67">
        <v>44844</v>
      </c>
      <c r="B67" t="s">
        <v>1599</v>
      </c>
      <c r="C67" t="s">
        <v>1531</v>
      </c>
      <c r="D67" s="16"/>
      <c r="E67" s="16">
        <v>0.05</v>
      </c>
      <c r="F67" s="16"/>
      <c r="G67" s="16"/>
      <c r="H67" s="16"/>
      <c r="I67">
        <v>49.82</v>
      </c>
      <c r="J67" s="16">
        <v>6.5593333333333328E-3</v>
      </c>
      <c r="K67" s="16">
        <v>0.10814193333333333</v>
      </c>
      <c r="L67" s="16">
        <v>0.12185403333333333</v>
      </c>
      <c r="M67" s="16">
        <v>1.2893614200000001</v>
      </c>
      <c r="N67" s="16">
        <v>6.7730333333333335E-3</v>
      </c>
      <c r="O67" s="16">
        <v>4.3862713029785706E-4</v>
      </c>
      <c r="P67" s="16">
        <v>1.5423904644847014E-3</v>
      </c>
      <c r="Q67" s="16">
        <v>1.7179073384013855E-3</v>
      </c>
      <c r="R67" s="16">
        <v>1.1104538947299882E-2</v>
      </c>
      <c r="S67" s="16">
        <v>3.1874224654622317E-4</v>
      </c>
      <c r="T67" s="16">
        <v>8.7725426059571412E-4</v>
      </c>
      <c r="U67" s="16">
        <v>3.0847809289694028E-3</v>
      </c>
      <c r="V67" s="16">
        <v>3.4358146768027711E-3</v>
      </c>
      <c r="W67" s="16">
        <v>2.2209077894599763E-2</v>
      </c>
      <c r="X67" s="16">
        <v>6.3748449309244633E-4</v>
      </c>
    </row>
    <row r="68" spans="1:24" x14ac:dyDescent="0.2">
      <c r="A68">
        <v>44844</v>
      </c>
      <c r="B68" t="s">
        <v>1600</v>
      </c>
      <c r="C68" t="s">
        <v>1531</v>
      </c>
      <c r="D68" s="16"/>
      <c r="E68" s="16">
        <v>0.05</v>
      </c>
      <c r="F68" s="16"/>
      <c r="G68" s="16"/>
      <c r="H68" s="16"/>
      <c r="I68">
        <v>49.82</v>
      </c>
      <c r="J68" s="16">
        <v>6.8031333333333334E-3</v>
      </c>
      <c r="K68" s="16">
        <v>0.10783193333333332</v>
      </c>
      <c r="L68" s="16">
        <v>0.12170403333333334</v>
      </c>
      <c r="M68" s="16">
        <v>1.2808614200000001</v>
      </c>
      <c r="N68" s="16">
        <v>6.888333333333334E-3</v>
      </c>
      <c r="O68" s="16">
        <v>3.4965081357453366E-4</v>
      </c>
      <c r="P68" s="16">
        <v>2.0760481481250218E-3</v>
      </c>
      <c r="Q68" s="16">
        <v>7.1263051277175432E-4</v>
      </c>
      <c r="R68" s="16">
        <v>1.1289530115646975E-2</v>
      </c>
      <c r="S68" s="16">
        <v>2.6867349880167437E-4</v>
      </c>
      <c r="T68" s="16">
        <v>6.9930162714906732E-4</v>
      </c>
      <c r="U68" s="16">
        <v>4.1520962962500437E-3</v>
      </c>
      <c r="V68" s="16">
        <v>1.4252610255435086E-3</v>
      </c>
      <c r="W68" s="16">
        <v>2.2579060231293951E-2</v>
      </c>
      <c r="X68" s="16">
        <v>5.3734699760334874E-4</v>
      </c>
    </row>
    <row r="69" spans="1:24" x14ac:dyDescent="0.2">
      <c r="A69">
        <v>44844</v>
      </c>
      <c r="B69" t="s">
        <v>1601</v>
      </c>
      <c r="C69" t="s">
        <v>1535</v>
      </c>
      <c r="D69" s="16">
        <v>37</v>
      </c>
      <c r="E69" s="16">
        <v>1.59</v>
      </c>
      <c r="F69" s="16">
        <v>1050</v>
      </c>
      <c r="G69" s="16">
        <v>1552</v>
      </c>
      <c r="H69" s="16">
        <v>857</v>
      </c>
      <c r="I69">
        <v>48.5</v>
      </c>
      <c r="J69" s="16">
        <v>2.265433333333333E-3</v>
      </c>
      <c r="K69" s="16">
        <v>4.2505119333333337</v>
      </c>
      <c r="L69" s="16">
        <v>2.9340240333333334</v>
      </c>
      <c r="M69" s="16">
        <v>2.78806142</v>
      </c>
      <c r="N69" s="16">
        <v>1.3077707333333335</v>
      </c>
      <c r="O69" s="16">
        <v>5.4089142434811562E-4</v>
      </c>
      <c r="P69" s="16">
        <v>3.5764755580086571E-2</v>
      </c>
      <c r="Q69" s="16">
        <v>2.031133923756219E-2</v>
      </c>
      <c r="R69" s="16">
        <v>1.8801318311014788E-2</v>
      </c>
      <c r="S69" s="16">
        <v>1.6388944573807469E-2</v>
      </c>
      <c r="T69" s="16">
        <v>1.0817828486962312E-3</v>
      </c>
      <c r="U69" s="16">
        <v>7.1529511160173143E-2</v>
      </c>
      <c r="V69" s="16">
        <v>4.062267847512438E-2</v>
      </c>
      <c r="W69" s="16">
        <v>3.7602636622029575E-2</v>
      </c>
      <c r="X69" s="16">
        <v>3.2777889147614939E-2</v>
      </c>
    </row>
    <row r="70" spans="1:24" x14ac:dyDescent="0.2">
      <c r="A70">
        <v>44844</v>
      </c>
      <c r="B70" t="s">
        <v>1602</v>
      </c>
      <c r="C70" t="s">
        <v>1535</v>
      </c>
      <c r="D70" s="16">
        <v>37</v>
      </c>
      <c r="E70" s="16">
        <v>1.59</v>
      </c>
      <c r="F70" s="16">
        <v>1050</v>
      </c>
      <c r="G70" s="16">
        <v>1552</v>
      </c>
      <c r="H70" s="16">
        <v>857</v>
      </c>
      <c r="I70">
        <v>48.5</v>
      </c>
      <c r="J70" s="16">
        <v>2.2750333333333332E-3</v>
      </c>
      <c r="K70" s="16">
        <v>4.1963119333333339</v>
      </c>
      <c r="L70" s="16">
        <v>2.8819240333333331</v>
      </c>
      <c r="M70" s="16">
        <v>2.7845614199999997</v>
      </c>
      <c r="N70" s="16">
        <v>1.2759707333333334</v>
      </c>
      <c r="O70" s="16">
        <v>2.8487998075212885E-4</v>
      </c>
      <c r="P70" s="16">
        <v>2.8233632810946121E-2</v>
      </c>
      <c r="Q70" s="16">
        <v>1.9633385485527791E-2</v>
      </c>
      <c r="R70" s="16">
        <v>3.0975193207340934E-2</v>
      </c>
      <c r="S70" s="16">
        <v>1.4159250836231884E-2</v>
      </c>
      <c r="T70" s="16">
        <v>5.697599615042577E-4</v>
      </c>
      <c r="U70" s="16">
        <v>5.6467265621892242E-2</v>
      </c>
      <c r="V70" s="16">
        <v>3.9266770971055583E-2</v>
      </c>
      <c r="W70" s="16">
        <v>6.1950386414681868E-2</v>
      </c>
      <c r="X70" s="16">
        <v>2.8318501672463768E-2</v>
      </c>
    </row>
    <row r="71" spans="1:24" x14ac:dyDescent="0.2">
      <c r="A71">
        <v>44844</v>
      </c>
      <c r="B71" t="s">
        <v>1603</v>
      </c>
      <c r="C71" t="s">
        <v>1535</v>
      </c>
      <c r="D71" s="16">
        <v>37</v>
      </c>
      <c r="E71" s="16">
        <v>1.59</v>
      </c>
      <c r="F71" s="16">
        <v>1050</v>
      </c>
      <c r="G71" s="16">
        <v>1552</v>
      </c>
      <c r="H71" s="16">
        <v>857</v>
      </c>
      <c r="I71">
        <v>48.5</v>
      </c>
      <c r="J71" s="16">
        <v>2.4222333333333334E-3</v>
      </c>
      <c r="K71" s="16">
        <v>4.1599119333333334</v>
      </c>
      <c r="L71" s="16">
        <v>2.8410240333333334</v>
      </c>
      <c r="M71" s="16">
        <v>2.7226614199999997</v>
      </c>
      <c r="N71" s="16">
        <v>1.2659707333333334</v>
      </c>
      <c r="O71" s="16">
        <v>5.1991786219876437E-4</v>
      </c>
      <c r="P71" s="16">
        <v>2.7444572171985728E-2</v>
      </c>
      <c r="Q71" s="16">
        <v>3.0005906528937486E-2</v>
      </c>
      <c r="R71" s="16">
        <v>6.0789098448916806E-2</v>
      </c>
      <c r="S71" s="16">
        <v>1.8842691321659263E-2</v>
      </c>
      <c r="T71" s="16">
        <v>1.0398357243975287E-3</v>
      </c>
      <c r="U71" s="16">
        <v>5.4889144343971456E-2</v>
      </c>
      <c r="V71" s="16">
        <v>6.0011813057874973E-2</v>
      </c>
      <c r="W71" s="16">
        <v>0.12157819689783361</v>
      </c>
      <c r="X71" s="16">
        <v>3.7685382643318527E-2</v>
      </c>
    </row>
    <row r="72" spans="1:24" x14ac:dyDescent="0.2">
      <c r="A72">
        <v>44844</v>
      </c>
      <c r="B72" t="s">
        <v>1604</v>
      </c>
      <c r="C72" t="s">
        <v>1526</v>
      </c>
      <c r="D72" s="16">
        <v>165</v>
      </c>
      <c r="E72" s="16">
        <v>0.17</v>
      </c>
      <c r="F72" s="16">
        <v>90</v>
      </c>
      <c r="G72" s="16">
        <v>950</v>
      </c>
      <c r="H72" s="16">
        <v>45</v>
      </c>
      <c r="I72">
        <v>49.1</v>
      </c>
      <c r="J72" s="16">
        <v>8.5377333333333336E-3</v>
      </c>
      <c r="K72" s="16">
        <v>0.44291193333333334</v>
      </c>
      <c r="L72" s="16">
        <v>0.28251403333333336</v>
      </c>
      <c r="M72" s="16">
        <v>1.48356142</v>
      </c>
      <c r="N72" s="16">
        <v>8.1624733333333338E-2</v>
      </c>
      <c r="O72" s="16">
        <v>2.6374632298732301E-4</v>
      </c>
      <c r="P72" s="16">
        <v>3.6650021764431918E-3</v>
      </c>
      <c r="Q72" s="16">
        <v>1.1486303641003635E-3</v>
      </c>
      <c r="R72" s="16">
        <v>7.9650513948184912E-3</v>
      </c>
      <c r="S72" s="16">
        <v>1.7181488565701558E-3</v>
      </c>
      <c r="T72" s="16">
        <v>5.2749264597464602E-4</v>
      </c>
      <c r="U72" s="16">
        <v>7.3300043528863835E-3</v>
      </c>
      <c r="V72" s="16">
        <v>2.2972607282007269E-3</v>
      </c>
      <c r="W72" s="16">
        <v>1.5930102789636982E-2</v>
      </c>
      <c r="X72" s="16">
        <v>3.4362977131403116E-3</v>
      </c>
    </row>
    <row r="73" spans="1:24" x14ac:dyDescent="0.2">
      <c r="A73">
        <v>44844</v>
      </c>
      <c r="B73" t="s">
        <v>1605</v>
      </c>
      <c r="C73" t="s">
        <v>1526</v>
      </c>
      <c r="D73" s="16">
        <v>165</v>
      </c>
      <c r="E73" s="16">
        <v>0.17</v>
      </c>
      <c r="F73" s="16">
        <v>90</v>
      </c>
      <c r="G73" s="16">
        <v>950</v>
      </c>
      <c r="H73" s="16">
        <v>45</v>
      </c>
      <c r="I73">
        <v>49.1</v>
      </c>
      <c r="J73" s="16">
        <v>8.0927333333333344E-3</v>
      </c>
      <c r="K73" s="16">
        <v>0.44093193333333336</v>
      </c>
      <c r="L73" s="16">
        <v>0.28720403333333333</v>
      </c>
      <c r="M73" s="16">
        <v>1.51636142</v>
      </c>
      <c r="N73" s="16">
        <v>8.4823733333333332E-2</v>
      </c>
      <c r="O73" s="16">
        <v>2.8842661758813682E-4</v>
      </c>
      <c r="P73" s="16">
        <v>3.5950698899094207E-3</v>
      </c>
      <c r="Q73" s="16">
        <v>2.1912487451983477E-3</v>
      </c>
      <c r="R73" s="16">
        <v>9.5683254816138017E-3</v>
      </c>
      <c r="S73" s="16">
        <v>7.868215119919722E-4</v>
      </c>
      <c r="T73" s="16">
        <v>5.7685323517627364E-4</v>
      </c>
      <c r="U73" s="16">
        <v>7.1901397798188414E-3</v>
      </c>
      <c r="V73" s="16">
        <v>4.3824974903966954E-3</v>
      </c>
      <c r="W73" s="16">
        <v>1.9136650963227603E-2</v>
      </c>
      <c r="X73" s="16">
        <v>1.5736430239839444E-3</v>
      </c>
    </row>
    <row r="74" spans="1:24" x14ac:dyDescent="0.2">
      <c r="A74">
        <v>44844</v>
      </c>
      <c r="B74" t="s">
        <v>1606</v>
      </c>
      <c r="C74" t="s">
        <v>1527</v>
      </c>
      <c r="D74" s="16">
        <v>237</v>
      </c>
      <c r="E74" s="16">
        <v>0.112</v>
      </c>
      <c r="F74" s="16">
        <v>124</v>
      </c>
      <c r="G74" s="16">
        <v>877</v>
      </c>
      <c r="H74" s="16"/>
      <c r="I74">
        <v>49.5</v>
      </c>
      <c r="J74" s="16">
        <v>1.4053733333333335E-2</v>
      </c>
      <c r="K74" s="16">
        <v>0.32118193333333334</v>
      </c>
      <c r="L74" s="16">
        <v>0.36265403333333335</v>
      </c>
      <c r="M74" s="16">
        <v>1.63726142</v>
      </c>
      <c r="N74" s="16">
        <v>1.2328733333333335E-2</v>
      </c>
      <c r="O74" s="16">
        <v>1.5088701081714532E-3</v>
      </c>
      <c r="P74" s="16">
        <v>5.1411397708419999E-3</v>
      </c>
      <c r="Q74" s="16">
        <v>4.1348836154519912E-3</v>
      </c>
      <c r="R74" s="16">
        <v>1.6155370445523679E-2</v>
      </c>
      <c r="S74" s="16">
        <v>5.812309136077788E-4</v>
      </c>
      <c r="T74" s="16">
        <v>3.0177402163429064E-3</v>
      </c>
      <c r="U74" s="16">
        <v>1.0282279541684E-2</v>
      </c>
      <c r="V74" s="16">
        <v>8.2697672309039825E-3</v>
      </c>
      <c r="W74" s="16">
        <v>3.2310740891047358E-2</v>
      </c>
      <c r="X74" s="16">
        <v>1.1624618272155576E-3</v>
      </c>
    </row>
    <row r="75" spans="1:24" x14ac:dyDescent="0.2">
      <c r="A75">
        <v>44844</v>
      </c>
      <c r="B75" t="s">
        <v>1607</v>
      </c>
      <c r="C75" t="s">
        <v>1527</v>
      </c>
      <c r="D75" s="16">
        <v>237</v>
      </c>
      <c r="E75" s="16">
        <v>0.112</v>
      </c>
      <c r="F75" s="16">
        <v>124</v>
      </c>
      <c r="G75" s="16">
        <v>877</v>
      </c>
      <c r="H75" s="16"/>
      <c r="I75">
        <v>49.5</v>
      </c>
      <c r="J75" s="16">
        <v>1.3830733333333334E-2</v>
      </c>
      <c r="K75" s="16">
        <v>0.31989193333333332</v>
      </c>
      <c r="L75" s="16">
        <v>0.36507403333333333</v>
      </c>
      <c r="M75" s="16">
        <v>1.6758614199999999</v>
      </c>
      <c r="N75" s="16">
        <v>1.3188733333333334E-2</v>
      </c>
      <c r="O75" s="16">
        <v>3.6137748717004125E-4</v>
      </c>
      <c r="P75" s="16">
        <v>3.5641631827587989E-3</v>
      </c>
      <c r="Q75" s="16">
        <v>4.5344027372227688E-3</v>
      </c>
      <c r="R75" s="16">
        <v>1.5332390330020301E-2</v>
      </c>
      <c r="S75" s="16">
        <v>5.0339269306708589E-4</v>
      </c>
      <c r="T75" s="16">
        <v>7.2275497434008251E-4</v>
      </c>
      <c r="U75" s="16">
        <v>7.1283263655175979E-3</v>
      </c>
      <c r="V75" s="16">
        <v>9.0688054744455376E-3</v>
      </c>
      <c r="W75" s="16">
        <v>3.0664780660040601E-2</v>
      </c>
      <c r="X75" s="16">
        <v>1.0067853861341718E-3</v>
      </c>
    </row>
    <row r="76" spans="1:24" x14ac:dyDescent="0.2">
      <c r="A76">
        <v>44844</v>
      </c>
      <c r="B76" t="s">
        <v>1608</v>
      </c>
      <c r="C76" t="s">
        <v>1527</v>
      </c>
      <c r="D76" s="16">
        <v>237</v>
      </c>
      <c r="E76" s="16">
        <v>0.112</v>
      </c>
      <c r="F76" s="16">
        <v>124</v>
      </c>
      <c r="G76" s="16">
        <v>877</v>
      </c>
      <c r="H76" s="16"/>
      <c r="I76">
        <v>49.5</v>
      </c>
      <c r="J76" s="16">
        <v>1.6204733333333336E-2</v>
      </c>
      <c r="K76" s="16">
        <v>0.32507193333333334</v>
      </c>
      <c r="L76" s="16">
        <v>0.36944403333333331</v>
      </c>
      <c r="M76" s="16">
        <v>1.6605614200000001</v>
      </c>
      <c r="N76" s="16">
        <v>1.2895733333333334E-2</v>
      </c>
      <c r="O76" s="16">
        <v>1.3524714168267414E-3</v>
      </c>
      <c r="P76" s="16">
        <v>4.937841228040178E-3</v>
      </c>
      <c r="Q76" s="16">
        <v>7.2396581710280584E-3</v>
      </c>
      <c r="R76" s="16">
        <v>2.285326187291652E-2</v>
      </c>
      <c r="S76" s="16">
        <v>4.0098929528521499E-4</v>
      </c>
      <c r="T76" s="16">
        <v>2.7049428336534827E-3</v>
      </c>
      <c r="U76" s="16">
        <v>9.875682456080356E-3</v>
      </c>
      <c r="V76" s="16">
        <v>1.4479316342056117E-2</v>
      </c>
      <c r="W76" s="16">
        <v>4.570652374583304E-2</v>
      </c>
      <c r="X76" s="16">
        <v>8.0197859057042997E-4</v>
      </c>
    </row>
    <row r="77" spans="1:24" x14ac:dyDescent="0.2">
      <c r="A77">
        <v>44844</v>
      </c>
      <c r="B77" t="s">
        <v>1609</v>
      </c>
      <c r="C77" t="s">
        <v>1527</v>
      </c>
      <c r="D77" s="16">
        <v>237</v>
      </c>
      <c r="E77" s="16">
        <v>0.112</v>
      </c>
      <c r="F77" s="16">
        <v>124</v>
      </c>
      <c r="G77" s="16">
        <v>877</v>
      </c>
      <c r="H77" s="16"/>
      <c r="I77">
        <v>49.5</v>
      </c>
      <c r="J77" s="16">
        <v>1.5163733333333335E-2</v>
      </c>
      <c r="K77" s="16">
        <v>0.31979193333333333</v>
      </c>
      <c r="L77" s="16">
        <v>0.36218403333333332</v>
      </c>
      <c r="M77" s="16">
        <v>1.64346142</v>
      </c>
      <c r="N77" s="16">
        <v>1.2885733333333335E-2</v>
      </c>
      <c r="O77" s="16">
        <v>4.1955601930294517E-4</v>
      </c>
      <c r="P77" s="16">
        <v>1.5791789511430719E-3</v>
      </c>
      <c r="Q77" s="16">
        <v>1.9327254288525654E-3</v>
      </c>
      <c r="R77" s="16">
        <v>1.2441481030492311E-2</v>
      </c>
      <c r="S77" s="16">
        <v>3.6832931370355698E-4</v>
      </c>
      <c r="T77" s="16">
        <v>8.3911203860589033E-4</v>
      </c>
      <c r="U77" s="16">
        <v>3.1583579022861439E-3</v>
      </c>
      <c r="V77" s="16">
        <v>3.8654508577051308E-3</v>
      </c>
      <c r="W77" s="16">
        <v>2.4882962060984622E-2</v>
      </c>
      <c r="X77" s="16">
        <v>7.3665862740711395E-4</v>
      </c>
    </row>
    <row r="440" ht="16" customHeight="1" x14ac:dyDescent="0.2"/>
    <row r="441" ht="16" customHeight="1" x14ac:dyDescent="0.2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E6A4-ADDA-E441-8FD5-C1A2FBEF3E6A}">
  <dimension ref="A1:T132"/>
  <sheetViews>
    <sheetView zoomScale="69" workbookViewId="0">
      <selection activeCell="I2" activeCellId="1" sqref="D2:D46 I2:I46"/>
    </sheetView>
  </sheetViews>
  <sheetFormatPr baseColWidth="10" defaultColWidth="8.83203125" defaultRowHeight="15" x14ac:dyDescent="0.2"/>
  <cols>
    <col min="1" max="1" width="16.6640625" customWidth="1"/>
    <col min="2" max="2" width="9.1640625" bestFit="1" customWidth="1"/>
    <col min="3" max="3" width="16.1640625" customWidth="1"/>
    <col min="4" max="4" width="18.33203125" customWidth="1"/>
    <col min="5" max="5" width="21.33203125" customWidth="1"/>
    <col min="6" max="6" width="12.1640625" customWidth="1"/>
    <col min="7" max="7" width="25.6640625" customWidth="1"/>
    <col min="8" max="8" width="20.33203125" customWidth="1"/>
    <col min="9" max="9" width="29.6640625" customWidth="1"/>
    <col min="10" max="10" width="20.6640625" customWidth="1"/>
    <col min="11" max="11" width="17.1640625" customWidth="1"/>
    <col min="12" max="12" width="13.33203125" customWidth="1"/>
    <col min="13" max="13" width="14" customWidth="1"/>
    <col min="14" max="14" width="14.1640625" customWidth="1"/>
    <col min="27" max="27" width="15" customWidth="1"/>
  </cols>
  <sheetData>
    <row r="1" spans="1:20" ht="17" thickBot="1" x14ac:dyDescent="0.25">
      <c r="A1" t="s">
        <v>998</v>
      </c>
      <c r="B1" s="4" t="s">
        <v>1308</v>
      </c>
      <c r="C1" t="s">
        <v>1342</v>
      </c>
      <c r="D1" t="s">
        <v>1512</v>
      </c>
      <c r="E1" t="s">
        <v>1692</v>
      </c>
      <c r="F1" t="s">
        <v>1008</v>
      </c>
      <c r="G1" t="s">
        <v>1009</v>
      </c>
      <c r="H1" t="s">
        <v>1010</v>
      </c>
      <c r="I1" t="s">
        <v>1011</v>
      </c>
      <c r="J1" s="149" t="s">
        <v>1514</v>
      </c>
      <c r="K1" s="151"/>
    </row>
    <row r="2" spans="1:20" x14ac:dyDescent="0.2">
      <c r="A2" t="s">
        <v>459</v>
      </c>
      <c r="B2" s="25">
        <v>365.17684887651899</v>
      </c>
      <c r="C2" s="25">
        <v>5.8720635304200703</v>
      </c>
      <c r="D2" t="s">
        <v>878</v>
      </c>
      <c r="E2" s="24">
        <v>80.639921411419706</v>
      </c>
      <c r="F2" s="8">
        <f>C2/B2</f>
        <v>1.6080054221634547E-2</v>
      </c>
      <c r="G2" s="25">
        <f t="shared" ref="G2:G46" si="0">B2/C2</f>
        <v>62.188845026067916</v>
      </c>
      <c r="H2" s="25">
        <f t="shared" ref="H2:H34" si="1">LOG((0.9*G2)-1)</f>
        <v>1.7401254250783529</v>
      </c>
      <c r="I2" s="25">
        <f t="shared" ref="I2:I34" si="2">(H2-1.53)/0.31</f>
        <v>0.67782395186565436</v>
      </c>
      <c r="J2" s="27" t="s">
        <v>1012</v>
      </c>
      <c r="K2" s="28">
        <f>_xlfn.STDEV.P(I2:I26)</f>
        <v>0.21285190123262143</v>
      </c>
    </row>
    <row r="3" spans="1:20" x14ac:dyDescent="0.2">
      <c r="A3" t="s">
        <v>480</v>
      </c>
      <c r="B3" s="25">
        <v>338.01012545916802</v>
      </c>
      <c r="C3" s="25">
        <v>5.3451578738202201</v>
      </c>
      <c r="D3" t="s">
        <v>882</v>
      </c>
      <c r="E3" s="24">
        <v>80.639921411419706</v>
      </c>
      <c r="F3" s="8">
        <f t="shared" ref="F3:F34" si="3">C3/B3</f>
        <v>1.5813602821983866E-2</v>
      </c>
      <c r="G3" s="25">
        <f t="shared" si="0"/>
        <v>63.236696359277019</v>
      </c>
      <c r="H3" s="25">
        <f t="shared" si="1"/>
        <v>1.7475130024298371</v>
      </c>
      <c r="I3" s="25">
        <f t="shared" si="2"/>
        <v>0.70165484654786148</v>
      </c>
      <c r="J3" s="27" t="s">
        <v>1013</v>
      </c>
      <c r="K3" s="28">
        <f>MIN(I2:I26)</f>
        <v>0.25628342231230644</v>
      </c>
    </row>
    <row r="4" spans="1:20" x14ac:dyDescent="0.2">
      <c r="A4" t="s">
        <v>1014</v>
      </c>
      <c r="B4" s="25">
        <v>407.18341483970698</v>
      </c>
      <c r="C4" s="25">
        <v>5.5985534613293799</v>
      </c>
      <c r="D4" t="s">
        <v>888</v>
      </c>
      <c r="E4" s="24">
        <v>81.718633463123638</v>
      </c>
      <c r="F4" s="8">
        <f t="shared" si="3"/>
        <v>1.3749463404675564E-2</v>
      </c>
      <c r="G4" s="25">
        <f t="shared" si="0"/>
        <v>72.730111028183529</v>
      </c>
      <c r="H4" s="25">
        <f t="shared" si="1"/>
        <v>1.8092707616984349</v>
      </c>
      <c r="I4" s="25">
        <f t="shared" si="2"/>
        <v>0.90087342483366095</v>
      </c>
      <c r="J4" s="27" t="s">
        <v>1015</v>
      </c>
      <c r="K4" s="28">
        <f>MAX(I2:I26)</f>
        <v>1.0308306936445384</v>
      </c>
    </row>
    <row r="5" spans="1:20" ht="16" thickBot="1" x14ac:dyDescent="0.25">
      <c r="A5" t="s">
        <v>537</v>
      </c>
      <c r="B5" s="25">
        <v>382.610245539066</v>
      </c>
      <c r="C5" s="25">
        <v>6.3736805311626297</v>
      </c>
      <c r="D5" t="s">
        <v>891</v>
      </c>
      <c r="E5" s="24">
        <v>80.692496971490741</v>
      </c>
      <c r="F5" s="8">
        <f t="shared" si="3"/>
        <v>1.6658415725858685E-2</v>
      </c>
      <c r="G5" s="25">
        <f t="shared" si="0"/>
        <v>60.029718099045304</v>
      </c>
      <c r="H5" s="25">
        <f t="shared" si="1"/>
        <v>1.7244949797109859</v>
      </c>
      <c r="I5" s="25">
        <f t="shared" si="2"/>
        <v>0.6274031603580188</v>
      </c>
      <c r="J5" s="29" t="s">
        <v>872</v>
      </c>
      <c r="K5" s="30">
        <f>AVERAGE(I2:I26)</f>
        <v>0.57382541170751222</v>
      </c>
    </row>
    <row r="6" spans="1:20" x14ac:dyDescent="0.2">
      <c r="A6" t="s">
        <v>560</v>
      </c>
      <c r="B6" s="25">
        <v>384.42730609630001</v>
      </c>
      <c r="C6" s="45">
        <v>5.08167637566737</v>
      </c>
      <c r="D6" t="s">
        <v>894</v>
      </c>
      <c r="E6" s="24">
        <v>79.768286116941468</v>
      </c>
      <c r="F6" s="8">
        <f t="shared" si="3"/>
        <v>1.3218822635857186E-2</v>
      </c>
      <c r="G6" s="25">
        <f t="shared" si="0"/>
        <v>75.649702514913429</v>
      </c>
      <c r="H6" s="25">
        <f t="shared" si="1"/>
        <v>1.8266236908362699</v>
      </c>
      <c r="I6" s="25">
        <f t="shared" si="2"/>
        <v>0.95685061560087037</v>
      </c>
    </row>
    <row r="7" spans="1:20" x14ac:dyDescent="0.2">
      <c r="A7" t="s">
        <v>569</v>
      </c>
      <c r="B7" s="25">
        <v>294.48009444465202</v>
      </c>
      <c r="C7" s="25">
        <v>6.1946591397096196</v>
      </c>
      <c r="D7" t="s">
        <v>897</v>
      </c>
      <c r="E7" s="24">
        <v>80.677154061226602</v>
      </c>
      <c r="F7" s="8">
        <f t="shared" si="3"/>
        <v>2.103591806906974E-2</v>
      </c>
      <c r="G7" s="25">
        <f t="shared" si="0"/>
        <v>47.537739817990385</v>
      </c>
      <c r="H7" s="25">
        <f t="shared" si="1"/>
        <v>1.6210096577370445</v>
      </c>
      <c r="I7" s="25">
        <f t="shared" si="2"/>
        <v>0.29357954108724033</v>
      </c>
    </row>
    <row r="8" spans="1:20" x14ac:dyDescent="0.2">
      <c r="A8" t="s">
        <v>584</v>
      </c>
      <c r="B8" s="25">
        <v>318.82176920140301</v>
      </c>
      <c r="C8" s="25">
        <v>6.1715641717304504</v>
      </c>
      <c r="D8" t="s">
        <v>898</v>
      </c>
      <c r="E8" s="24">
        <v>80.677154061226602</v>
      </c>
      <c r="F8" s="8">
        <f t="shared" si="3"/>
        <v>1.9357411469076345E-2</v>
      </c>
      <c r="G8" s="25">
        <f t="shared" si="0"/>
        <v>51.659799741174581</v>
      </c>
      <c r="H8" s="25">
        <f t="shared" si="1"/>
        <v>1.6579524027369765</v>
      </c>
      <c r="I8" s="25">
        <f t="shared" si="2"/>
        <v>0.41274968624831132</v>
      </c>
    </row>
    <row r="9" spans="1:20" x14ac:dyDescent="0.2">
      <c r="A9" t="s">
        <v>592</v>
      </c>
      <c r="B9" s="25">
        <v>349.14316732928597</v>
      </c>
      <c r="C9" s="25">
        <v>6.3148871585477799</v>
      </c>
      <c r="D9" t="s">
        <v>899</v>
      </c>
      <c r="E9" s="24">
        <v>80.077873602796672</v>
      </c>
      <c r="F9" s="8">
        <f t="shared" si="3"/>
        <v>1.8086812945109266E-2</v>
      </c>
      <c r="G9" s="25">
        <f t="shared" si="0"/>
        <v>55.288900428994779</v>
      </c>
      <c r="H9" s="25">
        <f t="shared" si="1"/>
        <v>1.6880637894529769</v>
      </c>
      <c r="I9" s="25">
        <f t="shared" si="2"/>
        <v>0.50988319178379626</v>
      </c>
    </row>
    <row r="10" spans="1:20" x14ac:dyDescent="0.2">
      <c r="A10" t="s">
        <v>606</v>
      </c>
      <c r="B10" s="25">
        <v>318.55355299680201</v>
      </c>
      <c r="C10" s="25">
        <v>6.36378030987765</v>
      </c>
      <c r="D10" t="s">
        <v>900</v>
      </c>
      <c r="E10" s="24">
        <v>81.049038462163807</v>
      </c>
      <c r="F10" s="8">
        <f t="shared" si="3"/>
        <v>1.9977112953254477E-2</v>
      </c>
      <c r="G10" s="25">
        <f t="shared" si="0"/>
        <v>50.057283168992129</v>
      </c>
      <c r="H10" s="25">
        <f t="shared" si="1"/>
        <v>1.6439612419595735</v>
      </c>
      <c r="I10" s="25">
        <f t="shared" si="2"/>
        <v>0.36761690954701121</v>
      </c>
    </row>
    <row r="11" spans="1:20" x14ac:dyDescent="0.2">
      <c r="A11" t="s">
        <v>620</v>
      </c>
      <c r="B11" s="25">
        <v>321.05179662485801</v>
      </c>
      <c r="C11" s="25">
        <v>6.9314579424787004</v>
      </c>
      <c r="D11" t="s">
        <v>901</v>
      </c>
      <c r="E11" s="24">
        <v>81.049038462163807</v>
      </c>
      <c r="F11" s="8">
        <f t="shared" si="3"/>
        <v>2.1589843182151562E-2</v>
      </c>
      <c r="G11" s="25">
        <f t="shared" si="0"/>
        <v>46.318076123253427</v>
      </c>
      <c r="H11" s="25">
        <f t="shared" si="1"/>
        <v>1.609447860916815</v>
      </c>
      <c r="I11" s="25">
        <f t="shared" si="2"/>
        <v>0.25628342231230644</v>
      </c>
    </row>
    <row r="12" spans="1:20" ht="16" thickBot="1" x14ac:dyDescent="0.25">
      <c r="A12" t="s">
        <v>629</v>
      </c>
      <c r="B12" s="25">
        <v>316.43783921816703</v>
      </c>
      <c r="C12" s="25">
        <v>6.68349789153533</v>
      </c>
      <c r="D12" t="s">
        <v>902</v>
      </c>
      <c r="E12" s="24">
        <v>81.049038462163807</v>
      </c>
      <c r="F12" s="8">
        <f t="shared" si="3"/>
        <v>2.1121045157078747E-2</v>
      </c>
      <c r="G12" s="25">
        <f t="shared" si="0"/>
        <v>47.34614184870717</v>
      </c>
      <c r="H12" s="25">
        <f t="shared" si="1"/>
        <v>1.6192136601283391</v>
      </c>
      <c r="I12" s="25">
        <f t="shared" si="2"/>
        <v>0.28778600041399705</v>
      </c>
    </row>
    <row r="13" spans="1:20" ht="16" thickBot="1" x14ac:dyDescent="0.25">
      <c r="A13" t="s">
        <v>637</v>
      </c>
      <c r="B13" s="25">
        <v>318.13885335531302</v>
      </c>
      <c r="C13" s="25">
        <v>5.7352908249400203</v>
      </c>
      <c r="D13" t="s">
        <v>903</v>
      </c>
      <c r="E13" s="24">
        <v>81.049038462163807</v>
      </c>
      <c r="F13" s="8">
        <f t="shared" si="3"/>
        <v>1.8027634048628973E-2</v>
      </c>
      <c r="G13" s="25">
        <f t="shared" si="0"/>
        <v>55.470396021049226</v>
      </c>
      <c r="H13" s="25">
        <f t="shared" si="1"/>
        <v>1.6895162444440306</v>
      </c>
      <c r="I13" s="25">
        <f t="shared" si="2"/>
        <v>0.5145685304646147</v>
      </c>
      <c r="J13" s="46"/>
      <c r="K13" s="149" t="s">
        <v>1062</v>
      </c>
      <c r="L13" s="150"/>
      <c r="M13" s="150"/>
      <c r="N13" s="151"/>
      <c r="O13" s="149" t="s">
        <v>1064</v>
      </c>
      <c r="P13" s="150"/>
      <c r="Q13" s="151"/>
      <c r="R13" s="149" t="s">
        <v>1343</v>
      </c>
      <c r="S13" s="150"/>
      <c r="T13" s="151"/>
    </row>
    <row r="14" spans="1:20" x14ac:dyDescent="0.2">
      <c r="A14" t="s">
        <v>645</v>
      </c>
      <c r="B14" s="25">
        <v>313.10646632913301</v>
      </c>
      <c r="C14" s="25">
        <v>5.8113604888791404</v>
      </c>
      <c r="D14" t="s">
        <v>904</v>
      </c>
      <c r="E14" s="24">
        <v>81.049038462163807</v>
      </c>
      <c r="F14" s="8">
        <f t="shared" si="3"/>
        <v>1.8560333668645228E-2</v>
      </c>
      <c r="G14" s="25">
        <f t="shared" si="0"/>
        <v>53.878341728809716</v>
      </c>
      <c r="H14" s="25">
        <f t="shared" si="1"/>
        <v>1.6766068111394239</v>
      </c>
      <c r="I14" s="25">
        <f t="shared" si="2"/>
        <v>0.47292519722394794</v>
      </c>
      <c r="J14" s="27" t="s">
        <v>439</v>
      </c>
      <c r="K14" s="41" t="s">
        <v>1015</v>
      </c>
      <c r="L14" t="s">
        <v>1013</v>
      </c>
      <c r="M14" t="s">
        <v>872</v>
      </c>
      <c r="N14" t="s">
        <v>1063</v>
      </c>
      <c r="O14" s="27" t="s">
        <v>1015</v>
      </c>
      <c r="P14" t="s">
        <v>872</v>
      </c>
      <c r="Q14" s="47" t="s">
        <v>1013</v>
      </c>
      <c r="R14" s="27" t="s">
        <v>1015</v>
      </c>
      <c r="S14" t="s">
        <v>872</v>
      </c>
      <c r="T14" s="47" t="s">
        <v>1013</v>
      </c>
    </row>
    <row r="15" spans="1:20" x14ac:dyDescent="0.2">
      <c r="A15" t="s">
        <v>654</v>
      </c>
      <c r="B15" s="25">
        <v>315.78930572349901</v>
      </c>
      <c r="C15" s="25">
        <v>5.1538112355320997</v>
      </c>
      <c r="D15" t="s">
        <v>905</v>
      </c>
      <c r="E15" s="24">
        <v>81.049038462163807</v>
      </c>
      <c r="F15" s="8">
        <f t="shared" si="3"/>
        <v>1.6320410926279783E-2</v>
      </c>
      <c r="G15" s="25">
        <f t="shared" si="0"/>
        <v>61.27296699311411</v>
      </c>
      <c r="H15" s="25">
        <f t="shared" si="1"/>
        <v>1.733563734411226</v>
      </c>
      <c r="I15" s="25">
        <f t="shared" si="2"/>
        <v>0.6566572077781484</v>
      </c>
      <c r="J15" s="27" t="s">
        <v>873</v>
      </c>
      <c r="K15" s="48">
        <v>1.0308306936445384</v>
      </c>
      <c r="L15" s="8">
        <v>0.25628342231230644</v>
      </c>
      <c r="M15" s="8">
        <v>0.57382541170751222</v>
      </c>
      <c r="N15" s="8">
        <v>0.21285190123262143</v>
      </c>
      <c r="O15" s="49">
        <v>0.28210000000000002</v>
      </c>
      <c r="P15" s="8">
        <v>0.2429</v>
      </c>
      <c r="Q15" s="28">
        <v>0.21729999999999999</v>
      </c>
      <c r="R15" s="27">
        <v>1.5</v>
      </c>
      <c r="S15">
        <v>1.05</v>
      </c>
      <c r="T15" s="47">
        <v>0.73</v>
      </c>
    </row>
    <row r="16" spans="1:20" ht="16" thickBot="1" x14ac:dyDescent="0.25">
      <c r="A16" t="s">
        <v>676</v>
      </c>
      <c r="B16" s="25">
        <v>315.28716978710099</v>
      </c>
      <c r="C16" s="25">
        <v>5.4342466718385403</v>
      </c>
      <c r="D16" t="s">
        <v>907</v>
      </c>
      <c r="E16" s="24">
        <v>78.373096140757667</v>
      </c>
      <c r="F16" s="8">
        <f t="shared" si="3"/>
        <v>1.723586365886071E-2</v>
      </c>
      <c r="G16" s="25">
        <f t="shared" si="0"/>
        <v>58.018560589269597</v>
      </c>
      <c r="H16" s="25">
        <f t="shared" si="1"/>
        <v>1.7094116309396945</v>
      </c>
      <c r="I16" s="25">
        <f t="shared" si="2"/>
        <v>0.57874719657965956</v>
      </c>
      <c r="J16" s="29" t="s">
        <v>874</v>
      </c>
      <c r="K16" s="50">
        <v>1.0156511927823126</v>
      </c>
      <c r="L16" s="50">
        <v>0.28005117986967343</v>
      </c>
      <c r="M16" s="50">
        <v>0.78533367334815773</v>
      </c>
      <c r="N16" s="50">
        <v>0.17898575080419801</v>
      </c>
      <c r="O16" s="51">
        <v>0.28120000000000001</v>
      </c>
      <c r="P16" s="50">
        <v>0.26069999999999999</v>
      </c>
      <c r="Q16" s="30">
        <v>0.21879999999999999</v>
      </c>
      <c r="R16" s="29">
        <v>1.49</v>
      </c>
      <c r="S16" s="52">
        <v>1.26</v>
      </c>
      <c r="T16" s="53">
        <v>0.75</v>
      </c>
    </row>
    <row r="17" spans="1:15" x14ac:dyDescent="0.2">
      <c r="A17" t="s">
        <v>684</v>
      </c>
      <c r="B17" s="25">
        <v>331.26751834535702</v>
      </c>
      <c r="C17" s="25">
        <v>6.6809982064131201</v>
      </c>
      <c r="D17" t="s">
        <v>908</v>
      </c>
      <c r="E17" s="24">
        <v>81.669327976760258</v>
      </c>
      <c r="F17" s="8">
        <f t="shared" si="3"/>
        <v>2.0167984593792758E-2</v>
      </c>
      <c r="G17" s="25">
        <f t="shared" si="0"/>
        <v>49.583536488210974</v>
      </c>
      <c r="H17" s="25">
        <f t="shared" si="1"/>
        <v>1.63973726016143</v>
      </c>
      <c r="I17" s="25">
        <f t="shared" si="2"/>
        <v>0.35399116181106427</v>
      </c>
    </row>
    <row r="18" spans="1:15" x14ac:dyDescent="0.2">
      <c r="A18" t="s">
        <v>698</v>
      </c>
      <c r="B18" s="25">
        <v>370.76366986381998</v>
      </c>
      <c r="C18" s="25">
        <v>4.6524782396089002</v>
      </c>
      <c r="D18" t="s">
        <v>912</v>
      </c>
      <c r="E18" s="24">
        <v>81.629940696388118</v>
      </c>
      <c r="F18" s="8">
        <f t="shared" si="3"/>
        <v>1.254836602873668E-2</v>
      </c>
      <c r="G18" s="25">
        <f t="shared" si="0"/>
        <v>79.691650507319167</v>
      </c>
      <c r="H18" s="25">
        <f t="shared" si="1"/>
        <v>1.8495575150298069</v>
      </c>
      <c r="I18" s="25">
        <f t="shared" si="2"/>
        <v>1.0308306936445384</v>
      </c>
    </row>
    <row r="19" spans="1:15" x14ac:dyDescent="0.2">
      <c r="A19" t="s">
        <v>726</v>
      </c>
      <c r="B19" s="25">
        <v>305.67356210141401</v>
      </c>
      <c r="C19" s="25">
        <v>6.0286988760504201</v>
      </c>
      <c r="D19" t="s">
        <v>915</v>
      </c>
      <c r="E19" s="24">
        <v>81.50401990813036</v>
      </c>
      <c r="F19" s="8">
        <f t="shared" si="3"/>
        <v>1.9722670271530598E-2</v>
      </c>
      <c r="G19" s="25">
        <f t="shared" si="0"/>
        <v>50.703073480039173</v>
      </c>
      <c r="H19" s="25">
        <f t="shared" si="1"/>
        <v>1.6496538032342638</v>
      </c>
      <c r="I19" s="25">
        <f t="shared" si="2"/>
        <v>0.38598001043310898</v>
      </c>
    </row>
    <row r="20" spans="1:15" x14ac:dyDescent="0.2">
      <c r="A20" t="s">
        <v>747</v>
      </c>
      <c r="B20" s="25">
        <v>337.32793331518099</v>
      </c>
      <c r="C20" s="25">
        <v>6.84938583828154</v>
      </c>
      <c r="D20" t="s">
        <v>917</v>
      </c>
      <c r="E20" s="24">
        <v>81.869887101992177</v>
      </c>
      <c r="F20" s="8">
        <f t="shared" si="3"/>
        <v>2.0304828512027921E-2</v>
      </c>
      <c r="G20" s="25">
        <f t="shared" si="0"/>
        <v>49.249369400368614</v>
      </c>
      <c r="H20" s="25">
        <f t="shared" si="1"/>
        <v>1.6367328822697265</v>
      </c>
      <c r="I20" s="25">
        <f t="shared" si="2"/>
        <v>0.344299620224924</v>
      </c>
    </row>
    <row r="21" spans="1:15" x14ac:dyDescent="0.2">
      <c r="A21" t="s">
        <v>761</v>
      </c>
      <c r="B21" s="25">
        <v>358.54457310224001</v>
      </c>
      <c r="C21" s="25">
        <v>5.0445013749787897</v>
      </c>
      <c r="D21" t="s">
        <v>918</v>
      </c>
      <c r="E21" s="24">
        <v>79.420051792752872</v>
      </c>
      <c r="F21" s="8">
        <f t="shared" si="3"/>
        <v>1.4069384264645768E-2</v>
      </c>
      <c r="G21" s="25">
        <f t="shared" si="0"/>
        <v>71.076315863576809</v>
      </c>
      <c r="H21" s="25">
        <f t="shared" si="1"/>
        <v>1.7991246188679961</v>
      </c>
      <c r="I21" s="25">
        <f t="shared" si="2"/>
        <v>0.86814393183224547</v>
      </c>
    </row>
    <row r="22" spans="1:15" x14ac:dyDescent="0.2">
      <c r="A22" t="s">
        <v>787</v>
      </c>
      <c r="B22" s="25">
        <v>303.11877039556202</v>
      </c>
      <c r="C22" s="25">
        <v>5.4303060762937303</v>
      </c>
      <c r="D22" t="s">
        <v>920</v>
      </c>
      <c r="E22" s="24">
        <v>80.096757896522448</v>
      </c>
      <c r="F22" s="8">
        <f t="shared" si="3"/>
        <v>1.7914779969605062E-2</v>
      </c>
      <c r="G22" s="25">
        <f t="shared" si="0"/>
        <v>55.819831541143145</v>
      </c>
      <c r="H22" s="25">
        <f t="shared" si="1"/>
        <v>1.692299066719537</v>
      </c>
      <c r="I22" s="25">
        <f t="shared" si="2"/>
        <v>0.5235453765146354</v>
      </c>
    </row>
    <row r="23" spans="1:15" x14ac:dyDescent="0.2">
      <c r="A23" t="s">
        <v>810</v>
      </c>
      <c r="B23" s="25">
        <v>371.28693111000598</v>
      </c>
      <c r="C23" s="25">
        <v>5.89970944818878</v>
      </c>
      <c r="D23" t="s">
        <v>929</v>
      </c>
      <c r="E23" s="24">
        <v>80.766399840306349</v>
      </c>
      <c r="F23" s="8">
        <f t="shared" si="3"/>
        <v>1.5889892570554273E-2</v>
      </c>
      <c r="G23" s="25">
        <f t="shared" si="0"/>
        <v>62.933087530944704</v>
      </c>
      <c r="H23" s="25">
        <f t="shared" si="1"/>
        <v>1.7453853945811533</v>
      </c>
      <c r="I23" s="25">
        <f t="shared" si="2"/>
        <v>0.694791595423075</v>
      </c>
    </row>
    <row r="24" spans="1:15" x14ac:dyDescent="0.2">
      <c r="A24" t="s">
        <v>817</v>
      </c>
      <c r="B24" s="25">
        <v>338.08921650702501</v>
      </c>
      <c r="C24" s="25">
        <v>6.1571981233502804</v>
      </c>
      <c r="D24" t="s">
        <v>930</v>
      </c>
      <c r="E24" s="24">
        <v>80.766399840306349</v>
      </c>
      <c r="F24" s="8">
        <f t="shared" si="3"/>
        <v>1.8211755426462539E-2</v>
      </c>
      <c r="G24" s="25">
        <f t="shared" si="0"/>
        <v>54.909588701534666</v>
      </c>
      <c r="H24" s="25">
        <f t="shared" si="1"/>
        <v>1.6850124954508212</v>
      </c>
      <c r="I24" s="25">
        <f t="shared" si="2"/>
        <v>0.50004030790587484</v>
      </c>
    </row>
    <row r="25" spans="1:15" x14ac:dyDescent="0.2">
      <c r="A25" t="s">
        <v>845</v>
      </c>
      <c r="B25" s="25">
        <v>338.07356235334299</v>
      </c>
      <c r="C25" s="25">
        <v>5.37302176132751</v>
      </c>
      <c r="D25" t="s">
        <v>939</v>
      </c>
      <c r="E25" s="24">
        <v>81.10399990995252</v>
      </c>
      <c r="F25" s="8">
        <f t="shared" si="3"/>
        <v>1.5893055120683498E-2</v>
      </c>
      <c r="G25" s="25">
        <f t="shared" si="0"/>
        <v>62.920564511135595</v>
      </c>
      <c r="H25" s="25">
        <f t="shared" si="1"/>
        <v>1.7452974124486749</v>
      </c>
      <c r="I25" s="25">
        <f t="shared" si="2"/>
        <v>0.69450778209249953</v>
      </c>
    </row>
    <row r="26" spans="1:15" s="7" customFormat="1" ht="16" thickBot="1" x14ac:dyDescent="0.25">
      <c r="A26" s="7" t="s">
        <v>858</v>
      </c>
      <c r="B26" s="44">
        <v>327.846672341361</v>
      </c>
      <c r="C26" s="44">
        <v>5.0677799762977802</v>
      </c>
      <c r="D26" s="7" t="s">
        <v>940</v>
      </c>
      <c r="E26" s="42">
        <v>80.168015214258759</v>
      </c>
      <c r="F26" s="43">
        <f t="shared" si="3"/>
        <v>1.5457774636251604E-2</v>
      </c>
      <c r="G26" s="44">
        <f t="shared" si="0"/>
        <v>64.692365073999596</v>
      </c>
      <c r="H26" s="44">
        <f t="shared" si="1"/>
        <v>1.7575715983498295</v>
      </c>
      <c r="I26" s="44">
        <f t="shared" si="2"/>
        <v>0.7341019301607401</v>
      </c>
      <c r="J26"/>
      <c r="K26"/>
    </row>
    <row r="27" spans="1:15" ht="16" thickBot="1" x14ac:dyDescent="0.25">
      <c r="A27" t="s">
        <v>63</v>
      </c>
      <c r="B27" s="25">
        <v>375.76094636326297</v>
      </c>
      <c r="C27" s="25">
        <v>5.31257472270969</v>
      </c>
      <c r="D27" t="s">
        <v>945</v>
      </c>
      <c r="E27" s="24">
        <v>82.653588917770676</v>
      </c>
      <c r="F27" s="8">
        <f t="shared" si="3"/>
        <v>1.4138176875820974E-2</v>
      </c>
      <c r="G27" s="25">
        <f t="shared" si="0"/>
        <v>70.730477400533445</v>
      </c>
      <c r="H27" s="25">
        <f t="shared" si="1"/>
        <v>1.7969725752382182</v>
      </c>
      <c r="I27" s="25">
        <f t="shared" si="2"/>
        <v>0.86120185560715534</v>
      </c>
      <c r="J27" s="149" t="s">
        <v>1513</v>
      </c>
      <c r="K27" s="151"/>
      <c r="M27" s="152"/>
      <c r="N27" s="152"/>
      <c r="O27" s="152"/>
    </row>
    <row r="28" spans="1:15" x14ac:dyDescent="0.2">
      <c r="A28" t="s">
        <v>87</v>
      </c>
      <c r="B28" s="25">
        <v>382.69018108778897</v>
      </c>
      <c r="C28" s="25">
        <v>5.7160892589189496</v>
      </c>
      <c r="D28" t="s">
        <v>947</v>
      </c>
      <c r="E28" s="24">
        <v>83.491650561908997</v>
      </c>
      <c r="F28" s="8">
        <f t="shared" si="3"/>
        <v>1.4936597648445234E-2</v>
      </c>
      <c r="G28" s="25">
        <f t="shared" si="0"/>
        <v>66.94965102069888</v>
      </c>
      <c r="H28" s="25">
        <f t="shared" si="1"/>
        <v>1.7727227004734241</v>
      </c>
      <c r="I28" s="25">
        <f t="shared" si="2"/>
        <v>0.78297645314007758</v>
      </c>
      <c r="J28" s="27" t="s">
        <v>1012</v>
      </c>
      <c r="K28" s="54">
        <f>_xlfn.STDEV.P(I27:I46)</f>
        <v>0.17898575080419801</v>
      </c>
    </row>
    <row r="29" spans="1:15" x14ac:dyDescent="0.2">
      <c r="A29" t="s">
        <v>1016</v>
      </c>
      <c r="B29" s="25">
        <v>344.59297927366401</v>
      </c>
      <c r="C29" s="25">
        <v>5.0651826477028301</v>
      </c>
      <c r="D29" t="s">
        <v>948</v>
      </c>
      <c r="E29" s="24">
        <v>83.563194964553688</v>
      </c>
      <c r="F29" s="8">
        <f t="shared" si="3"/>
        <v>1.4699030312164992E-2</v>
      </c>
      <c r="G29" s="25">
        <f t="shared" si="0"/>
        <v>68.031698606158727</v>
      </c>
      <c r="H29" s="25">
        <f t="shared" si="1"/>
        <v>1.7798022544125474</v>
      </c>
      <c r="I29" s="25">
        <f t="shared" si="2"/>
        <v>0.80581372391144301</v>
      </c>
      <c r="J29" s="27" t="s">
        <v>1013</v>
      </c>
      <c r="K29" s="55">
        <f>MIN(I27:I46)</f>
        <v>0.28005117986967343</v>
      </c>
    </row>
    <row r="30" spans="1:15" x14ac:dyDescent="0.2">
      <c r="A30" t="s">
        <v>1017</v>
      </c>
      <c r="B30" s="25">
        <v>378.70095927813401</v>
      </c>
      <c r="C30" s="25">
        <v>5.2287879094694203</v>
      </c>
      <c r="D30" t="s">
        <v>949</v>
      </c>
      <c r="E30" s="24">
        <v>83.563194964553688</v>
      </c>
      <c r="F30" s="8">
        <f t="shared" si="3"/>
        <v>1.3807168377487994E-2</v>
      </c>
      <c r="G30" s="25">
        <f t="shared" si="0"/>
        <v>72.426146524761577</v>
      </c>
      <c r="H30" s="25">
        <f t="shared" si="1"/>
        <v>1.807423611644509</v>
      </c>
      <c r="I30" s="25">
        <f t="shared" si="2"/>
        <v>0.89491487627260968</v>
      </c>
      <c r="J30" s="27" t="s">
        <v>1015</v>
      </c>
      <c r="K30" s="55">
        <f>MAX(I27:I46)</f>
        <v>1.0156511927823126</v>
      </c>
    </row>
    <row r="31" spans="1:15" ht="16" thickBot="1" x14ac:dyDescent="0.25">
      <c r="A31" t="s">
        <v>138</v>
      </c>
      <c r="B31" s="25">
        <v>381.098560188909</v>
      </c>
      <c r="C31" s="25">
        <v>5.3110189423681602</v>
      </c>
      <c r="D31" t="s">
        <v>951</v>
      </c>
      <c r="E31" s="24">
        <v>83.66446064329655</v>
      </c>
      <c r="F31" s="8">
        <f t="shared" si="3"/>
        <v>1.3936077165275854E-2</v>
      </c>
      <c r="G31" s="25">
        <f t="shared" si="0"/>
        <v>71.75620428478058</v>
      </c>
      <c r="H31" s="25">
        <f t="shared" si="1"/>
        <v>1.8033245116946108</v>
      </c>
      <c r="I31" s="25">
        <f t="shared" si="2"/>
        <v>0.88169197320842196</v>
      </c>
      <c r="J31" s="29" t="s">
        <v>872</v>
      </c>
      <c r="K31" s="56">
        <f>AVERAGE(I27:I46)</f>
        <v>0.78533367334815773</v>
      </c>
    </row>
    <row r="32" spans="1:15" ht="16" thickBot="1" x14ac:dyDescent="0.25">
      <c r="A32" t="s">
        <v>153</v>
      </c>
      <c r="B32" s="25">
        <v>399.535832048911</v>
      </c>
      <c r="C32" s="25">
        <v>5.0673697852023896</v>
      </c>
      <c r="D32" t="s">
        <v>953</v>
      </c>
      <c r="E32" s="24">
        <v>83.495754132025183</v>
      </c>
      <c r="F32" s="8">
        <f t="shared" si="3"/>
        <v>1.2683142233365552E-2</v>
      </c>
      <c r="G32" s="25">
        <f t="shared" si="0"/>
        <v>78.84481476280375</v>
      </c>
      <c r="H32" s="25">
        <f t="shared" si="1"/>
        <v>1.8448518697625169</v>
      </c>
      <c r="I32" s="25">
        <f t="shared" si="2"/>
        <v>1.0156511927823126</v>
      </c>
    </row>
    <row r="33" spans="1:11" ht="16" thickBot="1" x14ac:dyDescent="0.25">
      <c r="A33" t="s">
        <v>168</v>
      </c>
      <c r="B33" s="25">
        <v>366.813063475452</v>
      </c>
      <c r="C33" s="25">
        <v>5.0634722095983697</v>
      </c>
      <c r="D33" t="s">
        <v>965</v>
      </c>
      <c r="E33" s="24">
        <v>81.231461862347501</v>
      </c>
      <c r="F33" s="8">
        <f t="shared" si="3"/>
        <v>1.3803958238628077E-2</v>
      </c>
      <c r="G33" s="25">
        <f t="shared" si="0"/>
        <v>72.442989373994664</v>
      </c>
      <c r="H33" s="25">
        <f t="shared" si="1"/>
        <v>1.8075261691598021</v>
      </c>
      <c r="I33" s="25">
        <f t="shared" si="2"/>
        <v>0.89524570696710359</v>
      </c>
      <c r="J33" s="57" t="s">
        <v>1516</v>
      </c>
      <c r="K33" s="58" t="s">
        <v>1515</v>
      </c>
    </row>
    <row r="34" spans="1:11" x14ac:dyDescent="0.2">
      <c r="A34" t="s">
        <v>183</v>
      </c>
      <c r="B34" s="25">
        <v>382.16693228206901</v>
      </c>
      <c r="C34" s="25">
        <v>5.32803980170352</v>
      </c>
      <c r="D34" t="s">
        <v>966</v>
      </c>
      <c r="E34" s="24">
        <v>81.231461862347501</v>
      </c>
      <c r="F34" s="8">
        <f t="shared" si="3"/>
        <v>1.394165573114267E-2</v>
      </c>
      <c r="G34" s="25">
        <f t="shared" si="0"/>
        <v>71.72749200557395</v>
      </c>
      <c r="H34" s="25">
        <f t="shared" si="1"/>
        <v>1.8031479655460407</v>
      </c>
      <c r="I34" s="25">
        <f t="shared" si="2"/>
        <v>0.88112246950335715</v>
      </c>
      <c r="J34" s="27" t="s">
        <v>1012</v>
      </c>
      <c r="K34" s="55">
        <f>_xlfn.STDEV.P(I27:I32,I35,I38,I42:I43)</f>
        <v>0.1113820611032254</v>
      </c>
    </row>
    <row r="35" spans="1:11" x14ac:dyDescent="0.2">
      <c r="A35" t="s">
        <v>206</v>
      </c>
      <c r="B35" s="25">
        <v>409.42753990390298</v>
      </c>
      <c r="C35" s="25">
        <v>6.0042690269481396</v>
      </c>
      <c r="D35" t="s">
        <v>969</v>
      </c>
      <c r="E35" s="24">
        <v>82.943942661615338</v>
      </c>
      <c r="F35" s="8">
        <f t="shared" ref="F35:F46" si="4">C35/B35</f>
        <v>1.4665034570848374E-2</v>
      </c>
      <c r="G35" s="25">
        <f t="shared" si="0"/>
        <v>68.189406248508405</v>
      </c>
      <c r="H35" s="25">
        <f t="shared" ref="H35:H46" si="5">LOG((0.9*G35)-1)</f>
        <v>1.780824525480859</v>
      </c>
      <c r="I35" s="25">
        <f t="shared" ref="I35:I46" si="6">(H35-1.53)/0.31</f>
        <v>0.80911137251889997</v>
      </c>
      <c r="J35" s="27" t="s">
        <v>1013</v>
      </c>
      <c r="K35" s="59">
        <f>MIN(I27:I32,I35,I38,I42:I43)</f>
        <v>0.57289436910859259</v>
      </c>
    </row>
    <row r="36" spans="1:11" x14ac:dyDescent="0.2">
      <c r="A36" t="s">
        <v>221</v>
      </c>
      <c r="B36" s="25">
        <v>427.58918640603702</v>
      </c>
      <c r="C36" s="25">
        <v>5.4600157581094004</v>
      </c>
      <c r="D36" t="s">
        <v>970</v>
      </c>
      <c r="E36" s="24">
        <v>80.964727457259016</v>
      </c>
      <c r="F36" s="8">
        <f t="shared" si="4"/>
        <v>1.2769302713199558E-2</v>
      </c>
      <c r="G36" s="25">
        <f t="shared" si="0"/>
        <v>78.312811784648616</v>
      </c>
      <c r="H36" s="25">
        <f t="shared" si="5"/>
        <v>1.8418693769382422</v>
      </c>
      <c r="I36" s="25">
        <f t="shared" si="6"/>
        <v>1.0060302481878778</v>
      </c>
      <c r="J36" s="27" t="s">
        <v>1015</v>
      </c>
      <c r="K36" s="59">
        <f>MAX(I27:I32,I35,I38,I42:I43)</f>
        <v>1.0156511927823126</v>
      </c>
    </row>
    <row r="37" spans="1:11" ht="16" thickBot="1" x14ac:dyDescent="0.25">
      <c r="A37" t="s">
        <v>236</v>
      </c>
      <c r="B37" s="25">
        <v>337.50453564589299</v>
      </c>
      <c r="C37" s="25">
        <v>6.1502814491934901</v>
      </c>
      <c r="D37" t="s">
        <v>972</v>
      </c>
      <c r="E37" s="24">
        <v>82.128051737010225</v>
      </c>
      <c r="F37" s="8">
        <f t="shared" si="4"/>
        <v>1.8222811250294766E-2</v>
      </c>
      <c r="G37" s="25">
        <f t="shared" si="0"/>
        <v>54.876274920743867</v>
      </c>
      <c r="H37" s="25">
        <f t="shared" si="5"/>
        <v>1.6847434827725023</v>
      </c>
      <c r="I37" s="25">
        <f t="shared" si="6"/>
        <v>0.49917252507258797</v>
      </c>
      <c r="J37" s="29" t="s">
        <v>872</v>
      </c>
      <c r="K37" s="60">
        <f>AVERAGE(I27:I32,I35,I38,I42:I43)</f>
        <v>0.83635844949875859</v>
      </c>
    </row>
    <row r="38" spans="1:11" x14ac:dyDescent="0.2">
      <c r="A38" t="s">
        <v>279</v>
      </c>
      <c r="B38" s="25">
        <v>346.78782618739803</v>
      </c>
      <c r="C38" s="25">
        <v>6.0017299678266403</v>
      </c>
      <c r="D38" t="s">
        <v>976</v>
      </c>
      <c r="E38" s="24">
        <v>85.729180529896581</v>
      </c>
      <c r="F38" s="8">
        <f t="shared" si="4"/>
        <v>1.7306633954859221E-2</v>
      </c>
      <c r="G38" s="25">
        <f t="shared" si="0"/>
        <v>57.78131106304631</v>
      </c>
      <c r="H38" s="25">
        <f t="shared" si="5"/>
        <v>1.7075972544236637</v>
      </c>
      <c r="I38" s="25">
        <f t="shared" si="6"/>
        <v>0.57289436910859259</v>
      </c>
    </row>
    <row r="39" spans="1:11" ht="16" thickBot="1" x14ac:dyDescent="0.25">
      <c r="A39" t="s">
        <v>321</v>
      </c>
      <c r="B39" s="25">
        <v>380.86657141516298</v>
      </c>
      <c r="C39" s="25">
        <v>5.2299930788955402</v>
      </c>
      <c r="D39" t="s">
        <v>987</v>
      </c>
      <c r="E39" s="24">
        <v>79.961837347067146</v>
      </c>
      <c r="F39" s="8">
        <f t="shared" si="4"/>
        <v>1.3731824926148729E-2</v>
      </c>
      <c r="G39" s="25">
        <f t="shared" si="0"/>
        <v>72.82353258784687</v>
      </c>
      <c r="H39" s="25">
        <f t="shared" si="5"/>
        <v>1.8098368967887517</v>
      </c>
      <c r="I39" s="25">
        <f t="shared" si="6"/>
        <v>0.90269966706048932</v>
      </c>
    </row>
    <row r="40" spans="1:11" ht="16" thickBot="1" x14ac:dyDescent="0.25">
      <c r="A40" t="s">
        <v>333</v>
      </c>
      <c r="B40" s="25">
        <v>371.62989267621498</v>
      </c>
      <c r="C40" s="25">
        <v>5.8646058591010402</v>
      </c>
      <c r="D40" t="s">
        <v>988</v>
      </c>
      <c r="E40" s="24">
        <v>80.876397282463458</v>
      </c>
      <c r="F40" s="8">
        <f t="shared" si="4"/>
        <v>1.5780769993684596E-2</v>
      </c>
      <c r="G40" s="25">
        <f t="shared" si="0"/>
        <v>63.368264058103385</v>
      </c>
      <c r="H40" s="25">
        <f t="shared" si="5"/>
        <v>1.7484317657202497</v>
      </c>
      <c r="I40" s="25">
        <f t="shared" si="6"/>
        <v>0.70461859909757962</v>
      </c>
      <c r="J40" s="57" t="s">
        <v>1517</v>
      </c>
      <c r="K40" s="61" t="s">
        <v>1515</v>
      </c>
    </row>
    <row r="41" spans="1:11" x14ac:dyDescent="0.2">
      <c r="A41" t="s">
        <v>348</v>
      </c>
      <c r="B41" s="25">
        <v>313.70390681014101</v>
      </c>
      <c r="C41" s="25">
        <v>5.5274196359407997</v>
      </c>
      <c r="D41" t="s">
        <v>989</v>
      </c>
      <c r="E41" s="24">
        <v>80.240526232116977</v>
      </c>
      <c r="F41" s="8">
        <f t="shared" si="4"/>
        <v>1.7619862283978788E-2</v>
      </c>
      <c r="G41" s="25">
        <f t="shared" si="0"/>
        <v>56.754132573968526</v>
      </c>
      <c r="H41" s="25">
        <f t="shared" si="5"/>
        <v>1.6996532139552125</v>
      </c>
      <c r="I41" s="25">
        <f t="shared" si="6"/>
        <v>0.54726843211358867</v>
      </c>
      <c r="J41" s="27" t="s">
        <v>1012</v>
      </c>
      <c r="K41" s="62">
        <f>_xlfn.STDEV.P(I2:I26,I33:I34,I36:I37,I39:I41,I44:I46)</f>
        <v>0.225591287037119</v>
      </c>
    </row>
    <row r="42" spans="1:11" x14ac:dyDescent="0.2">
      <c r="A42" t="s">
        <v>371</v>
      </c>
      <c r="B42" s="25">
        <v>388.51569668843302</v>
      </c>
      <c r="C42" s="25">
        <v>5.2000602431497898</v>
      </c>
      <c r="D42" t="s">
        <v>992</v>
      </c>
      <c r="E42" s="24">
        <v>82.603495126716183</v>
      </c>
      <c r="F42" s="8">
        <f t="shared" si="4"/>
        <v>1.33844276755694E-2</v>
      </c>
      <c r="G42" s="25">
        <f t="shared" si="0"/>
        <v>74.713691480831883</v>
      </c>
      <c r="H42" s="25">
        <f t="shared" si="5"/>
        <v>1.8211355496013752</v>
      </c>
      <c r="I42" s="25">
        <f t="shared" si="6"/>
        <v>0.93914693419798456</v>
      </c>
      <c r="J42" s="27" t="s">
        <v>1013</v>
      </c>
      <c r="K42" s="59">
        <f>MIN((I2:I26,I33:I34,I36:I37,I39:I41,I44:I46))</f>
        <v>0.25628342231230644</v>
      </c>
    </row>
    <row r="43" spans="1:11" x14ac:dyDescent="0.2">
      <c r="A43" t="s">
        <v>386</v>
      </c>
      <c r="B43" s="25">
        <v>366.183066010213</v>
      </c>
      <c r="C43" s="25">
        <v>5.4038624342876096</v>
      </c>
      <c r="D43" t="s">
        <v>993</v>
      </c>
      <c r="E43" s="24">
        <v>82.603495126716183</v>
      </c>
      <c r="F43" s="8">
        <f t="shared" si="4"/>
        <v>1.475727016316176E-2</v>
      </c>
      <c r="G43" s="25">
        <f t="shared" si="0"/>
        <v>67.763210196983266</v>
      </c>
      <c r="H43" s="25">
        <f t="shared" si="5"/>
        <v>1.7780563407144279</v>
      </c>
      <c r="I43" s="25">
        <f t="shared" si="6"/>
        <v>0.80018174424008981</v>
      </c>
      <c r="J43" s="27" t="s">
        <v>1015</v>
      </c>
      <c r="K43" s="59">
        <f>MAX((I2:I26,I33:I34,I36:I37,I39:I41,I44:I46))</f>
        <v>1.0308306936445384</v>
      </c>
    </row>
    <row r="44" spans="1:11" ht="16" thickBot="1" x14ac:dyDescent="0.25">
      <c r="A44" t="s">
        <v>406</v>
      </c>
      <c r="B44" s="25">
        <v>309.58215225002198</v>
      </c>
      <c r="C44" s="25">
        <v>6.5740452892211199</v>
      </c>
      <c r="D44" t="s">
        <v>995</v>
      </c>
      <c r="E44" s="24">
        <v>78.666609764519364</v>
      </c>
      <c r="F44" s="8">
        <f t="shared" si="4"/>
        <v>2.1235220575351023E-2</v>
      </c>
      <c r="G44" s="25">
        <f t="shared" si="0"/>
        <v>47.091575830427644</v>
      </c>
      <c r="H44" s="25">
        <f t="shared" si="5"/>
        <v>1.6168158657595988</v>
      </c>
      <c r="I44" s="25">
        <f t="shared" si="6"/>
        <v>0.28005117986967343</v>
      </c>
      <c r="J44" s="29" t="s">
        <v>872</v>
      </c>
      <c r="K44" s="60">
        <f>AVERAGE((I2:I26,I33:I34,I36:I37,I39:I41,I44:I46))</f>
        <v>0.61967783613323901</v>
      </c>
    </row>
    <row r="45" spans="1:11" x14ac:dyDescent="0.2">
      <c r="A45" t="s">
        <v>418</v>
      </c>
      <c r="B45" s="25">
        <v>394.93358435946601</v>
      </c>
      <c r="C45" s="25">
        <v>5.97865174735478</v>
      </c>
      <c r="D45" t="s">
        <v>996</v>
      </c>
      <c r="E45" s="24">
        <v>80.008879517644701</v>
      </c>
      <c r="F45" s="8">
        <f t="shared" si="4"/>
        <v>1.5138372587510942E-2</v>
      </c>
      <c r="G45" s="25">
        <f t="shared" si="0"/>
        <v>66.057298710232132</v>
      </c>
      <c r="H45" s="25">
        <f t="shared" si="5"/>
        <v>1.766796172111508</v>
      </c>
      <c r="I45" s="25">
        <f t="shared" si="6"/>
        <v>0.76385861971454172</v>
      </c>
    </row>
    <row r="46" spans="1:11" x14ac:dyDescent="0.2">
      <c r="A46" t="s">
        <v>430</v>
      </c>
      <c r="B46" s="25">
        <v>379.743310182686</v>
      </c>
      <c r="C46" s="25">
        <v>5.36201841108885</v>
      </c>
      <c r="D46" s="7" t="s">
        <v>997</v>
      </c>
      <c r="E46" s="42">
        <v>80.008879517644701</v>
      </c>
      <c r="F46" s="8">
        <f t="shared" si="4"/>
        <v>1.4120112895495916E-2</v>
      </c>
      <c r="G46" s="25">
        <f t="shared" si="0"/>
        <v>70.820963500864337</v>
      </c>
      <c r="H46" s="25">
        <f t="shared" si="5"/>
        <v>1.7975366725605182</v>
      </c>
      <c r="I46" s="25">
        <f t="shared" si="6"/>
        <v>0.86302152438876822</v>
      </c>
    </row>
    <row r="47" spans="1:11" x14ac:dyDescent="0.2">
      <c r="B47" s="25"/>
    </row>
    <row r="48" spans="1:11" x14ac:dyDescent="0.2">
      <c r="B48" s="25"/>
      <c r="C48" s="25"/>
    </row>
    <row r="104" spans="2:2" ht="16" x14ac:dyDescent="0.2">
      <c r="B104" s="5"/>
    </row>
    <row r="132" spans="2:2" ht="16" x14ac:dyDescent="0.2">
      <c r="B132" s="5"/>
    </row>
  </sheetData>
  <mergeCells count="6">
    <mergeCell ref="M27:O27"/>
    <mergeCell ref="J27:K27"/>
    <mergeCell ref="R13:T13"/>
    <mergeCell ref="J1:K1"/>
    <mergeCell ref="K13:N13"/>
    <mergeCell ref="O13:Q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4238-F294-DD43-8DC2-667A35A70ADA}">
  <dimension ref="A1:AJ73"/>
  <sheetViews>
    <sheetView zoomScale="67" workbookViewId="0"/>
  </sheetViews>
  <sheetFormatPr baseColWidth="10" defaultRowHeight="15" x14ac:dyDescent="0.2"/>
  <cols>
    <col min="1" max="1" width="20.6640625" customWidth="1"/>
    <col min="2" max="2" width="16.1640625" customWidth="1"/>
    <col min="15" max="15" width="18" customWidth="1"/>
    <col min="16" max="16" width="22.5" customWidth="1"/>
  </cols>
  <sheetData>
    <row r="1" spans="1:36" s="12" customFormat="1" ht="36" customHeight="1" x14ac:dyDescent="0.2">
      <c r="A1" s="19" t="s">
        <v>1065</v>
      </c>
      <c r="B1" s="9" t="s">
        <v>1066</v>
      </c>
      <c r="C1" s="10" t="s">
        <v>1067</v>
      </c>
      <c r="D1" s="10" t="s">
        <v>1068</v>
      </c>
      <c r="E1" s="10" t="s">
        <v>1069</v>
      </c>
      <c r="F1" s="10" t="s">
        <v>1070</v>
      </c>
      <c r="G1" s="10" t="s">
        <v>1071</v>
      </c>
      <c r="H1" s="10" t="s">
        <v>1072</v>
      </c>
      <c r="I1" s="10" t="s">
        <v>1073</v>
      </c>
      <c r="J1" s="10" t="s">
        <v>1074</v>
      </c>
      <c r="K1" s="10" t="s">
        <v>1075</v>
      </c>
      <c r="L1" s="10" t="s">
        <v>1076</v>
      </c>
      <c r="M1" s="10" t="s">
        <v>1077</v>
      </c>
      <c r="N1" s="10" t="s">
        <v>1078</v>
      </c>
      <c r="O1" s="11" t="s">
        <v>1079</v>
      </c>
      <c r="P1" s="20" t="s">
        <v>1080</v>
      </c>
      <c r="Q1" s="21" t="s">
        <v>1002</v>
      </c>
      <c r="R1" s="21" t="s">
        <v>1006</v>
      </c>
      <c r="S1" s="21" t="s">
        <v>1001</v>
      </c>
      <c r="T1" s="21" t="s">
        <v>1081</v>
      </c>
      <c r="U1" s="21" t="s">
        <v>1004</v>
      </c>
      <c r="V1" s="21" t="s">
        <v>1000</v>
      </c>
      <c r="W1" s="21" t="s">
        <v>1003</v>
      </c>
      <c r="X1" s="21" t="s">
        <v>1007</v>
      </c>
      <c r="Y1" s="21" t="s">
        <v>1005</v>
      </c>
      <c r="Z1" s="22" t="s">
        <v>1294</v>
      </c>
      <c r="AA1" s="22" t="s">
        <v>1295</v>
      </c>
      <c r="AB1" s="22" t="s">
        <v>1296</v>
      </c>
      <c r="AD1"/>
      <c r="AE1"/>
      <c r="AF1"/>
      <c r="AG1"/>
      <c r="AH1"/>
      <c r="AI1"/>
      <c r="AJ1"/>
    </row>
    <row r="2" spans="1:36" x14ac:dyDescent="0.2">
      <c r="A2" t="s">
        <v>875</v>
      </c>
      <c r="B2" s="8">
        <v>43.84</v>
      </c>
      <c r="C2" s="8">
        <v>3.8759999999999999</v>
      </c>
      <c r="D2" s="8">
        <v>14.643000000000001</v>
      </c>
      <c r="E2" s="8">
        <v>12.134</v>
      </c>
      <c r="F2" s="8">
        <v>0.14899999999999999</v>
      </c>
      <c r="G2" s="8">
        <v>6.8019999999999996</v>
      </c>
      <c r="H2" s="8">
        <v>10.436999999999999</v>
      </c>
      <c r="I2" s="8">
        <v>3.5680000000000001</v>
      </c>
      <c r="J2" s="8">
        <v>1.5389999999999999</v>
      </c>
      <c r="K2" s="8">
        <v>0</v>
      </c>
      <c r="L2" s="8">
        <v>0.76700000000000002</v>
      </c>
      <c r="M2" s="8">
        <v>2.0197613259590312</v>
      </c>
      <c r="N2">
        <v>0.3</v>
      </c>
      <c r="O2">
        <v>6</v>
      </c>
      <c r="P2" t="s">
        <v>447</v>
      </c>
      <c r="Q2" s="8">
        <v>39.339599999999997</v>
      </c>
      <c r="R2" s="8">
        <v>3.108E-2</v>
      </c>
      <c r="S2" s="8">
        <v>5.4190000000000002E-2</v>
      </c>
      <c r="T2" s="8">
        <v>17.444939999999999</v>
      </c>
      <c r="U2" s="8">
        <v>0.25403999999999999</v>
      </c>
      <c r="V2" s="8">
        <v>43.2986</v>
      </c>
      <c r="W2" s="8">
        <v>0.26580999999999999</v>
      </c>
      <c r="X2" s="8">
        <v>0.19373000000000001</v>
      </c>
      <c r="Y2" s="8">
        <v>3.8280000000000002E-2</v>
      </c>
      <c r="Z2" s="8">
        <v>1182.68211906544</v>
      </c>
      <c r="AA2" s="8">
        <v>1167.5185169433</v>
      </c>
      <c r="AB2" s="8">
        <f>Z2-AA2</f>
        <v>15.163602122139991</v>
      </c>
    </row>
    <row r="3" spans="1:36" x14ac:dyDescent="0.2">
      <c r="A3" t="s">
        <v>876</v>
      </c>
      <c r="B3" s="8">
        <v>45.058999999999997</v>
      </c>
      <c r="C3" s="8">
        <v>3.6949999999999998</v>
      </c>
      <c r="D3" s="8">
        <v>14.797000000000001</v>
      </c>
      <c r="E3" s="8">
        <v>12.137</v>
      </c>
      <c r="F3" s="8">
        <v>0.13100000000000001</v>
      </c>
      <c r="G3" s="8">
        <v>6.83</v>
      </c>
      <c r="H3" s="8">
        <v>10.244999999999999</v>
      </c>
      <c r="I3" s="8">
        <v>3.33</v>
      </c>
      <c r="J3" s="8">
        <v>1.9390000000000001</v>
      </c>
      <c r="K3" s="8">
        <v>2E-3</v>
      </c>
      <c r="L3" s="8">
        <v>7.8E-2</v>
      </c>
      <c r="M3" s="8">
        <v>1.5700713285710635</v>
      </c>
      <c r="N3">
        <v>0.3</v>
      </c>
      <c r="O3">
        <v>6</v>
      </c>
      <c r="P3" t="s">
        <v>447</v>
      </c>
      <c r="Q3" s="8">
        <v>39.339599999999997</v>
      </c>
      <c r="R3" s="8">
        <v>3.108E-2</v>
      </c>
      <c r="S3" s="8">
        <v>5.4190000000000002E-2</v>
      </c>
      <c r="T3" s="8">
        <v>17.444939999999999</v>
      </c>
      <c r="U3" s="8">
        <v>0.25403999999999999</v>
      </c>
      <c r="V3" s="8">
        <v>43.2986</v>
      </c>
      <c r="W3" s="8">
        <v>0.26580999999999999</v>
      </c>
      <c r="X3" s="8">
        <v>0.19373000000000001</v>
      </c>
      <c r="Y3" s="8">
        <v>3.8280000000000002E-2</v>
      </c>
      <c r="Z3" s="8">
        <v>1190.1620901991</v>
      </c>
      <c r="AA3" s="8">
        <v>1175.1050825510299</v>
      </c>
      <c r="AB3" s="8">
        <f t="shared" ref="AB3:AB66" si="0">Z3-AA3</f>
        <v>15.057007648070112</v>
      </c>
    </row>
    <row r="4" spans="1:36" x14ac:dyDescent="0.2">
      <c r="A4" t="s">
        <v>878</v>
      </c>
      <c r="B4" s="8">
        <v>43.051000000000002</v>
      </c>
      <c r="C4" s="8">
        <v>4.0149999999999997</v>
      </c>
      <c r="D4" s="8">
        <v>14.36</v>
      </c>
      <c r="E4" s="8">
        <v>12.2</v>
      </c>
      <c r="F4" s="8">
        <v>0.13900000000000001</v>
      </c>
      <c r="G4" s="8">
        <v>6.3940000000000001</v>
      </c>
      <c r="H4" s="8">
        <v>11.478999999999999</v>
      </c>
      <c r="I4" s="8">
        <v>3.4849999999999999</v>
      </c>
      <c r="J4" s="8">
        <v>1.383</v>
      </c>
      <c r="K4" s="8">
        <v>0</v>
      </c>
      <c r="L4" s="8">
        <v>0.98099999999999998</v>
      </c>
      <c r="M4" s="8">
        <v>2.2367401667028357</v>
      </c>
      <c r="N4">
        <v>0.3</v>
      </c>
      <c r="O4">
        <v>6</v>
      </c>
      <c r="P4" t="s">
        <v>466</v>
      </c>
      <c r="Q4" s="8">
        <v>38.873910000000002</v>
      </c>
      <c r="R4" s="8">
        <v>4.2169999999999999E-2</v>
      </c>
      <c r="S4" s="8">
        <v>6.6600000000000006E-2</v>
      </c>
      <c r="T4" s="8">
        <v>18.24776</v>
      </c>
      <c r="U4" s="8">
        <v>0.26450000000000001</v>
      </c>
      <c r="V4" s="8">
        <v>42.635080000000002</v>
      </c>
      <c r="W4" s="8">
        <v>0.27762999999999999</v>
      </c>
      <c r="X4" s="8">
        <v>0.15218999999999999</v>
      </c>
      <c r="Y4" s="8">
        <v>4.48E-2</v>
      </c>
      <c r="Z4" s="8">
        <v>1166.89940091008</v>
      </c>
      <c r="AA4" s="8">
        <v>1150.57347845913</v>
      </c>
      <c r="AB4" s="8">
        <f t="shared" si="0"/>
        <v>16.325922450949975</v>
      </c>
    </row>
    <row r="5" spans="1:36" x14ac:dyDescent="0.2">
      <c r="A5" t="s">
        <v>880</v>
      </c>
      <c r="B5" s="8">
        <v>42.656999999999996</v>
      </c>
      <c r="C5" s="8">
        <v>4.024</v>
      </c>
      <c r="D5" s="8">
        <v>14.509</v>
      </c>
      <c r="E5" s="8">
        <v>12.291</v>
      </c>
      <c r="F5" s="8">
        <v>0.158</v>
      </c>
      <c r="G5" s="8">
        <v>6.4569999999999999</v>
      </c>
      <c r="H5" s="8">
        <v>11.452999999999999</v>
      </c>
      <c r="I5" s="8">
        <v>3.4369999999999998</v>
      </c>
      <c r="J5" s="8">
        <v>1.3149999999999999</v>
      </c>
      <c r="K5" s="8">
        <v>0</v>
      </c>
      <c r="L5" s="8">
        <v>0.98499999999999999</v>
      </c>
      <c r="M5" s="8">
        <v>2.4397779997854703</v>
      </c>
      <c r="N5">
        <v>0.3</v>
      </c>
      <c r="O5">
        <v>6</v>
      </c>
      <c r="P5" t="s">
        <v>466</v>
      </c>
      <c r="Q5" s="8">
        <v>38.873910000000002</v>
      </c>
      <c r="R5" s="8">
        <v>4.2169999999999999E-2</v>
      </c>
      <c r="S5" s="8">
        <v>6.6600000000000006E-2</v>
      </c>
      <c r="T5" s="8">
        <v>18.24776</v>
      </c>
      <c r="U5" s="8">
        <v>0.26450000000000001</v>
      </c>
      <c r="V5" s="8">
        <v>42.635080000000002</v>
      </c>
      <c r="W5" s="8">
        <v>0.27762999999999999</v>
      </c>
      <c r="X5" s="8">
        <v>0.15218999999999999</v>
      </c>
      <c r="Y5" s="8">
        <v>4.48E-2</v>
      </c>
      <c r="Z5" s="8">
        <v>1165.01882978713</v>
      </c>
      <c r="AA5" s="8">
        <v>1148.8015113111301</v>
      </c>
      <c r="AB5" s="8">
        <f t="shared" si="0"/>
        <v>16.217318475999946</v>
      </c>
    </row>
    <row r="6" spans="1:36" x14ac:dyDescent="0.2">
      <c r="A6" t="s">
        <v>882</v>
      </c>
      <c r="B6" s="8">
        <v>42.613999999999997</v>
      </c>
      <c r="C6" s="8">
        <v>4.0090000000000003</v>
      </c>
      <c r="D6" s="8">
        <v>14.557</v>
      </c>
      <c r="E6" s="8">
        <v>12.193</v>
      </c>
      <c r="F6" s="8">
        <v>0.16500000000000001</v>
      </c>
      <c r="G6" s="8">
        <v>6.38</v>
      </c>
      <c r="H6" s="8">
        <v>11.45</v>
      </c>
      <c r="I6" s="8">
        <v>3.6070000000000002</v>
      </c>
      <c r="J6" s="8">
        <v>1.3759999999999999</v>
      </c>
      <c r="K6" s="8">
        <v>0</v>
      </c>
      <c r="L6" s="8">
        <v>1.0229999999999999</v>
      </c>
      <c r="M6" s="8">
        <v>2.3417306074610296</v>
      </c>
      <c r="N6">
        <v>0.3</v>
      </c>
      <c r="O6">
        <v>6</v>
      </c>
      <c r="P6" t="s">
        <v>466</v>
      </c>
      <c r="Q6" s="8">
        <v>38.873910000000002</v>
      </c>
      <c r="R6" s="8">
        <v>4.2169999999999999E-2</v>
      </c>
      <c r="S6" s="8">
        <v>6.6600000000000006E-2</v>
      </c>
      <c r="T6" s="8">
        <v>18.24776</v>
      </c>
      <c r="U6" s="8">
        <v>0.26450000000000001</v>
      </c>
      <c r="V6" s="8">
        <v>42.635080000000002</v>
      </c>
      <c r="W6" s="8">
        <v>0.27762999999999999</v>
      </c>
      <c r="X6" s="8">
        <v>0.15218999999999999</v>
      </c>
      <c r="Y6" s="8">
        <v>4.48E-2</v>
      </c>
      <c r="Z6" s="8">
        <v>1165.89593471083</v>
      </c>
      <c r="AA6" s="8">
        <v>1149.4040170708399</v>
      </c>
      <c r="AB6" s="8">
        <f t="shared" si="0"/>
        <v>16.491917639990106</v>
      </c>
    </row>
    <row r="7" spans="1:36" x14ac:dyDescent="0.2">
      <c r="A7" t="s">
        <v>883</v>
      </c>
      <c r="B7" s="8">
        <v>42.869</v>
      </c>
      <c r="C7" s="8">
        <v>4.0359999999999996</v>
      </c>
      <c r="D7" s="8">
        <v>14.481999999999999</v>
      </c>
      <c r="E7" s="8">
        <v>12.196999999999999</v>
      </c>
      <c r="F7" s="8">
        <v>0.14599999999999999</v>
      </c>
      <c r="G7" s="8">
        <v>6.3970000000000002</v>
      </c>
      <c r="H7" s="8">
        <v>11.49</v>
      </c>
      <c r="I7" s="8">
        <v>3.516</v>
      </c>
      <c r="J7" s="8">
        <v>1.321</v>
      </c>
      <c r="K7" s="8">
        <v>0</v>
      </c>
      <c r="L7" s="8">
        <v>0.995</v>
      </c>
      <c r="M7" s="8">
        <v>2.3468751502341259</v>
      </c>
      <c r="N7">
        <v>0.3</v>
      </c>
      <c r="O7">
        <v>6</v>
      </c>
      <c r="P7" t="s">
        <v>466</v>
      </c>
      <c r="Q7" s="8">
        <v>38.873910000000002</v>
      </c>
      <c r="R7" s="8">
        <v>4.2169999999999999E-2</v>
      </c>
      <c r="S7" s="8">
        <v>6.6600000000000006E-2</v>
      </c>
      <c r="T7" s="8">
        <v>18.24776</v>
      </c>
      <c r="U7" s="8">
        <v>0.26450000000000001</v>
      </c>
      <c r="V7" s="8">
        <v>42.635080000000002</v>
      </c>
      <c r="W7" s="8">
        <v>0.27762999999999999</v>
      </c>
      <c r="X7" s="8">
        <v>0.15218999999999999</v>
      </c>
      <c r="Y7" s="8">
        <v>4.48E-2</v>
      </c>
      <c r="Z7" s="8">
        <v>1164.8678880544701</v>
      </c>
      <c r="AA7" s="8">
        <v>1148.6115497931701</v>
      </c>
      <c r="AB7" s="8">
        <f t="shared" si="0"/>
        <v>16.256338261300016</v>
      </c>
    </row>
    <row r="8" spans="1:36" x14ac:dyDescent="0.2">
      <c r="A8" t="s">
        <v>884</v>
      </c>
      <c r="B8" s="8">
        <v>42.72</v>
      </c>
      <c r="C8" s="8">
        <v>4.0449999999999999</v>
      </c>
      <c r="D8" s="8">
        <v>14.489000000000001</v>
      </c>
      <c r="E8" s="8">
        <v>12.194000000000001</v>
      </c>
      <c r="F8" s="8">
        <v>0.154</v>
      </c>
      <c r="G8" s="8">
        <v>6.3869999999999996</v>
      </c>
      <c r="H8" s="8">
        <v>11.471</v>
      </c>
      <c r="I8" s="8">
        <v>3.5779999999999998</v>
      </c>
      <c r="J8" s="8">
        <v>1.321</v>
      </c>
      <c r="K8" s="8">
        <v>8.0000000000000002E-3</v>
      </c>
      <c r="L8" s="8">
        <v>0.97899999999999998</v>
      </c>
      <c r="M8" s="8">
        <v>2.3952437343976327</v>
      </c>
      <c r="N8">
        <v>0.3</v>
      </c>
      <c r="O8">
        <v>6</v>
      </c>
      <c r="P8" t="s">
        <v>466</v>
      </c>
      <c r="Q8" s="8">
        <v>38.873910000000002</v>
      </c>
      <c r="R8" s="8">
        <v>4.2169999999999999E-2</v>
      </c>
      <c r="S8" s="8">
        <v>6.6600000000000006E-2</v>
      </c>
      <c r="T8" s="8">
        <v>18.24776</v>
      </c>
      <c r="U8" s="8">
        <v>0.26450000000000001</v>
      </c>
      <c r="V8" s="8">
        <v>42.635080000000002</v>
      </c>
      <c r="W8" s="8">
        <v>0.27762999999999999</v>
      </c>
      <c r="X8" s="8">
        <v>0.15218999999999999</v>
      </c>
      <c r="Y8" s="8">
        <v>4.48E-2</v>
      </c>
      <c r="Z8" s="8">
        <v>1164.4154720020599</v>
      </c>
      <c r="AA8" s="8">
        <v>1148.06528417349</v>
      </c>
      <c r="AB8" s="8">
        <f t="shared" si="0"/>
        <v>16.350187828569915</v>
      </c>
    </row>
    <row r="9" spans="1:36" x14ac:dyDescent="0.2">
      <c r="A9" t="s">
        <v>885</v>
      </c>
      <c r="B9" s="8">
        <v>42.378999999999998</v>
      </c>
      <c r="C9" s="8">
        <v>4.03</v>
      </c>
      <c r="D9" s="8">
        <v>14.471</v>
      </c>
      <c r="E9" s="8">
        <v>12.125999999999999</v>
      </c>
      <c r="F9" s="8">
        <v>0.13800000000000001</v>
      </c>
      <c r="G9" s="8">
        <v>6.774</v>
      </c>
      <c r="H9" s="8">
        <v>11.757999999999999</v>
      </c>
      <c r="I9" s="8">
        <v>3.5659999999999998</v>
      </c>
      <c r="J9" s="8">
        <v>1.357</v>
      </c>
      <c r="K9" s="8">
        <v>4.0000000000000001E-3</v>
      </c>
      <c r="L9" s="8">
        <v>0.96</v>
      </c>
      <c r="M9" s="8">
        <v>2.1757996182052195</v>
      </c>
      <c r="N9">
        <v>0.3</v>
      </c>
      <c r="O9">
        <v>6</v>
      </c>
      <c r="P9" t="s">
        <v>508</v>
      </c>
      <c r="Q9" s="8">
        <v>38.903840000000002</v>
      </c>
      <c r="R9" s="8">
        <v>1.985E-2</v>
      </c>
      <c r="S9" s="8">
        <v>5.3969999999999997E-2</v>
      </c>
      <c r="T9" s="8">
        <v>17.242640000000002</v>
      </c>
      <c r="U9" s="8">
        <v>0.21690999999999999</v>
      </c>
      <c r="V9" s="8">
        <v>43.234529999999999</v>
      </c>
      <c r="W9" s="8">
        <v>0.27173000000000003</v>
      </c>
      <c r="X9" s="8">
        <v>0.19284999999999999</v>
      </c>
      <c r="Y9" s="8">
        <v>4.0289999999999999E-2</v>
      </c>
      <c r="Z9" s="8">
        <v>1177.66695334472</v>
      </c>
      <c r="AA9" s="8">
        <v>1161.3579000073501</v>
      </c>
      <c r="AB9" s="8">
        <f t="shared" si="0"/>
        <v>16.30905333736996</v>
      </c>
    </row>
    <row r="10" spans="1:36" x14ac:dyDescent="0.2">
      <c r="A10" t="s">
        <v>886</v>
      </c>
      <c r="B10" s="8">
        <v>42.572000000000003</v>
      </c>
      <c r="C10" s="8">
        <v>3.9809999999999999</v>
      </c>
      <c r="D10" s="8">
        <v>14.33</v>
      </c>
      <c r="E10" s="8">
        <v>12.135</v>
      </c>
      <c r="F10" s="8">
        <v>0.128</v>
      </c>
      <c r="G10" s="8">
        <v>6.7839999999999998</v>
      </c>
      <c r="H10" s="8">
        <v>11.973000000000001</v>
      </c>
      <c r="I10" s="8">
        <v>3.4079999999999999</v>
      </c>
      <c r="J10" s="8">
        <v>1.3440000000000001</v>
      </c>
      <c r="K10" s="8">
        <v>1.6E-2</v>
      </c>
      <c r="L10" s="8">
        <v>0.96199999999999997</v>
      </c>
      <c r="M10" s="8">
        <v>2.1215563318030499</v>
      </c>
      <c r="N10">
        <v>0.3</v>
      </c>
      <c r="O10">
        <v>6</v>
      </c>
      <c r="P10" t="s">
        <v>508</v>
      </c>
      <c r="Q10" s="8">
        <v>38.903840000000002</v>
      </c>
      <c r="R10" s="8">
        <v>1.985E-2</v>
      </c>
      <c r="S10" s="8">
        <v>5.3969999999999997E-2</v>
      </c>
      <c r="T10" s="8">
        <v>17.242640000000002</v>
      </c>
      <c r="U10" s="8">
        <v>0.21690999999999999</v>
      </c>
      <c r="V10" s="8">
        <v>43.234529999999999</v>
      </c>
      <c r="W10" s="8">
        <v>0.27173000000000003</v>
      </c>
      <c r="X10" s="8">
        <v>0.19284999999999999</v>
      </c>
      <c r="Y10" s="8">
        <v>4.0289999999999999E-2</v>
      </c>
      <c r="Z10" s="8">
        <v>1177.53723146738</v>
      </c>
      <c r="AA10" s="8">
        <v>1161.30934159151</v>
      </c>
      <c r="AB10" s="8">
        <f t="shared" si="0"/>
        <v>16.227889875870005</v>
      </c>
    </row>
    <row r="11" spans="1:36" x14ac:dyDescent="0.2">
      <c r="A11" t="s">
        <v>888</v>
      </c>
      <c r="B11" s="8">
        <v>42.976999999999997</v>
      </c>
      <c r="C11" s="8">
        <v>3.9870000000000001</v>
      </c>
      <c r="D11" s="8">
        <v>14.349</v>
      </c>
      <c r="E11" s="8">
        <v>12.125999999999999</v>
      </c>
      <c r="F11" s="8">
        <v>0.15</v>
      </c>
      <c r="G11" s="8">
        <v>6.8140000000000001</v>
      </c>
      <c r="H11" s="8">
        <v>11.569000000000001</v>
      </c>
      <c r="I11" s="8">
        <v>3.3820000000000001</v>
      </c>
      <c r="J11" s="8">
        <v>1.36</v>
      </c>
      <c r="K11" s="8">
        <v>8.0000000000000002E-3</v>
      </c>
      <c r="L11" s="8">
        <v>0.91500000000000004</v>
      </c>
      <c r="M11" s="8">
        <v>2.1331288084128159</v>
      </c>
      <c r="N11">
        <v>0.3</v>
      </c>
      <c r="O11">
        <v>6</v>
      </c>
      <c r="P11" t="s">
        <v>508</v>
      </c>
      <c r="Q11" s="8">
        <v>38.903840000000002</v>
      </c>
      <c r="R11" s="8">
        <v>1.985E-2</v>
      </c>
      <c r="S11" s="8">
        <v>5.3969999999999997E-2</v>
      </c>
      <c r="T11" s="8">
        <v>17.242640000000002</v>
      </c>
      <c r="U11" s="8">
        <v>0.21690999999999999</v>
      </c>
      <c r="V11" s="8">
        <v>43.234529999999999</v>
      </c>
      <c r="W11" s="8">
        <v>0.27173000000000003</v>
      </c>
      <c r="X11" s="8">
        <v>0.19284999999999999</v>
      </c>
      <c r="Y11" s="8">
        <v>4.0289999999999999E-2</v>
      </c>
      <c r="Z11" s="8">
        <v>1178.0668230455999</v>
      </c>
      <c r="AA11" s="8">
        <v>1162.0257656973799</v>
      </c>
      <c r="AB11" s="8">
        <f t="shared" si="0"/>
        <v>16.041057348219965</v>
      </c>
    </row>
    <row r="12" spans="1:36" x14ac:dyDescent="0.2">
      <c r="A12" t="s">
        <v>890</v>
      </c>
      <c r="B12" s="8">
        <v>43.459000000000003</v>
      </c>
      <c r="C12" s="8">
        <v>3.9140000000000001</v>
      </c>
      <c r="D12" s="8">
        <v>14.563000000000001</v>
      </c>
      <c r="E12" s="8">
        <v>12.387</v>
      </c>
      <c r="F12" s="8">
        <v>0.14199999999999999</v>
      </c>
      <c r="G12" s="8">
        <v>6.0970000000000004</v>
      </c>
      <c r="H12" s="8">
        <v>11.381</v>
      </c>
      <c r="I12" s="8">
        <v>3.633</v>
      </c>
      <c r="J12" s="8">
        <v>1.31</v>
      </c>
      <c r="K12" s="8">
        <v>0</v>
      </c>
      <c r="L12" s="8">
        <v>1.0509999999999999</v>
      </c>
      <c r="M12" s="8">
        <v>1.8154555135621837</v>
      </c>
      <c r="N12">
        <v>0.3</v>
      </c>
      <c r="O12">
        <v>6</v>
      </c>
      <c r="P12" t="s">
        <v>533</v>
      </c>
      <c r="Q12" s="8">
        <v>38.806910000000002</v>
      </c>
      <c r="R12" s="8">
        <v>2.1129999999999999E-2</v>
      </c>
      <c r="S12" s="8">
        <v>5.9420000000000001E-2</v>
      </c>
      <c r="T12" s="8">
        <v>19.10913</v>
      </c>
      <c r="U12" s="8">
        <v>0.25407999999999997</v>
      </c>
      <c r="V12" s="8">
        <v>41.8123</v>
      </c>
      <c r="W12" s="8">
        <v>0.27478000000000002</v>
      </c>
      <c r="X12" s="8">
        <v>0.20827000000000001</v>
      </c>
      <c r="Y12" s="8">
        <v>2.912E-2</v>
      </c>
      <c r="Z12" s="8">
        <v>1167.7165006764601</v>
      </c>
      <c r="AA12" s="8">
        <v>1151.0315923399301</v>
      </c>
      <c r="AB12" s="8">
        <f t="shared" si="0"/>
        <v>16.684908336530043</v>
      </c>
    </row>
    <row r="13" spans="1:36" x14ac:dyDescent="0.2">
      <c r="A13" t="s">
        <v>891</v>
      </c>
      <c r="B13" s="8">
        <v>42.994</v>
      </c>
      <c r="C13" s="8">
        <v>4.085</v>
      </c>
      <c r="D13" s="8">
        <v>14.834</v>
      </c>
      <c r="E13" s="8">
        <v>12.191000000000001</v>
      </c>
      <c r="F13" s="8">
        <v>0.153</v>
      </c>
      <c r="G13" s="8">
        <v>6.4290000000000003</v>
      </c>
      <c r="H13" s="8">
        <v>10.843</v>
      </c>
      <c r="I13" s="8">
        <v>3.6120000000000001</v>
      </c>
      <c r="J13" s="8">
        <v>1.675</v>
      </c>
      <c r="K13" s="8">
        <v>1.7000000000000001E-2</v>
      </c>
      <c r="L13" s="8">
        <v>1.1679999999999999</v>
      </c>
      <c r="M13" s="8">
        <v>1.7343096772347328</v>
      </c>
      <c r="N13">
        <v>0.3</v>
      </c>
      <c r="O13">
        <v>6</v>
      </c>
      <c r="P13" t="s">
        <v>542</v>
      </c>
      <c r="Q13" s="8">
        <v>38.781140000000001</v>
      </c>
      <c r="R13" s="8">
        <v>3.1289999999999998E-2</v>
      </c>
      <c r="S13" s="8">
        <v>4.8939999999999997E-2</v>
      </c>
      <c r="T13" s="8">
        <v>18.13598</v>
      </c>
      <c r="U13" s="8">
        <v>0.25125999999999998</v>
      </c>
      <c r="V13" s="8">
        <v>42.517000000000003</v>
      </c>
      <c r="W13" s="8">
        <v>0.24981999999999999</v>
      </c>
      <c r="X13" s="8">
        <v>0.16855999999999999</v>
      </c>
      <c r="Y13" s="8">
        <v>3.031E-2</v>
      </c>
      <c r="Z13" s="8">
        <v>1179.5102482344701</v>
      </c>
      <c r="AA13" s="8">
        <v>1162.9300573089899</v>
      </c>
      <c r="AB13" s="8">
        <f t="shared" si="0"/>
        <v>16.58019092548011</v>
      </c>
    </row>
    <row r="14" spans="1:36" x14ac:dyDescent="0.2">
      <c r="A14" t="s">
        <v>892</v>
      </c>
      <c r="B14" s="8">
        <v>42.506</v>
      </c>
      <c r="C14" s="8">
        <v>4.0019999999999998</v>
      </c>
      <c r="D14" s="8">
        <v>15.077999999999999</v>
      </c>
      <c r="E14" s="8">
        <v>12.263</v>
      </c>
      <c r="F14" s="8">
        <v>0.14099999999999999</v>
      </c>
      <c r="G14" s="8">
        <v>6.0529999999999999</v>
      </c>
      <c r="H14" s="8">
        <v>11.441000000000001</v>
      </c>
      <c r="I14" s="8">
        <v>3.992</v>
      </c>
      <c r="J14" s="8">
        <v>1.458</v>
      </c>
      <c r="K14" s="8">
        <v>0</v>
      </c>
      <c r="L14" s="8">
        <v>1.121</v>
      </c>
      <c r="M14" s="8">
        <v>1.6156881924935882</v>
      </c>
      <c r="N14">
        <v>0.3</v>
      </c>
      <c r="O14">
        <v>6</v>
      </c>
      <c r="P14" t="s">
        <v>555</v>
      </c>
      <c r="Q14" s="8">
        <v>38.864730000000002</v>
      </c>
      <c r="R14" s="8">
        <v>1.925E-2</v>
      </c>
      <c r="S14" s="8">
        <v>6.9129999999999997E-2</v>
      </c>
      <c r="T14" s="8">
        <v>19.0837</v>
      </c>
      <c r="U14" s="8">
        <v>0.27786</v>
      </c>
      <c r="V14" s="8">
        <v>42.206049999999998</v>
      </c>
      <c r="W14" s="8">
        <v>0.28287000000000001</v>
      </c>
      <c r="X14" s="8">
        <v>0.17185</v>
      </c>
      <c r="Y14" s="8">
        <v>2.8660000000000001E-2</v>
      </c>
      <c r="Z14" s="8">
        <v>1172.7992175162401</v>
      </c>
      <c r="AA14" s="8">
        <v>1155.26607226794</v>
      </c>
      <c r="AB14" s="8">
        <f t="shared" si="0"/>
        <v>17.533145248300116</v>
      </c>
    </row>
    <row r="15" spans="1:36" x14ac:dyDescent="0.2">
      <c r="A15" t="s">
        <v>894</v>
      </c>
      <c r="B15" s="8">
        <v>42.494999999999997</v>
      </c>
      <c r="C15" s="8">
        <v>4.0880000000000001</v>
      </c>
      <c r="D15" s="8">
        <v>15.007</v>
      </c>
      <c r="E15" s="8">
        <v>12.367000000000001</v>
      </c>
      <c r="F15" s="8">
        <v>0.17299999999999999</v>
      </c>
      <c r="G15" s="8">
        <v>6.1529999999999996</v>
      </c>
      <c r="H15" s="8">
        <v>11.356</v>
      </c>
      <c r="I15" s="8">
        <v>3.6230000000000002</v>
      </c>
      <c r="J15" s="8">
        <v>1.474</v>
      </c>
      <c r="K15" s="8">
        <v>1.6E-2</v>
      </c>
      <c r="L15" s="8">
        <v>1.2330000000000001</v>
      </c>
      <c r="M15" s="8">
        <v>1.706663797106339</v>
      </c>
      <c r="N15">
        <v>0.3</v>
      </c>
      <c r="O15">
        <v>6</v>
      </c>
      <c r="P15" t="s">
        <v>555</v>
      </c>
      <c r="Q15" s="8">
        <v>38.864730000000002</v>
      </c>
      <c r="R15" s="8">
        <v>1.925E-2</v>
      </c>
      <c r="S15" s="8">
        <v>6.9129999999999997E-2</v>
      </c>
      <c r="T15" s="8">
        <v>19.0837</v>
      </c>
      <c r="U15" s="8">
        <v>0.27786</v>
      </c>
      <c r="V15" s="8">
        <v>42.206049999999998</v>
      </c>
      <c r="W15" s="8">
        <v>0.28287000000000001</v>
      </c>
      <c r="X15" s="8">
        <v>0.17185</v>
      </c>
      <c r="Y15" s="8">
        <v>2.8660000000000001E-2</v>
      </c>
      <c r="Z15" s="8">
        <v>1172.2240817271399</v>
      </c>
      <c r="AA15" s="8">
        <v>1155.0460562963499</v>
      </c>
      <c r="AB15" s="8">
        <f t="shared" si="0"/>
        <v>17.178025430790058</v>
      </c>
    </row>
    <row r="16" spans="1:36" x14ac:dyDescent="0.2">
      <c r="A16" t="s">
        <v>897</v>
      </c>
      <c r="B16" s="8">
        <v>43.789000000000001</v>
      </c>
      <c r="C16" s="8">
        <v>3.3820000000000001</v>
      </c>
      <c r="D16" s="8">
        <v>14.936999999999999</v>
      </c>
      <c r="E16" s="8">
        <v>12.282999999999999</v>
      </c>
      <c r="F16" s="8">
        <v>0.14799999999999999</v>
      </c>
      <c r="G16" s="8">
        <v>6.5149999999999997</v>
      </c>
      <c r="H16" s="8">
        <v>10.943</v>
      </c>
      <c r="I16" s="8">
        <v>3.613</v>
      </c>
      <c r="J16" s="8">
        <v>1.218</v>
      </c>
      <c r="K16" s="8">
        <v>5.5E-2</v>
      </c>
      <c r="L16" s="8">
        <v>0.85799999999999998</v>
      </c>
      <c r="M16" s="8">
        <v>2.0438888853157273</v>
      </c>
      <c r="N16">
        <v>0.3</v>
      </c>
      <c r="O16">
        <v>6</v>
      </c>
      <c r="P16" t="s">
        <v>577</v>
      </c>
      <c r="Q16" s="8">
        <v>39.127160000000003</v>
      </c>
      <c r="R16" s="8">
        <v>3.6740000000000002E-2</v>
      </c>
      <c r="S16" s="8">
        <v>5.7360000000000001E-2</v>
      </c>
      <c r="T16" s="8">
        <v>18.227979999999999</v>
      </c>
      <c r="U16" s="8">
        <v>0.23857</v>
      </c>
      <c r="V16" s="8">
        <v>42.690629999999999</v>
      </c>
      <c r="W16" s="8">
        <v>0.28592000000000001</v>
      </c>
      <c r="X16" s="8">
        <v>0.21612999999999999</v>
      </c>
      <c r="Y16" s="8">
        <v>3.5270000000000003E-2</v>
      </c>
      <c r="Z16" s="8">
        <v>1174.7843673623199</v>
      </c>
      <c r="AA16" s="8">
        <v>1159.16940492758</v>
      </c>
      <c r="AB16" s="8">
        <f t="shared" si="0"/>
        <v>15.614962434739937</v>
      </c>
    </row>
    <row r="17" spans="1:28" x14ac:dyDescent="0.2">
      <c r="A17" t="s">
        <v>898</v>
      </c>
      <c r="B17" s="8">
        <v>43.36</v>
      </c>
      <c r="C17" s="8">
        <v>3.9660000000000002</v>
      </c>
      <c r="D17" s="8">
        <v>14.760999999999999</v>
      </c>
      <c r="E17" s="8">
        <v>12.2</v>
      </c>
      <c r="F17" s="8">
        <v>0.13500000000000001</v>
      </c>
      <c r="G17" s="8">
        <v>6.4390000000000001</v>
      </c>
      <c r="H17" s="8">
        <v>10.851000000000001</v>
      </c>
      <c r="I17" s="8">
        <v>3.8330000000000002</v>
      </c>
      <c r="J17" s="8">
        <v>1.2270000000000001</v>
      </c>
      <c r="K17" s="8">
        <v>1.0999999999999999E-2</v>
      </c>
      <c r="L17" s="8">
        <v>0.89</v>
      </c>
      <c r="M17" s="8">
        <v>2.0766608923541612</v>
      </c>
      <c r="N17">
        <v>0.3</v>
      </c>
      <c r="O17">
        <v>6</v>
      </c>
      <c r="P17" t="s">
        <v>577</v>
      </c>
      <c r="Q17" s="8">
        <v>39.127160000000003</v>
      </c>
      <c r="R17" s="8">
        <v>3.6740000000000002E-2</v>
      </c>
      <c r="S17" s="8">
        <v>5.7360000000000001E-2</v>
      </c>
      <c r="T17" s="8">
        <v>18.227979999999999</v>
      </c>
      <c r="U17" s="8">
        <v>0.23857</v>
      </c>
      <c r="V17" s="8">
        <v>42.690629999999999</v>
      </c>
      <c r="W17" s="8">
        <v>0.28592000000000001</v>
      </c>
      <c r="X17" s="8">
        <v>0.21612999999999999</v>
      </c>
      <c r="Y17" s="8">
        <v>3.5270000000000003E-2</v>
      </c>
      <c r="Z17" s="8">
        <v>1172.5995919085999</v>
      </c>
      <c r="AA17" s="8">
        <v>1156.81179764845</v>
      </c>
      <c r="AB17" s="8">
        <f t="shared" si="0"/>
        <v>15.787794260149894</v>
      </c>
    </row>
    <row r="18" spans="1:28" x14ac:dyDescent="0.2">
      <c r="A18" t="s">
        <v>899</v>
      </c>
      <c r="B18" s="8">
        <v>42.826999999999998</v>
      </c>
      <c r="C18" s="8">
        <v>4.0250000000000004</v>
      </c>
      <c r="D18" s="8">
        <v>15.04</v>
      </c>
      <c r="E18" s="8">
        <v>12.233000000000001</v>
      </c>
      <c r="F18" s="8">
        <v>0.159</v>
      </c>
      <c r="G18" s="8">
        <v>6.2039999999999997</v>
      </c>
      <c r="H18" s="8">
        <v>11.218</v>
      </c>
      <c r="I18" s="8">
        <v>3.6040000000000001</v>
      </c>
      <c r="J18" s="8">
        <v>1.6120000000000001</v>
      </c>
      <c r="K18" s="8">
        <v>0</v>
      </c>
      <c r="L18" s="8">
        <v>0.91200000000000003</v>
      </c>
      <c r="M18" s="8">
        <v>1.8720192753256157</v>
      </c>
      <c r="N18">
        <v>0.3</v>
      </c>
      <c r="O18">
        <v>6</v>
      </c>
      <c r="P18" t="s">
        <v>599</v>
      </c>
      <c r="Q18" s="8">
        <v>38.688470000000002</v>
      </c>
      <c r="R18" s="8">
        <v>3.5860000000000003E-2</v>
      </c>
      <c r="S18" s="8">
        <v>4.7559999999999998E-2</v>
      </c>
      <c r="T18" s="8">
        <v>18.683730000000001</v>
      </c>
      <c r="U18" s="8">
        <v>0.26373000000000002</v>
      </c>
      <c r="V18" s="8">
        <v>42.126460000000002</v>
      </c>
      <c r="W18" s="8">
        <v>0.27404000000000001</v>
      </c>
      <c r="X18" s="8">
        <v>0.19211</v>
      </c>
      <c r="Y18" s="8">
        <v>2.794E-2</v>
      </c>
      <c r="Z18" s="8">
        <v>1170.1442991275201</v>
      </c>
      <c r="AA18" s="8">
        <v>1153.34623177668</v>
      </c>
      <c r="AB18" s="8">
        <f t="shared" si="0"/>
        <v>16.798067350840029</v>
      </c>
    </row>
    <row r="19" spans="1:28" x14ac:dyDescent="0.2">
      <c r="A19" t="s">
        <v>900</v>
      </c>
      <c r="B19" s="8">
        <v>42.886000000000003</v>
      </c>
      <c r="C19" s="8">
        <v>4.1760000000000002</v>
      </c>
      <c r="D19" s="8">
        <v>14.646000000000001</v>
      </c>
      <c r="E19" s="8">
        <v>12.188000000000001</v>
      </c>
      <c r="F19" s="8">
        <v>0.14199999999999999</v>
      </c>
      <c r="G19" s="8">
        <v>6.5979999999999999</v>
      </c>
      <c r="H19" s="8">
        <v>10.978</v>
      </c>
      <c r="I19" s="8">
        <v>3.5379999999999998</v>
      </c>
      <c r="J19" s="8">
        <v>1.2989999999999999</v>
      </c>
      <c r="K19" s="8">
        <v>1.9E-2</v>
      </c>
      <c r="L19" s="8">
        <v>0.97699999999999998</v>
      </c>
      <c r="M19" s="8">
        <v>2.3180407679260506</v>
      </c>
      <c r="N19">
        <v>0.3</v>
      </c>
      <c r="O19">
        <v>6</v>
      </c>
      <c r="P19" t="s">
        <v>613</v>
      </c>
      <c r="Q19" s="8">
        <v>39.28781</v>
      </c>
      <c r="R19" s="8">
        <v>3.0429999999999999E-2</v>
      </c>
      <c r="S19" s="8">
        <v>4.8180000000000001E-2</v>
      </c>
      <c r="T19" s="8">
        <v>17.950299999999999</v>
      </c>
      <c r="U19" s="8">
        <v>0.26593</v>
      </c>
      <c r="V19" s="8">
        <v>43.062860000000001</v>
      </c>
      <c r="W19" s="8">
        <v>0.27627000000000002</v>
      </c>
      <c r="X19" s="8">
        <v>0.19322</v>
      </c>
      <c r="Y19" s="8">
        <v>3.2469999999999999E-2</v>
      </c>
      <c r="Z19" s="8">
        <v>1170.7163160591399</v>
      </c>
      <c r="AA19" s="8">
        <v>1155.2925682109801</v>
      </c>
      <c r="AB19" s="8">
        <f t="shared" si="0"/>
        <v>15.423747848159792</v>
      </c>
    </row>
    <row r="20" spans="1:28" x14ac:dyDescent="0.2">
      <c r="A20" t="s">
        <v>901</v>
      </c>
      <c r="B20" s="8">
        <v>42.771000000000001</v>
      </c>
      <c r="C20" s="8">
        <v>4.1470000000000002</v>
      </c>
      <c r="D20" s="8">
        <v>14.688000000000001</v>
      </c>
      <c r="E20" s="8">
        <v>12.273999999999999</v>
      </c>
      <c r="F20" s="8">
        <v>0.152</v>
      </c>
      <c r="G20" s="8">
        <v>6.6360000000000001</v>
      </c>
      <c r="H20" s="8">
        <v>10.923</v>
      </c>
      <c r="I20" s="8">
        <v>3.63</v>
      </c>
      <c r="J20" s="8">
        <v>1.2829999999999999</v>
      </c>
      <c r="K20" s="8">
        <v>0.01</v>
      </c>
      <c r="L20" s="8">
        <v>1.0089999999999999</v>
      </c>
      <c r="M20" s="8">
        <v>2.2580443412295899</v>
      </c>
      <c r="N20">
        <v>0.3</v>
      </c>
      <c r="O20">
        <v>6</v>
      </c>
      <c r="P20" t="s">
        <v>613</v>
      </c>
      <c r="Q20" s="8">
        <v>39.28781</v>
      </c>
      <c r="R20" s="8">
        <v>3.0429999999999999E-2</v>
      </c>
      <c r="S20" s="8">
        <v>4.8180000000000001E-2</v>
      </c>
      <c r="T20" s="8">
        <v>17.950299999999999</v>
      </c>
      <c r="U20" s="8">
        <v>0.26593</v>
      </c>
      <c r="V20" s="8">
        <v>43.062860000000001</v>
      </c>
      <c r="W20" s="8">
        <v>0.27627000000000002</v>
      </c>
      <c r="X20" s="8">
        <v>0.19322</v>
      </c>
      <c r="Y20" s="8">
        <v>3.2469999999999999E-2</v>
      </c>
      <c r="Z20" s="8">
        <v>1173.83767350833</v>
      </c>
      <c r="AA20" s="8">
        <v>1158.2196152013901</v>
      </c>
      <c r="AB20" s="8">
        <f t="shared" si="0"/>
        <v>15.618058306939929</v>
      </c>
    </row>
    <row r="21" spans="1:28" x14ac:dyDescent="0.2">
      <c r="A21" t="s">
        <v>902</v>
      </c>
      <c r="B21" s="8">
        <v>42.841000000000001</v>
      </c>
      <c r="C21" s="8">
        <v>4.1120000000000001</v>
      </c>
      <c r="D21" s="8">
        <v>14.673999999999999</v>
      </c>
      <c r="E21" s="8">
        <v>12.167999999999999</v>
      </c>
      <c r="F21" s="8">
        <v>0.16400000000000001</v>
      </c>
      <c r="G21" s="8">
        <v>6.5709999999999997</v>
      </c>
      <c r="H21" s="8">
        <v>11.08</v>
      </c>
      <c r="I21" s="8">
        <v>3.6259999999999999</v>
      </c>
      <c r="J21" s="8">
        <v>1.2909999999999999</v>
      </c>
      <c r="K21" s="8">
        <v>7.0000000000000001E-3</v>
      </c>
      <c r="L21" s="8">
        <v>0.98199999999999998</v>
      </c>
      <c r="M21" s="8">
        <v>2.2451466424069486</v>
      </c>
      <c r="N21">
        <v>0.3</v>
      </c>
      <c r="O21">
        <v>6</v>
      </c>
      <c r="P21" t="s">
        <v>613</v>
      </c>
      <c r="Q21" s="8">
        <v>39.28781</v>
      </c>
      <c r="R21" s="8">
        <v>3.0429999999999999E-2</v>
      </c>
      <c r="S21" s="8">
        <v>4.8180000000000001E-2</v>
      </c>
      <c r="T21" s="8">
        <v>17.950299999999999</v>
      </c>
      <c r="U21" s="8">
        <v>0.26593</v>
      </c>
      <c r="V21" s="8">
        <v>43.062860000000001</v>
      </c>
      <c r="W21" s="8">
        <v>0.27627000000000002</v>
      </c>
      <c r="X21" s="8">
        <v>0.19322</v>
      </c>
      <c r="Y21" s="8">
        <v>3.2469999999999999E-2</v>
      </c>
      <c r="Z21" s="8">
        <v>1171.8473316403699</v>
      </c>
      <c r="AA21" s="8">
        <v>1156.17264756593</v>
      </c>
      <c r="AB21" s="8">
        <f t="shared" si="0"/>
        <v>15.674684074439938</v>
      </c>
    </row>
    <row r="22" spans="1:28" x14ac:dyDescent="0.2">
      <c r="A22" t="s">
        <v>903</v>
      </c>
      <c r="B22" s="8">
        <v>43.195999999999998</v>
      </c>
      <c r="C22" s="8">
        <v>4.125</v>
      </c>
      <c r="D22" s="8">
        <v>14.346</v>
      </c>
      <c r="E22" s="8">
        <v>12.272</v>
      </c>
      <c r="F22" s="8">
        <v>0.14199999999999999</v>
      </c>
      <c r="G22" s="8">
        <v>6.6310000000000002</v>
      </c>
      <c r="H22" s="8">
        <v>10.996</v>
      </c>
      <c r="I22" s="8">
        <v>3.573</v>
      </c>
      <c r="J22" s="8">
        <v>1.2470000000000001</v>
      </c>
      <c r="K22" s="8">
        <v>2E-3</v>
      </c>
      <c r="L22" s="8">
        <v>0.997</v>
      </c>
      <c r="M22" s="8">
        <v>2.2454577371291311</v>
      </c>
      <c r="N22">
        <v>0.3</v>
      </c>
      <c r="O22">
        <v>6</v>
      </c>
      <c r="P22" t="s">
        <v>613</v>
      </c>
      <c r="Q22" s="8">
        <v>39.28781</v>
      </c>
      <c r="R22" s="8">
        <v>3.0429999999999999E-2</v>
      </c>
      <c r="S22" s="8">
        <v>4.8180000000000001E-2</v>
      </c>
      <c r="T22" s="8">
        <v>17.950299999999999</v>
      </c>
      <c r="U22" s="8">
        <v>0.26593</v>
      </c>
      <c r="V22" s="8">
        <v>43.062860000000001</v>
      </c>
      <c r="W22" s="8">
        <v>0.27627000000000002</v>
      </c>
      <c r="X22" s="8">
        <v>0.19322</v>
      </c>
      <c r="Y22" s="8">
        <v>3.2469999999999999E-2</v>
      </c>
      <c r="Z22" s="8">
        <v>1173.2402620599601</v>
      </c>
      <c r="AA22" s="8">
        <v>1157.6423929765001</v>
      </c>
      <c r="AB22" s="8">
        <f t="shared" si="0"/>
        <v>15.597869083459955</v>
      </c>
    </row>
    <row r="23" spans="1:28" x14ac:dyDescent="0.2">
      <c r="A23" t="s">
        <v>904</v>
      </c>
      <c r="B23" s="8">
        <v>43.005000000000003</v>
      </c>
      <c r="C23" s="8">
        <v>4.093</v>
      </c>
      <c r="D23" s="8">
        <v>14.59</v>
      </c>
      <c r="E23" s="8">
        <v>12.172000000000001</v>
      </c>
      <c r="F23" s="8">
        <v>0.156</v>
      </c>
      <c r="G23" s="8">
        <v>6.5629999999999997</v>
      </c>
      <c r="H23" s="8">
        <v>11.063000000000001</v>
      </c>
      <c r="I23" s="8">
        <v>3.7469999999999999</v>
      </c>
      <c r="J23" s="8">
        <v>1.204</v>
      </c>
      <c r="K23" s="8">
        <v>0</v>
      </c>
      <c r="L23" s="8">
        <v>0.95099999999999996</v>
      </c>
      <c r="M23" s="8">
        <v>2.2259464102572291</v>
      </c>
      <c r="N23">
        <v>0.3</v>
      </c>
      <c r="O23">
        <v>6</v>
      </c>
      <c r="P23" t="s">
        <v>613</v>
      </c>
      <c r="Q23" s="8">
        <v>39.28781</v>
      </c>
      <c r="R23" s="8">
        <v>3.0429999999999999E-2</v>
      </c>
      <c r="S23" s="8">
        <v>4.8180000000000001E-2</v>
      </c>
      <c r="T23" s="8">
        <v>17.950299999999999</v>
      </c>
      <c r="U23" s="8">
        <v>0.26593</v>
      </c>
      <c r="V23" s="8">
        <v>43.062860000000001</v>
      </c>
      <c r="W23" s="8">
        <v>0.27627000000000002</v>
      </c>
      <c r="X23" s="8">
        <v>0.19322</v>
      </c>
      <c r="Y23" s="8">
        <v>3.2469999999999999E-2</v>
      </c>
      <c r="Z23" s="8">
        <v>1172.2821487993499</v>
      </c>
      <c r="AA23" s="8">
        <v>1156.54083239178</v>
      </c>
      <c r="AB23" s="8">
        <f t="shared" si="0"/>
        <v>15.741316407569911</v>
      </c>
    </row>
    <row r="24" spans="1:28" x14ac:dyDescent="0.2">
      <c r="A24" t="s">
        <v>905</v>
      </c>
      <c r="B24" s="8">
        <v>43.206000000000003</v>
      </c>
      <c r="C24" s="8">
        <v>4.1669999999999998</v>
      </c>
      <c r="D24" s="8">
        <v>14.592000000000001</v>
      </c>
      <c r="E24" s="8">
        <v>12.163</v>
      </c>
      <c r="F24" s="8">
        <v>0.153</v>
      </c>
      <c r="G24" s="8">
        <v>6.5960000000000001</v>
      </c>
      <c r="H24" s="8">
        <v>10.912000000000001</v>
      </c>
      <c r="I24" s="8">
        <v>3.51</v>
      </c>
      <c r="J24" s="8">
        <v>1.294</v>
      </c>
      <c r="K24" s="8">
        <v>7.0000000000000001E-3</v>
      </c>
      <c r="L24" s="8">
        <v>0.96399999999999997</v>
      </c>
      <c r="M24" s="8">
        <v>2.1926571835480386</v>
      </c>
      <c r="N24">
        <v>0.3</v>
      </c>
      <c r="O24">
        <v>6</v>
      </c>
      <c r="P24" t="s">
        <v>613</v>
      </c>
      <c r="Q24" s="8">
        <v>39.28781</v>
      </c>
      <c r="R24" s="8">
        <v>3.0429999999999999E-2</v>
      </c>
      <c r="S24" s="8">
        <v>4.8180000000000001E-2</v>
      </c>
      <c r="T24" s="8">
        <v>17.950299999999999</v>
      </c>
      <c r="U24" s="8">
        <v>0.26593</v>
      </c>
      <c r="V24" s="8">
        <v>43.062860000000001</v>
      </c>
      <c r="W24" s="8">
        <v>0.27627000000000002</v>
      </c>
      <c r="X24" s="8">
        <v>0.19322</v>
      </c>
      <c r="Y24" s="8">
        <v>3.2469999999999999E-2</v>
      </c>
      <c r="Z24" s="8">
        <v>1172.4373446277</v>
      </c>
      <c r="AA24" s="8">
        <v>1157.0260232581199</v>
      </c>
      <c r="AB24" s="8">
        <f t="shared" si="0"/>
        <v>15.411321369580037</v>
      </c>
    </row>
    <row r="25" spans="1:28" x14ac:dyDescent="0.2">
      <c r="A25" t="s">
        <v>906</v>
      </c>
      <c r="B25" s="8">
        <v>43.676000000000002</v>
      </c>
      <c r="C25" s="8">
        <v>3.899</v>
      </c>
      <c r="D25" s="8">
        <v>15.063000000000001</v>
      </c>
      <c r="E25" s="8">
        <v>12.449</v>
      </c>
      <c r="F25" s="8">
        <v>0.16</v>
      </c>
      <c r="G25" s="8">
        <v>5.7480000000000002</v>
      </c>
      <c r="H25" s="8">
        <v>10.411</v>
      </c>
      <c r="I25" s="8">
        <v>3.9049999999999998</v>
      </c>
      <c r="J25" s="8">
        <v>1.357</v>
      </c>
      <c r="K25" s="8">
        <v>0</v>
      </c>
      <c r="L25" s="8">
        <v>0.97599999999999998</v>
      </c>
      <c r="M25" s="8">
        <v>2.035771982142323</v>
      </c>
      <c r="N25">
        <v>0.3</v>
      </c>
      <c r="O25">
        <v>6</v>
      </c>
      <c r="P25" t="s">
        <v>669</v>
      </c>
      <c r="Q25" s="8">
        <v>38.829920000000001</v>
      </c>
      <c r="R25" s="8">
        <v>3.3050000000000003E-2</v>
      </c>
      <c r="S25" s="8">
        <v>5.5559999999999998E-2</v>
      </c>
      <c r="T25" s="8">
        <v>20.176649999999999</v>
      </c>
      <c r="U25" s="8">
        <v>0.30048000000000002</v>
      </c>
      <c r="V25" s="8">
        <v>41.014389999999999</v>
      </c>
      <c r="W25" s="8">
        <v>0.27478000000000002</v>
      </c>
      <c r="X25" s="8">
        <v>0.15140999999999999</v>
      </c>
      <c r="Y25" s="8">
        <v>2.5899999999999999E-2</v>
      </c>
      <c r="Z25" s="8">
        <v>1158.02854289519</v>
      </c>
      <c r="AA25" s="8">
        <v>1141.6653496055501</v>
      </c>
      <c r="AB25" s="8">
        <f t="shared" si="0"/>
        <v>16.363193289639867</v>
      </c>
    </row>
    <row r="26" spans="1:28" x14ac:dyDescent="0.2">
      <c r="A26" t="s">
        <v>907</v>
      </c>
      <c r="B26" s="8">
        <v>43.752000000000002</v>
      </c>
      <c r="C26" s="8">
        <v>3.9620000000000002</v>
      </c>
      <c r="D26" s="8">
        <v>14.976000000000001</v>
      </c>
      <c r="E26" s="8">
        <v>12.361000000000001</v>
      </c>
      <c r="F26" s="8">
        <v>0.16200000000000001</v>
      </c>
      <c r="G26" s="8">
        <v>5.7130000000000001</v>
      </c>
      <c r="H26" s="8">
        <v>10.616</v>
      </c>
      <c r="I26" s="8">
        <v>3.7749999999999999</v>
      </c>
      <c r="J26" s="8">
        <v>1.3340000000000001</v>
      </c>
      <c r="K26" s="8">
        <v>0</v>
      </c>
      <c r="L26" s="8">
        <v>0.97</v>
      </c>
      <c r="M26" s="8">
        <v>2.0782586028186789</v>
      </c>
      <c r="N26">
        <v>0.3</v>
      </c>
      <c r="O26">
        <v>6</v>
      </c>
      <c r="P26" t="s">
        <v>669</v>
      </c>
      <c r="Q26" s="8">
        <v>38.829920000000001</v>
      </c>
      <c r="R26" s="8">
        <v>3.3050000000000003E-2</v>
      </c>
      <c r="S26" s="8">
        <v>5.5559999999999998E-2</v>
      </c>
      <c r="T26" s="8">
        <v>20.176649999999999</v>
      </c>
      <c r="U26" s="8">
        <v>0.30048000000000002</v>
      </c>
      <c r="V26" s="8">
        <v>41.014389999999999</v>
      </c>
      <c r="W26" s="8">
        <v>0.27478000000000002</v>
      </c>
      <c r="X26" s="8">
        <v>0.15140999999999999</v>
      </c>
      <c r="Y26" s="8">
        <v>2.5899999999999999E-2</v>
      </c>
      <c r="Z26" s="8">
        <v>1154.51825464693</v>
      </c>
      <c r="AA26" s="8">
        <v>1138.3058540009699</v>
      </c>
      <c r="AB26" s="8">
        <f t="shared" si="0"/>
        <v>16.212400645960088</v>
      </c>
    </row>
    <row r="27" spans="1:28" x14ac:dyDescent="0.2">
      <c r="A27" t="s">
        <v>908</v>
      </c>
      <c r="B27" s="8">
        <v>43.396000000000001</v>
      </c>
      <c r="C27" s="8">
        <v>3.976</v>
      </c>
      <c r="D27" s="8">
        <v>14.71</v>
      </c>
      <c r="E27" s="8">
        <v>12.125999999999999</v>
      </c>
      <c r="F27" s="8">
        <v>0.14099999999999999</v>
      </c>
      <c r="G27" s="8">
        <v>6.8550000000000004</v>
      </c>
      <c r="H27" s="8">
        <v>10.829000000000001</v>
      </c>
      <c r="I27" s="8">
        <v>3.5590000000000002</v>
      </c>
      <c r="J27" s="8">
        <v>1.1890000000000001</v>
      </c>
      <c r="K27" s="8">
        <v>1.6E-2</v>
      </c>
      <c r="L27" s="8">
        <v>0.83299999999999996</v>
      </c>
      <c r="M27" s="8">
        <v>2.1478496357835897</v>
      </c>
      <c r="N27">
        <v>0.3</v>
      </c>
      <c r="O27">
        <v>6</v>
      </c>
      <c r="P27" t="s">
        <v>691</v>
      </c>
      <c r="Q27" s="8">
        <v>39.200150000000001</v>
      </c>
      <c r="R27" s="8">
        <v>4.1140000000000003E-2</v>
      </c>
      <c r="S27" s="8">
        <v>6.404E-2</v>
      </c>
      <c r="T27" s="8">
        <v>17.390059999999998</v>
      </c>
      <c r="U27" s="8">
        <v>0.23461000000000001</v>
      </c>
      <c r="V27" s="8">
        <v>43.460650000000001</v>
      </c>
      <c r="W27" s="8">
        <v>0.27046999999999999</v>
      </c>
      <c r="X27" s="8">
        <v>0.21673000000000001</v>
      </c>
      <c r="Y27" s="8">
        <v>3.4229999999999997E-2</v>
      </c>
      <c r="Z27" s="8">
        <v>1179.4013242158201</v>
      </c>
      <c r="AA27" s="8">
        <v>1164.0510116640901</v>
      </c>
      <c r="AB27" s="8">
        <f t="shared" si="0"/>
        <v>15.350312551729985</v>
      </c>
    </row>
    <row r="28" spans="1:28" x14ac:dyDescent="0.2">
      <c r="A28" t="s">
        <v>912</v>
      </c>
      <c r="B28" s="8">
        <v>43.582000000000001</v>
      </c>
      <c r="C28" s="8">
        <v>3.85</v>
      </c>
      <c r="D28" s="8">
        <v>14.013999999999999</v>
      </c>
      <c r="E28" s="8">
        <v>12.121</v>
      </c>
      <c r="F28" s="8">
        <v>0.14899999999999999</v>
      </c>
      <c r="G28" s="8">
        <v>6.7480000000000002</v>
      </c>
      <c r="H28" s="8">
        <v>11.948</v>
      </c>
      <c r="I28" s="8">
        <v>3.3109999999999999</v>
      </c>
      <c r="J28" s="8">
        <v>1.355</v>
      </c>
      <c r="K28" s="8">
        <v>6.0000000000000001E-3</v>
      </c>
      <c r="L28" s="8">
        <v>0.81799999999999995</v>
      </c>
      <c r="M28" s="8">
        <v>1.8407354175032882</v>
      </c>
      <c r="N28">
        <v>0.3</v>
      </c>
      <c r="O28">
        <v>6</v>
      </c>
      <c r="P28" t="s">
        <v>706</v>
      </c>
      <c r="Q28" s="8">
        <v>39.150390000000002</v>
      </c>
      <c r="R28" s="8">
        <v>2.8559999999999999E-2</v>
      </c>
      <c r="S28" s="8">
        <v>4.99E-2</v>
      </c>
      <c r="T28" s="8">
        <v>17.37191</v>
      </c>
      <c r="U28" s="8">
        <v>0.25192999999999999</v>
      </c>
      <c r="V28" s="8">
        <v>43.301310000000001</v>
      </c>
      <c r="W28" s="8">
        <v>0.30242000000000002</v>
      </c>
      <c r="X28" s="8">
        <v>0.18521000000000001</v>
      </c>
      <c r="Y28" s="8">
        <v>3.125E-2</v>
      </c>
      <c r="Z28" s="8">
        <v>1180.5144654355199</v>
      </c>
      <c r="AA28" s="8">
        <v>1164.57141500128</v>
      </c>
      <c r="AB28" s="8">
        <f t="shared" si="0"/>
        <v>15.943050434239922</v>
      </c>
    </row>
    <row r="29" spans="1:28" x14ac:dyDescent="0.2">
      <c r="A29" t="s">
        <v>913</v>
      </c>
      <c r="B29" s="8">
        <v>43.433</v>
      </c>
      <c r="C29" s="8">
        <v>3.9780000000000002</v>
      </c>
      <c r="D29" s="8">
        <v>14.65</v>
      </c>
      <c r="E29" s="8">
        <v>12.23</v>
      </c>
      <c r="F29" s="8">
        <v>0.124</v>
      </c>
      <c r="G29" s="8">
        <v>6.1779999999999999</v>
      </c>
      <c r="H29" s="8">
        <v>11.749000000000001</v>
      </c>
      <c r="I29" s="8">
        <v>3.633</v>
      </c>
      <c r="J29" s="8">
        <v>1.45</v>
      </c>
      <c r="K29" s="8">
        <v>0</v>
      </c>
      <c r="L29" s="8">
        <v>0.74199999999999999</v>
      </c>
      <c r="M29" s="8">
        <v>1.5472130388357823</v>
      </c>
      <c r="N29">
        <v>0.3</v>
      </c>
      <c r="O29">
        <v>6</v>
      </c>
      <c r="P29" t="s">
        <v>719</v>
      </c>
      <c r="Q29" s="8">
        <v>38.763730000000002</v>
      </c>
      <c r="R29" s="8">
        <v>2.7099999999999999E-2</v>
      </c>
      <c r="S29" s="8">
        <v>5.5160000000000001E-2</v>
      </c>
      <c r="T29" s="8">
        <v>18.808039999999998</v>
      </c>
      <c r="U29" s="8">
        <v>0.28783999999999998</v>
      </c>
      <c r="V29" s="8">
        <v>42.482250000000001</v>
      </c>
      <c r="W29" s="8">
        <v>0.28360999999999997</v>
      </c>
      <c r="X29" s="8">
        <v>0.19705</v>
      </c>
      <c r="Y29" s="8">
        <v>2.496E-2</v>
      </c>
      <c r="Z29" s="8">
        <v>1173.1766184123501</v>
      </c>
      <c r="AA29" s="8">
        <v>1155.70482701264</v>
      </c>
      <c r="AB29" s="8">
        <f t="shared" si="0"/>
        <v>17.471791399710128</v>
      </c>
    </row>
    <row r="30" spans="1:28" x14ac:dyDescent="0.2">
      <c r="A30" t="s">
        <v>915</v>
      </c>
      <c r="B30" s="8">
        <v>43.62</v>
      </c>
      <c r="C30" s="8">
        <v>3.9409999999999998</v>
      </c>
      <c r="D30" s="8">
        <v>14.624000000000001</v>
      </c>
      <c r="E30" s="8">
        <v>12.196999999999999</v>
      </c>
      <c r="F30" s="8">
        <v>0.13600000000000001</v>
      </c>
      <c r="G30" s="8">
        <v>6.8040000000000003</v>
      </c>
      <c r="H30" s="8">
        <v>10.789</v>
      </c>
      <c r="I30" s="8">
        <v>3.6789999999999998</v>
      </c>
      <c r="J30" s="8">
        <v>1.18</v>
      </c>
      <c r="K30" s="8">
        <v>1.2999999999999999E-2</v>
      </c>
      <c r="L30" s="8">
        <v>0.871</v>
      </c>
      <c r="M30" s="8">
        <v>1.9156988641530317</v>
      </c>
      <c r="N30">
        <v>0.3</v>
      </c>
      <c r="O30">
        <v>6</v>
      </c>
      <c r="P30" t="s">
        <v>732</v>
      </c>
      <c r="Q30" s="8">
        <v>39.359290000000001</v>
      </c>
      <c r="R30" s="8">
        <v>2.8510000000000001E-2</v>
      </c>
      <c r="S30" s="8">
        <v>5.9560000000000002E-2</v>
      </c>
      <c r="T30" s="8">
        <v>17.423829999999999</v>
      </c>
      <c r="U30" s="8">
        <v>0.24292</v>
      </c>
      <c r="V30" s="8">
        <v>43.068510000000003</v>
      </c>
      <c r="W30" s="8">
        <v>0.27578999999999998</v>
      </c>
      <c r="X30" s="8">
        <v>0.20244000000000001</v>
      </c>
      <c r="Y30" s="8">
        <v>3.7859999999999998E-2</v>
      </c>
      <c r="Z30" s="8">
        <v>1183.36262983954</v>
      </c>
      <c r="AA30" s="8">
        <v>1168.5597219737101</v>
      </c>
      <c r="AB30" s="8">
        <f t="shared" si="0"/>
        <v>14.802907865829866</v>
      </c>
    </row>
    <row r="31" spans="1:28" x14ac:dyDescent="0.2">
      <c r="A31" t="s">
        <v>916</v>
      </c>
      <c r="B31" s="8">
        <v>43.38</v>
      </c>
      <c r="C31" s="8">
        <v>3.9510000000000001</v>
      </c>
      <c r="D31" s="8">
        <v>14.952999999999999</v>
      </c>
      <c r="E31" s="8">
        <v>12.132</v>
      </c>
      <c r="F31" s="8">
        <v>0.152</v>
      </c>
      <c r="G31" s="8">
        <v>6.7720000000000002</v>
      </c>
      <c r="H31" s="8">
        <v>10.791</v>
      </c>
      <c r="I31" s="8">
        <v>3.7280000000000002</v>
      </c>
      <c r="J31" s="8">
        <v>1.2250000000000001</v>
      </c>
      <c r="K31" s="8">
        <v>0.02</v>
      </c>
      <c r="L31" s="8">
        <v>0.90100000000000002</v>
      </c>
      <c r="M31" s="8">
        <v>1.7635307092720538</v>
      </c>
      <c r="N31">
        <v>0.3</v>
      </c>
      <c r="O31">
        <v>6</v>
      </c>
      <c r="P31" t="s">
        <v>732</v>
      </c>
      <c r="Q31" s="8">
        <v>39.359290000000001</v>
      </c>
      <c r="R31" s="8">
        <v>2.8510000000000001E-2</v>
      </c>
      <c r="S31" s="8">
        <v>5.9560000000000002E-2</v>
      </c>
      <c r="T31" s="8">
        <v>17.423829999999999</v>
      </c>
      <c r="U31" s="8">
        <v>0.24292</v>
      </c>
      <c r="V31" s="8">
        <v>43.068510000000003</v>
      </c>
      <c r="W31" s="8">
        <v>0.27578999999999998</v>
      </c>
      <c r="X31" s="8">
        <v>0.20244000000000001</v>
      </c>
      <c r="Y31" s="8">
        <v>3.7859999999999998E-2</v>
      </c>
      <c r="Z31" s="8">
        <v>1185.4949207920099</v>
      </c>
      <c r="AA31" s="8">
        <v>1170.6164064188199</v>
      </c>
      <c r="AB31" s="8">
        <f t="shared" si="0"/>
        <v>14.878514373190001</v>
      </c>
    </row>
    <row r="32" spans="1:28" x14ac:dyDescent="0.2">
      <c r="A32" t="s">
        <v>917</v>
      </c>
      <c r="B32" s="8">
        <v>42.683999999999997</v>
      </c>
      <c r="C32" s="8">
        <v>4.2279999999999998</v>
      </c>
      <c r="D32" s="8">
        <v>15.201000000000001</v>
      </c>
      <c r="E32" s="8">
        <v>12.111000000000001</v>
      </c>
      <c r="F32" s="8">
        <v>0.13500000000000001</v>
      </c>
      <c r="G32" s="8">
        <v>6.8940000000000001</v>
      </c>
      <c r="H32" s="8">
        <v>10.724</v>
      </c>
      <c r="I32" s="8">
        <v>3.988</v>
      </c>
      <c r="J32" s="8">
        <v>1.2549999999999999</v>
      </c>
      <c r="K32" s="8">
        <v>0</v>
      </c>
      <c r="L32" s="8">
        <v>0.90400000000000003</v>
      </c>
      <c r="M32" s="8">
        <v>1.626965991382171</v>
      </c>
      <c r="N32">
        <v>0.3</v>
      </c>
      <c r="O32">
        <v>6</v>
      </c>
      <c r="P32" t="s">
        <v>754</v>
      </c>
      <c r="Q32" s="8">
        <v>39.436100000000003</v>
      </c>
      <c r="R32" s="8">
        <v>4.0289999999999999E-2</v>
      </c>
      <c r="S32" s="8">
        <v>5.7230000000000003E-2</v>
      </c>
      <c r="T32" s="8">
        <v>17.24166</v>
      </c>
      <c r="U32" s="8">
        <v>0.24082000000000001</v>
      </c>
      <c r="V32" s="8">
        <v>43.673430000000003</v>
      </c>
      <c r="W32" s="8">
        <v>0.26113999999999998</v>
      </c>
      <c r="X32" s="8">
        <v>0.20197000000000001</v>
      </c>
      <c r="Y32" s="8">
        <v>3.465E-2</v>
      </c>
      <c r="Z32" s="8">
        <v>1192.5067775412599</v>
      </c>
      <c r="AA32" s="8">
        <v>1176.8935236116999</v>
      </c>
      <c r="AB32" s="8">
        <f t="shared" si="0"/>
        <v>15.61325392955996</v>
      </c>
    </row>
    <row r="33" spans="1:28" x14ac:dyDescent="0.2">
      <c r="A33" t="s">
        <v>918</v>
      </c>
      <c r="B33" s="8">
        <v>43.055999999999997</v>
      </c>
      <c r="C33" s="8">
        <v>4.2279999999999998</v>
      </c>
      <c r="D33" s="8">
        <v>14.558</v>
      </c>
      <c r="E33" s="8">
        <v>12.393000000000001</v>
      </c>
      <c r="F33" s="8">
        <v>0.158</v>
      </c>
      <c r="G33" s="8">
        <v>6.0860000000000003</v>
      </c>
      <c r="H33" s="8">
        <v>11.079000000000001</v>
      </c>
      <c r="I33" s="8">
        <v>3.2730000000000001</v>
      </c>
      <c r="J33" s="8">
        <v>1.488</v>
      </c>
      <c r="K33" s="8">
        <v>1E-3</v>
      </c>
      <c r="L33" s="8">
        <v>1.446</v>
      </c>
      <c r="M33" s="8">
        <v>1.9321754214517928</v>
      </c>
      <c r="N33">
        <v>0.3</v>
      </c>
      <c r="O33">
        <v>6</v>
      </c>
      <c r="P33" t="s">
        <v>768</v>
      </c>
      <c r="Q33" s="8">
        <v>38.689399999999999</v>
      </c>
      <c r="R33" s="8">
        <v>3.372E-2</v>
      </c>
      <c r="S33" s="8">
        <v>5.4809999999999998E-2</v>
      </c>
      <c r="T33" s="8">
        <v>19.382439999999999</v>
      </c>
      <c r="U33" s="8">
        <v>0.25259999999999999</v>
      </c>
      <c r="V33" s="8">
        <v>41.957430000000002</v>
      </c>
      <c r="W33" s="8">
        <v>0.26973000000000003</v>
      </c>
      <c r="X33" s="8">
        <v>0.16178000000000001</v>
      </c>
      <c r="Y33" s="8">
        <v>2.8989999999999998E-2</v>
      </c>
      <c r="Z33" s="8">
        <v>1164.7516542589101</v>
      </c>
      <c r="AA33" s="8">
        <v>1147.77629119067</v>
      </c>
      <c r="AB33" s="8">
        <f t="shared" si="0"/>
        <v>16.975363068240085</v>
      </c>
    </row>
    <row r="34" spans="1:28" x14ac:dyDescent="0.2">
      <c r="A34" t="s">
        <v>919</v>
      </c>
      <c r="B34" s="8">
        <v>43.094000000000001</v>
      </c>
      <c r="C34" s="8">
        <v>3.86</v>
      </c>
      <c r="D34" s="8">
        <v>14.228</v>
      </c>
      <c r="E34" s="8">
        <v>12.28</v>
      </c>
      <c r="F34" s="8">
        <v>0.14899999999999999</v>
      </c>
      <c r="G34" s="8">
        <v>6.2270000000000003</v>
      </c>
      <c r="H34" s="8">
        <v>11.565</v>
      </c>
      <c r="I34" s="8">
        <v>3.5129999999999999</v>
      </c>
      <c r="J34" s="8">
        <v>1.3939999999999999</v>
      </c>
      <c r="K34" s="8">
        <v>4.0000000000000001E-3</v>
      </c>
      <c r="L34" s="8">
        <v>0.93700000000000006</v>
      </c>
      <c r="M34" s="8">
        <v>2.5477583077374732</v>
      </c>
      <c r="N34">
        <v>0.3</v>
      </c>
      <c r="O34">
        <v>6</v>
      </c>
      <c r="P34" t="s">
        <v>781</v>
      </c>
      <c r="Q34" s="8">
        <v>38.700740000000003</v>
      </c>
      <c r="R34" s="8">
        <v>2.9479999999999999E-2</v>
      </c>
      <c r="S34" s="8">
        <v>5.2229999999999999E-2</v>
      </c>
      <c r="T34" s="8">
        <v>18.534890000000001</v>
      </c>
      <c r="U34" s="8">
        <v>0.28666999999999998</v>
      </c>
      <c r="V34" s="8">
        <v>41.984780000000001</v>
      </c>
      <c r="W34" s="8">
        <v>0.27934999999999999</v>
      </c>
      <c r="X34" s="8">
        <v>0.22056000000000001</v>
      </c>
      <c r="Y34" s="8">
        <v>3.0040000000000001E-2</v>
      </c>
      <c r="Z34" s="8">
        <v>1158.1142729455701</v>
      </c>
      <c r="AA34" s="8">
        <v>1141.8731249721</v>
      </c>
      <c r="AB34" s="8">
        <f t="shared" si="0"/>
        <v>16.241147973470106</v>
      </c>
    </row>
    <row r="35" spans="1:28" x14ac:dyDescent="0.2">
      <c r="A35" t="s">
        <v>920</v>
      </c>
      <c r="B35" s="8">
        <v>43.444000000000003</v>
      </c>
      <c r="C35" s="8">
        <v>3.7050000000000001</v>
      </c>
      <c r="D35" s="8">
        <v>14.651</v>
      </c>
      <c r="E35" s="8">
        <v>12.304</v>
      </c>
      <c r="F35" s="8">
        <v>0.16</v>
      </c>
      <c r="G35" s="8">
        <v>6.258</v>
      </c>
      <c r="H35" s="8">
        <v>11.153</v>
      </c>
      <c r="I35" s="8">
        <v>3.7130000000000001</v>
      </c>
      <c r="J35" s="8">
        <v>1.2150000000000001</v>
      </c>
      <c r="K35" s="8">
        <v>5.0000000000000001E-3</v>
      </c>
      <c r="L35" s="8">
        <v>0.90900000000000003</v>
      </c>
      <c r="M35" s="8">
        <v>2.2125009069462269</v>
      </c>
      <c r="N35">
        <v>0.3</v>
      </c>
      <c r="O35">
        <v>6</v>
      </c>
      <c r="P35" t="s">
        <v>795</v>
      </c>
      <c r="Q35" s="8">
        <v>38.85904</v>
      </c>
      <c r="R35" s="8">
        <v>2.8649999999999998E-2</v>
      </c>
      <c r="S35" s="8">
        <v>5.3150000000000003E-2</v>
      </c>
      <c r="T35" s="8">
        <v>18.62501</v>
      </c>
      <c r="U35" s="8">
        <v>0.27888000000000002</v>
      </c>
      <c r="V35" s="8">
        <v>42.043819999999997</v>
      </c>
      <c r="W35" s="8">
        <v>0.27705000000000002</v>
      </c>
      <c r="X35" s="8">
        <v>0.19575000000000001</v>
      </c>
      <c r="Y35" s="8">
        <v>2.7539999999999999E-2</v>
      </c>
      <c r="Z35" s="8">
        <v>1165.5602736134699</v>
      </c>
      <c r="AA35" s="8">
        <v>1149.5398478386201</v>
      </c>
      <c r="AB35" s="8">
        <f t="shared" si="0"/>
        <v>16.020425774849855</v>
      </c>
    </row>
    <row r="36" spans="1:28" x14ac:dyDescent="0.2">
      <c r="A36" t="s">
        <v>928</v>
      </c>
      <c r="B36" s="8">
        <v>43.322000000000003</v>
      </c>
      <c r="C36" s="8">
        <v>3.73</v>
      </c>
      <c r="D36" s="8">
        <v>15.391999999999999</v>
      </c>
      <c r="E36" s="8">
        <v>12.164</v>
      </c>
      <c r="F36" s="8">
        <v>0.16</v>
      </c>
      <c r="G36" s="8">
        <v>6.4610000000000003</v>
      </c>
      <c r="H36" s="8">
        <v>11.156000000000001</v>
      </c>
      <c r="I36" s="8">
        <v>3.6720000000000002</v>
      </c>
      <c r="J36" s="8">
        <v>1.4970000000000001</v>
      </c>
      <c r="K36" s="8">
        <v>1.2E-2</v>
      </c>
      <c r="L36" s="8">
        <v>1.101</v>
      </c>
      <c r="M36" s="8">
        <v>0.9476000208627593</v>
      </c>
      <c r="N36">
        <v>0.3</v>
      </c>
      <c r="O36">
        <v>6</v>
      </c>
      <c r="P36" t="s">
        <v>806</v>
      </c>
      <c r="Q36" s="8">
        <v>38.753230000000002</v>
      </c>
      <c r="R36" s="8">
        <v>2.2190000000000001E-2</v>
      </c>
      <c r="S36" s="8">
        <v>5.5309999999999998E-2</v>
      </c>
      <c r="T36" s="8">
        <v>18.055599999999998</v>
      </c>
      <c r="U36" s="8">
        <v>0.24684</v>
      </c>
      <c r="V36" s="8">
        <v>42.530119999999997</v>
      </c>
      <c r="W36" s="8">
        <v>0.27804000000000001</v>
      </c>
      <c r="X36" s="8">
        <v>0.19095000000000001</v>
      </c>
      <c r="Y36" s="8">
        <v>2.9319999999999999E-2</v>
      </c>
      <c r="Z36" s="8">
        <v>1193.3268815593201</v>
      </c>
      <c r="AA36" s="8">
        <v>1176.58947261561</v>
      </c>
      <c r="AB36" s="8">
        <f t="shared" si="0"/>
        <v>16.737408943710079</v>
      </c>
    </row>
    <row r="37" spans="1:28" x14ac:dyDescent="0.2">
      <c r="A37" t="s">
        <v>929</v>
      </c>
      <c r="B37" s="8">
        <v>43.206000000000003</v>
      </c>
      <c r="C37" s="8">
        <v>3.8</v>
      </c>
      <c r="D37" s="8">
        <v>14.488</v>
      </c>
      <c r="E37" s="8">
        <v>12.282999999999999</v>
      </c>
      <c r="F37" s="8">
        <v>0.16900000000000001</v>
      </c>
      <c r="G37" s="8">
        <v>6.4889999999999999</v>
      </c>
      <c r="H37" s="8">
        <v>11.532</v>
      </c>
      <c r="I37" s="8">
        <v>3.4609999999999999</v>
      </c>
      <c r="J37" s="8">
        <v>1.4139999999999999</v>
      </c>
      <c r="K37" s="8">
        <v>7.0000000000000001E-3</v>
      </c>
      <c r="L37" s="8">
        <v>1.054</v>
      </c>
      <c r="M37" s="8">
        <v>1.802592297037102</v>
      </c>
      <c r="N37">
        <v>0.3</v>
      </c>
      <c r="O37">
        <v>6</v>
      </c>
      <c r="P37" t="s">
        <v>806</v>
      </c>
      <c r="Q37" s="8">
        <v>38.753230000000002</v>
      </c>
      <c r="R37" s="8">
        <v>2.2190000000000001E-2</v>
      </c>
      <c r="S37" s="8">
        <v>5.5309999999999998E-2</v>
      </c>
      <c r="T37" s="8">
        <v>18.055599999999998</v>
      </c>
      <c r="U37" s="8">
        <v>0.24684</v>
      </c>
      <c r="V37" s="8">
        <v>42.530119999999997</v>
      </c>
      <c r="W37" s="8">
        <v>0.27804000000000001</v>
      </c>
      <c r="X37" s="8">
        <v>0.19095000000000001</v>
      </c>
      <c r="Y37" s="8">
        <v>2.9319999999999999E-2</v>
      </c>
      <c r="Z37" s="8">
        <v>1177.64910831577</v>
      </c>
      <c r="AA37" s="8">
        <v>1160.9857971973199</v>
      </c>
      <c r="AB37" s="8">
        <f t="shared" si="0"/>
        <v>16.66331111845011</v>
      </c>
    </row>
    <row r="38" spans="1:28" x14ac:dyDescent="0.2">
      <c r="A38" t="s">
        <v>930</v>
      </c>
      <c r="B38" s="8">
        <v>42.645000000000003</v>
      </c>
      <c r="C38" s="8">
        <v>3.847</v>
      </c>
      <c r="D38" s="8">
        <v>14.856</v>
      </c>
      <c r="E38" s="8">
        <v>12.183</v>
      </c>
      <c r="F38" s="8">
        <v>0.157</v>
      </c>
      <c r="G38" s="8">
        <v>6.4189999999999996</v>
      </c>
      <c r="H38" s="8">
        <v>11.459</v>
      </c>
      <c r="I38" s="8">
        <v>3.7130000000000001</v>
      </c>
      <c r="J38" s="8">
        <v>1.407</v>
      </c>
      <c r="K38" s="8">
        <v>1.2E-2</v>
      </c>
      <c r="L38" s="8">
        <v>1.044</v>
      </c>
      <c r="M38" s="8">
        <v>1.9726279110828022</v>
      </c>
      <c r="N38">
        <v>0.3</v>
      </c>
      <c r="O38">
        <v>6</v>
      </c>
      <c r="P38" t="s">
        <v>806</v>
      </c>
      <c r="Q38" s="8">
        <v>38.753230000000002</v>
      </c>
      <c r="R38" s="8">
        <v>2.2190000000000001E-2</v>
      </c>
      <c r="S38" s="8">
        <v>5.5309999999999998E-2</v>
      </c>
      <c r="T38" s="8">
        <v>18.055599999999998</v>
      </c>
      <c r="U38" s="8">
        <v>0.24684</v>
      </c>
      <c r="V38" s="8">
        <v>42.530119999999997</v>
      </c>
      <c r="W38" s="8">
        <v>0.27804000000000001</v>
      </c>
      <c r="X38" s="8">
        <v>0.19095000000000001</v>
      </c>
      <c r="Y38" s="8">
        <v>2.9319999999999999E-2</v>
      </c>
      <c r="Z38" s="8">
        <v>1174.1729035139599</v>
      </c>
      <c r="AA38" s="8">
        <v>1157.5040576589299</v>
      </c>
      <c r="AB38" s="8">
        <f t="shared" si="0"/>
        <v>16.668845855029986</v>
      </c>
    </row>
    <row r="39" spans="1:28" x14ac:dyDescent="0.2">
      <c r="A39" t="s">
        <v>935</v>
      </c>
      <c r="B39" s="8">
        <v>42.710999999999999</v>
      </c>
      <c r="C39" s="8">
        <v>3.85</v>
      </c>
      <c r="D39" s="8">
        <v>14.882</v>
      </c>
      <c r="E39" s="8">
        <v>12.253</v>
      </c>
      <c r="F39" s="8">
        <v>0.153</v>
      </c>
      <c r="G39" s="8">
        <v>6.4870000000000001</v>
      </c>
      <c r="H39" s="8">
        <v>11.615</v>
      </c>
      <c r="I39" s="8">
        <v>3.4470000000000001</v>
      </c>
      <c r="J39" s="8">
        <v>1.363</v>
      </c>
      <c r="K39" s="8">
        <v>1.4999999999999999E-2</v>
      </c>
      <c r="L39" s="8">
        <v>0.90600000000000003</v>
      </c>
      <c r="M39" s="8">
        <v>2.0598934890587639</v>
      </c>
      <c r="N39">
        <v>0.3</v>
      </c>
      <c r="O39">
        <v>6</v>
      </c>
      <c r="P39" t="s">
        <v>806</v>
      </c>
      <c r="Q39" s="8">
        <v>38.753230000000002</v>
      </c>
      <c r="R39" s="8">
        <v>2.2190000000000001E-2</v>
      </c>
      <c r="S39" s="8">
        <v>5.5309999999999998E-2</v>
      </c>
      <c r="T39" s="8">
        <v>18.055599999999998</v>
      </c>
      <c r="U39" s="8">
        <v>0.24684</v>
      </c>
      <c r="V39" s="8">
        <v>42.530119999999997</v>
      </c>
      <c r="W39" s="8">
        <v>0.27804000000000001</v>
      </c>
      <c r="X39" s="8">
        <v>0.19095000000000001</v>
      </c>
      <c r="Y39" s="8">
        <v>2.9319999999999999E-2</v>
      </c>
      <c r="Z39" s="8">
        <v>1172.08774723242</v>
      </c>
      <c r="AA39" s="8">
        <v>1155.7653233368701</v>
      </c>
      <c r="AB39" s="8">
        <f t="shared" si="0"/>
        <v>16.322423895549946</v>
      </c>
    </row>
    <row r="40" spans="1:28" x14ac:dyDescent="0.2">
      <c r="A40" t="s">
        <v>936</v>
      </c>
      <c r="B40" s="8">
        <v>44.859000000000002</v>
      </c>
      <c r="C40" s="8">
        <v>3.621</v>
      </c>
      <c r="D40" s="8">
        <v>15.083</v>
      </c>
      <c r="E40" s="8">
        <v>12.569000000000001</v>
      </c>
      <c r="F40" s="8">
        <v>0.19900000000000001</v>
      </c>
      <c r="G40" s="8">
        <v>5.6870000000000003</v>
      </c>
      <c r="H40" s="8">
        <v>10.016999999999999</v>
      </c>
      <c r="I40" s="8">
        <v>3.7890000000000001</v>
      </c>
      <c r="J40" s="8">
        <v>1.125</v>
      </c>
      <c r="K40" s="8">
        <v>0.01</v>
      </c>
      <c r="L40" s="8">
        <v>0.752</v>
      </c>
      <c r="M40" s="8">
        <v>2.0066877027817354</v>
      </c>
      <c r="N40">
        <v>0.3</v>
      </c>
      <c r="O40">
        <v>6</v>
      </c>
      <c r="P40" t="s">
        <v>833</v>
      </c>
      <c r="Q40" s="8">
        <v>38.376980000000003</v>
      </c>
      <c r="R40" s="8">
        <v>2.928E-2</v>
      </c>
      <c r="S40" s="8">
        <v>4.7690000000000003E-2</v>
      </c>
      <c r="T40" s="8">
        <v>20.687539999999998</v>
      </c>
      <c r="U40" s="8">
        <v>0.31724999999999998</v>
      </c>
      <c r="V40" s="8">
        <v>40.684480000000001</v>
      </c>
      <c r="W40" s="8">
        <v>0.27298</v>
      </c>
      <c r="X40" s="8">
        <v>0.11476</v>
      </c>
      <c r="Y40" s="8">
        <v>2.6069999999999999E-2</v>
      </c>
      <c r="Z40" s="8">
        <v>1155.8163264009299</v>
      </c>
      <c r="AA40" s="8">
        <v>1138.93460746187</v>
      </c>
      <c r="AB40" s="8">
        <f t="shared" si="0"/>
        <v>16.881718939059965</v>
      </c>
    </row>
    <row r="41" spans="1:28" x14ac:dyDescent="0.2">
      <c r="A41" t="s">
        <v>938</v>
      </c>
      <c r="B41" s="8">
        <v>43.524999999999999</v>
      </c>
      <c r="C41" s="8">
        <v>4.07</v>
      </c>
      <c r="D41" s="8">
        <v>15.358000000000001</v>
      </c>
      <c r="E41" s="8">
        <v>12.548</v>
      </c>
      <c r="F41" s="8">
        <v>0.217</v>
      </c>
      <c r="G41" s="8">
        <v>5.6470000000000002</v>
      </c>
      <c r="H41" s="8">
        <v>10.323</v>
      </c>
      <c r="I41" s="8">
        <v>3.806</v>
      </c>
      <c r="J41" s="8">
        <v>1.2989999999999999</v>
      </c>
      <c r="K41" s="8">
        <v>0</v>
      </c>
      <c r="L41" s="8">
        <v>0.94899999999999995</v>
      </c>
      <c r="M41" s="8">
        <v>1.943204654451574</v>
      </c>
      <c r="N41">
        <v>0.3</v>
      </c>
      <c r="O41">
        <v>6</v>
      </c>
      <c r="P41" t="s">
        <v>833</v>
      </c>
      <c r="Q41" s="8">
        <v>38.376980000000003</v>
      </c>
      <c r="R41" s="8">
        <v>2.928E-2</v>
      </c>
      <c r="S41" s="8">
        <v>4.7690000000000003E-2</v>
      </c>
      <c r="T41" s="8">
        <v>20.687539999999998</v>
      </c>
      <c r="U41" s="8">
        <v>0.31724999999999998</v>
      </c>
      <c r="V41" s="8">
        <v>40.684480000000001</v>
      </c>
      <c r="W41" s="8">
        <v>0.27298</v>
      </c>
      <c r="X41" s="8">
        <v>0.11476</v>
      </c>
      <c r="Y41" s="8">
        <v>2.6069999999999999E-2</v>
      </c>
      <c r="Z41" s="8">
        <v>1156.0000332865</v>
      </c>
      <c r="AA41" s="8">
        <v>1138.6994226740401</v>
      </c>
      <c r="AB41" s="8">
        <f t="shared" si="0"/>
        <v>17.300610612459877</v>
      </c>
    </row>
    <row r="42" spans="1:28" x14ac:dyDescent="0.2">
      <c r="A42" t="s">
        <v>939</v>
      </c>
      <c r="B42" s="8">
        <v>42.951999999999998</v>
      </c>
      <c r="C42" s="8">
        <v>4.0579999999999998</v>
      </c>
      <c r="D42" s="8">
        <v>14.778</v>
      </c>
      <c r="E42" s="8">
        <v>12.162000000000001</v>
      </c>
      <c r="F42" s="8">
        <v>0.15</v>
      </c>
      <c r="G42" s="8">
        <v>6.5880000000000001</v>
      </c>
      <c r="H42" s="8">
        <v>11.012</v>
      </c>
      <c r="I42" s="8">
        <v>3.7480000000000002</v>
      </c>
      <c r="J42" s="8">
        <v>1.228</v>
      </c>
      <c r="K42" s="8">
        <v>0.01</v>
      </c>
      <c r="L42" s="8">
        <v>0.92200000000000004</v>
      </c>
      <c r="M42" s="8">
        <v>2.138981481116963</v>
      </c>
      <c r="N42">
        <v>0.3</v>
      </c>
      <c r="O42">
        <v>6</v>
      </c>
      <c r="P42" t="s">
        <v>852</v>
      </c>
      <c r="Q42" s="8">
        <v>39.040599999999998</v>
      </c>
      <c r="R42" s="8">
        <v>2.1270000000000001E-2</v>
      </c>
      <c r="S42" s="8">
        <v>4.1110000000000001E-2</v>
      </c>
      <c r="T42" s="8">
        <v>17.906849999999999</v>
      </c>
      <c r="U42" s="8">
        <v>0.25617000000000001</v>
      </c>
      <c r="V42" s="8">
        <v>43.112789999999997</v>
      </c>
      <c r="W42" s="8">
        <v>0.26743</v>
      </c>
      <c r="X42" s="8">
        <v>0.18529999999999999</v>
      </c>
      <c r="Y42" s="8">
        <v>3.27E-2</v>
      </c>
      <c r="Z42" s="8">
        <v>1174.51990685653</v>
      </c>
      <c r="AA42" s="8">
        <v>1158.2495509704599</v>
      </c>
      <c r="AB42" s="8">
        <f t="shared" si="0"/>
        <v>16.270355886070092</v>
      </c>
    </row>
    <row r="43" spans="1:28" x14ac:dyDescent="0.2">
      <c r="A43" t="s">
        <v>940</v>
      </c>
      <c r="B43" s="8">
        <v>43.448</v>
      </c>
      <c r="C43" s="8">
        <v>4.0049999999999999</v>
      </c>
      <c r="D43" s="8">
        <v>14.664999999999999</v>
      </c>
      <c r="E43" s="8">
        <v>12.227</v>
      </c>
      <c r="F43" s="8">
        <v>0.11600000000000001</v>
      </c>
      <c r="G43" s="8">
        <v>6.2519999999999998</v>
      </c>
      <c r="H43" s="8">
        <v>11.196</v>
      </c>
      <c r="I43" s="8">
        <v>3.6909999999999998</v>
      </c>
      <c r="J43" s="8">
        <v>1.1890000000000001</v>
      </c>
      <c r="K43" s="8">
        <v>0</v>
      </c>
      <c r="L43" s="8">
        <v>0.88300000000000001</v>
      </c>
      <c r="M43" s="8">
        <v>2.0576108892564871</v>
      </c>
      <c r="N43">
        <v>0.3</v>
      </c>
      <c r="O43">
        <v>6</v>
      </c>
      <c r="P43" t="s">
        <v>865</v>
      </c>
      <c r="Q43" s="8">
        <v>38.869810000000001</v>
      </c>
      <c r="R43" s="8">
        <v>1.917E-2</v>
      </c>
      <c r="S43" s="8">
        <v>6.25E-2</v>
      </c>
      <c r="T43" s="8">
        <v>18.656770000000002</v>
      </c>
      <c r="U43" s="8">
        <v>0.26251000000000002</v>
      </c>
      <c r="V43" s="8">
        <v>42.30444</v>
      </c>
      <c r="W43" s="8">
        <v>0.28392000000000001</v>
      </c>
      <c r="X43" s="8">
        <v>0.19216</v>
      </c>
      <c r="Y43" s="8">
        <v>2.4629999999999999E-2</v>
      </c>
      <c r="Z43" s="8">
        <v>1166.4022528507401</v>
      </c>
      <c r="AA43" s="8">
        <v>1150.24209784033</v>
      </c>
      <c r="AB43" s="8">
        <f t="shared" si="0"/>
        <v>16.160155010410108</v>
      </c>
    </row>
    <row r="44" spans="1:28" x14ac:dyDescent="0.2">
      <c r="A44" t="s">
        <v>943</v>
      </c>
      <c r="B44" s="8">
        <v>42.656999999999996</v>
      </c>
      <c r="C44" s="8">
        <v>3.242</v>
      </c>
      <c r="D44" s="8">
        <v>16.152000000000001</v>
      </c>
      <c r="E44" s="8">
        <v>12.32</v>
      </c>
      <c r="F44" s="8">
        <v>0.126</v>
      </c>
      <c r="G44" s="8">
        <v>5.6219999999999999</v>
      </c>
      <c r="H44" s="8">
        <v>10.92</v>
      </c>
      <c r="I44" s="8">
        <v>4.3140000000000001</v>
      </c>
      <c r="J44" s="8">
        <v>2.419</v>
      </c>
      <c r="K44" s="8">
        <v>3.0000000000000001E-3</v>
      </c>
      <c r="L44" s="8">
        <v>1.3979999999999999</v>
      </c>
      <c r="M44" s="106">
        <v>0.43675820839191526</v>
      </c>
      <c r="N44">
        <v>0.3</v>
      </c>
      <c r="O44">
        <v>6.1</v>
      </c>
      <c r="P44" t="s">
        <v>56</v>
      </c>
      <c r="Q44" s="8">
        <v>39.019950000000001</v>
      </c>
      <c r="R44" s="8">
        <v>3.3480000000000003E-2</v>
      </c>
      <c r="S44" s="8">
        <v>5.5300000000000002E-2</v>
      </c>
      <c r="T44" s="8">
        <v>19.735289999999999</v>
      </c>
      <c r="U44" s="8">
        <v>0.28360999999999997</v>
      </c>
      <c r="V44" s="8">
        <v>41.643590000000003</v>
      </c>
      <c r="W44" s="8">
        <v>0.26735999999999999</v>
      </c>
      <c r="X44" s="8">
        <v>0.18798999999999999</v>
      </c>
      <c r="Y44" s="8">
        <v>2.613E-2</v>
      </c>
      <c r="Z44" s="8">
        <v>1190.88116268669</v>
      </c>
      <c r="AA44" s="8">
        <v>1171.35239847346</v>
      </c>
      <c r="AB44" s="8">
        <f t="shared" si="0"/>
        <v>19.528764213230033</v>
      </c>
    </row>
    <row r="45" spans="1:28" x14ac:dyDescent="0.2">
      <c r="A45" t="s">
        <v>945</v>
      </c>
      <c r="B45" s="8">
        <v>43.82</v>
      </c>
      <c r="C45" s="8">
        <v>3.742</v>
      </c>
      <c r="D45" s="8">
        <v>13.856999999999999</v>
      </c>
      <c r="E45" s="8">
        <v>12.052</v>
      </c>
      <c r="F45" s="8">
        <v>0.14499999999999999</v>
      </c>
      <c r="G45" s="8">
        <v>6.9729999999999999</v>
      </c>
      <c r="H45" s="8">
        <v>12.505000000000001</v>
      </c>
      <c r="I45" s="8">
        <v>3.4049999999999998</v>
      </c>
      <c r="J45" s="8">
        <v>1.141</v>
      </c>
      <c r="K45" s="8">
        <v>7.0000000000000001E-3</v>
      </c>
      <c r="L45" s="8">
        <v>0.73299999999999998</v>
      </c>
      <c r="M45" s="106">
        <v>1.3154100931136734</v>
      </c>
      <c r="N45">
        <v>0.3</v>
      </c>
      <c r="O45">
        <v>6.1</v>
      </c>
      <c r="P45" t="s">
        <v>71</v>
      </c>
      <c r="Q45" s="8">
        <v>39.455219999999997</v>
      </c>
      <c r="R45" s="8">
        <v>2.852E-2</v>
      </c>
      <c r="S45" s="8">
        <v>5.3120000000000001E-2</v>
      </c>
      <c r="T45" s="8">
        <v>16.57178</v>
      </c>
      <c r="U45" s="8">
        <v>0.22028</v>
      </c>
      <c r="V45" s="8">
        <v>44.29307</v>
      </c>
      <c r="W45" s="8">
        <v>0.32840999999999998</v>
      </c>
      <c r="X45" s="8">
        <v>0.21962999999999999</v>
      </c>
      <c r="Y45" s="8">
        <v>4.2720000000000001E-2</v>
      </c>
      <c r="Z45" s="8">
        <v>1194.7041085164101</v>
      </c>
      <c r="AA45" s="8">
        <v>1177.33657406777</v>
      </c>
      <c r="AB45" s="8">
        <f t="shared" si="0"/>
        <v>17.367534448640072</v>
      </c>
    </row>
    <row r="46" spans="1:28" x14ac:dyDescent="0.2">
      <c r="A46" t="s">
        <v>946</v>
      </c>
      <c r="B46" s="8">
        <v>43.567</v>
      </c>
      <c r="C46" s="8">
        <v>3.7639999999999998</v>
      </c>
      <c r="D46" s="8">
        <v>13.861000000000001</v>
      </c>
      <c r="E46" s="8">
        <v>12.097</v>
      </c>
      <c r="F46" s="8">
        <v>0.17</v>
      </c>
      <c r="G46" s="8">
        <v>6.9790000000000001</v>
      </c>
      <c r="H46" s="8">
        <v>12.618</v>
      </c>
      <c r="I46" s="8">
        <v>3.42</v>
      </c>
      <c r="J46" s="8">
        <v>1.2070000000000001</v>
      </c>
      <c r="K46" s="8">
        <v>2.5000000000000001E-2</v>
      </c>
      <c r="L46" s="8">
        <v>0.83899999999999997</v>
      </c>
      <c r="M46" s="8">
        <v>1.0978581683400128</v>
      </c>
      <c r="N46">
        <v>0.3</v>
      </c>
      <c r="O46">
        <v>6.1</v>
      </c>
      <c r="P46" t="s">
        <v>71</v>
      </c>
      <c r="Q46" s="8">
        <v>39.455219999999997</v>
      </c>
      <c r="R46" s="8">
        <v>2.852E-2</v>
      </c>
      <c r="S46" s="8">
        <v>5.3120000000000001E-2</v>
      </c>
      <c r="T46" s="8">
        <v>16.57178</v>
      </c>
      <c r="U46" s="8">
        <v>0.22028</v>
      </c>
      <c r="V46" s="8">
        <v>44.29307</v>
      </c>
      <c r="W46" s="8">
        <v>0.32840999999999998</v>
      </c>
      <c r="X46" s="8">
        <v>0.21962999999999999</v>
      </c>
      <c r="Y46" s="8">
        <v>4.2720000000000001E-2</v>
      </c>
      <c r="Z46" s="8">
        <v>1199.7928329820099</v>
      </c>
      <c r="AA46" s="8">
        <v>1182.0207142545801</v>
      </c>
      <c r="AB46" s="8">
        <f t="shared" si="0"/>
        <v>17.77211872742987</v>
      </c>
    </row>
    <row r="47" spans="1:28" x14ac:dyDescent="0.2">
      <c r="A47" t="s">
        <v>947</v>
      </c>
      <c r="B47" s="8">
        <v>43.52</v>
      </c>
      <c r="C47" s="8">
        <v>3.7010000000000001</v>
      </c>
      <c r="D47" s="8">
        <v>13.818</v>
      </c>
      <c r="E47" s="8">
        <v>11.99</v>
      </c>
      <c r="F47" s="8">
        <v>0.107</v>
      </c>
      <c r="G47" s="8">
        <v>7.3319999999999999</v>
      </c>
      <c r="H47" s="8">
        <v>12.417999999999999</v>
      </c>
      <c r="I47" s="8">
        <v>3.4489999999999998</v>
      </c>
      <c r="J47" s="8">
        <v>1.2210000000000001</v>
      </c>
      <c r="K47" s="8">
        <v>7.0000000000000001E-3</v>
      </c>
      <c r="L47" s="8">
        <v>0.88500000000000001</v>
      </c>
      <c r="M47" s="8">
        <v>1.2474856457320411</v>
      </c>
      <c r="N47">
        <v>0.3</v>
      </c>
      <c r="O47">
        <v>6.1</v>
      </c>
      <c r="P47" t="s">
        <v>95</v>
      </c>
      <c r="Q47" s="8">
        <v>39.291800000000002</v>
      </c>
      <c r="R47" s="8">
        <v>2.504E-2</v>
      </c>
      <c r="S47" s="8">
        <v>9.9589999999999998E-2</v>
      </c>
      <c r="T47" s="8">
        <v>15.71758</v>
      </c>
      <c r="U47" s="8">
        <v>0.20022999999999999</v>
      </c>
      <c r="V47" s="8">
        <v>44.590220000000002</v>
      </c>
      <c r="W47" s="8">
        <v>0.33500999999999997</v>
      </c>
      <c r="X47" s="8">
        <v>0.25053999999999998</v>
      </c>
      <c r="Y47" s="8">
        <v>4.2860000000000002E-2</v>
      </c>
      <c r="Z47" s="8">
        <v>1206.0719825020001</v>
      </c>
      <c r="AA47" s="8">
        <v>1189.0972732425</v>
      </c>
      <c r="AB47" s="8">
        <f t="shared" si="0"/>
        <v>16.974709259500059</v>
      </c>
    </row>
    <row r="48" spans="1:28" x14ac:dyDescent="0.2">
      <c r="A48" t="s">
        <v>948</v>
      </c>
      <c r="B48" s="8">
        <v>43.256999999999998</v>
      </c>
      <c r="C48" s="8">
        <v>3.7160000000000002</v>
      </c>
      <c r="D48" s="8">
        <v>13.762</v>
      </c>
      <c r="E48" s="8">
        <v>11.983000000000001</v>
      </c>
      <c r="F48" s="8">
        <v>0.15</v>
      </c>
      <c r="G48" s="8">
        <v>7.3289999999999997</v>
      </c>
      <c r="H48" s="8">
        <v>12.752000000000001</v>
      </c>
      <c r="I48" s="8">
        <v>3.472</v>
      </c>
      <c r="J48" s="8">
        <v>1.2270000000000001</v>
      </c>
      <c r="K48" s="8">
        <v>8.9999999999999993E-3</v>
      </c>
      <c r="L48" s="8">
        <v>0.89500000000000002</v>
      </c>
      <c r="M48" s="8">
        <v>1.1370613349351038</v>
      </c>
      <c r="N48">
        <v>0.3</v>
      </c>
      <c r="O48">
        <v>6.1</v>
      </c>
      <c r="P48" t="s">
        <v>109</v>
      </c>
      <c r="Q48" s="8">
        <v>39.59883</v>
      </c>
      <c r="R48" s="8">
        <v>2.7949999999999999E-2</v>
      </c>
      <c r="S48" s="8">
        <v>4.4659999999999998E-2</v>
      </c>
      <c r="T48" s="8">
        <v>15.63949</v>
      </c>
      <c r="U48" s="8">
        <v>0.21847</v>
      </c>
      <c r="V48" s="8">
        <v>44.599989999999998</v>
      </c>
      <c r="W48" s="8">
        <v>0.30858000000000002</v>
      </c>
      <c r="X48" s="8">
        <v>0.27811000000000002</v>
      </c>
      <c r="Y48" s="8">
        <v>4.367E-2</v>
      </c>
      <c r="Z48" s="8">
        <v>1208.18389837626</v>
      </c>
      <c r="AA48" s="8">
        <v>1191.3213291239799</v>
      </c>
      <c r="AB48" s="8">
        <f t="shared" si="0"/>
        <v>16.862569252280082</v>
      </c>
    </row>
    <row r="49" spans="1:28" x14ac:dyDescent="0.2">
      <c r="A49" t="s">
        <v>949</v>
      </c>
      <c r="B49" s="8">
        <v>43.281999999999996</v>
      </c>
      <c r="C49" s="8">
        <v>3.7610000000000001</v>
      </c>
      <c r="D49" s="8">
        <v>13.834</v>
      </c>
      <c r="E49" s="8">
        <v>11.989000000000001</v>
      </c>
      <c r="F49" s="8">
        <v>0.14199999999999999</v>
      </c>
      <c r="G49" s="8">
        <v>7.32</v>
      </c>
      <c r="H49" s="8">
        <v>12.641999999999999</v>
      </c>
      <c r="I49" s="8">
        <v>3.573</v>
      </c>
      <c r="J49" s="8">
        <v>1.304</v>
      </c>
      <c r="K49" s="8">
        <v>8.9999999999999993E-3</v>
      </c>
      <c r="L49" s="8">
        <v>0.86899999999999999</v>
      </c>
      <c r="M49" s="8">
        <v>0.9529042025836153</v>
      </c>
      <c r="N49">
        <v>0.3</v>
      </c>
      <c r="O49">
        <v>6.1</v>
      </c>
      <c r="P49" t="s">
        <v>109</v>
      </c>
      <c r="Q49" s="8">
        <v>39.59883</v>
      </c>
      <c r="R49" s="8">
        <v>2.7949999999999999E-2</v>
      </c>
      <c r="S49" s="8">
        <v>4.4659999999999998E-2</v>
      </c>
      <c r="T49" s="8">
        <v>15.63949</v>
      </c>
      <c r="U49" s="8">
        <v>0.21847</v>
      </c>
      <c r="V49" s="8">
        <v>44.599989999999998</v>
      </c>
      <c r="W49" s="8">
        <v>0.30858000000000002</v>
      </c>
      <c r="X49" s="8">
        <v>0.27811000000000002</v>
      </c>
      <c r="Y49" s="8">
        <v>4.367E-2</v>
      </c>
      <c r="Z49" s="8">
        <v>1212.3132111701</v>
      </c>
      <c r="AA49" s="8">
        <v>1195.27451202887</v>
      </c>
      <c r="AB49" s="8">
        <f t="shared" si="0"/>
        <v>17.038699141229927</v>
      </c>
    </row>
    <row r="50" spans="1:28" x14ac:dyDescent="0.2">
      <c r="A50" t="s">
        <v>950</v>
      </c>
      <c r="B50" s="8">
        <v>42.811</v>
      </c>
      <c r="C50" s="8">
        <v>4.6609999999999996</v>
      </c>
      <c r="D50" s="8">
        <v>15.077999999999999</v>
      </c>
      <c r="E50" s="8">
        <v>12.365</v>
      </c>
      <c r="F50" s="8">
        <v>0.13500000000000001</v>
      </c>
      <c r="G50" s="8">
        <v>6.1260000000000003</v>
      </c>
      <c r="H50" s="8">
        <v>11.449</v>
      </c>
      <c r="I50" s="8">
        <v>3.7189999999999999</v>
      </c>
      <c r="J50" s="8">
        <v>1.4950000000000001</v>
      </c>
      <c r="K50" s="8">
        <v>0</v>
      </c>
      <c r="L50" s="8">
        <v>0.54300000000000004</v>
      </c>
      <c r="M50" s="8">
        <v>1.2749815800383308</v>
      </c>
      <c r="N50">
        <v>0.3</v>
      </c>
      <c r="O50">
        <v>6.1</v>
      </c>
      <c r="P50" t="s">
        <v>131</v>
      </c>
      <c r="Q50" s="8">
        <v>38.961449999999999</v>
      </c>
      <c r="R50" s="8">
        <v>3.7510000000000002E-2</v>
      </c>
      <c r="S50" s="8">
        <v>5.6250000000000001E-2</v>
      </c>
      <c r="T50" s="8">
        <v>18.66198</v>
      </c>
      <c r="U50" s="8">
        <v>0.24182999999999999</v>
      </c>
      <c r="V50" s="8">
        <v>42.182079999999999</v>
      </c>
      <c r="W50" s="8">
        <v>0.28317999999999999</v>
      </c>
      <c r="X50" s="8">
        <v>0.17821000000000001</v>
      </c>
      <c r="Y50" s="8">
        <v>3.031E-2</v>
      </c>
      <c r="Z50" s="8">
        <v>1176.98568644634</v>
      </c>
      <c r="AA50" s="8">
        <v>1159.07959345367</v>
      </c>
      <c r="AB50" s="8">
        <f t="shared" si="0"/>
        <v>17.906092992669983</v>
      </c>
    </row>
    <row r="51" spans="1:28" x14ac:dyDescent="0.2">
      <c r="A51" t="s">
        <v>951</v>
      </c>
      <c r="B51" s="8">
        <v>43.457000000000001</v>
      </c>
      <c r="C51" s="8">
        <v>3.7290000000000001</v>
      </c>
      <c r="D51" s="8">
        <v>14.07</v>
      </c>
      <c r="E51" s="8">
        <v>11.986000000000001</v>
      </c>
      <c r="F51" s="8">
        <v>9.8000000000000004E-2</v>
      </c>
      <c r="G51" s="8">
        <v>7.452</v>
      </c>
      <c r="H51" s="8">
        <v>12.108000000000001</v>
      </c>
      <c r="I51" s="8">
        <v>3.4950000000000001</v>
      </c>
      <c r="J51" s="8">
        <v>1.1930000000000001</v>
      </c>
      <c r="K51" s="8">
        <v>1.2E-2</v>
      </c>
      <c r="L51" s="8">
        <v>0.874</v>
      </c>
      <c r="M51" s="8">
        <v>1.2461018305126803</v>
      </c>
      <c r="N51">
        <v>0.3</v>
      </c>
      <c r="O51">
        <v>6.1</v>
      </c>
      <c r="P51" t="s">
        <v>146</v>
      </c>
      <c r="Q51" s="8">
        <v>39.563639999999999</v>
      </c>
      <c r="R51" s="8">
        <v>1.7229999999999999E-2</v>
      </c>
      <c r="S51" s="8">
        <v>4.2000000000000003E-2</v>
      </c>
      <c r="T51" s="8">
        <v>15.63865</v>
      </c>
      <c r="U51" s="8">
        <v>0.19686000000000001</v>
      </c>
      <c r="V51" s="8">
        <v>44.928440000000002</v>
      </c>
      <c r="W51" s="8">
        <v>0.29404999999999998</v>
      </c>
      <c r="X51" s="8">
        <v>0.2407</v>
      </c>
      <c r="Y51" s="8">
        <v>3.968E-2</v>
      </c>
      <c r="Z51" s="8">
        <v>1209.2622343109001</v>
      </c>
      <c r="AA51" s="8">
        <v>1192.46537245535</v>
      </c>
      <c r="AB51" s="8">
        <f t="shared" si="0"/>
        <v>16.796861855550105</v>
      </c>
    </row>
    <row r="52" spans="1:28" x14ac:dyDescent="0.2">
      <c r="A52" t="s">
        <v>953</v>
      </c>
      <c r="B52" s="8">
        <v>43.54</v>
      </c>
      <c r="C52" s="8">
        <v>3.6859999999999999</v>
      </c>
      <c r="D52" s="8">
        <v>13.917999999999999</v>
      </c>
      <c r="E52" s="8">
        <v>11.984999999999999</v>
      </c>
      <c r="F52" s="8">
        <v>0.124</v>
      </c>
      <c r="G52" s="8">
        <v>7.3470000000000004</v>
      </c>
      <c r="H52" s="8">
        <v>12.451000000000001</v>
      </c>
      <c r="I52" s="8">
        <v>3.415</v>
      </c>
      <c r="J52" s="8">
        <v>1.1739999999999999</v>
      </c>
      <c r="K52" s="8">
        <v>5.0000000000000001E-3</v>
      </c>
      <c r="L52" s="8">
        <v>0.90700000000000003</v>
      </c>
      <c r="M52" s="8">
        <v>1.1426139766192824</v>
      </c>
      <c r="N52">
        <v>0.3</v>
      </c>
      <c r="O52">
        <v>6.1</v>
      </c>
      <c r="P52" t="s">
        <v>161</v>
      </c>
      <c r="Q52" s="8">
        <v>39.567489999999999</v>
      </c>
      <c r="R52" s="8">
        <v>1.558E-2</v>
      </c>
      <c r="S52" s="8">
        <v>6.3399999999999998E-2</v>
      </c>
      <c r="T52" s="8">
        <v>15.641120000000001</v>
      </c>
      <c r="U52" s="8">
        <v>0.20286999999999999</v>
      </c>
      <c r="V52" s="8">
        <v>44.386519999999997</v>
      </c>
      <c r="W52" s="8">
        <v>0.28205999999999998</v>
      </c>
      <c r="X52" s="8">
        <v>0.24335000000000001</v>
      </c>
      <c r="Y52" s="8">
        <v>3.2539999999999999E-2</v>
      </c>
      <c r="Z52" s="8">
        <v>1207.8332874006801</v>
      </c>
      <c r="AA52" s="8">
        <v>1191.61285693695</v>
      </c>
      <c r="AB52" s="8">
        <f t="shared" si="0"/>
        <v>16.220430463730054</v>
      </c>
    </row>
    <row r="53" spans="1:28" x14ac:dyDescent="0.2">
      <c r="A53" s="16" t="s">
        <v>965</v>
      </c>
      <c r="B53" s="8">
        <v>43.210999999999999</v>
      </c>
      <c r="C53" s="8">
        <v>3.895</v>
      </c>
      <c r="D53" s="8">
        <v>14.379</v>
      </c>
      <c r="E53" s="8">
        <v>12.156000000000001</v>
      </c>
      <c r="F53" s="8">
        <v>0.14299999999999999</v>
      </c>
      <c r="G53" s="8">
        <v>6.367</v>
      </c>
      <c r="H53" s="8">
        <v>12.79</v>
      </c>
      <c r="I53" s="8">
        <v>3.64</v>
      </c>
      <c r="J53" s="8">
        <v>1.2430000000000001</v>
      </c>
      <c r="K53" s="8">
        <v>1.0999999999999999E-2</v>
      </c>
      <c r="L53" s="8">
        <v>0.872</v>
      </c>
      <c r="M53" s="8">
        <v>0.93965358064797999</v>
      </c>
      <c r="N53">
        <v>0.3</v>
      </c>
      <c r="O53">
        <v>6.1</v>
      </c>
      <c r="P53" t="s">
        <v>176</v>
      </c>
      <c r="Q53" s="8">
        <v>39.234850000000002</v>
      </c>
      <c r="R53" s="8">
        <v>2.5219999999999999E-2</v>
      </c>
      <c r="S53" s="8">
        <v>4.7530000000000003E-2</v>
      </c>
      <c r="T53" s="8">
        <v>17.720289999999999</v>
      </c>
      <c r="U53" s="8">
        <v>0.25875999999999999</v>
      </c>
      <c r="V53" s="8">
        <v>43.020870000000002</v>
      </c>
      <c r="W53" s="8">
        <v>0.26883000000000001</v>
      </c>
      <c r="X53" s="8">
        <v>0.18117</v>
      </c>
      <c r="Y53" s="8">
        <v>1.6219999999999998E-2</v>
      </c>
      <c r="Z53" s="8">
        <v>1187.6628682148701</v>
      </c>
      <c r="AA53" s="8">
        <v>1169.4651705286401</v>
      </c>
      <c r="AB53" s="8">
        <f t="shared" si="0"/>
        <v>18.197697686229958</v>
      </c>
    </row>
    <row r="54" spans="1:28" x14ac:dyDescent="0.2">
      <c r="A54" s="16" t="s">
        <v>966</v>
      </c>
      <c r="B54" s="8">
        <v>43.396000000000001</v>
      </c>
      <c r="C54" s="8">
        <v>3.8330000000000002</v>
      </c>
      <c r="D54" s="8">
        <v>14.202</v>
      </c>
      <c r="E54" s="8">
        <v>12.157</v>
      </c>
      <c r="F54" s="8">
        <v>0.11700000000000001</v>
      </c>
      <c r="G54" s="8">
        <v>6.3620000000000001</v>
      </c>
      <c r="H54" s="8">
        <v>12.882999999999999</v>
      </c>
      <c r="I54" s="8">
        <v>3.5710000000000002</v>
      </c>
      <c r="J54" s="8">
        <v>1.258</v>
      </c>
      <c r="K54" s="8">
        <v>1.2999999999999999E-2</v>
      </c>
      <c r="L54" s="8">
        <v>0.88200000000000001</v>
      </c>
      <c r="M54" s="8">
        <v>0.97734114367068392</v>
      </c>
      <c r="N54">
        <v>0.3</v>
      </c>
      <c r="O54">
        <v>6.1</v>
      </c>
      <c r="P54" t="s">
        <v>176</v>
      </c>
      <c r="Q54" s="8">
        <v>39.234850000000002</v>
      </c>
      <c r="R54" s="8">
        <v>2.5219999999999999E-2</v>
      </c>
      <c r="S54" s="8">
        <v>4.7530000000000003E-2</v>
      </c>
      <c r="T54" s="8">
        <v>17.720289999999999</v>
      </c>
      <c r="U54" s="8">
        <v>0.25875999999999999</v>
      </c>
      <c r="V54" s="8">
        <v>43.020870000000002</v>
      </c>
      <c r="W54" s="8">
        <v>0.26883000000000001</v>
      </c>
      <c r="X54" s="8">
        <v>0.18117</v>
      </c>
      <c r="Y54" s="8">
        <v>1.6219999999999998E-2</v>
      </c>
      <c r="Z54" s="8">
        <v>1186.45319223663</v>
      </c>
      <c r="AA54" s="8">
        <v>1168.34572057076</v>
      </c>
      <c r="AB54" s="8">
        <f t="shared" si="0"/>
        <v>18.10747166586998</v>
      </c>
    </row>
    <row r="55" spans="1:28" x14ac:dyDescent="0.2">
      <c r="A55" s="16" t="s">
        <v>942</v>
      </c>
      <c r="B55" s="8">
        <v>41.844999999999999</v>
      </c>
      <c r="C55" s="8">
        <v>4.1449999999999996</v>
      </c>
      <c r="D55" s="8">
        <v>14.65</v>
      </c>
      <c r="E55" s="8">
        <v>12.297000000000001</v>
      </c>
      <c r="F55" s="8">
        <v>0.17299999999999999</v>
      </c>
      <c r="G55" s="8">
        <v>5.8390000000000004</v>
      </c>
      <c r="H55" s="8">
        <v>13.667</v>
      </c>
      <c r="I55" s="8">
        <v>3.59</v>
      </c>
      <c r="J55" s="8">
        <v>1.2609999999999999</v>
      </c>
      <c r="K55" s="8">
        <v>1.2E-2</v>
      </c>
      <c r="L55" s="8">
        <v>1.2</v>
      </c>
      <c r="M55" s="8">
        <v>0.90227484754484177</v>
      </c>
      <c r="N55">
        <v>0.3</v>
      </c>
      <c r="O55">
        <v>6.1</v>
      </c>
      <c r="P55" t="s">
        <v>199</v>
      </c>
      <c r="Q55" s="8">
        <v>38.616700000000002</v>
      </c>
      <c r="R55" s="8">
        <v>2.7179999999999999E-2</v>
      </c>
      <c r="S55" s="8">
        <v>4.4319999999999998E-2</v>
      </c>
      <c r="T55" s="8">
        <v>18.932659999999998</v>
      </c>
      <c r="U55" s="8">
        <v>0.29808000000000001</v>
      </c>
      <c r="V55" s="8">
        <v>41.913179999999997</v>
      </c>
      <c r="W55" s="8">
        <v>0.25679999999999997</v>
      </c>
      <c r="X55" s="8">
        <v>0.19117999999999999</v>
      </c>
      <c r="Y55" s="8">
        <v>3.2390000000000002E-2</v>
      </c>
      <c r="Z55" s="8">
        <v>1174.18333850299</v>
      </c>
      <c r="AA55" s="8">
        <v>1154.0781683062501</v>
      </c>
      <c r="AB55" s="8">
        <f t="shared" si="0"/>
        <v>20.105170196739891</v>
      </c>
    </row>
    <row r="56" spans="1:28" x14ac:dyDescent="0.2">
      <c r="A56" s="16" t="s">
        <v>969</v>
      </c>
      <c r="B56" s="8">
        <v>43.628999999999998</v>
      </c>
      <c r="C56" s="8">
        <v>3.919</v>
      </c>
      <c r="D56" s="8">
        <v>13.920999999999999</v>
      </c>
      <c r="E56" s="8">
        <v>12.026</v>
      </c>
      <c r="F56" s="8">
        <v>0.11799999999999999</v>
      </c>
      <c r="G56" s="8">
        <v>7.0519999999999996</v>
      </c>
      <c r="H56" s="8">
        <v>13.042999999999999</v>
      </c>
      <c r="I56" s="8">
        <v>3.3769999999999998</v>
      </c>
      <c r="J56" s="8">
        <v>1.2789999999999999</v>
      </c>
      <c r="K56" s="8">
        <v>2.3E-2</v>
      </c>
      <c r="L56" s="8">
        <v>0.81299999999999994</v>
      </c>
      <c r="M56" s="8">
        <v>0.41878812044385116</v>
      </c>
      <c r="N56">
        <v>0.3</v>
      </c>
      <c r="O56">
        <v>6.1</v>
      </c>
      <c r="P56" t="s">
        <v>214</v>
      </c>
      <c r="Q56" s="8">
        <v>39.254840000000002</v>
      </c>
      <c r="R56" s="8">
        <v>1.593E-2</v>
      </c>
      <c r="S56" s="8">
        <v>5.885E-2</v>
      </c>
      <c r="T56" s="8">
        <v>16.181989999999999</v>
      </c>
      <c r="U56" s="8">
        <v>0.20785000000000001</v>
      </c>
      <c r="V56" s="8">
        <v>44.142049999999998</v>
      </c>
      <c r="W56" s="8">
        <v>0.26878000000000002</v>
      </c>
      <c r="X56" s="8">
        <v>0.28792000000000001</v>
      </c>
      <c r="Y56" s="8">
        <v>4.2439999999999999E-2</v>
      </c>
      <c r="Z56" s="8">
        <v>1212.5464286430699</v>
      </c>
      <c r="AA56" s="8">
        <v>1194.65095723847</v>
      </c>
      <c r="AB56" s="8">
        <f t="shared" si="0"/>
        <v>17.895471404599903</v>
      </c>
    </row>
    <row r="57" spans="1:28" x14ac:dyDescent="0.2">
      <c r="A57" s="16" t="s">
        <v>970</v>
      </c>
      <c r="B57" s="8">
        <v>41.686999999999998</v>
      </c>
      <c r="C57" s="8">
        <v>4.0979999999999999</v>
      </c>
      <c r="D57" s="8">
        <v>15.063000000000001</v>
      </c>
      <c r="E57" s="8">
        <v>12.211</v>
      </c>
      <c r="F57" s="8">
        <v>0.155</v>
      </c>
      <c r="G57" s="8">
        <v>6.2930000000000001</v>
      </c>
      <c r="H57" s="8">
        <v>12.14</v>
      </c>
      <c r="I57" s="8">
        <v>3.698</v>
      </c>
      <c r="J57" s="8">
        <v>1.6879999999999999</v>
      </c>
      <c r="K57" s="8">
        <v>0</v>
      </c>
      <c r="L57" s="8">
        <v>0.998</v>
      </c>
      <c r="M57" s="8">
        <v>1.6016776512734929</v>
      </c>
      <c r="N57">
        <v>0.3</v>
      </c>
      <c r="O57">
        <v>6.1</v>
      </c>
      <c r="P57" t="s">
        <v>229</v>
      </c>
      <c r="Q57" s="8">
        <v>38.871769999999998</v>
      </c>
      <c r="R57" s="8">
        <v>3.1220000000000001E-2</v>
      </c>
      <c r="S57" s="8">
        <v>4.947E-2</v>
      </c>
      <c r="T57" s="8">
        <v>17.913039999999999</v>
      </c>
      <c r="U57" s="8">
        <v>0.26153999999999999</v>
      </c>
      <c r="V57" s="8">
        <v>42.738630000000001</v>
      </c>
      <c r="W57" s="8">
        <v>0.29688999999999999</v>
      </c>
      <c r="X57" s="8">
        <v>0.18729999999999999</v>
      </c>
      <c r="Y57" s="8">
        <v>4.0050000000000002E-2</v>
      </c>
      <c r="Z57" s="8">
        <v>1178.3440826537501</v>
      </c>
      <c r="AA57" s="8">
        <v>1159.82156145012</v>
      </c>
      <c r="AB57" s="8">
        <f t="shared" si="0"/>
        <v>18.522521203630049</v>
      </c>
    </row>
    <row r="58" spans="1:28" x14ac:dyDescent="0.2">
      <c r="A58" s="16" t="s">
        <v>972</v>
      </c>
      <c r="B58" s="8">
        <v>43.905000000000001</v>
      </c>
      <c r="C58" s="8">
        <v>3.544</v>
      </c>
      <c r="D58" s="8">
        <v>13.975</v>
      </c>
      <c r="E58" s="8">
        <v>12.087999999999999</v>
      </c>
      <c r="F58" s="8">
        <v>0.104</v>
      </c>
      <c r="G58" s="8">
        <v>6.7510000000000003</v>
      </c>
      <c r="H58" s="8">
        <v>12.433999999999999</v>
      </c>
      <c r="I58" s="8">
        <v>3.423</v>
      </c>
      <c r="J58" s="8">
        <v>1.244</v>
      </c>
      <c r="K58" s="8">
        <v>1.4E-2</v>
      </c>
      <c r="L58" s="8">
        <v>0.88</v>
      </c>
      <c r="M58" s="8">
        <v>1.3395914262219784</v>
      </c>
      <c r="N58">
        <v>0.3</v>
      </c>
      <c r="O58">
        <v>6.1</v>
      </c>
      <c r="P58" t="s">
        <v>244</v>
      </c>
      <c r="Q58" s="8">
        <v>39.32047</v>
      </c>
      <c r="R58" s="8">
        <v>1.9609999999999999E-2</v>
      </c>
      <c r="S58" s="8">
        <v>5.0360000000000002E-2</v>
      </c>
      <c r="T58" s="8">
        <v>16.867059999999999</v>
      </c>
      <c r="U58" s="8">
        <v>0.26684000000000002</v>
      </c>
      <c r="V58" s="8">
        <v>43.478400000000001</v>
      </c>
      <c r="W58" s="8">
        <v>0.31511</v>
      </c>
      <c r="X58" s="8">
        <v>0.23174</v>
      </c>
      <c r="Y58" s="8">
        <v>4.9950000000000001E-2</v>
      </c>
      <c r="Z58" s="8">
        <v>1189.96806473591</v>
      </c>
      <c r="AA58" s="8">
        <v>1173.22032434525</v>
      </c>
      <c r="AB58" s="8">
        <f t="shared" si="0"/>
        <v>16.747740390660056</v>
      </c>
    </row>
    <row r="59" spans="1:28" x14ac:dyDescent="0.2">
      <c r="A59" s="16" t="s">
        <v>974</v>
      </c>
      <c r="B59" s="8">
        <v>43.197000000000003</v>
      </c>
      <c r="C59" s="8">
        <v>3.8479999999999999</v>
      </c>
      <c r="D59" s="8">
        <v>15.576000000000001</v>
      </c>
      <c r="E59" s="8">
        <v>12.162000000000001</v>
      </c>
      <c r="F59" s="8">
        <v>0.108</v>
      </c>
      <c r="G59" s="8">
        <v>6.4219999999999997</v>
      </c>
      <c r="H59" s="8">
        <v>10.488</v>
      </c>
      <c r="I59" s="8">
        <v>4.0469999999999997</v>
      </c>
      <c r="J59" s="8">
        <v>1.579</v>
      </c>
      <c r="K59" s="8">
        <v>0</v>
      </c>
      <c r="L59" s="8">
        <v>0.93799999999999994</v>
      </c>
      <c r="M59" s="8">
        <v>1.3197177395245241</v>
      </c>
      <c r="N59">
        <v>0.3</v>
      </c>
      <c r="O59">
        <v>6.1</v>
      </c>
      <c r="P59" t="s">
        <v>258</v>
      </c>
      <c r="Q59" s="8">
        <v>38.701709999999999</v>
      </c>
      <c r="R59" s="8">
        <v>4.2270000000000002E-2</v>
      </c>
      <c r="S59" s="8">
        <v>6.0949999999999997E-2</v>
      </c>
      <c r="T59" s="8">
        <v>17.672249999999998</v>
      </c>
      <c r="U59" s="8">
        <v>0.25899</v>
      </c>
      <c r="V59" s="8">
        <v>42.44426</v>
      </c>
      <c r="W59" s="8">
        <v>0.31464999999999999</v>
      </c>
      <c r="X59" s="8">
        <v>0.21390999999999999</v>
      </c>
      <c r="Y59" s="8">
        <v>2.3910000000000001E-2</v>
      </c>
      <c r="Z59" s="8">
        <v>1189.3428901491</v>
      </c>
      <c r="AA59" s="8">
        <v>1172.20313277901</v>
      </c>
      <c r="AB59" s="8">
        <f t="shared" si="0"/>
        <v>17.13975737008991</v>
      </c>
    </row>
    <row r="60" spans="1:28" x14ac:dyDescent="0.2">
      <c r="A60" s="16" t="s">
        <v>975</v>
      </c>
      <c r="B60" s="8">
        <v>40.866</v>
      </c>
      <c r="C60" s="8">
        <v>5.1779999999999999</v>
      </c>
      <c r="D60" s="8">
        <v>15.151</v>
      </c>
      <c r="E60" s="8">
        <v>12.058</v>
      </c>
      <c r="F60" s="8">
        <v>0.105</v>
      </c>
      <c r="G60" s="8">
        <v>7.51</v>
      </c>
      <c r="H60" s="8">
        <v>11.682</v>
      </c>
      <c r="I60" s="8">
        <v>3.5169999999999999</v>
      </c>
      <c r="J60" s="8">
        <v>1.8029999999999999</v>
      </c>
      <c r="K60" s="8">
        <v>0</v>
      </c>
      <c r="L60" s="8">
        <v>0.63500000000000001</v>
      </c>
      <c r="M60" s="8">
        <v>1.2015616672225182</v>
      </c>
      <c r="N60">
        <v>0.3</v>
      </c>
      <c r="O60">
        <v>6.1</v>
      </c>
      <c r="P60" t="s">
        <v>272</v>
      </c>
      <c r="Q60" s="8">
        <v>39.537669999999999</v>
      </c>
      <c r="R60" s="8">
        <v>3.5249999999999997E-2</v>
      </c>
      <c r="S60" s="8">
        <v>6.9699999999999998E-2</v>
      </c>
      <c r="T60" s="8">
        <v>15.49253</v>
      </c>
      <c r="U60" s="8">
        <v>0.18088000000000001</v>
      </c>
      <c r="V60" s="8">
        <v>44.61788</v>
      </c>
      <c r="W60" s="8">
        <v>0.32566000000000001</v>
      </c>
      <c r="X60" s="8">
        <v>0.12144000000000001</v>
      </c>
      <c r="Y60" s="8">
        <v>1.108E-2</v>
      </c>
      <c r="Z60" s="8">
        <v>1212.91819333474</v>
      </c>
      <c r="AA60" s="8">
        <v>1196.69157361576</v>
      </c>
      <c r="AB60" s="8">
        <f t="shared" si="0"/>
        <v>16.226619718979919</v>
      </c>
    </row>
    <row r="61" spans="1:28" x14ac:dyDescent="0.2">
      <c r="A61" s="16" t="s">
        <v>976</v>
      </c>
      <c r="B61" s="8">
        <v>44.554000000000002</v>
      </c>
      <c r="C61" s="8">
        <v>3.0369999999999999</v>
      </c>
      <c r="D61" s="8">
        <v>12.279</v>
      </c>
      <c r="E61" s="8">
        <v>11.83</v>
      </c>
      <c r="F61" s="8">
        <v>9.2999999999999999E-2</v>
      </c>
      <c r="G61" s="8">
        <v>8.5060000000000002</v>
      </c>
      <c r="H61" s="8">
        <v>13.263999999999999</v>
      </c>
      <c r="I61" s="8">
        <v>3.0110000000000001</v>
      </c>
      <c r="J61" s="8">
        <v>0.89700000000000002</v>
      </c>
      <c r="K61" s="8">
        <v>2.8000000000000001E-2</v>
      </c>
      <c r="L61" s="8">
        <v>1.036</v>
      </c>
      <c r="M61" s="8">
        <v>1.2205544751738107</v>
      </c>
      <c r="N61">
        <v>0.3</v>
      </c>
      <c r="O61">
        <v>6.1</v>
      </c>
      <c r="P61" t="s">
        <v>287</v>
      </c>
      <c r="Q61" s="8">
        <v>39.564450000000001</v>
      </c>
      <c r="R61" s="8">
        <v>1.044E-2</v>
      </c>
      <c r="S61" s="8">
        <v>6.0729999999999999E-2</v>
      </c>
      <c r="T61" s="8">
        <v>13.696820000000001</v>
      </c>
      <c r="U61" s="8">
        <v>0.18792</v>
      </c>
      <c r="V61" s="8">
        <v>46.154499999999999</v>
      </c>
      <c r="W61" s="8">
        <v>0.32979999999999998</v>
      </c>
      <c r="X61" s="8">
        <v>0.29675000000000001</v>
      </c>
      <c r="Y61" s="8">
        <v>6.744E-2</v>
      </c>
      <c r="Z61" s="8">
        <v>1231.1191329261901</v>
      </c>
      <c r="AA61" s="8">
        <v>1214.9099403027101</v>
      </c>
      <c r="AB61" s="8">
        <f t="shared" si="0"/>
        <v>16.209192623480021</v>
      </c>
    </row>
    <row r="62" spans="1:28" x14ac:dyDescent="0.2">
      <c r="A62" t="s">
        <v>977</v>
      </c>
      <c r="B62" s="8">
        <v>44.103000000000002</v>
      </c>
      <c r="C62" s="8">
        <v>3.4729999999999999</v>
      </c>
      <c r="D62" s="8">
        <v>13.394</v>
      </c>
      <c r="E62" s="8">
        <v>11.919</v>
      </c>
      <c r="F62" s="8">
        <v>0.124</v>
      </c>
      <c r="G62" s="8">
        <v>7.8719999999999999</v>
      </c>
      <c r="H62" s="8">
        <v>12.148</v>
      </c>
      <c r="I62" s="8">
        <v>3.3479999999999999</v>
      </c>
      <c r="J62" s="8">
        <v>1.1639999999999999</v>
      </c>
      <c r="K62" s="8">
        <v>3.0000000000000001E-3</v>
      </c>
      <c r="L62" s="8">
        <v>0.81299999999999994</v>
      </c>
      <c r="M62" s="8">
        <v>1.3581991254666883</v>
      </c>
      <c r="N62">
        <v>0.3</v>
      </c>
      <c r="O62">
        <v>6.1</v>
      </c>
      <c r="P62" t="s">
        <v>301</v>
      </c>
      <c r="Q62" s="8">
        <v>39.706859999999999</v>
      </c>
      <c r="R62" s="8">
        <v>1.1039999999999999E-2</v>
      </c>
      <c r="S62" s="8">
        <v>4.9000000000000002E-2</v>
      </c>
      <c r="T62" s="8">
        <v>14.743510000000001</v>
      </c>
      <c r="U62" s="8">
        <v>0.18623999999999999</v>
      </c>
      <c r="V62" s="8">
        <v>45.134410000000003</v>
      </c>
      <c r="W62" s="8">
        <v>0.33352999999999999</v>
      </c>
      <c r="X62" s="8">
        <v>0.27651999999999999</v>
      </c>
      <c r="Y62" s="8">
        <v>4.496E-2</v>
      </c>
      <c r="Z62" s="8">
        <v>1216.66637285358</v>
      </c>
      <c r="AA62" s="8">
        <v>1201.0598253051701</v>
      </c>
      <c r="AB62" s="8">
        <f t="shared" si="0"/>
        <v>15.606547548409935</v>
      </c>
    </row>
    <row r="63" spans="1:28" x14ac:dyDescent="0.2">
      <c r="A63" t="s">
        <v>978</v>
      </c>
      <c r="B63" s="8">
        <v>43.893000000000001</v>
      </c>
      <c r="C63" s="8">
        <v>3.464</v>
      </c>
      <c r="D63" s="8">
        <v>13.348000000000001</v>
      </c>
      <c r="E63" s="8">
        <v>11.955</v>
      </c>
      <c r="F63" s="8">
        <v>0.10299999999999999</v>
      </c>
      <c r="G63" s="8">
        <v>7.8449999999999998</v>
      </c>
      <c r="H63" s="8">
        <v>12.307</v>
      </c>
      <c r="I63" s="8">
        <v>3.556</v>
      </c>
      <c r="J63" s="8">
        <v>1.1180000000000001</v>
      </c>
      <c r="K63" s="8">
        <v>7.0000000000000001E-3</v>
      </c>
      <c r="L63" s="8">
        <v>0.80800000000000005</v>
      </c>
      <c r="M63" s="8">
        <v>1.3224776057045582</v>
      </c>
      <c r="N63">
        <v>0.3</v>
      </c>
      <c r="O63">
        <v>6.1</v>
      </c>
      <c r="P63" t="s">
        <v>301</v>
      </c>
      <c r="Q63" s="8">
        <v>39.706859999999999</v>
      </c>
      <c r="R63" s="8">
        <v>1.1039999999999999E-2</v>
      </c>
      <c r="S63" s="8">
        <v>4.9000000000000002E-2</v>
      </c>
      <c r="T63" s="8">
        <v>14.743510000000001</v>
      </c>
      <c r="U63" s="8">
        <v>0.18623999999999999</v>
      </c>
      <c r="V63" s="8">
        <v>45.134410000000003</v>
      </c>
      <c r="W63" s="8">
        <v>0.33352999999999999</v>
      </c>
      <c r="X63" s="8">
        <v>0.27651999999999999</v>
      </c>
      <c r="Y63" s="8">
        <v>4.496E-2</v>
      </c>
      <c r="Z63" s="8">
        <v>1218.00046516826</v>
      </c>
      <c r="AA63" s="8">
        <v>1202.10102346904</v>
      </c>
      <c r="AB63" s="8">
        <f t="shared" si="0"/>
        <v>15.899441699220006</v>
      </c>
    </row>
    <row r="64" spans="1:28" x14ac:dyDescent="0.2">
      <c r="A64" t="s">
        <v>987</v>
      </c>
      <c r="B64" s="8">
        <v>42.347000000000001</v>
      </c>
      <c r="C64" s="8">
        <v>4.194</v>
      </c>
      <c r="D64" s="8">
        <v>14.208</v>
      </c>
      <c r="E64" s="8">
        <v>12.353</v>
      </c>
      <c r="F64" s="8">
        <v>0.16500000000000001</v>
      </c>
      <c r="G64" s="8">
        <v>5.9589999999999996</v>
      </c>
      <c r="H64" s="8">
        <v>13.162000000000001</v>
      </c>
      <c r="I64" s="8">
        <v>3.5139999999999998</v>
      </c>
      <c r="J64" s="8">
        <v>1.2030000000000001</v>
      </c>
      <c r="K64" s="8">
        <v>6.0000000000000001E-3</v>
      </c>
      <c r="L64" s="8">
        <v>0.98799999999999999</v>
      </c>
      <c r="M64" s="8">
        <v>1.4958846056944592</v>
      </c>
      <c r="N64">
        <v>0.3</v>
      </c>
      <c r="O64">
        <v>6.1</v>
      </c>
      <c r="P64" t="s">
        <v>326</v>
      </c>
      <c r="Q64" s="8">
        <v>38.770769999999999</v>
      </c>
      <c r="R64" s="8">
        <v>5.4559999999999997E-2</v>
      </c>
      <c r="S64" s="8">
        <v>5.4010000000000002E-2</v>
      </c>
      <c r="T64" s="8">
        <v>18.720490000000002</v>
      </c>
      <c r="U64" s="8">
        <v>0.27322999999999997</v>
      </c>
      <c r="V64" s="8">
        <v>41.904110000000003</v>
      </c>
      <c r="W64" s="8">
        <v>0.34556999999999999</v>
      </c>
      <c r="X64" s="8">
        <v>0.17366999999999999</v>
      </c>
      <c r="Y64" s="8">
        <v>3.2779999999999997E-2</v>
      </c>
      <c r="Z64" s="8">
        <v>1166.81641621261</v>
      </c>
      <c r="AA64" s="8">
        <v>1148.13412298813</v>
      </c>
      <c r="AB64" s="8">
        <f t="shared" si="0"/>
        <v>18.682293224479963</v>
      </c>
    </row>
    <row r="65" spans="1:28" x14ac:dyDescent="0.2">
      <c r="A65" t="s">
        <v>988</v>
      </c>
      <c r="B65" s="8">
        <v>43.875</v>
      </c>
      <c r="C65" s="8">
        <v>3.9</v>
      </c>
      <c r="D65" s="8">
        <v>13.724</v>
      </c>
      <c r="E65" s="8">
        <v>12.304</v>
      </c>
      <c r="F65" s="8">
        <v>0.152</v>
      </c>
      <c r="G65" s="8">
        <v>6.327</v>
      </c>
      <c r="H65" s="8">
        <v>12.597</v>
      </c>
      <c r="I65" s="8">
        <v>3.403</v>
      </c>
      <c r="J65" s="8">
        <v>1.1870000000000001</v>
      </c>
      <c r="K65" s="8">
        <v>1.9E-2</v>
      </c>
      <c r="L65" s="8">
        <v>0.82</v>
      </c>
      <c r="M65" s="8">
        <v>1.3267044683873708</v>
      </c>
      <c r="N65">
        <v>0.3</v>
      </c>
      <c r="O65">
        <v>6.1</v>
      </c>
      <c r="P65" t="s">
        <v>341</v>
      </c>
      <c r="Q65" s="8">
        <v>39.12876</v>
      </c>
      <c r="R65" s="8">
        <v>2.4719999999999999E-2</v>
      </c>
      <c r="S65" s="8">
        <v>4.9599999999999998E-2</v>
      </c>
      <c r="T65" s="8">
        <v>18.069659999999999</v>
      </c>
      <c r="U65" s="8">
        <v>0.25205</v>
      </c>
      <c r="V65" s="8">
        <v>42.86636</v>
      </c>
      <c r="W65" s="8">
        <v>0.28250999999999998</v>
      </c>
      <c r="X65" s="8">
        <v>0.18193000000000001</v>
      </c>
      <c r="Y65" s="8">
        <v>3.2160000000000001E-2</v>
      </c>
      <c r="Z65" s="8">
        <v>1178.89946292078</v>
      </c>
      <c r="AA65" s="8">
        <v>1160.63269012245</v>
      </c>
      <c r="AB65" s="8">
        <f t="shared" si="0"/>
        <v>18.266772798330067</v>
      </c>
    </row>
    <row r="66" spans="1:28" x14ac:dyDescent="0.2">
      <c r="A66" t="s">
        <v>989</v>
      </c>
      <c r="B66" s="8">
        <v>43.713999999999999</v>
      </c>
      <c r="C66" s="8">
        <v>3.5510000000000002</v>
      </c>
      <c r="D66" s="8">
        <v>15.667</v>
      </c>
      <c r="E66" s="8">
        <v>12.227</v>
      </c>
      <c r="F66" s="8">
        <v>0.12</v>
      </c>
      <c r="G66" s="8">
        <v>6.1589999999999998</v>
      </c>
      <c r="H66" s="8">
        <v>11.092000000000001</v>
      </c>
      <c r="I66" s="8">
        <v>3.9540000000000002</v>
      </c>
      <c r="J66" s="8">
        <v>1.145</v>
      </c>
      <c r="K66" s="8">
        <v>0</v>
      </c>
      <c r="L66" s="8">
        <v>0.79500000000000004</v>
      </c>
      <c r="M66" s="8">
        <v>1.2455528424035329</v>
      </c>
      <c r="N66">
        <v>0.3</v>
      </c>
      <c r="O66">
        <v>6.1</v>
      </c>
      <c r="P66" t="s">
        <v>356</v>
      </c>
      <c r="Q66" s="8">
        <v>38.991259999999997</v>
      </c>
      <c r="R66" s="8">
        <v>2.5579999999999999E-2</v>
      </c>
      <c r="S66" s="8">
        <v>4.7449999999999999E-2</v>
      </c>
      <c r="T66" s="8">
        <v>18.505890000000001</v>
      </c>
      <c r="U66" s="8">
        <v>0.25434000000000001</v>
      </c>
      <c r="V66" s="8">
        <v>42.154400000000003</v>
      </c>
      <c r="W66" s="8">
        <v>0.2838</v>
      </c>
      <c r="X66" s="8">
        <v>0.2016</v>
      </c>
      <c r="Y66" s="8">
        <v>3.5700000000000003E-2</v>
      </c>
      <c r="Z66" s="8">
        <v>1180.13979242857</v>
      </c>
      <c r="AA66" s="8">
        <v>1163.06048860173</v>
      </c>
      <c r="AB66" s="8">
        <f t="shared" si="0"/>
        <v>17.079303826840032</v>
      </c>
    </row>
    <row r="67" spans="1:28" x14ac:dyDescent="0.2">
      <c r="A67" t="s">
        <v>990</v>
      </c>
      <c r="B67" s="8">
        <v>43.582000000000001</v>
      </c>
      <c r="C67" s="8">
        <v>3.48</v>
      </c>
      <c r="D67" s="8">
        <v>15.717000000000001</v>
      </c>
      <c r="E67" s="8">
        <v>12.231</v>
      </c>
      <c r="F67" s="8">
        <v>0.14000000000000001</v>
      </c>
      <c r="G67" s="8">
        <v>6.1429999999999998</v>
      </c>
      <c r="H67" s="8">
        <v>11.186</v>
      </c>
      <c r="I67" s="8">
        <v>4.0339999999999998</v>
      </c>
      <c r="J67" s="8">
        <v>1.169</v>
      </c>
      <c r="K67" s="8">
        <v>0</v>
      </c>
      <c r="L67" s="8">
        <v>0.78500000000000003</v>
      </c>
      <c r="M67" s="8">
        <v>1.1990682777657975</v>
      </c>
      <c r="N67">
        <v>0.3</v>
      </c>
      <c r="O67">
        <v>6.1</v>
      </c>
      <c r="P67" t="s">
        <v>356</v>
      </c>
      <c r="Q67" s="8">
        <v>38.991259999999997</v>
      </c>
      <c r="R67" s="8">
        <v>2.5579999999999999E-2</v>
      </c>
      <c r="S67" s="8">
        <v>4.7449999999999999E-2</v>
      </c>
      <c r="T67" s="8">
        <v>18.505890000000001</v>
      </c>
      <c r="U67" s="8">
        <v>0.25434000000000001</v>
      </c>
      <c r="V67" s="8">
        <v>42.154400000000003</v>
      </c>
      <c r="W67" s="8">
        <v>0.2838</v>
      </c>
      <c r="X67" s="8">
        <v>0.2016</v>
      </c>
      <c r="Y67" s="8">
        <v>3.5700000000000003E-2</v>
      </c>
      <c r="Z67" s="8">
        <v>1181.33047268063</v>
      </c>
      <c r="AA67" s="8">
        <v>1163.95961345612</v>
      </c>
      <c r="AB67" s="8">
        <f t="shared" ref="AB67:AB73" si="1">Z67-AA67</f>
        <v>17.370859224510014</v>
      </c>
    </row>
    <row r="68" spans="1:28" x14ac:dyDescent="0.2">
      <c r="A68" t="s">
        <v>992</v>
      </c>
      <c r="B68" s="8">
        <v>43.82</v>
      </c>
      <c r="C68" s="8">
        <v>3.9169999999999998</v>
      </c>
      <c r="D68" s="8">
        <v>14.022</v>
      </c>
      <c r="E68" s="8">
        <v>12.085000000000001</v>
      </c>
      <c r="F68" s="8">
        <v>0.115</v>
      </c>
      <c r="G68" s="8">
        <v>7.0140000000000002</v>
      </c>
      <c r="H68" s="8">
        <v>11.949</v>
      </c>
      <c r="I68" s="8">
        <v>3.39</v>
      </c>
      <c r="J68" s="8">
        <v>1.2190000000000001</v>
      </c>
      <c r="K68" s="8">
        <v>3.4000000000000002E-2</v>
      </c>
      <c r="L68" s="8">
        <v>0.872</v>
      </c>
      <c r="M68" s="8">
        <v>1.2803658897857375</v>
      </c>
      <c r="N68">
        <v>0.3</v>
      </c>
      <c r="O68">
        <v>6.1</v>
      </c>
      <c r="P68" t="s">
        <v>379</v>
      </c>
      <c r="Q68" s="8">
        <v>39.397889999999997</v>
      </c>
      <c r="R68" s="8">
        <v>3.1260000000000003E-2</v>
      </c>
      <c r="S68" s="8">
        <v>4.7329999999999997E-2</v>
      </c>
      <c r="T68" s="8">
        <v>16.429939999999998</v>
      </c>
      <c r="U68" s="8">
        <v>0.24110000000000001</v>
      </c>
      <c r="V68" s="8">
        <v>43.76097</v>
      </c>
      <c r="W68" s="8">
        <v>0.25929999999999997</v>
      </c>
      <c r="X68" s="8">
        <v>0.2102</v>
      </c>
      <c r="Y68" s="8">
        <v>3.916E-2</v>
      </c>
      <c r="Z68" s="8">
        <v>1197.07557359968</v>
      </c>
      <c r="AA68" s="8">
        <v>1180.7747716128399</v>
      </c>
      <c r="AB68" s="8">
        <f t="shared" si="1"/>
        <v>16.300801986840042</v>
      </c>
    </row>
    <row r="69" spans="1:28" x14ac:dyDescent="0.2">
      <c r="A69" t="s">
        <v>993</v>
      </c>
      <c r="B69" s="8">
        <v>43.338000000000001</v>
      </c>
      <c r="C69" s="8">
        <v>3.77</v>
      </c>
      <c r="D69" s="8">
        <v>13.77</v>
      </c>
      <c r="E69" s="8">
        <v>12.061</v>
      </c>
      <c r="F69" s="8">
        <v>0.11600000000000001</v>
      </c>
      <c r="G69" s="8">
        <v>6.8949999999999996</v>
      </c>
      <c r="H69" s="8">
        <v>12.433999999999999</v>
      </c>
      <c r="I69" s="8">
        <v>3.6269999999999998</v>
      </c>
      <c r="J69" s="8">
        <v>1.296</v>
      </c>
      <c r="K69" s="8">
        <v>4.0000000000000001E-3</v>
      </c>
      <c r="L69" s="8">
        <v>0.86699999999999999</v>
      </c>
      <c r="M69" s="8">
        <v>1.5123198032472758</v>
      </c>
      <c r="N69">
        <v>0.3</v>
      </c>
      <c r="O69">
        <v>6.1</v>
      </c>
      <c r="P69" t="s">
        <v>379</v>
      </c>
      <c r="Q69" s="8">
        <v>39.397889999999997</v>
      </c>
      <c r="R69" s="8">
        <v>3.1260000000000003E-2</v>
      </c>
      <c r="S69" s="8">
        <v>4.7329999999999997E-2</v>
      </c>
      <c r="T69" s="8">
        <v>16.429939999999998</v>
      </c>
      <c r="U69" s="8">
        <v>0.24110000000000001</v>
      </c>
      <c r="V69" s="8">
        <v>43.76097</v>
      </c>
      <c r="W69" s="8">
        <v>0.25929999999999997</v>
      </c>
      <c r="X69" s="8">
        <v>0.2102</v>
      </c>
      <c r="Y69" s="8">
        <v>3.916E-2</v>
      </c>
      <c r="Z69" s="8">
        <v>1192.2091224222499</v>
      </c>
      <c r="AA69" s="8">
        <v>1175.2012440235001</v>
      </c>
      <c r="AB69" s="8">
        <f t="shared" si="1"/>
        <v>17.007878398749881</v>
      </c>
    </row>
    <row r="70" spans="1:28" x14ac:dyDescent="0.2">
      <c r="A70" t="s">
        <v>994</v>
      </c>
      <c r="B70" s="8">
        <v>43.517000000000003</v>
      </c>
      <c r="C70" s="8">
        <v>4.1550000000000002</v>
      </c>
      <c r="D70" s="8">
        <v>15.214</v>
      </c>
      <c r="E70" s="8">
        <v>12.204000000000001</v>
      </c>
      <c r="F70" s="8">
        <v>0.14799999999999999</v>
      </c>
      <c r="G70" s="8">
        <v>6.2709999999999999</v>
      </c>
      <c r="H70" s="8">
        <v>10.834</v>
      </c>
      <c r="I70" s="8">
        <v>4.0810000000000004</v>
      </c>
      <c r="J70" s="8">
        <v>1.0580000000000001</v>
      </c>
      <c r="K70" s="8">
        <v>1E-3</v>
      </c>
      <c r="L70" s="8">
        <v>0.71599999999999997</v>
      </c>
      <c r="M70" s="8">
        <v>1.4874152242635212</v>
      </c>
      <c r="N70">
        <v>0.3</v>
      </c>
      <c r="O70">
        <v>6.1</v>
      </c>
      <c r="P70" t="s">
        <v>399</v>
      </c>
      <c r="Q70" s="8">
        <v>39.131749999999997</v>
      </c>
      <c r="R70" s="8">
        <v>2.0570000000000001E-2</v>
      </c>
      <c r="S70" s="8">
        <v>5.4730000000000001E-2</v>
      </c>
      <c r="T70" s="8">
        <v>18.062719999999999</v>
      </c>
      <c r="U70" s="8">
        <v>0.25028</v>
      </c>
      <c r="V70" s="8">
        <v>42.084739999999996</v>
      </c>
      <c r="W70" s="8">
        <v>0.26568000000000003</v>
      </c>
      <c r="X70" s="8">
        <v>0.20357</v>
      </c>
      <c r="Y70" s="8">
        <v>2.385E-2</v>
      </c>
      <c r="Z70" s="8">
        <v>1178.6219107289201</v>
      </c>
      <c r="AA70" s="8">
        <v>1162.3345948491001</v>
      </c>
      <c r="AB70" s="8">
        <f t="shared" si="1"/>
        <v>16.287315879819971</v>
      </c>
    </row>
    <row r="71" spans="1:28" x14ac:dyDescent="0.2">
      <c r="A71" t="s">
        <v>995</v>
      </c>
      <c r="B71" s="8">
        <v>43.454000000000001</v>
      </c>
      <c r="C71" s="8">
        <v>4.117</v>
      </c>
      <c r="D71" s="8">
        <v>15.096</v>
      </c>
      <c r="E71" s="8">
        <v>12.347</v>
      </c>
      <c r="F71" s="8">
        <v>0.16700000000000001</v>
      </c>
      <c r="G71" s="8">
        <v>5.6449999999999996</v>
      </c>
      <c r="H71" s="8">
        <v>11.262</v>
      </c>
      <c r="I71" s="8">
        <v>3.8109999999999999</v>
      </c>
      <c r="J71" s="8">
        <v>1.2210000000000001</v>
      </c>
      <c r="K71" s="8">
        <v>1.2E-2</v>
      </c>
      <c r="L71" s="8">
        <v>0.88400000000000001</v>
      </c>
      <c r="M71" s="8">
        <v>1.6262852475113609</v>
      </c>
      <c r="N71">
        <v>0.3</v>
      </c>
      <c r="O71">
        <v>6.1</v>
      </c>
      <c r="P71" t="s">
        <v>411</v>
      </c>
      <c r="Q71" s="8">
        <v>38.848520000000001</v>
      </c>
      <c r="R71" s="8">
        <v>6.694E-2</v>
      </c>
      <c r="S71" s="8">
        <v>5.8810000000000001E-2</v>
      </c>
      <c r="T71" s="8">
        <v>19.92145</v>
      </c>
      <c r="U71" s="8">
        <v>0.28813</v>
      </c>
      <c r="V71" s="8">
        <v>41.206530000000001</v>
      </c>
      <c r="W71" s="8">
        <v>0.37325000000000003</v>
      </c>
      <c r="X71" s="8">
        <v>0.1946</v>
      </c>
      <c r="Y71" s="8">
        <v>3.32E-2</v>
      </c>
      <c r="Z71" s="8">
        <v>1158.9842078562899</v>
      </c>
      <c r="AA71" s="8">
        <v>1141.32075609097</v>
      </c>
      <c r="AB71" s="8">
        <f t="shared" si="1"/>
        <v>17.663451765319905</v>
      </c>
    </row>
    <row r="72" spans="1:28" x14ac:dyDescent="0.2">
      <c r="A72" t="s">
        <v>996</v>
      </c>
      <c r="B72" s="8">
        <v>42.165999999999997</v>
      </c>
      <c r="C72" s="8">
        <v>4.1929999999999996</v>
      </c>
      <c r="D72" s="8">
        <v>15.106999999999999</v>
      </c>
      <c r="E72" s="8">
        <v>12.242000000000001</v>
      </c>
      <c r="F72" s="8">
        <v>0.14299999999999999</v>
      </c>
      <c r="G72" s="8">
        <v>5.9749999999999996</v>
      </c>
      <c r="H72" s="8">
        <v>11.939</v>
      </c>
      <c r="I72" s="8">
        <v>3.8650000000000002</v>
      </c>
      <c r="J72" s="8">
        <v>1.401</v>
      </c>
      <c r="K72" s="8">
        <v>6.0000000000000001E-3</v>
      </c>
      <c r="L72" s="8">
        <v>1.071</v>
      </c>
      <c r="M72" s="8">
        <v>1.5138831627800942</v>
      </c>
      <c r="N72">
        <v>0.3</v>
      </c>
      <c r="O72">
        <v>6.1</v>
      </c>
      <c r="P72" t="s">
        <v>423</v>
      </c>
      <c r="Q72" s="8">
        <v>38.650930000000002</v>
      </c>
      <c r="R72" s="8">
        <v>4.7629999999999999E-2</v>
      </c>
      <c r="S72" s="8">
        <v>5.5050000000000002E-2</v>
      </c>
      <c r="T72" s="8">
        <v>18.648009999999999</v>
      </c>
      <c r="U72" s="8">
        <v>0.26207999999999998</v>
      </c>
      <c r="V72" s="8">
        <v>41.864710000000002</v>
      </c>
      <c r="W72" s="8">
        <v>0.34775</v>
      </c>
      <c r="X72" s="8">
        <v>0.16966000000000001</v>
      </c>
      <c r="Y72" s="8">
        <v>3.4500000000000003E-2</v>
      </c>
      <c r="Z72" s="8">
        <v>1170.77950462389</v>
      </c>
      <c r="AA72" s="8">
        <v>1152.498867277</v>
      </c>
      <c r="AB72" s="8">
        <f t="shared" si="1"/>
        <v>18.280637346889989</v>
      </c>
    </row>
    <row r="73" spans="1:28" s="7" customFormat="1" x14ac:dyDescent="0.2">
      <c r="A73" s="7" t="s">
        <v>997</v>
      </c>
      <c r="B73" s="43">
        <v>42.530999999999999</v>
      </c>
      <c r="C73" s="43">
        <v>4.2050000000000001</v>
      </c>
      <c r="D73" s="43">
        <v>15.282999999999999</v>
      </c>
      <c r="E73" s="43">
        <v>12.244999999999999</v>
      </c>
      <c r="F73" s="43">
        <v>0.13</v>
      </c>
      <c r="G73" s="43">
        <v>6.008</v>
      </c>
      <c r="H73" s="43">
        <v>11.904999999999999</v>
      </c>
      <c r="I73" s="43">
        <v>3.7120000000000002</v>
      </c>
      <c r="J73" s="43">
        <v>1.4750000000000001</v>
      </c>
      <c r="K73" s="43">
        <v>0</v>
      </c>
      <c r="L73" s="43">
        <v>1.0569999999999999</v>
      </c>
      <c r="M73" s="43">
        <v>1.073619850701989</v>
      </c>
      <c r="N73" s="7">
        <v>0.3</v>
      </c>
      <c r="O73" s="7">
        <v>6.1</v>
      </c>
      <c r="P73" s="7" t="s">
        <v>423</v>
      </c>
      <c r="Q73" s="43">
        <v>38.650930000000002</v>
      </c>
      <c r="R73" s="43">
        <v>4.7629999999999999E-2</v>
      </c>
      <c r="S73" s="43">
        <v>5.5050000000000002E-2</v>
      </c>
      <c r="T73" s="43">
        <v>18.648009999999999</v>
      </c>
      <c r="U73" s="43">
        <v>0.26207999999999998</v>
      </c>
      <c r="V73" s="43">
        <v>41.864710000000002</v>
      </c>
      <c r="W73" s="43">
        <v>0.34775</v>
      </c>
      <c r="X73" s="43">
        <v>0.16966000000000001</v>
      </c>
      <c r="Y73" s="43">
        <v>3.4500000000000003E-2</v>
      </c>
      <c r="Z73" s="43">
        <v>1178.0841493467699</v>
      </c>
      <c r="AA73" s="43">
        <v>1159.95465015275</v>
      </c>
      <c r="AB73" s="43">
        <f t="shared" si="1"/>
        <v>18.1294991940199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24E3-BEF7-9241-B2CB-B6C4310F2827}">
  <dimension ref="A1:AO74"/>
  <sheetViews>
    <sheetView topLeftCell="AJ1" workbookViewId="0">
      <selection activeCell="AO1" sqref="AO1"/>
    </sheetView>
  </sheetViews>
  <sheetFormatPr baseColWidth="10" defaultRowHeight="15" x14ac:dyDescent="0.2"/>
  <cols>
    <col min="1" max="1" width="19.1640625" customWidth="1"/>
    <col min="2" max="15" width="8.83203125"/>
    <col min="16" max="16" width="25.1640625" customWidth="1"/>
    <col min="17" max="17" width="22" customWidth="1"/>
    <col min="18" max="18" width="40.33203125" customWidth="1"/>
    <col min="19" max="19" width="47.1640625" customWidth="1"/>
    <col min="20" max="20" width="40.1640625" customWidth="1"/>
    <col min="21" max="21" width="38" customWidth="1"/>
    <col min="22" max="23" width="47.33203125" customWidth="1"/>
    <col min="24" max="24" width="44.83203125" customWidth="1"/>
    <col min="25" max="25" width="41.6640625" customWidth="1"/>
    <col min="26" max="26" width="42.83203125" customWidth="1"/>
    <col min="27" max="27" width="50" customWidth="1"/>
    <col min="28" max="28" width="36.5" customWidth="1"/>
    <col min="29" max="29" width="33" customWidth="1"/>
    <col min="30" max="30" width="42.1640625" customWidth="1"/>
    <col min="31" max="31" width="47.83203125" customWidth="1"/>
    <col min="32" max="32" width="51.1640625" customWidth="1"/>
    <col min="33" max="33" width="48.6640625" customWidth="1"/>
    <col min="34" max="34" width="44.5" style="1" customWidth="1"/>
    <col min="35" max="35" width="47" customWidth="1"/>
    <col min="36" max="36" width="47.33203125" customWidth="1"/>
    <col min="37" max="37" width="50" style="1" customWidth="1"/>
    <col min="38" max="38" width="36.1640625" customWidth="1"/>
    <col min="39" max="39" width="48.1640625" customWidth="1"/>
    <col min="40" max="40" width="44" customWidth="1"/>
    <col min="41" max="41" width="35.33203125" customWidth="1"/>
  </cols>
  <sheetData>
    <row r="1" spans="1:41" x14ac:dyDescent="0.2">
      <c r="A1" t="s">
        <v>439</v>
      </c>
      <c r="B1" s="82" t="s">
        <v>7</v>
      </c>
      <c r="C1" s="82" t="s">
        <v>13</v>
      </c>
      <c r="D1" s="82" t="s">
        <v>6</v>
      </c>
      <c r="E1" s="82" t="s">
        <v>1057</v>
      </c>
      <c r="F1" s="82" t="s">
        <v>11</v>
      </c>
      <c r="G1" s="14" t="s">
        <v>10</v>
      </c>
      <c r="H1" s="13" t="s">
        <v>5</v>
      </c>
      <c r="I1" s="13" t="s">
        <v>9</v>
      </c>
      <c r="J1" s="13" t="s">
        <v>4</v>
      </c>
      <c r="K1" s="13" t="s">
        <v>8</v>
      </c>
      <c r="L1" s="13" t="s">
        <v>12</v>
      </c>
      <c r="M1" s="13" t="s">
        <v>16</v>
      </c>
      <c r="N1" s="13" t="s">
        <v>1058</v>
      </c>
      <c r="O1" s="13" t="s">
        <v>1082</v>
      </c>
      <c r="P1" s="13" t="s">
        <v>1065</v>
      </c>
      <c r="Q1" s="13" t="s">
        <v>1297</v>
      </c>
      <c r="R1" s="3" t="s">
        <v>1363</v>
      </c>
      <c r="S1" s="3" t="s">
        <v>1368</v>
      </c>
      <c r="T1" s="3" t="s">
        <v>1369</v>
      </c>
      <c r="U1" s="13" t="s">
        <v>1379</v>
      </c>
      <c r="V1" s="13" t="s">
        <v>1694</v>
      </c>
      <c r="W1" s="13" t="s">
        <v>1695</v>
      </c>
      <c r="X1" s="13" t="s">
        <v>1380</v>
      </c>
      <c r="Y1" s="13" t="s">
        <v>1381</v>
      </c>
      <c r="Z1" s="13" t="s">
        <v>1382</v>
      </c>
      <c r="AA1" s="13" t="s">
        <v>1383</v>
      </c>
      <c r="AB1" s="13" t="s">
        <v>1384</v>
      </c>
      <c r="AC1" s="13" t="s">
        <v>1385</v>
      </c>
      <c r="AD1" s="13" t="s">
        <v>1386</v>
      </c>
      <c r="AE1" s="13" t="s">
        <v>1387</v>
      </c>
      <c r="AF1" s="13" t="s">
        <v>1388</v>
      </c>
      <c r="AG1" s="13" t="s">
        <v>1389</v>
      </c>
      <c r="AH1" s="13" t="s">
        <v>1390</v>
      </c>
      <c r="AI1" s="14" t="s">
        <v>1391</v>
      </c>
      <c r="AJ1" s="13" t="s">
        <v>1392</v>
      </c>
      <c r="AK1" s="13" t="s">
        <v>1393</v>
      </c>
      <c r="AL1" s="14" t="s">
        <v>1394</v>
      </c>
      <c r="AM1" s="13" t="s">
        <v>1395</v>
      </c>
      <c r="AN1" s="13" t="s">
        <v>1396</v>
      </c>
      <c r="AO1" s="26" t="s">
        <v>1836</v>
      </c>
    </row>
    <row r="2" spans="1:41" x14ac:dyDescent="0.2">
      <c r="A2" s="82" t="s">
        <v>875</v>
      </c>
      <c r="B2" s="8">
        <v>43.84</v>
      </c>
      <c r="C2" s="8">
        <v>3.8759999999999999</v>
      </c>
      <c r="D2" s="8">
        <v>14.643000000000001</v>
      </c>
      <c r="E2" s="8">
        <v>3.5539999999999998</v>
      </c>
      <c r="F2" s="8">
        <v>8.9369999999999994</v>
      </c>
      <c r="G2" s="8">
        <v>0.14899999999999999</v>
      </c>
      <c r="H2" s="8">
        <v>6.8019999999999996</v>
      </c>
      <c r="I2" s="8">
        <v>10.436999999999999</v>
      </c>
      <c r="J2" s="8">
        <v>3.5680000000000001</v>
      </c>
      <c r="K2" s="8">
        <v>1.5389999999999999</v>
      </c>
      <c r="L2" s="8">
        <v>0</v>
      </c>
      <c r="M2" s="8">
        <v>0.76700000000000002</v>
      </c>
      <c r="N2" s="8">
        <v>2.0197613259590308</v>
      </c>
      <c r="O2" s="8">
        <v>1.0997168862145643</v>
      </c>
      <c r="P2">
        <v>0</v>
      </c>
      <c r="Q2" s="8">
        <v>1167.5185169433</v>
      </c>
      <c r="R2" s="8">
        <v>1.0997168862145643</v>
      </c>
      <c r="S2" s="8">
        <v>1.2611667595029277</v>
      </c>
      <c r="T2" s="8">
        <v>0.93826701292620107</v>
      </c>
      <c r="U2" s="8">
        <v>7380</v>
      </c>
      <c r="V2" s="8">
        <v>0.14169431721137149</v>
      </c>
      <c r="W2" s="8">
        <v>0.85830568278862851</v>
      </c>
      <c r="X2" s="8">
        <v>6660</v>
      </c>
      <c r="Y2" s="8">
        <v>8050</v>
      </c>
      <c r="Z2" s="8">
        <v>6376.3401234761523</v>
      </c>
      <c r="AA2" s="8">
        <v>5792.1048557458089</v>
      </c>
      <c r="AB2" s="8">
        <v>6908.3575348504246</v>
      </c>
      <c r="AC2" s="8">
        <v>6029.5628571936286</v>
      </c>
      <c r="AD2" s="8">
        <v>5408.4481199995826</v>
      </c>
      <c r="AE2" s="8">
        <v>6610.2590740239484</v>
      </c>
      <c r="AF2" s="25">
        <v>25.62237348327908</v>
      </c>
      <c r="AG2" s="25">
        <v>23.254809115122821</v>
      </c>
      <c r="AH2" s="95">
        <v>27.825523659202261</v>
      </c>
      <c r="AI2" s="25">
        <v>22.322054925770779</v>
      </c>
      <c r="AJ2" s="25">
        <v>20.400923533411621</v>
      </c>
      <c r="AK2" s="95">
        <v>24.071479184671421</v>
      </c>
      <c r="AL2" s="25">
        <v>21.18175284335809</v>
      </c>
      <c r="AM2" s="25">
        <v>19.139351287361752</v>
      </c>
      <c r="AN2" s="107">
        <v>23.091249999999999</v>
      </c>
      <c r="AO2" s="25">
        <f>AF2-AI2</f>
        <v>3.3003185575083016</v>
      </c>
    </row>
    <row r="3" spans="1:41" x14ac:dyDescent="0.2">
      <c r="A3" s="82" t="s">
        <v>876</v>
      </c>
      <c r="B3" s="8">
        <v>45.058999999999997</v>
      </c>
      <c r="C3" s="8">
        <v>3.6949999999999998</v>
      </c>
      <c r="D3" s="8">
        <v>14.797000000000001</v>
      </c>
      <c r="E3" s="8">
        <v>3.5179999999999998</v>
      </c>
      <c r="F3" s="8">
        <v>8.9710000000000001</v>
      </c>
      <c r="G3" s="8">
        <v>0.13100000000000001</v>
      </c>
      <c r="H3" s="8">
        <v>6.83</v>
      </c>
      <c r="I3" s="8">
        <v>10.244999999999999</v>
      </c>
      <c r="J3" s="8">
        <v>3.33</v>
      </c>
      <c r="K3" s="8">
        <v>1.9390000000000001</v>
      </c>
      <c r="L3" s="8">
        <v>2E-3</v>
      </c>
      <c r="M3" s="8">
        <v>7.8E-2</v>
      </c>
      <c r="N3" s="8">
        <v>1.570071328571063</v>
      </c>
      <c r="O3" s="8">
        <v>1.0802833832733472</v>
      </c>
      <c r="P3">
        <v>1</v>
      </c>
      <c r="Q3" s="8">
        <v>1175.1050825510299</v>
      </c>
      <c r="R3" s="8">
        <v>1.0802833832733472</v>
      </c>
      <c r="S3" s="8">
        <v>1.2614335354077681</v>
      </c>
      <c r="T3" s="8">
        <v>0.89913323113892618</v>
      </c>
      <c r="U3" s="8">
        <v>7440</v>
      </c>
      <c r="V3" s="8">
        <v>8.9401735485563238E-2</v>
      </c>
      <c r="W3" s="8">
        <v>0.91059826451443682</v>
      </c>
      <c r="X3" s="8">
        <v>6590</v>
      </c>
      <c r="Y3" s="8">
        <v>8230</v>
      </c>
      <c r="Z3" s="8">
        <v>6749.6031168108539</v>
      </c>
      <c r="AA3" s="8">
        <v>6036.9272980688838</v>
      </c>
      <c r="AB3" s="8">
        <v>7388.3426950317362</v>
      </c>
      <c r="AC3" s="8">
        <v>6548.975448709356</v>
      </c>
      <c r="AD3" s="8">
        <v>5753.9543140698634</v>
      </c>
      <c r="AE3" s="8">
        <v>7281.8410523016482</v>
      </c>
      <c r="AF3" s="25">
        <v>25.819670513958769</v>
      </c>
      <c r="AG3" s="25">
        <v>23.024629245996511</v>
      </c>
      <c r="AH3" s="95">
        <v>28.417414751241331</v>
      </c>
      <c r="AI3" s="25">
        <v>23.54944959656326</v>
      </c>
      <c r="AJ3" s="25">
        <v>21.20596921531315</v>
      </c>
      <c r="AK3" s="95">
        <v>25.649806632572869</v>
      </c>
      <c r="AL3" s="25">
        <v>22.889728876753001</v>
      </c>
      <c r="AM3" s="25">
        <v>20.275473723553532</v>
      </c>
      <c r="AN3" s="107">
        <v>25.299600000000002</v>
      </c>
      <c r="AO3" s="25">
        <f t="shared" ref="AO3:AO66" si="0">AF3-AI3</f>
        <v>2.270220917395509</v>
      </c>
    </row>
    <row r="4" spans="1:41" x14ac:dyDescent="0.2">
      <c r="A4" s="82" t="s">
        <v>878</v>
      </c>
      <c r="B4" s="8">
        <v>43.051000000000002</v>
      </c>
      <c r="C4" s="8">
        <v>4.0149999999999997</v>
      </c>
      <c r="D4" s="8">
        <v>14.36</v>
      </c>
      <c r="E4" s="8">
        <v>3.6659999999999999</v>
      </c>
      <c r="F4" s="8">
        <v>8.9009999999999998</v>
      </c>
      <c r="G4" s="8">
        <v>0.13900000000000001</v>
      </c>
      <c r="H4" s="8">
        <v>6.3940000000000001</v>
      </c>
      <c r="I4" s="8">
        <v>11.478999999999999</v>
      </c>
      <c r="J4" s="8">
        <v>3.4849999999999999</v>
      </c>
      <c r="K4" s="8">
        <v>1.383</v>
      </c>
      <c r="L4" s="8">
        <v>0</v>
      </c>
      <c r="M4" s="8">
        <v>0.98099999999999998</v>
      </c>
      <c r="N4" s="8">
        <v>2.2367401667028362</v>
      </c>
      <c r="O4" s="8">
        <v>1.7792128380142829</v>
      </c>
      <c r="P4">
        <v>2</v>
      </c>
      <c r="Q4" s="8">
        <v>1150.57347845913</v>
      </c>
      <c r="R4" s="8">
        <v>1.7792128380142829</v>
      </c>
      <c r="S4" s="8">
        <v>2.038794185627216</v>
      </c>
      <c r="T4" s="8">
        <v>1.5196314904013497</v>
      </c>
      <c r="U4" s="8">
        <v>9470</v>
      </c>
      <c r="V4" s="8">
        <v>0.14171158566058059</v>
      </c>
      <c r="W4" s="8">
        <v>0.85828841433941949</v>
      </c>
      <c r="X4" s="8">
        <v>8600</v>
      </c>
      <c r="Y4" s="8">
        <v>10280</v>
      </c>
      <c r="Z4" s="8">
        <v>8012.0514542763804</v>
      </c>
      <c r="AA4" s="8">
        <v>7358.5993928580647</v>
      </c>
      <c r="AB4" s="8">
        <v>8597.3636797416602</v>
      </c>
      <c r="AC4" s="8">
        <v>7766.6447410738383</v>
      </c>
      <c r="AD4" s="8">
        <v>7038.7329123175823</v>
      </c>
      <c r="AE4" s="8">
        <v>8438.0513674308186</v>
      </c>
      <c r="AF4" s="25">
        <v>32.494886718621551</v>
      </c>
      <c r="AG4" s="25">
        <v>29.634079773766071</v>
      </c>
      <c r="AH4" s="95">
        <v>35.158396632797341</v>
      </c>
      <c r="AI4" s="25">
        <v>27.700738069370889</v>
      </c>
      <c r="AJ4" s="25">
        <v>25.552002212548299</v>
      </c>
      <c r="AK4" s="95">
        <v>29.62541080445121</v>
      </c>
      <c r="AL4" s="25">
        <v>26.893771138975499</v>
      </c>
      <c r="AM4" s="25">
        <v>24.500190432138311</v>
      </c>
      <c r="AN4" s="107">
        <v>29.10155</v>
      </c>
      <c r="AO4" s="25">
        <f t="shared" si="0"/>
        <v>4.794148649250662</v>
      </c>
    </row>
    <row r="5" spans="1:41" x14ac:dyDescent="0.2">
      <c r="A5" s="82" t="s">
        <v>880</v>
      </c>
      <c r="B5" s="8">
        <v>42.656999999999996</v>
      </c>
      <c r="C5" s="8">
        <v>4.024</v>
      </c>
      <c r="D5" s="8">
        <v>14.509</v>
      </c>
      <c r="E5" s="8">
        <v>3.6640000000000001</v>
      </c>
      <c r="F5" s="8">
        <v>8.9939999999999998</v>
      </c>
      <c r="G5" s="8">
        <v>0.158</v>
      </c>
      <c r="H5" s="8">
        <v>6.4569999999999999</v>
      </c>
      <c r="I5" s="8">
        <v>11.452999999999999</v>
      </c>
      <c r="J5" s="8">
        <v>3.4369999999999998</v>
      </c>
      <c r="K5" s="8">
        <v>1.3149999999999999</v>
      </c>
      <c r="L5" s="8">
        <v>0</v>
      </c>
      <c r="M5" s="8">
        <v>0.98499999999999999</v>
      </c>
      <c r="N5" s="8">
        <v>2.4397779997854698</v>
      </c>
      <c r="O5" s="8">
        <v>1.1366896024366595</v>
      </c>
      <c r="P5">
        <v>3</v>
      </c>
      <c r="Q5" s="8">
        <v>1148.8015113111301</v>
      </c>
      <c r="R5" s="8">
        <v>1.1366896024366595</v>
      </c>
      <c r="S5" s="8">
        <v>1.2687198722538666</v>
      </c>
      <c r="T5" s="8">
        <v>1.0046593326194524</v>
      </c>
      <c r="U5" s="8">
        <v>7210</v>
      </c>
      <c r="V5" s="8">
        <v>0.19766943337795981</v>
      </c>
      <c r="W5" s="8">
        <v>0.80233056662204016</v>
      </c>
      <c r="X5" s="8">
        <v>6680</v>
      </c>
      <c r="Y5" s="8">
        <v>7720</v>
      </c>
      <c r="Z5" s="8">
        <v>6194.8471085438723</v>
      </c>
      <c r="AA5" s="8">
        <v>5756.3135320019819</v>
      </c>
      <c r="AB5" s="8">
        <v>6602.2605619122487</v>
      </c>
      <c r="AC5" s="8">
        <v>5784.8353607289773</v>
      </c>
      <c r="AD5" s="8">
        <v>5343.0996580249284</v>
      </c>
      <c r="AE5" s="8">
        <v>6204.1403652523459</v>
      </c>
      <c r="AF5" s="25">
        <v>25.063365229686621</v>
      </c>
      <c r="AG5" s="25">
        <v>23.32057479201605</v>
      </c>
      <c r="AH5" s="95">
        <v>26.740389990463971</v>
      </c>
      <c r="AI5" s="25">
        <v>21.72525437685006</v>
      </c>
      <c r="AJ5" s="25">
        <v>20.283231501765751</v>
      </c>
      <c r="AK5" s="95">
        <v>23.064945453659039</v>
      </c>
      <c r="AL5" s="25">
        <v>20.377019370388929</v>
      </c>
      <c r="AM5" s="25">
        <v>18.924466995577021</v>
      </c>
      <c r="AN5" s="107">
        <v>21.75581</v>
      </c>
      <c r="AO5" s="25">
        <f t="shared" si="0"/>
        <v>3.3381108528365608</v>
      </c>
    </row>
    <row r="6" spans="1:41" x14ac:dyDescent="0.2">
      <c r="A6" s="82" t="s">
        <v>882</v>
      </c>
      <c r="B6" s="8">
        <v>42.613999999999997</v>
      </c>
      <c r="C6" s="8">
        <v>4.0090000000000003</v>
      </c>
      <c r="D6" s="8">
        <v>14.557</v>
      </c>
      <c r="E6" s="8">
        <v>3.68</v>
      </c>
      <c r="F6" s="8">
        <v>8.8819999999999997</v>
      </c>
      <c r="G6" s="8">
        <v>0.16500000000000001</v>
      </c>
      <c r="H6" s="8">
        <v>6.38</v>
      </c>
      <c r="I6" s="8">
        <v>11.45</v>
      </c>
      <c r="J6" s="8">
        <v>3.6070000000000002</v>
      </c>
      <c r="K6" s="8">
        <v>1.3759999999999999</v>
      </c>
      <c r="L6" s="8">
        <v>0</v>
      </c>
      <c r="M6" s="8">
        <v>1.0229999999999999</v>
      </c>
      <c r="N6" s="8">
        <v>2.34173060746103</v>
      </c>
      <c r="O6" s="8">
        <v>1.0201760685931049</v>
      </c>
      <c r="P6">
        <v>4</v>
      </c>
      <c r="Q6" s="8">
        <v>1149.4040170708399</v>
      </c>
      <c r="R6" s="8">
        <v>1.0201760685931049</v>
      </c>
      <c r="S6" s="8">
        <v>1.1253177796384</v>
      </c>
      <c r="T6" s="8">
        <v>0.91503435754780982</v>
      </c>
      <c r="U6" s="8">
        <v>6510</v>
      </c>
      <c r="V6" s="8">
        <v>0.19672951275606679</v>
      </c>
      <c r="W6" s="8">
        <v>0.80327048724393324</v>
      </c>
      <c r="X6" s="8">
        <v>6070</v>
      </c>
      <c r="Y6" s="8">
        <v>6920</v>
      </c>
      <c r="Z6" s="8">
        <v>5628.0720304827582</v>
      </c>
      <c r="AA6" s="8">
        <v>5263.814408914076</v>
      </c>
      <c r="AB6" s="8">
        <v>5970.68198189751</v>
      </c>
      <c r="AC6" s="8">
        <v>5322.9772904213278</v>
      </c>
      <c r="AD6" s="8">
        <v>4955.7908072405808</v>
      </c>
      <c r="AE6" s="8">
        <v>5674.4765737823391</v>
      </c>
      <c r="AF6" s="25">
        <v>22.76156653842359</v>
      </c>
      <c r="AG6" s="25">
        <v>21.314721646772551</v>
      </c>
      <c r="AH6" s="95">
        <v>24.109762914734802</v>
      </c>
      <c r="AI6" s="25">
        <v>19.86153704410496</v>
      </c>
      <c r="AJ6" s="25">
        <v>18.663754591805851</v>
      </c>
      <c r="AK6" s="95">
        <v>20.988135812362341</v>
      </c>
      <c r="AL6" s="25">
        <v>18.858298939269758</v>
      </c>
      <c r="AM6" s="25">
        <v>17.650885558648451</v>
      </c>
      <c r="AN6" s="107">
        <v>20.014130000000002</v>
      </c>
      <c r="AO6" s="25">
        <f t="shared" si="0"/>
        <v>2.9000294943186304</v>
      </c>
    </row>
    <row r="7" spans="1:41" x14ac:dyDescent="0.2">
      <c r="A7" s="82" t="s">
        <v>883</v>
      </c>
      <c r="B7" s="8">
        <v>42.869</v>
      </c>
      <c r="C7" s="8">
        <v>4.0359999999999996</v>
      </c>
      <c r="D7" s="8">
        <v>14.481999999999999</v>
      </c>
      <c r="E7" s="8">
        <v>3.657</v>
      </c>
      <c r="F7" s="8">
        <v>8.9060000000000006</v>
      </c>
      <c r="G7" s="8">
        <v>0.14599999999999999</v>
      </c>
      <c r="H7" s="8">
        <v>6.3970000000000002</v>
      </c>
      <c r="I7" s="8">
        <v>11.49</v>
      </c>
      <c r="J7" s="8">
        <v>3.516</v>
      </c>
      <c r="K7" s="8">
        <v>1.321</v>
      </c>
      <c r="L7" s="8">
        <v>0</v>
      </c>
      <c r="M7" s="8">
        <v>0.995</v>
      </c>
      <c r="N7" s="8">
        <v>2.3468751502341259</v>
      </c>
      <c r="O7" s="8">
        <v>1.2968097986870823</v>
      </c>
      <c r="P7">
        <v>5</v>
      </c>
      <c r="Q7" s="8">
        <v>1148.6115497931701</v>
      </c>
      <c r="R7" s="8">
        <v>1.2968097986870823</v>
      </c>
      <c r="S7" s="8">
        <v>1.4715162653748484</v>
      </c>
      <c r="T7" s="8">
        <v>1.1221033319993163</v>
      </c>
      <c r="U7" s="8">
        <v>7770</v>
      </c>
      <c r="V7" s="8">
        <v>0.17552423364508429</v>
      </c>
      <c r="W7" s="8">
        <v>0.82447576635491571</v>
      </c>
      <c r="X7" s="8">
        <v>7100</v>
      </c>
      <c r="Y7" s="8">
        <v>8400</v>
      </c>
      <c r="Z7" s="8">
        <v>6678.0813064495214</v>
      </c>
      <c r="AA7" s="8">
        <v>6138.917825890544</v>
      </c>
      <c r="AB7" s="8">
        <v>7170.8649627236209</v>
      </c>
      <c r="AC7" s="8">
        <v>6329.8247466963712</v>
      </c>
      <c r="AD7" s="8">
        <v>5767.1914858558084</v>
      </c>
      <c r="AE7" s="8">
        <v>6857.0791187514706</v>
      </c>
      <c r="AF7" s="25">
        <v>26.904804182697049</v>
      </c>
      <c r="AG7" s="25">
        <v>24.701654006773861</v>
      </c>
      <c r="AH7" s="95">
        <v>28.97642300483378</v>
      </c>
      <c r="AI7" s="25">
        <v>23.314265583011149</v>
      </c>
      <c r="AJ7" s="25">
        <v>21.541343020257621</v>
      </c>
      <c r="AK7" s="95">
        <v>24.934678118850481</v>
      </c>
      <c r="AL7" s="25">
        <v>22.169099163777489</v>
      </c>
      <c r="AM7" s="25">
        <v>20.31900130168626</v>
      </c>
      <c r="AN7" s="107">
        <v>23.90286</v>
      </c>
      <c r="AO7" s="25">
        <f t="shared" si="0"/>
        <v>3.5905385996858996</v>
      </c>
    </row>
    <row r="8" spans="1:41" x14ac:dyDescent="0.2">
      <c r="A8" s="82" t="s">
        <v>884</v>
      </c>
      <c r="B8" s="8">
        <v>42.72</v>
      </c>
      <c r="C8" s="8">
        <v>4.0449999999999999</v>
      </c>
      <c r="D8" s="8">
        <v>14.489000000000001</v>
      </c>
      <c r="E8" s="8">
        <v>3.67</v>
      </c>
      <c r="F8" s="8">
        <v>8.8919999999999995</v>
      </c>
      <c r="G8" s="8">
        <v>0.154</v>
      </c>
      <c r="H8" s="8">
        <v>6.3869999999999996</v>
      </c>
      <c r="I8" s="8">
        <v>11.471</v>
      </c>
      <c r="J8" s="8">
        <v>3.5779999999999998</v>
      </c>
      <c r="K8" s="8">
        <v>1.321</v>
      </c>
      <c r="L8" s="8">
        <v>8.0000000000000002E-3</v>
      </c>
      <c r="M8" s="8">
        <v>0.97899999999999998</v>
      </c>
      <c r="N8" s="8">
        <v>2.3952437343976332</v>
      </c>
      <c r="O8" s="8">
        <v>0.96806744118098154</v>
      </c>
      <c r="P8">
        <v>6</v>
      </c>
      <c r="Q8" s="8">
        <v>1148.06528417349</v>
      </c>
      <c r="R8" s="8">
        <v>0.96806744118098154</v>
      </c>
      <c r="S8" s="8">
        <v>1.0631693234724235</v>
      </c>
      <c r="T8" s="8">
        <v>0.87296555888953975</v>
      </c>
      <c r="U8" s="8">
        <v>6360</v>
      </c>
      <c r="V8" s="8">
        <v>0.20750392676964161</v>
      </c>
      <c r="W8" s="8">
        <v>0.79249607323035842</v>
      </c>
      <c r="X8" s="8">
        <v>5960</v>
      </c>
      <c r="Y8" s="8">
        <v>6750</v>
      </c>
      <c r="Z8" s="8">
        <v>5520.2174658948352</v>
      </c>
      <c r="AA8" s="8">
        <v>5178.837598929952</v>
      </c>
      <c r="AB8" s="8">
        <v>5842.5470417955476</v>
      </c>
      <c r="AC8" s="8">
        <v>5210.1763902807688</v>
      </c>
      <c r="AD8" s="8">
        <v>4869.5303999027255</v>
      </c>
      <c r="AE8" s="8">
        <v>5537.1827961142508</v>
      </c>
      <c r="AF8" s="25">
        <v>22.268323961724381</v>
      </c>
      <c r="AG8" s="25">
        <v>20.953010423859791</v>
      </c>
      <c r="AH8" s="95">
        <v>23.550754661142349</v>
      </c>
      <c r="AI8" s="25">
        <v>19.506880621797489</v>
      </c>
      <c r="AJ8" s="25">
        <v>18.384326720364189</v>
      </c>
      <c r="AK8" s="95">
        <v>20.566791758888389</v>
      </c>
      <c r="AL8" s="25">
        <v>18.48737756167429</v>
      </c>
      <c r="AM8" s="25">
        <v>17.367236854765469</v>
      </c>
      <c r="AN8" s="107">
        <v>19.562670000000001</v>
      </c>
      <c r="AO8" s="25">
        <f t="shared" si="0"/>
        <v>2.7614433399268918</v>
      </c>
    </row>
    <row r="9" spans="1:41" x14ac:dyDescent="0.2">
      <c r="A9" s="82" t="s">
        <v>885</v>
      </c>
      <c r="B9" s="8">
        <v>42.378999999999998</v>
      </c>
      <c r="C9" s="8">
        <v>4.03</v>
      </c>
      <c r="D9" s="8">
        <v>14.471</v>
      </c>
      <c r="E9" s="8">
        <v>3.6930000000000001</v>
      </c>
      <c r="F9" s="8">
        <v>8.8030000000000008</v>
      </c>
      <c r="G9" s="8">
        <v>0.13800000000000001</v>
      </c>
      <c r="H9" s="8">
        <v>6.774</v>
      </c>
      <c r="I9" s="8">
        <v>11.757999999999999</v>
      </c>
      <c r="J9" s="8">
        <v>3.5659999999999998</v>
      </c>
      <c r="K9" s="8">
        <v>1.357</v>
      </c>
      <c r="L9" s="8">
        <v>4.0000000000000001E-3</v>
      </c>
      <c r="M9" s="8">
        <v>0.96</v>
      </c>
      <c r="N9" s="8">
        <v>2.1757996182052191</v>
      </c>
      <c r="O9" s="8">
        <v>1.0422290721091896</v>
      </c>
      <c r="P9">
        <v>7</v>
      </c>
      <c r="Q9" s="8">
        <v>1161.3579000073501</v>
      </c>
      <c r="R9" s="8">
        <v>1.0422290721091896</v>
      </c>
      <c r="S9" s="8">
        <v>1.162477915016749</v>
      </c>
      <c r="T9" s="8">
        <v>0.92198022920163036</v>
      </c>
      <c r="U9" s="8">
        <v>6380</v>
      </c>
      <c r="V9" s="8">
        <v>0.17937868508847249</v>
      </c>
      <c r="W9" s="8">
        <v>0.82062131491152757</v>
      </c>
      <c r="X9" s="8">
        <v>5890</v>
      </c>
      <c r="Y9" s="8">
        <v>6850</v>
      </c>
      <c r="Z9" s="8">
        <v>5600.8877252488919</v>
      </c>
      <c r="AA9" s="8">
        <v>5188.9683103032112</v>
      </c>
      <c r="AB9" s="8">
        <v>5985.4101973872666</v>
      </c>
      <c r="AC9" s="8">
        <v>5243.0365447055601</v>
      </c>
      <c r="AD9" s="8">
        <v>4825.803469543871</v>
      </c>
      <c r="AE9" s="8">
        <v>5640.7773732009464</v>
      </c>
      <c r="AF9" s="25">
        <v>22.334089638617609</v>
      </c>
      <c r="AG9" s="25">
        <v>20.722830554733481</v>
      </c>
      <c r="AH9" s="95">
        <v>23.879583045608491</v>
      </c>
      <c r="AI9" s="25">
        <v>19.77214733237609</v>
      </c>
      <c r="AJ9" s="25">
        <v>18.4176393749078</v>
      </c>
      <c r="AK9" s="95">
        <v>21.036566365418</v>
      </c>
      <c r="AL9" s="25">
        <v>18.595431076602409</v>
      </c>
      <c r="AM9" s="25">
        <v>17.223450296089801</v>
      </c>
      <c r="AN9" s="107">
        <v>19.903320000000001</v>
      </c>
      <c r="AO9" s="25">
        <f t="shared" si="0"/>
        <v>2.5619423062415194</v>
      </c>
    </row>
    <row r="10" spans="1:41" x14ac:dyDescent="0.2">
      <c r="A10" s="82" t="s">
        <v>886</v>
      </c>
      <c r="B10" s="8">
        <v>42.572000000000003</v>
      </c>
      <c r="C10" s="8">
        <v>3.9809999999999999</v>
      </c>
      <c r="D10" s="8">
        <v>14.33</v>
      </c>
      <c r="E10" s="8">
        <v>3.6890000000000001</v>
      </c>
      <c r="F10" s="8">
        <v>8.8160000000000007</v>
      </c>
      <c r="G10" s="8">
        <v>0.128</v>
      </c>
      <c r="H10" s="8">
        <v>6.7839999999999998</v>
      </c>
      <c r="I10" s="8">
        <v>11.973000000000001</v>
      </c>
      <c r="J10" s="8">
        <v>3.4079999999999999</v>
      </c>
      <c r="K10" s="8">
        <v>1.3440000000000001</v>
      </c>
      <c r="L10" s="8">
        <v>1.6E-2</v>
      </c>
      <c r="M10" s="8">
        <v>0.96199999999999997</v>
      </c>
      <c r="N10" s="8">
        <v>2.1215563318030499</v>
      </c>
      <c r="O10" s="8">
        <v>1.3221362870044149</v>
      </c>
      <c r="P10">
        <v>8</v>
      </c>
      <c r="Q10" s="8">
        <v>1161.30934159151</v>
      </c>
      <c r="R10" s="8">
        <v>1.3221362870044149</v>
      </c>
      <c r="S10" s="8">
        <v>1.5101104522386277</v>
      </c>
      <c r="T10" s="8">
        <v>1.1341621217702018</v>
      </c>
      <c r="U10" s="8">
        <v>7630</v>
      </c>
      <c r="V10" s="8">
        <v>0.15261195687229959</v>
      </c>
      <c r="W10" s="8">
        <v>0.84738804312770022</v>
      </c>
      <c r="X10" s="8">
        <v>6920</v>
      </c>
      <c r="Y10" s="8">
        <v>8290</v>
      </c>
      <c r="Z10" s="8">
        <v>6617.5823493440739</v>
      </c>
      <c r="AA10" s="8">
        <v>6044.6391032954289</v>
      </c>
      <c r="AB10" s="8">
        <v>7138.5617749125549</v>
      </c>
      <c r="AC10" s="8">
        <v>6196.187421264337</v>
      </c>
      <c r="AD10" s="8">
        <v>5594.7621796881667</v>
      </c>
      <c r="AE10" s="8">
        <v>6758.6508954755554</v>
      </c>
      <c r="AF10" s="25">
        <v>26.444444444444439</v>
      </c>
      <c r="AG10" s="25">
        <v>24.109762914734802</v>
      </c>
      <c r="AH10" s="95">
        <v>28.61471178192101</v>
      </c>
      <c r="AI10" s="25">
        <v>23.115327839742442</v>
      </c>
      <c r="AJ10" s="25">
        <v>21.23132781985278</v>
      </c>
      <c r="AK10" s="95">
        <v>24.828456068240289</v>
      </c>
      <c r="AL10" s="25">
        <v>21.729661705515561</v>
      </c>
      <c r="AM10" s="25">
        <v>19.75200479986902</v>
      </c>
      <c r="AN10" s="107">
        <v>23.5792</v>
      </c>
      <c r="AO10" s="25">
        <f t="shared" si="0"/>
        <v>3.3291166047019978</v>
      </c>
    </row>
    <row r="11" spans="1:41" x14ac:dyDescent="0.2">
      <c r="A11" s="82" t="s">
        <v>888</v>
      </c>
      <c r="B11" s="8">
        <v>42.976999999999997</v>
      </c>
      <c r="C11" s="8">
        <v>3.9870000000000001</v>
      </c>
      <c r="D11" s="8">
        <v>14.349</v>
      </c>
      <c r="E11" s="8">
        <v>3.633</v>
      </c>
      <c r="F11" s="8">
        <v>8.8569999999999993</v>
      </c>
      <c r="G11" s="8">
        <v>0.15</v>
      </c>
      <c r="H11" s="8">
        <v>6.8140000000000001</v>
      </c>
      <c r="I11" s="8">
        <v>11.569000000000001</v>
      </c>
      <c r="J11" s="8">
        <v>3.3820000000000001</v>
      </c>
      <c r="K11" s="8">
        <v>1.36</v>
      </c>
      <c r="L11" s="8">
        <v>8.0000000000000002E-3</v>
      </c>
      <c r="M11" s="8">
        <v>0.91500000000000004</v>
      </c>
      <c r="N11" s="8">
        <v>2.1331288084128159</v>
      </c>
      <c r="O11" s="8">
        <v>1.448788460173944</v>
      </c>
      <c r="P11">
        <v>9</v>
      </c>
      <c r="Q11" s="8">
        <v>1162.0257656973799</v>
      </c>
      <c r="R11" s="8">
        <v>1.448788460173944</v>
      </c>
      <c r="S11" s="8">
        <v>1.6545606651985847</v>
      </c>
      <c r="T11" s="8">
        <v>1.2430162551493036</v>
      </c>
      <c r="U11" s="8">
        <v>8390</v>
      </c>
      <c r="V11" s="8">
        <v>0.14417625893163</v>
      </c>
      <c r="W11" s="8">
        <v>0.85582374106837</v>
      </c>
      <c r="X11" s="8">
        <v>7630</v>
      </c>
      <c r="Y11" s="8">
        <v>9110</v>
      </c>
      <c r="Z11" s="8">
        <v>7230.1806218309539</v>
      </c>
      <c r="AA11" s="8">
        <v>6625.4643749121278</v>
      </c>
      <c r="AB11" s="8">
        <v>7777.4013776923139</v>
      </c>
      <c r="AC11" s="8">
        <v>6786.169838342541</v>
      </c>
      <c r="AD11" s="8">
        <v>6137.858757270058</v>
      </c>
      <c r="AE11" s="8">
        <v>7390.0017970633116</v>
      </c>
      <c r="AF11" s="25">
        <v>28.943540166387159</v>
      </c>
      <c r="AG11" s="25">
        <v>26.444444444444439</v>
      </c>
      <c r="AH11" s="95">
        <v>31.311104534543421</v>
      </c>
      <c r="AI11" s="25">
        <v>25.129724842428569</v>
      </c>
      <c r="AJ11" s="25">
        <v>23.141246177081079</v>
      </c>
      <c r="AK11" s="95">
        <v>26.929142013390919</v>
      </c>
      <c r="AL11" s="25">
        <v>23.669691356228149</v>
      </c>
      <c r="AM11" s="25">
        <v>21.53786050202249</v>
      </c>
      <c r="AN11" s="107">
        <v>25.655259999999998</v>
      </c>
      <c r="AO11" s="25">
        <f t="shared" si="0"/>
        <v>3.8138153239585897</v>
      </c>
    </row>
    <row r="12" spans="1:41" x14ac:dyDescent="0.2">
      <c r="A12" s="82" t="s">
        <v>890</v>
      </c>
      <c r="B12" s="8">
        <v>43.459000000000003</v>
      </c>
      <c r="C12" s="8">
        <v>3.9140000000000001</v>
      </c>
      <c r="D12" s="8">
        <v>14.563000000000001</v>
      </c>
      <c r="E12" s="8">
        <v>3.706</v>
      </c>
      <c r="F12" s="8">
        <v>9.0510000000000002</v>
      </c>
      <c r="G12" s="8">
        <v>0.14199999999999999</v>
      </c>
      <c r="H12" s="8">
        <v>6.0970000000000004</v>
      </c>
      <c r="I12" s="8">
        <v>11.381</v>
      </c>
      <c r="J12" s="8">
        <v>3.633</v>
      </c>
      <c r="K12" s="8">
        <v>1.31</v>
      </c>
      <c r="L12" s="8">
        <v>0</v>
      </c>
      <c r="M12" s="8">
        <v>1.0509999999999999</v>
      </c>
      <c r="N12" s="8">
        <v>1.8154555135621839</v>
      </c>
      <c r="O12" s="8">
        <v>0.92356381735516113</v>
      </c>
      <c r="P12">
        <v>10</v>
      </c>
      <c r="Q12" s="8">
        <v>1151.0315923399301</v>
      </c>
      <c r="R12" s="8">
        <v>0.92356381735516113</v>
      </c>
      <c r="S12" s="8">
        <v>1.0461193342318653</v>
      </c>
      <c r="T12" s="8">
        <v>0.80100830047845706</v>
      </c>
      <c r="U12" s="8">
        <v>6450</v>
      </c>
      <c r="V12" s="8">
        <v>0.13202645147617811</v>
      </c>
      <c r="W12" s="8">
        <v>0.86797354852382191</v>
      </c>
      <c r="X12" s="8">
        <v>5870</v>
      </c>
      <c r="Y12" s="8">
        <v>6990</v>
      </c>
      <c r="Z12" s="8">
        <v>5640.8138970247346</v>
      </c>
      <c r="AA12" s="8">
        <v>5153.7659949651224</v>
      </c>
      <c r="AB12" s="8">
        <v>6091.1260603603441</v>
      </c>
      <c r="AC12" s="8">
        <v>5034.524706930908</v>
      </c>
      <c r="AD12" s="8">
        <v>4550.5605180145494</v>
      </c>
      <c r="AE12" s="8">
        <v>5492.3433890164988</v>
      </c>
      <c r="AF12" s="25">
        <v>22.564269507743909</v>
      </c>
      <c r="AG12" s="25">
        <v>20.657064877840259</v>
      </c>
      <c r="AH12" s="95">
        <v>24.339942783861101</v>
      </c>
      <c r="AI12" s="25">
        <v>19.903435918005769</v>
      </c>
      <c r="AJ12" s="25">
        <v>18.30188417008689</v>
      </c>
      <c r="AK12" s="95">
        <v>21.38419012975681</v>
      </c>
      <c r="AL12" s="25">
        <v>17.909784969027349</v>
      </c>
      <c r="AM12" s="25">
        <v>16.318373345219001</v>
      </c>
      <c r="AN12" s="107">
        <v>19.415220000000001</v>
      </c>
      <c r="AO12" s="25">
        <f t="shared" si="0"/>
        <v>2.6608335897381394</v>
      </c>
    </row>
    <row r="13" spans="1:41" x14ac:dyDescent="0.2">
      <c r="A13" s="82" t="s">
        <v>891</v>
      </c>
      <c r="B13" s="8">
        <v>42.994</v>
      </c>
      <c r="C13" s="8">
        <v>4.085</v>
      </c>
      <c r="D13" s="8">
        <v>14.834</v>
      </c>
      <c r="E13" s="8">
        <v>3.6320000000000001</v>
      </c>
      <c r="F13" s="8">
        <v>8.923</v>
      </c>
      <c r="G13" s="8">
        <v>0.153</v>
      </c>
      <c r="H13" s="8">
        <v>6.4290000000000003</v>
      </c>
      <c r="I13" s="8">
        <v>10.843</v>
      </c>
      <c r="J13" s="8">
        <v>3.6120000000000001</v>
      </c>
      <c r="K13" s="8">
        <v>1.675</v>
      </c>
      <c r="L13" s="8">
        <v>1.7000000000000001E-2</v>
      </c>
      <c r="M13" s="8">
        <v>1.1679999999999999</v>
      </c>
      <c r="N13" s="8">
        <v>1.7343096772347331</v>
      </c>
      <c r="O13" s="8">
        <v>1.3508280477001149</v>
      </c>
      <c r="P13">
        <v>11</v>
      </c>
      <c r="Q13" s="8">
        <v>1162.9300573089899</v>
      </c>
      <c r="R13" s="8">
        <v>1.3508280477001149</v>
      </c>
      <c r="S13" s="8">
        <v>1.5631058975876457</v>
      </c>
      <c r="T13" s="8">
        <v>1.1385501978125843</v>
      </c>
      <c r="U13" s="8">
        <v>8100</v>
      </c>
      <c r="V13" s="8">
        <v>0.10593486294531911</v>
      </c>
      <c r="W13" s="8">
        <v>0.89406513705468094</v>
      </c>
      <c r="X13" s="8">
        <v>7250</v>
      </c>
      <c r="Y13" s="8">
        <v>8890</v>
      </c>
      <c r="Z13" s="8">
        <v>6912.2658436432184</v>
      </c>
      <c r="AA13" s="8">
        <v>6247.7239254865744</v>
      </c>
      <c r="AB13" s="8">
        <v>7509.5350644496402</v>
      </c>
      <c r="AC13" s="8">
        <v>6301.5312189323258</v>
      </c>
      <c r="AD13" s="8">
        <v>5600.3764598570906</v>
      </c>
      <c r="AE13" s="8">
        <v>6951.346526923664</v>
      </c>
      <c r="AF13" s="25">
        <v>27.989937851435339</v>
      </c>
      <c r="AG13" s="25">
        <v>25.194896583473088</v>
      </c>
      <c r="AH13" s="95">
        <v>30.587682088717902</v>
      </c>
      <c r="AI13" s="25">
        <v>24.084330813334709</v>
      </c>
      <c r="AJ13" s="25">
        <v>21.899128359759871</v>
      </c>
      <c r="AK13" s="95">
        <v>26.04832154302601</v>
      </c>
      <c r="AL13" s="25">
        <v>22.076062013522499</v>
      </c>
      <c r="AM13" s="25">
        <v>19.770466146647891</v>
      </c>
      <c r="AN13" s="107">
        <v>24.21284</v>
      </c>
      <c r="AO13" s="25">
        <f t="shared" si="0"/>
        <v>3.90560703810063</v>
      </c>
    </row>
    <row r="14" spans="1:41" x14ac:dyDescent="0.2">
      <c r="A14" s="82" t="s">
        <v>892</v>
      </c>
      <c r="B14" s="8">
        <v>42.506</v>
      </c>
      <c r="C14" s="8">
        <v>4.0019999999999998</v>
      </c>
      <c r="D14" s="8">
        <v>15.077999999999999</v>
      </c>
      <c r="E14" s="8">
        <v>3.7559999999999998</v>
      </c>
      <c r="F14" s="8">
        <v>8.8829999999999991</v>
      </c>
      <c r="G14" s="8">
        <v>0.14099999999999999</v>
      </c>
      <c r="H14" s="8">
        <v>6.0529999999999999</v>
      </c>
      <c r="I14" s="8">
        <v>11.441000000000001</v>
      </c>
      <c r="J14" s="8">
        <v>3.992</v>
      </c>
      <c r="K14" s="8">
        <v>1.458</v>
      </c>
      <c r="L14" s="8">
        <v>0</v>
      </c>
      <c r="M14" s="8">
        <v>1.121</v>
      </c>
      <c r="N14" s="8">
        <v>1.615688192493588</v>
      </c>
      <c r="O14" s="8">
        <v>1.3762644023745447</v>
      </c>
      <c r="P14">
        <v>12</v>
      </c>
      <c r="Q14" s="8">
        <v>1155.26607226794</v>
      </c>
      <c r="R14" s="8">
        <v>1.3762644023745447</v>
      </c>
      <c r="S14" s="8">
        <v>1.5669007084093498</v>
      </c>
      <c r="T14" s="8">
        <v>1.1856280963397394</v>
      </c>
      <c r="U14" s="8">
        <v>7480</v>
      </c>
      <c r="V14" s="8">
        <v>9.7784509791376165E-2</v>
      </c>
      <c r="W14" s="8">
        <v>0.90221549020862379</v>
      </c>
      <c r="X14" s="8">
        <v>6780</v>
      </c>
      <c r="Y14" s="8">
        <v>8150</v>
      </c>
      <c r="Z14" s="8">
        <v>6521.6315450183047</v>
      </c>
      <c r="AA14" s="8">
        <v>5960.8011309394924</v>
      </c>
      <c r="AB14" s="8">
        <v>7033.3529174913101</v>
      </c>
      <c r="AC14" s="8">
        <v>6062.7074653840664</v>
      </c>
      <c r="AD14" s="8">
        <v>5465.3853968630183</v>
      </c>
      <c r="AE14" s="8">
        <v>6621.577626414979</v>
      </c>
      <c r="AF14" s="25">
        <v>25.95120186774523</v>
      </c>
      <c r="AG14" s="25">
        <v>23.649403176482199</v>
      </c>
      <c r="AH14" s="95">
        <v>28.15435204366841</v>
      </c>
      <c r="AI14" s="25">
        <v>22.799814359995739</v>
      </c>
      <c r="AJ14" s="25">
        <v>20.955644769785579</v>
      </c>
      <c r="AK14" s="95">
        <v>24.482499482066721</v>
      </c>
      <c r="AL14" s="25">
        <v>21.290741723008338</v>
      </c>
      <c r="AM14" s="25">
        <v>19.326577215030809</v>
      </c>
      <c r="AN14" s="107">
        <v>23.12847</v>
      </c>
      <c r="AO14" s="25">
        <f t="shared" si="0"/>
        <v>3.1513875077494902</v>
      </c>
    </row>
    <row r="15" spans="1:41" x14ac:dyDescent="0.2">
      <c r="A15" s="82" t="s">
        <v>894</v>
      </c>
      <c r="B15" s="8">
        <v>42.494999999999997</v>
      </c>
      <c r="C15" s="8">
        <v>4.0880000000000001</v>
      </c>
      <c r="D15" s="8">
        <v>15.007</v>
      </c>
      <c r="E15" s="8">
        <v>3.7</v>
      </c>
      <c r="F15" s="8">
        <v>9.0370000000000008</v>
      </c>
      <c r="G15" s="8">
        <v>0.17299999999999999</v>
      </c>
      <c r="H15" s="8">
        <v>6.1529999999999996</v>
      </c>
      <c r="I15" s="8">
        <v>11.356</v>
      </c>
      <c r="J15" s="8">
        <v>3.6230000000000002</v>
      </c>
      <c r="K15" s="8">
        <v>1.474</v>
      </c>
      <c r="L15" s="8">
        <v>1.6E-2</v>
      </c>
      <c r="M15" s="8">
        <v>1.2330000000000001</v>
      </c>
      <c r="N15" s="8">
        <v>1.706663797106339</v>
      </c>
      <c r="O15" s="8">
        <v>0.78201110280703701</v>
      </c>
      <c r="P15">
        <v>13</v>
      </c>
      <c r="Q15" s="8">
        <v>1155.0460562963499</v>
      </c>
      <c r="R15" s="8">
        <v>0.78201110280703701</v>
      </c>
      <c r="S15" s="8">
        <v>0.85878757130018135</v>
      </c>
      <c r="T15" s="8">
        <v>0.70523463431389277</v>
      </c>
      <c r="U15" s="8">
        <v>5550</v>
      </c>
      <c r="V15" s="8">
        <v>0.13566858139644419</v>
      </c>
      <c r="W15" s="8">
        <v>0.86433141860355589</v>
      </c>
      <c r="X15" s="8">
        <v>5180</v>
      </c>
      <c r="Y15" s="8">
        <v>5920</v>
      </c>
      <c r="Z15" s="8">
        <v>4879.612790801234</v>
      </c>
      <c r="AA15" s="8">
        <v>4556.5969200035843</v>
      </c>
      <c r="AB15" s="8">
        <v>5186.0155791213238</v>
      </c>
      <c r="AC15" s="8">
        <v>4084.220554171533</v>
      </c>
      <c r="AD15" s="8">
        <v>3785.5168271185298</v>
      </c>
      <c r="AE15" s="8">
        <v>4372.7020735040278</v>
      </c>
      <c r="AF15" s="25">
        <v>19.604814047548579</v>
      </c>
      <c r="AG15" s="25">
        <v>18.388149025023839</v>
      </c>
      <c r="AH15" s="95">
        <v>20.82147907007333</v>
      </c>
      <c r="AI15" s="25">
        <v>17.400390617872588</v>
      </c>
      <c r="AJ15" s="25">
        <v>16.338222748359421</v>
      </c>
      <c r="AK15" s="95">
        <v>18.40792995666477</v>
      </c>
      <c r="AL15" s="25">
        <v>14.784915175993991</v>
      </c>
      <c r="AM15" s="25">
        <v>13.781552450555299</v>
      </c>
      <c r="AN15" s="107">
        <v>15.73352</v>
      </c>
      <c r="AO15" s="25">
        <f t="shared" si="0"/>
        <v>2.204423429675991</v>
      </c>
    </row>
    <row r="16" spans="1:41" x14ac:dyDescent="0.2">
      <c r="A16" s="82" t="s">
        <v>897</v>
      </c>
      <c r="B16" s="8">
        <v>43.789000000000001</v>
      </c>
      <c r="C16" s="8">
        <v>3.3820000000000001</v>
      </c>
      <c r="D16" s="8">
        <v>14.936999999999999</v>
      </c>
      <c r="E16" s="8">
        <v>3.59</v>
      </c>
      <c r="F16" s="8">
        <v>9.0530000000000008</v>
      </c>
      <c r="G16" s="8">
        <v>0.14799999999999999</v>
      </c>
      <c r="H16" s="8">
        <v>6.5149999999999997</v>
      </c>
      <c r="I16" s="8">
        <v>10.943</v>
      </c>
      <c r="J16" s="8">
        <v>3.613</v>
      </c>
      <c r="K16" s="8">
        <v>1.218</v>
      </c>
      <c r="L16" s="8">
        <v>5.5E-2</v>
      </c>
      <c r="M16" s="8">
        <v>0.85799999999999998</v>
      </c>
      <c r="N16" s="8">
        <v>2.0438888853157269</v>
      </c>
      <c r="O16" s="8">
        <v>1.0385284669780761</v>
      </c>
      <c r="P16">
        <v>14</v>
      </c>
      <c r="Q16" s="8">
        <v>1159.16940492758</v>
      </c>
      <c r="R16" s="8">
        <v>1.0385284669780761</v>
      </c>
      <c r="S16" s="8">
        <v>1.1710655091290483</v>
      </c>
      <c r="T16" s="8">
        <v>0.90599142482710415</v>
      </c>
      <c r="U16" s="8">
        <v>7320</v>
      </c>
      <c r="V16" s="8">
        <v>0.14303596800539031</v>
      </c>
      <c r="W16" s="8">
        <v>0.85696403199460969</v>
      </c>
      <c r="X16" s="8">
        <v>6710</v>
      </c>
      <c r="Y16" s="8">
        <v>7890</v>
      </c>
      <c r="Z16" s="8">
        <v>6178.7374514111389</v>
      </c>
      <c r="AA16" s="8">
        <v>5685.6262036953412</v>
      </c>
      <c r="AB16" s="8">
        <v>6634.0561329640641</v>
      </c>
      <c r="AC16" s="8">
        <v>5759.4571052048241</v>
      </c>
      <c r="AD16" s="8">
        <v>5246.2617983992677</v>
      </c>
      <c r="AE16" s="8">
        <v>6244.0402255860836</v>
      </c>
      <c r="AF16" s="25">
        <v>25.425076452599392</v>
      </c>
      <c r="AG16" s="25">
        <v>23.419223307355889</v>
      </c>
      <c r="AH16" s="95">
        <v>27.29939824405643</v>
      </c>
      <c r="AI16" s="25">
        <v>21.672281251557461</v>
      </c>
      <c r="AJ16" s="25">
        <v>20.050791502072741</v>
      </c>
      <c r="AK16" s="95">
        <v>23.169498316280499</v>
      </c>
      <c r="AL16" s="25">
        <v>20.29356846274316</v>
      </c>
      <c r="AM16" s="25">
        <v>18.606036626218369</v>
      </c>
      <c r="AN16" s="107">
        <v>21.88702</v>
      </c>
      <c r="AO16" s="25">
        <f t="shared" si="0"/>
        <v>3.7527952010419305</v>
      </c>
    </row>
    <row r="17" spans="1:41" x14ac:dyDescent="0.2">
      <c r="A17" s="82" t="s">
        <v>898</v>
      </c>
      <c r="B17" s="8">
        <v>43.36</v>
      </c>
      <c r="C17" s="8">
        <v>3.9660000000000002</v>
      </c>
      <c r="D17" s="8">
        <v>14.760999999999999</v>
      </c>
      <c r="E17" s="8">
        <v>3.62</v>
      </c>
      <c r="F17" s="8">
        <v>8.9429999999999996</v>
      </c>
      <c r="G17" s="8">
        <v>0.13500000000000001</v>
      </c>
      <c r="H17" s="8">
        <v>6.4390000000000001</v>
      </c>
      <c r="I17" s="8">
        <v>10.851000000000001</v>
      </c>
      <c r="J17" s="8">
        <v>3.8330000000000002</v>
      </c>
      <c r="K17" s="8">
        <v>1.2270000000000001</v>
      </c>
      <c r="L17" s="8">
        <v>1.0999999999999999E-2</v>
      </c>
      <c r="M17" s="8">
        <v>0.89</v>
      </c>
      <c r="N17" s="8">
        <v>2.0766608923541612</v>
      </c>
      <c r="O17" s="8">
        <v>0.73821444634279332</v>
      </c>
      <c r="P17">
        <v>15</v>
      </c>
      <c r="Q17" s="8">
        <v>1156.81179764845</v>
      </c>
      <c r="R17" s="8">
        <v>0.73821444634279332</v>
      </c>
      <c r="S17" s="8">
        <v>0.81179519301922831</v>
      </c>
      <c r="T17" s="8">
        <v>0.66463369966635832</v>
      </c>
      <c r="U17" s="8">
        <v>5480</v>
      </c>
      <c r="V17" s="8">
        <v>0.18272195134974159</v>
      </c>
      <c r="W17" s="8">
        <v>0.81727804865025844</v>
      </c>
      <c r="X17" s="8">
        <v>5110</v>
      </c>
      <c r="Y17" s="8">
        <v>5840</v>
      </c>
      <c r="Z17" s="8">
        <v>4807.9481718337966</v>
      </c>
      <c r="AA17" s="8">
        <v>4489.0761032374703</v>
      </c>
      <c r="AB17" s="8">
        <v>5110.5545650576523</v>
      </c>
      <c r="AC17" s="8">
        <v>4398.83252700512</v>
      </c>
      <c r="AD17" s="8">
        <v>4086.892107836034</v>
      </c>
      <c r="AE17" s="8">
        <v>4699.6005807809042</v>
      </c>
      <c r="AF17" s="25">
        <v>19.37463417842228</v>
      </c>
      <c r="AG17" s="25">
        <v>18.15796915589754</v>
      </c>
      <c r="AH17" s="95">
        <v>20.558416362500409</v>
      </c>
      <c r="AI17" s="25">
        <v>17.164737009088149</v>
      </c>
      <c r="AJ17" s="25">
        <v>16.116195137409061</v>
      </c>
      <c r="AK17" s="95">
        <v>18.159792723217429</v>
      </c>
      <c r="AL17" s="25">
        <v>15.819448643599751</v>
      </c>
      <c r="AM17" s="25">
        <v>14.793700002749119</v>
      </c>
      <c r="AN17" s="107">
        <v>16.80846</v>
      </c>
      <c r="AO17" s="25">
        <f t="shared" si="0"/>
        <v>2.2098971693341305</v>
      </c>
    </row>
    <row r="18" spans="1:41" x14ac:dyDescent="0.2">
      <c r="A18" s="82" t="s">
        <v>899</v>
      </c>
      <c r="B18" s="8">
        <v>42.826999999999998</v>
      </c>
      <c r="C18" s="8">
        <v>4.0250000000000004</v>
      </c>
      <c r="D18" s="8">
        <v>15.04</v>
      </c>
      <c r="E18" s="8">
        <v>3.66</v>
      </c>
      <c r="F18" s="8">
        <v>8.94</v>
      </c>
      <c r="G18" s="8">
        <v>0.159</v>
      </c>
      <c r="H18" s="8">
        <v>6.2039999999999997</v>
      </c>
      <c r="I18" s="8">
        <v>11.218</v>
      </c>
      <c r="J18" s="8">
        <v>3.6040000000000001</v>
      </c>
      <c r="K18" s="8">
        <v>1.6120000000000001</v>
      </c>
      <c r="L18" s="8">
        <v>0</v>
      </c>
      <c r="M18" s="8">
        <v>0.91200000000000003</v>
      </c>
      <c r="N18" s="8">
        <v>1.872019275325616</v>
      </c>
      <c r="O18" s="8">
        <v>1.3551592256156484</v>
      </c>
      <c r="P18">
        <v>16</v>
      </c>
      <c r="Q18" s="8">
        <v>1153.34623177668</v>
      </c>
      <c r="R18" s="8">
        <v>1.3551592256156484</v>
      </c>
      <c r="S18" s="8">
        <v>1.546499320297795</v>
      </c>
      <c r="T18" s="8">
        <v>1.1638191309335018</v>
      </c>
      <c r="U18" s="8">
        <v>7840</v>
      </c>
      <c r="V18" s="8">
        <v>0.1217896298902157</v>
      </c>
      <c r="W18" s="8">
        <v>0.87821037010978431</v>
      </c>
      <c r="X18" s="8">
        <v>7110</v>
      </c>
      <c r="Y18" s="8">
        <v>8530</v>
      </c>
      <c r="Z18" s="8">
        <v>6852.7969404669984</v>
      </c>
      <c r="AA18" s="8">
        <v>6266.6282565893307</v>
      </c>
      <c r="AB18" s="8">
        <v>7385.5169615316863</v>
      </c>
      <c r="AC18" s="8">
        <v>6260.3286335389221</v>
      </c>
      <c r="AD18" s="8">
        <v>5647.5186227878958</v>
      </c>
      <c r="AE18" s="8">
        <v>6832.4388842920898</v>
      </c>
      <c r="AF18" s="25">
        <v>27.134984051823348</v>
      </c>
      <c r="AG18" s="25">
        <v>24.734536845220479</v>
      </c>
      <c r="AH18" s="95">
        <v>29.403899904639761</v>
      </c>
      <c r="AI18" s="25">
        <v>23.888780179760609</v>
      </c>
      <c r="AJ18" s="25">
        <v>21.961291166319199</v>
      </c>
      <c r="AK18" s="95">
        <v>25.640514818755339</v>
      </c>
      <c r="AL18" s="25">
        <v>21.940576217615082</v>
      </c>
      <c r="AM18" s="25">
        <v>19.92548295941566</v>
      </c>
      <c r="AN18" s="107">
        <v>23.821840000000002</v>
      </c>
      <c r="AO18" s="25">
        <f t="shared" si="0"/>
        <v>3.2462038720627397</v>
      </c>
    </row>
    <row r="19" spans="1:41" x14ac:dyDescent="0.2">
      <c r="A19" s="82" t="s">
        <v>900</v>
      </c>
      <c r="B19" s="8">
        <v>42.886000000000003</v>
      </c>
      <c r="C19" s="8">
        <v>4.1760000000000002</v>
      </c>
      <c r="D19" s="8">
        <v>14.646000000000001</v>
      </c>
      <c r="E19" s="8">
        <v>3.5910000000000002</v>
      </c>
      <c r="F19" s="8">
        <v>8.9570000000000007</v>
      </c>
      <c r="G19" s="8">
        <v>0.14199999999999999</v>
      </c>
      <c r="H19" s="8">
        <v>6.5979999999999999</v>
      </c>
      <c r="I19" s="8">
        <v>10.978</v>
      </c>
      <c r="J19" s="8">
        <v>3.5379999999999998</v>
      </c>
      <c r="K19" s="8">
        <v>1.2989999999999999</v>
      </c>
      <c r="L19" s="8">
        <v>1.9E-2</v>
      </c>
      <c r="M19" s="8">
        <v>0.97699999999999998</v>
      </c>
      <c r="N19" s="8">
        <v>2.3180407679260511</v>
      </c>
      <c r="O19" s="8">
        <v>0.95564632348774481</v>
      </c>
      <c r="P19">
        <v>17</v>
      </c>
      <c r="Q19" s="8">
        <v>1155.2925682109801</v>
      </c>
      <c r="R19" s="8">
        <v>0.95564632348774481</v>
      </c>
      <c r="S19" s="8">
        <v>1.0660389594492778</v>
      </c>
      <c r="T19" s="8">
        <v>0.84525368752621177</v>
      </c>
      <c r="U19" s="8">
        <v>6600</v>
      </c>
      <c r="V19" s="8">
        <v>0.1955734182392074</v>
      </c>
      <c r="W19" s="8">
        <v>0.80442658176079262</v>
      </c>
      <c r="X19" s="8">
        <v>6100</v>
      </c>
      <c r="Y19" s="8">
        <v>7070</v>
      </c>
      <c r="Z19" s="8">
        <v>5716.1878330607287</v>
      </c>
      <c r="AA19" s="8">
        <v>5300.1474034986186</v>
      </c>
      <c r="AB19" s="8">
        <v>6104.6210904441541</v>
      </c>
      <c r="AC19" s="8">
        <v>5197.5798675118949</v>
      </c>
      <c r="AD19" s="8">
        <v>4789.9309935451784</v>
      </c>
      <c r="AE19" s="8">
        <v>5586.2684058951709</v>
      </c>
      <c r="AF19" s="25">
        <v>23.057512084443129</v>
      </c>
      <c r="AG19" s="25">
        <v>21.41337016211239</v>
      </c>
      <c r="AH19" s="95">
        <v>24.603005491434018</v>
      </c>
      <c r="AI19" s="25">
        <v>20.151286814181471</v>
      </c>
      <c r="AJ19" s="25">
        <v>18.783227790926372</v>
      </c>
      <c r="AK19" s="95">
        <v>21.42856561916463</v>
      </c>
      <c r="AL19" s="25">
        <v>18.44595661935449</v>
      </c>
      <c r="AM19" s="25">
        <v>17.105491412795299</v>
      </c>
      <c r="AN19" s="107">
        <v>19.724070000000001</v>
      </c>
      <c r="AO19" s="25">
        <f t="shared" si="0"/>
        <v>2.9062252702616576</v>
      </c>
    </row>
    <row r="20" spans="1:41" x14ac:dyDescent="0.2">
      <c r="A20" s="82" t="s">
        <v>901</v>
      </c>
      <c r="B20" s="8">
        <v>42.771000000000001</v>
      </c>
      <c r="C20" s="8">
        <v>4.1470000000000002</v>
      </c>
      <c r="D20" s="8">
        <v>14.688000000000001</v>
      </c>
      <c r="E20" s="8">
        <v>3.6259999999999999</v>
      </c>
      <c r="F20" s="8">
        <v>9.01</v>
      </c>
      <c r="G20" s="8">
        <v>0.152</v>
      </c>
      <c r="H20" s="8">
        <v>6.6360000000000001</v>
      </c>
      <c r="I20" s="8">
        <v>10.923</v>
      </c>
      <c r="J20" s="8">
        <v>3.63</v>
      </c>
      <c r="K20" s="8">
        <v>1.2829999999999999</v>
      </c>
      <c r="L20" s="8">
        <v>0.01</v>
      </c>
      <c r="M20" s="8">
        <v>1.0089999999999999</v>
      </c>
      <c r="N20" s="8">
        <v>2.2580443412295899</v>
      </c>
      <c r="O20" s="8">
        <v>1.1057025411404733</v>
      </c>
      <c r="P20">
        <v>18</v>
      </c>
      <c r="Q20" s="8">
        <v>1158.2196152013901</v>
      </c>
      <c r="R20" s="8">
        <v>1.1057025411404733</v>
      </c>
      <c r="S20" s="8">
        <v>1.2484682334820667</v>
      </c>
      <c r="T20" s="8">
        <v>0.96293684879887986</v>
      </c>
      <c r="U20" s="8">
        <v>7130</v>
      </c>
      <c r="V20" s="8">
        <v>0.17776769633134171</v>
      </c>
      <c r="W20" s="8">
        <v>0.82223230366865829</v>
      </c>
      <c r="X20" s="8">
        <v>6530</v>
      </c>
      <c r="Y20" s="8">
        <v>7700</v>
      </c>
      <c r="Z20" s="8">
        <v>6138.3724313089469</v>
      </c>
      <c r="AA20" s="8">
        <v>5647.1626042488379</v>
      </c>
      <c r="AB20" s="8">
        <v>6591.3343946465184</v>
      </c>
      <c r="AC20" s="8">
        <v>5648.2934964415563</v>
      </c>
      <c r="AD20" s="8">
        <v>5152.2586646169821</v>
      </c>
      <c r="AE20" s="8">
        <v>6116.9956254436984</v>
      </c>
      <c r="AF20" s="25">
        <v>24.800302522113711</v>
      </c>
      <c r="AG20" s="25">
        <v>22.827332215316829</v>
      </c>
      <c r="AH20" s="95">
        <v>26.674624313570749</v>
      </c>
      <c r="AI20" s="25">
        <v>21.53954960806599</v>
      </c>
      <c r="AJ20" s="25">
        <v>19.92431226940527</v>
      </c>
      <c r="AK20" s="95">
        <v>23.02901711435506</v>
      </c>
      <c r="AL20" s="25">
        <v>19.928030963932638</v>
      </c>
      <c r="AM20" s="25">
        <v>18.29692764005453</v>
      </c>
      <c r="AN20" s="107">
        <v>21.469259999999998</v>
      </c>
      <c r="AO20" s="25">
        <f t="shared" si="0"/>
        <v>3.2607529140477212</v>
      </c>
    </row>
    <row r="21" spans="1:41" x14ac:dyDescent="0.2">
      <c r="A21" s="82" t="s">
        <v>902</v>
      </c>
      <c r="B21" s="8">
        <v>42.841000000000001</v>
      </c>
      <c r="C21" s="8">
        <v>4.1120000000000001</v>
      </c>
      <c r="D21" s="8">
        <v>14.673999999999999</v>
      </c>
      <c r="E21" s="8">
        <v>3.6120000000000001</v>
      </c>
      <c r="F21" s="8">
        <v>8.9169999999999998</v>
      </c>
      <c r="G21" s="8">
        <v>0.16400000000000001</v>
      </c>
      <c r="H21" s="8">
        <v>6.5709999999999997</v>
      </c>
      <c r="I21" s="8">
        <v>11.08</v>
      </c>
      <c r="J21" s="8">
        <v>3.6259999999999999</v>
      </c>
      <c r="K21" s="8">
        <v>1.2909999999999999</v>
      </c>
      <c r="L21" s="8">
        <v>7.0000000000000001E-3</v>
      </c>
      <c r="M21" s="8">
        <v>0.98199999999999998</v>
      </c>
      <c r="N21" s="8">
        <v>2.2451466424069491</v>
      </c>
      <c r="O21" s="8">
        <v>1.1339421282634112</v>
      </c>
      <c r="P21">
        <v>19</v>
      </c>
      <c r="Q21" s="8">
        <v>1156.17264756593</v>
      </c>
      <c r="R21" s="8">
        <v>1.1339421282634112</v>
      </c>
      <c r="S21" s="8">
        <v>1.2735379520911874</v>
      </c>
      <c r="T21" s="8">
        <v>0.9943463044356351</v>
      </c>
      <c r="U21" s="8">
        <v>7200</v>
      </c>
      <c r="V21" s="8">
        <v>0.17380845547163659</v>
      </c>
      <c r="W21" s="8">
        <v>0.8261915445283633</v>
      </c>
      <c r="X21" s="8">
        <v>6620</v>
      </c>
      <c r="Y21" s="8">
        <v>7750</v>
      </c>
      <c r="Z21" s="8">
        <v>6222.9212891063071</v>
      </c>
      <c r="AA21" s="8">
        <v>5751.1229560079419</v>
      </c>
      <c r="AB21" s="8">
        <v>6659.3155663873877</v>
      </c>
      <c r="AC21" s="8">
        <v>5759.1358953960789</v>
      </c>
      <c r="AD21" s="8">
        <v>5278.5576968631758</v>
      </c>
      <c r="AE21" s="8">
        <v>6213.9680397208713</v>
      </c>
      <c r="AF21" s="25">
        <v>25.03048239124001</v>
      </c>
      <c r="AG21" s="25">
        <v>23.123277761336361</v>
      </c>
      <c r="AH21" s="95">
        <v>26.839038505803821</v>
      </c>
      <c r="AI21" s="25">
        <v>21.81757025124563</v>
      </c>
      <c r="AJ21" s="25">
        <v>20.26616341458006</v>
      </c>
      <c r="AK21" s="95">
        <v>23.25255850313172</v>
      </c>
      <c r="AL21" s="25">
        <v>20.29251223371832</v>
      </c>
      <c r="AM21" s="25">
        <v>18.71223470738607</v>
      </c>
      <c r="AN21" s="107">
        <v>21.788129999999999</v>
      </c>
      <c r="AO21" s="25">
        <f t="shared" si="0"/>
        <v>3.2129121399943799</v>
      </c>
    </row>
    <row r="22" spans="1:41" x14ac:dyDescent="0.2">
      <c r="A22" s="82" t="s">
        <v>903</v>
      </c>
      <c r="B22" s="8">
        <v>43.195999999999998</v>
      </c>
      <c r="C22" s="8">
        <v>4.125</v>
      </c>
      <c r="D22" s="8">
        <v>14.346</v>
      </c>
      <c r="E22" s="8">
        <v>3.6339999999999999</v>
      </c>
      <c r="F22" s="8">
        <v>9.0020000000000007</v>
      </c>
      <c r="G22" s="8">
        <v>0.14199999999999999</v>
      </c>
      <c r="H22" s="8">
        <v>6.6310000000000002</v>
      </c>
      <c r="I22" s="8">
        <v>10.996</v>
      </c>
      <c r="J22" s="8">
        <v>3.573</v>
      </c>
      <c r="K22" s="8">
        <v>1.2470000000000001</v>
      </c>
      <c r="L22" s="8">
        <v>2E-3</v>
      </c>
      <c r="M22" s="8">
        <v>0.997</v>
      </c>
      <c r="N22" s="8">
        <v>2.2454577371291311</v>
      </c>
      <c r="O22" s="8">
        <v>1.6223306248958791</v>
      </c>
      <c r="P22">
        <v>20</v>
      </c>
      <c r="Q22" s="8">
        <v>1157.6423929765001</v>
      </c>
      <c r="R22" s="8">
        <v>1.6223306248958791</v>
      </c>
      <c r="S22" s="8">
        <v>1.8974976953114859</v>
      </c>
      <c r="T22" s="8">
        <v>1.3471635544802725</v>
      </c>
      <c r="U22" s="8">
        <v>9210</v>
      </c>
      <c r="V22" s="8">
        <v>0.14724781695232661</v>
      </c>
      <c r="W22" s="8">
        <v>0.85275218304767342</v>
      </c>
      <c r="X22" s="8">
        <v>8220</v>
      </c>
      <c r="Y22" s="8">
        <v>10130</v>
      </c>
      <c r="Z22" s="8">
        <v>7783.6701256898778</v>
      </c>
      <c r="AA22" s="8">
        <v>7025.9889899971131</v>
      </c>
      <c r="AB22" s="8">
        <v>8452.3222519591</v>
      </c>
      <c r="AC22" s="8">
        <v>7453.4810202973049</v>
      </c>
      <c r="AD22" s="8">
        <v>6622.628619415369</v>
      </c>
      <c r="AE22" s="8">
        <v>8212.4423626279404</v>
      </c>
      <c r="AF22" s="25">
        <v>31.639932919009571</v>
      </c>
      <c r="AG22" s="25">
        <v>28.38453191279471</v>
      </c>
      <c r="AH22" s="95">
        <v>34.665154056098118</v>
      </c>
      <c r="AI22" s="25">
        <v>26.94975543615757</v>
      </c>
      <c r="AJ22" s="25">
        <v>24.45828479825429</v>
      </c>
      <c r="AK22" s="95">
        <v>29.148473420667191</v>
      </c>
      <c r="AL22" s="25">
        <v>25.86399993521195</v>
      </c>
      <c r="AM22" s="25">
        <v>23.131921408093682</v>
      </c>
      <c r="AN22" s="107">
        <v>28.359680000000001</v>
      </c>
      <c r="AO22" s="25">
        <f t="shared" si="0"/>
        <v>4.6901774828520004</v>
      </c>
    </row>
    <row r="23" spans="1:41" x14ac:dyDescent="0.2">
      <c r="A23" s="82" t="s">
        <v>904</v>
      </c>
      <c r="B23" s="8">
        <v>43.005000000000003</v>
      </c>
      <c r="C23" s="8">
        <v>4.093</v>
      </c>
      <c r="D23" s="8">
        <v>14.59</v>
      </c>
      <c r="E23" s="8">
        <v>3.629</v>
      </c>
      <c r="F23" s="8">
        <v>8.9060000000000006</v>
      </c>
      <c r="G23" s="8">
        <v>0.156</v>
      </c>
      <c r="H23" s="8">
        <v>6.5629999999999997</v>
      </c>
      <c r="I23" s="8">
        <v>11.063000000000001</v>
      </c>
      <c r="J23" s="8">
        <v>3.7469999999999999</v>
      </c>
      <c r="K23" s="8">
        <v>1.204</v>
      </c>
      <c r="L23" s="8">
        <v>0</v>
      </c>
      <c r="M23" s="8">
        <v>0.95099999999999996</v>
      </c>
      <c r="N23" s="8">
        <v>2.2259464102572291</v>
      </c>
      <c r="O23" s="8">
        <v>0.89433863462280694</v>
      </c>
      <c r="P23">
        <v>21</v>
      </c>
      <c r="Q23" s="8">
        <v>1156.54083239178</v>
      </c>
      <c r="R23" s="8">
        <v>0.89433863462280694</v>
      </c>
      <c r="S23" s="8">
        <v>0.98363288091395207</v>
      </c>
      <c r="T23" s="8">
        <v>0.80504438833166181</v>
      </c>
      <c r="U23" s="8">
        <v>6140</v>
      </c>
      <c r="V23" s="8">
        <v>0.1901844127770492</v>
      </c>
      <c r="W23" s="8">
        <v>0.80981558722295077</v>
      </c>
      <c r="X23" s="8">
        <v>5730</v>
      </c>
      <c r="Y23" s="8">
        <v>6520</v>
      </c>
      <c r="Z23" s="8">
        <v>5358.2967011278679</v>
      </c>
      <c r="AA23" s="8">
        <v>5014.9747497204808</v>
      </c>
      <c r="AB23" s="8">
        <v>5682.6352390067277</v>
      </c>
      <c r="AC23" s="8">
        <v>4966.5986956195939</v>
      </c>
      <c r="AD23" s="8">
        <v>4625.081493468535</v>
      </c>
      <c r="AE23" s="8">
        <v>5294.7611872742882</v>
      </c>
      <c r="AF23" s="25">
        <v>21.54490151589885</v>
      </c>
      <c r="AG23" s="25">
        <v>20.19670513958765</v>
      </c>
      <c r="AH23" s="95">
        <v>22.794449376870212</v>
      </c>
      <c r="AI23" s="25">
        <v>18.974439186899041</v>
      </c>
      <c r="AJ23" s="25">
        <v>17.84549916056848</v>
      </c>
      <c r="AK23" s="95">
        <v>20.040956361207218</v>
      </c>
      <c r="AL23" s="25">
        <v>17.686424963400061</v>
      </c>
      <c r="AM23" s="25">
        <v>16.56341946489275</v>
      </c>
      <c r="AN23" s="107">
        <v>18.765519999999999</v>
      </c>
      <c r="AO23" s="25">
        <f t="shared" si="0"/>
        <v>2.5704623289998096</v>
      </c>
    </row>
    <row r="24" spans="1:41" x14ac:dyDescent="0.2">
      <c r="A24" s="82" t="s">
        <v>905</v>
      </c>
      <c r="B24" s="8">
        <v>43.206000000000003</v>
      </c>
      <c r="C24" s="8">
        <v>4.1669999999999998</v>
      </c>
      <c r="D24" s="8">
        <v>14.592000000000001</v>
      </c>
      <c r="E24" s="8">
        <v>3.5680000000000001</v>
      </c>
      <c r="F24" s="8">
        <v>8.952</v>
      </c>
      <c r="G24" s="8">
        <v>0.153</v>
      </c>
      <c r="H24" s="8">
        <v>6.5960000000000001</v>
      </c>
      <c r="I24" s="8">
        <v>10.912000000000001</v>
      </c>
      <c r="J24" s="8">
        <v>3.51</v>
      </c>
      <c r="K24" s="8">
        <v>1.294</v>
      </c>
      <c r="L24" s="8">
        <v>7.0000000000000001E-3</v>
      </c>
      <c r="M24" s="8">
        <v>0.96399999999999997</v>
      </c>
      <c r="N24" s="8">
        <v>2.1926571835480391</v>
      </c>
      <c r="O24" s="8">
        <v>1.1072151667613714</v>
      </c>
      <c r="P24">
        <v>22</v>
      </c>
      <c r="Q24" s="8">
        <v>1157.0260232581199</v>
      </c>
      <c r="R24" s="8">
        <v>1.1072151667613714</v>
      </c>
      <c r="S24" s="8">
        <v>1.2522262524848715</v>
      </c>
      <c r="T24" s="8">
        <v>0.96220408103787136</v>
      </c>
      <c r="U24" s="8">
        <v>7390</v>
      </c>
      <c r="V24" s="8">
        <v>0.16573659136243529</v>
      </c>
      <c r="W24" s="8">
        <v>0.83426340863756465</v>
      </c>
      <c r="X24" s="8">
        <v>6760</v>
      </c>
      <c r="Y24" s="8">
        <v>7980</v>
      </c>
      <c r="Z24" s="8">
        <v>6398.3568167680114</v>
      </c>
      <c r="AA24" s="8">
        <v>5883.4019097839446</v>
      </c>
      <c r="AB24" s="8">
        <v>6871.8688546355734</v>
      </c>
      <c r="AC24" s="8">
        <v>5800.8127482956397</v>
      </c>
      <c r="AD24" s="8">
        <v>5280.8642927904521</v>
      </c>
      <c r="AE24" s="8">
        <v>6290.9840220386768</v>
      </c>
      <c r="AF24" s="25">
        <v>25.655256321725691</v>
      </c>
      <c r="AG24" s="25">
        <v>23.58363749958896</v>
      </c>
      <c r="AH24" s="95">
        <v>27.595343790075962</v>
      </c>
      <c r="AI24" s="25">
        <v>22.394452062635271</v>
      </c>
      <c r="AJ24" s="25">
        <v>20.70113416127041</v>
      </c>
      <c r="AK24" s="95">
        <v>23.951494047007898</v>
      </c>
      <c r="AL24" s="25">
        <v>20.42955755580428</v>
      </c>
      <c r="AM24" s="25">
        <v>18.719819449509892</v>
      </c>
      <c r="AN24" s="107">
        <v>22.04138</v>
      </c>
      <c r="AO24" s="25">
        <f t="shared" si="0"/>
        <v>3.2608042590904205</v>
      </c>
    </row>
    <row r="25" spans="1:41" x14ac:dyDescent="0.2">
      <c r="A25" s="82" t="s">
        <v>906</v>
      </c>
      <c r="B25" s="8">
        <v>43.676000000000002</v>
      </c>
      <c r="C25" s="8">
        <v>3.899</v>
      </c>
      <c r="D25" s="8">
        <v>15.063000000000001</v>
      </c>
      <c r="E25" s="8">
        <v>3.645</v>
      </c>
      <c r="F25" s="8">
        <v>9.1690000000000005</v>
      </c>
      <c r="G25" s="8">
        <v>0.16</v>
      </c>
      <c r="H25" s="8">
        <v>5.7480000000000002</v>
      </c>
      <c r="I25" s="8">
        <v>10.411</v>
      </c>
      <c r="J25" s="8">
        <v>3.9049999999999998</v>
      </c>
      <c r="K25" s="8">
        <v>1.357</v>
      </c>
      <c r="L25" s="8">
        <v>0</v>
      </c>
      <c r="M25" s="8">
        <v>0.97599999999999998</v>
      </c>
      <c r="N25" s="8">
        <v>2.035771982142323</v>
      </c>
      <c r="O25" s="8">
        <v>1.2198561053083039</v>
      </c>
      <c r="P25">
        <v>23</v>
      </c>
      <c r="Q25" s="8">
        <v>1141.6653496055501</v>
      </c>
      <c r="R25" s="8">
        <v>1.2198561053083039</v>
      </c>
      <c r="S25" s="8">
        <v>1.3852869930128713</v>
      </c>
      <c r="T25" s="8">
        <v>1.0544252176037368</v>
      </c>
      <c r="U25" s="8">
        <v>7860</v>
      </c>
      <c r="V25" s="8">
        <v>0.1365673313589981</v>
      </c>
      <c r="W25" s="8">
        <v>0.86343266864100199</v>
      </c>
      <c r="X25" s="8">
        <v>7170</v>
      </c>
      <c r="Y25" s="8">
        <v>8510</v>
      </c>
      <c r="Z25" s="8">
        <v>6670.0266037033934</v>
      </c>
      <c r="AA25" s="8">
        <v>6120.7985287762513</v>
      </c>
      <c r="AB25" s="8">
        <v>7172.3621389096888</v>
      </c>
      <c r="AC25" s="8">
        <v>6284.7756569552876</v>
      </c>
      <c r="AD25" s="8">
        <v>5705.1628754342646</v>
      </c>
      <c r="AE25" s="8">
        <v>6826.9320560582519</v>
      </c>
      <c r="AF25" s="25">
        <v>27.20074972871658</v>
      </c>
      <c r="AG25" s="25">
        <v>24.931833875900171</v>
      </c>
      <c r="AH25" s="95">
        <v>29.33813422774654</v>
      </c>
      <c r="AI25" s="25">
        <v>23.287779434097509</v>
      </c>
      <c r="AJ25" s="25">
        <v>21.481761628280061</v>
      </c>
      <c r="AK25" s="95">
        <v>24.93960125911574</v>
      </c>
      <c r="AL25" s="25">
        <v>22.020964969765171</v>
      </c>
      <c r="AM25" s="25">
        <v>20.115033624130302</v>
      </c>
      <c r="AN25" s="107">
        <v>23.803730000000002</v>
      </c>
      <c r="AO25" s="25">
        <f t="shared" si="0"/>
        <v>3.9129702946190719</v>
      </c>
    </row>
    <row r="26" spans="1:41" x14ac:dyDescent="0.2">
      <c r="A26" s="82" t="s">
        <v>907</v>
      </c>
      <c r="B26" s="8">
        <v>43.752000000000002</v>
      </c>
      <c r="C26" s="8">
        <v>3.9620000000000002</v>
      </c>
      <c r="D26" s="8">
        <v>14.976000000000001</v>
      </c>
      <c r="E26" s="8">
        <v>3.613</v>
      </c>
      <c r="F26" s="8">
        <v>9.11</v>
      </c>
      <c r="G26" s="8">
        <v>0.16200000000000001</v>
      </c>
      <c r="H26" s="8">
        <v>5.7130000000000001</v>
      </c>
      <c r="I26" s="8">
        <v>10.616</v>
      </c>
      <c r="J26" s="8">
        <v>3.7749999999999999</v>
      </c>
      <c r="K26" s="8">
        <v>1.3340000000000001</v>
      </c>
      <c r="L26" s="8">
        <v>0</v>
      </c>
      <c r="M26" s="8">
        <v>0.97</v>
      </c>
      <c r="N26" s="8">
        <v>2.0782586028186789</v>
      </c>
      <c r="O26" s="8">
        <v>0.96845264222562533</v>
      </c>
      <c r="P26">
        <v>24</v>
      </c>
      <c r="Q26" s="8">
        <v>1138.3058540009699</v>
      </c>
      <c r="R26" s="8">
        <v>0.96845264222562533</v>
      </c>
      <c r="S26" s="8">
        <v>1.0949631121292642</v>
      </c>
      <c r="T26" s="8">
        <v>0.84194217232198643</v>
      </c>
      <c r="U26" s="8">
        <v>6890</v>
      </c>
      <c r="V26" s="8">
        <v>0.15508165472119731</v>
      </c>
      <c r="W26" s="8">
        <v>0.84491834527880272</v>
      </c>
      <c r="X26" s="8">
        <v>6300</v>
      </c>
      <c r="Y26" s="8">
        <v>7450</v>
      </c>
      <c r="Z26" s="8">
        <v>5939.4804091802953</v>
      </c>
      <c r="AA26" s="8">
        <v>5450.301820158601</v>
      </c>
      <c r="AB26" s="8">
        <v>6391.4053973367663</v>
      </c>
      <c r="AC26" s="8">
        <v>5434.9477809123946</v>
      </c>
      <c r="AD26" s="8">
        <v>4942.8921947316094</v>
      </c>
      <c r="AE26" s="8">
        <v>5899.1363685379556</v>
      </c>
      <c r="AF26" s="25">
        <v>24.011114399394959</v>
      </c>
      <c r="AG26" s="25">
        <v>22.071026931044681</v>
      </c>
      <c r="AH26" s="95">
        <v>25.85255335240538</v>
      </c>
      <c r="AI26" s="25">
        <v>20.88553618486829</v>
      </c>
      <c r="AJ26" s="25">
        <v>19.27697813343396</v>
      </c>
      <c r="AK26" s="95">
        <v>22.371593822422039</v>
      </c>
      <c r="AL26" s="25">
        <v>19.226489694230359</v>
      </c>
      <c r="AM26" s="25">
        <v>17.608471259516651</v>
      </c>
      <c r="AN26" s="107">
        <v>20.752870000000001</v>
      </c>
      <c r="AO26" s="25">
        <f t="shared" si="0"/>
        <v>3.1255782145266693</v>
      </c>
    </row>
    <row r="27" spans="1:41" x14ac:dyDescent="0.2">
      <c r="A27" s="82" t="s">
        <v>908</v>
      </c>
      <c r="B27" s="8">
        <v>43.396000000000001</v>
      </c>
      <c r="C27" s="8">
        <v>3.976</v>
      </c>
      <c r="D27" s="8">
        <v>14.71</v>
      </c>
      <c r="E27" s="8">
        <v>3.5379999999999998</v>
      </c>
      <c r="F27" s="8">
        <v>8.9420000000000002</v>
      </c>
      <c r="G27" s="8">
        <v>0.14099999999999999</v>
      </c>
      <c r="H27" s="8">
        <v>6.8550000000000004</v>
      </c>
      <c r="I27" s="8">
        <v>10.829000000000001</v>
      </c>
      <c r="J27" s="8">
        <v>3.5590000000000002</v>
      </c>
      <c r="K27" s="8">
        <v>1.1890000000000001</v>
      </c>
      <c r="L27" s="8">
        <v>1.6E-2</v>
      </c>
      <c r="M27" s="8">
        <v>0.83299999999999996</v>
      </c>
      <c r="N27" s="8">
        <v>2.1478496357835901</v>
      </c>
      <c r="O27" s="8">
        <v>0.75286318674810282</v>
      </c>
      <c r="P27">
        <v>25</v>
      </c>
      <c r="Q27" s="8">
        <v>1164.0510116640901</v>
      </c>
      <c r="R27" s="8">
        <v>0.75286318674810282</v>
      </c>
      <c r="S27" s="8">
        <v>0.82211519469797845</v>
      </c>
      <c r="T27" s="8">
        <v>0.68361117879822719</v>
      </c>
      <c r="U27" s="8">
        <v>5820</v>
      </c>
      <c r="V27" s="8">
        <v>0.1876222974241725</v>
      </c>
      <c r="W27" s="8">
        <v>0.81237770257582753</v>
      </c>
      <c r="X27" s="8">
        <v>5460</v>
      </c>
      <c r="Y27" s="8">
        <v>6160</v>
      </c>
      <c r="Z27" s="8">
        <v>5084.8530024300644</v>
      </c>
      <c r="AA27" s="8">
        <v>4778.9113559807201</v>
      </c>
      <c r="AB27" s="8">
        <v>5375.8746753005444</v>
      </c>
      <c r="AC27" s="8">
        <v>4523.9726241441685</v>
      </c>
      <c r="AD27" s="8">
        <v>4230.4334207949951</v>
      </c>
      <c r="AE27" s="8">
        <v>4807.7626428180074</v>
      </c>
      <c r="AF27" s="25">
        <v>20.492650685607181</v>
      </c>
      <c r="AG27" s="25">
        <v>19.308868501529052</v>
      </c>
      <c r="AH27" s="95">
        <v>21.610667192792079</v>
      </c>
      <c r="AI27" s="25">
        <v>18.07527869004657</v>
      </c>
      <c r="AJ27" s="25">
        <v>17.06925571661807</v>
      </c>
      <c r="AK27" s="95">
        <v>19.032240555392931</v>
      </c>
      <c r="AL27" s="25">
        <v>16.230944803341451</v>
      </c>
      <c r="AM27" s="25">
        <v>15.26570458319356</v>
      </c>
      <c r="AN27" s="107">
        <v>17.16413</v>
      </c>
      <c r="AO27" s="25">
        <f t="shared" si="0"/>
        <v>2.417371995560611</v>
      </c>
    </row>
    <row r="28" spans="1:41" x14ac:dyDescent="0.2">
      <c r="A28" s="82" t="s">
        <v>912</v>
      </c>
      <c r="B28" s="8">
        <v>43.582000000000001</v>
      </c>
      <c r="C28" s="8">
        <v>3.85</v>
      </c>
      <c r="D28" s="8">
        <v>14.013999999999999</v>
      </c>
      <c r="E28" s="8">
        <v>3.67</v>
      </c>
      <c r="F28" s="8">
        <v>8.8190000000000008</v>
      </c>
      <c r="G28" s="8">
        <v>0.14899999999999999</v>
      </c>
      <c r="H28" s="8">
        <v>6.7480000000000002</v>
      </c>
      <c r="I28" s="8">
        <v>11.948</v>
      </c>
      <c r="J28" s="8">
        <v>3.3109999999999999</v>
      </c>
      <c r="K28" s="8">
        <v>1.355</v>
      </c>
      <c r="L28" s="8">
        <v>6.0000000000000001E-3</v>
      </c>
      <c r="M28" s="8">
        <v>0.81799999999999995</v>
      </c>
      <c r="N28" s="8">
        <v>1.840735417503288</v>
      </c>
      <c r="O28" s="8">
        <v>0.75083770968702812</v>
      </c>
      <c r="P28">
        <v>26</v>
      </c>
      <c r="Q28" s="8">
        <v>1164.57141500128</v>
      </c>
      <c r="R28" s="8">
        <v>0.75083770968702812</v>
      </c>
      <c r="S28" s="8">
        <v>0.8430518265875393</v>
      </c>
      <c r="T28" s="8">
        <v>0.65862359278651705</v>
      </c>
      <c r="U28" s="8">
        <v>5550</v>
      </c>
      <c r="V28" s="8">
        <v>0.1500827818678214</v>
      </c>
      <c r="W28" s="8">
        <v>0.84991721813217858</v>
      </c>
      <c r="X28" s="8">
        <v>5080</v>
      </c>
      <c r="Y28" s="8">
        <v>6000</v>
      </c>
      <c r="Z28" s="8">
        <v>4966.104704798835</v>
      </c>
      <c r="AA28" s="8">
        <v>4554.1010334256789</v>
      </c>
      <c r="AB28" s="8">
        <v>5351.6228861916024</v>
      </c>
      <c r="AC28" s="8">
        <v>4427.7986644186831</v>
      </c>
      <c r="AD28" s="8">
        <v>4025.79177255071</v>
      </c>
      <c r="AE28" s="8">
        <v>4812.030899754338</v>
      </c>
      <c r="AF28" s="25">
        <v>19.604814047548579</v>
      </c>
      <c r="AG28" s="25">
        <v>18.05932064055769</v>
      </c>
      <c r="AH28" s="95">
        <v>21.084541777646251</v>
      </c>
      <c r="AI28" s="25">
        <v>17.684800581364751</v>
      </c>
      <c r="AJ28" s="25">
        <v>16.330015564847191</v>
      </c>
      <c r="AK28" s="95">
        <v>18.952493789061862</v>
      </c>
      <c r="AL28" s="25">
        <v>15.91469752529901</v>
      </c>
      <c r="AM28" s="25">
        <v>14.59278475732699</v>
      </c>
      <c r="AN28" s="107">
        <v>17.178159999999998</v>
      </c>
      <c r="AO28" s="25">
        <f t="shared" si="0"/>
        <v>1.9200134661838284</v>
      </c>
    </row>
    <row r="29" spans="1:41" x14ac:dyDescent="0.2">
      <c r="A29" s="82" t="s">
        <v>913</v>
      </c>
      <c r="B29" s="8">
        <v>43.433</v>
      </c>
      <c r="C29" s="8">
        <v>3.9780000000000002</v>
      </c>
      <c r="D29" s="8">
        <v>14.65</v>
      </c>
      <c r="E29" s="8">
        <v>3.7170000000000001</v>
      </c>
      <c r="F29" s="8">
        <v>8.8859999999999992</v>
      </c>
      <c r="G29" s="8">
        <v>0.124</v>
      </c>
      <c r="H29" s="8">
        <v>6.1779999999999999</v>
      </c>
      <c r="I29" s="8">
        <v>11.749000000000001</v>
      </c>
      <c r="J29" s="8">
        <v>3.633</v>
      </c>
      <c r="K29" s="8">
        <v>1.45</v>
      </c>
      <c r="L29" s="8">
        <v>0</v>
      </c>
      <c r="M29" s="8">
        <v>0.74199999999999999</v>
      </c>
      <c r="N29" s="8">
        <v>1.5472130388357821</v>
      </c>
      <c r="O29" s="8">
        <v>1.1355693535864524</v>
      </c>
      <c r="P29">
        <v>27</v>
      </c>
      <c r="Q29" s="8">
        <v>1155.70482701264</v>
      </c>
      <c r="R29" s="8">
        <v>1.1355693535864524</v>
      </c>
      <c r="S29" s="8">
        <v>1.2914783245101904</v>
      </c>
      <c r="T29" s="8">
        <v>0.97966038266271449</v>
      </c>
      <c r="U29" s="8">
        <v>6970</v>
      </c>
      <c r="V29" s="8">
        <v>9.5795152099619918E-2</v>
      </c>
      <c r="W29" s="8">
        <v>0.90420484790038003</v>
      </c>
      <c r="X29" s="8">
        <v>6320</v>
      </c>
      <c r="Y29" s="8">
        <v>7580</v>
      </c>
      <c r="Z29" s="8">
        <v>6296.3255522998888</v>
      </c>
      <c r="AA29" s="8">
        <v>5748.0845574419654</v>
      </c>
      <c r="AB29" s="8">
        <v>6798.5993015180256</v>
      </c>
      <c r="AC29" s="8">
        <v>5697.2046545415233</v>
      </c>
      <c r="AD29" s="8">
        <v>5128.337817079102</v>
      </c>
      <c r="AE29" s="8">
        <v>6231.2841035735528</v>
      </c>
      <c r="AF29" s="25">
        <v>24.27417710696788</v>
      </c>
      <c r="AG29" s="25">
        <v>22.13679260793792</v>
      </c>
      <c r="AH29" s="95">
        <v>26.280030252211368</v>
      </c>
      <c r="AI29" s="25">
        <v>22.058944304034359</v>
      </c>
      <c r="AJ29" s="25">
        <v>20.256172297661919</v>
      </c>
      <c r="AK29" s="95">
        <v>23.710562959185911</v>
      </c>
      <c r="AL29" s="25">
        <v>20.08886473493645</v>
      </c>
      <c r="AM29" s="25">
        <v>18.218269103545101</v>
      </c>
      <c r="AN29" s="107">
        <v>21.84507</v>
      </c>
      <c r="AO29" s="25">
        <f t="shared" si="0"/>
        <v>2.2152328029335209</v>
      </c>
    </row>
    <row r="30" spans="1:41" x14ac:dyDescent="0.2">
      <c r="A30" s="82" t="s">
        <v>915</v>
      </c>
      <c r="B30" s="8">
        <v>43.62</v>
      </c>
      <c r="C30" s="8">
        <v>3.9409999999999998</v>
      </c>
      <c r="D30" s="8">
        <v>14.624000000000001</v>
      </c>
      <c r="E30" s="8">
        <v>3.581</v>
      </c>
      <c r="F30" s="8">
        <v>8.9749999999999996</v>
      </c>
      <c r="G30" s="8">
        <v>0.13600000000000001</v>
      </c>
      <c r="H30" s="8">
        <v>6.8040000000000003</v>
      </c>
      <c r="I30" s="8">
        <v>10.789</v>
      </c>
      <c r="J30" s="8">
        <v>3.6789999999999998</v>
      </c>
      <c r="K30" s="8">
        <v>1.18</v>
      </c>
      <c r="L30" s="8">
        <v>1.2999999999999999E-2</v>
      </c>
      <c r="M30" s="8">
        <v>0.871</v>
      </c>
      <c r="N30" s="8">
        <v>1.9156988641530319</v>
      </c>
      <c r="O30" s="8">
        <v>1.0921148893843318</v>
      </c>
      <c r="P30">
        <v>28</v>
      </c>
      <c r="Q30" s="8">
        <v>1168.5597219737101</v>
      </c>
      <c r="R30" s="8">
        <v>1.0921148893843318</v>
      </c>
      <c r="S30" s="8">
        <v>1.2466683613758476</v>
      </c>
      <c r="T30" s="8">
        <v>0.93756141739281595</v>
      </c>
      <c r="U30" s="8">
        <v>7370</v>
      </c>
      <c r="V30" s="8">
        <v>0.13157873481539201</v>
      </c>
      <c r="W30" s="8">
        <v>0.86842126518460805</v>
      </c>
      <c r="X30" s="8">
        <v>6670</v>
      </c>
      <c r="Y30" s="8">
        <v>8020</v>
      </c>
      <c r="Z30" s="8">
        <v>6386.8808010810462</v>
      </c>
      <c r="AA30" s="8">
        <v>5821.411670320982</v>
      </c>
      <c r="AB30" s="8">
        <v>6903.45985739565</v>
      </c>
      <c r="AC30" s="8">
        <v>5840.1673584957671</v>
      </c>
      <c r="AD30" s="8">
        <v>5252.8698231808494</v>
      </c>
      <c r="AE30" s="8">
        <v>6391.2579070807215</v>
      </c>
      <c r="AF30" s="25">
        <v>25.589490644832459</v>
      </c>
      <c r="AG30" s="25">
        <v>23.287691953569428</v>
      </c>
      <c r="AH30" s="95">
        <v>27.726875143862419</v>
      </c>
      <c r="AI30" s="25">
        <v>22.356715665650739</v>
      </c>
      <c r="AJ30" s="25">
        <v>20.497292658317651</v>
      </c>
      <c r="AK30" s="95">
        <v>24.055374231020519</v>
      </c>
      <c r="AL30" s="25">
        <v>20.558966684738309</v>
      </c>
      <c r="AM30" s="25">
        <v>18.62776568735276</v>
      </c>
      <c r="AN30" s="107">
        <v>22.371110000000002</v>
      </c>
      <c r="AO30" s="25">
        <f t="shared" si="0"/>
        <v>3.2327749791817197</v>
      </c>
    </row>
    <row r="31" spans="1:41" x14ac:dyDescent="0.2">
      <c r="A31" s="82" t="s">
        <v>916</v>
      </c>
      <c r="B31" s="8">
        <v>43.38</v>
      </c>
      <c r="C31" s="8">
        <v>3.9510000000000001</v>
      </c>
      <c r="D31" s="8">
        <v>14.952999999999999</v>
      </c>
      <c r="E31" s="8">
        <v>3.5579999999999998</v>
      </c>
      <c r="F31" s="8">
        <v>8.93</v>
      </c>
      <c r="G31" s="8">
        <v>0.152</v>
      </c>
      <c r="H31" s="8">
        <v>6.7720000000000002</v>
      </c>
      <c r="I31" s="8">
        <v>10.791</v>
      </c>
      <c r="J31" s="8">
        <v>3.7280000000000002</v>
      </c>
      <c r="K31" s="8">
        <v>1.2250000000000001</v>
      </c>
      <c r="L31" s="8">
        <v>0.02</v>
      </c>
      <c r="M31" s="8">
        <v>0.90100000000000002</v>
      </c>
      <c r="N31" s="8">
        <v>1.763530709272054</v>
      </c>
      <c r="O31" s="8">
        <v>1.6873461612192915</v>
      </c>
      <c r="P31">
        <v>29</v>
      </c>
      <c r="Q31" s="8">
        <v>1170.6164064188199</v>
      </c>
      <c r="R31" s="8">
        <v>1.6873461612192915</v>
      </c>
      <c r="S31" s="8">
        <v>2.0283475366447421</v>
      </c>
      <c r="T31" s="8">
        <v>1.3463447857938406</v>
      </c>
      <c r="U31" s="8">
        <v>9620</v>
      </c>
      <c r="V31" s="8">
        <v>9.5803060282784069E-2</v>
      </c>
      <c r="W31" s="8">
        <v>0.90419693971721593</v>
      </c>
      <c r="X31" s="8">
        <v>8350</v>
      </c>
      <c r="Y31" s="8">
        <v>10770</v>
      </c>
      <c r="Z31" s="8">
        <v>8118.9206837889769</v>
      </c>
      <c r="AA31" s="8">
        <v>7163.4222036265601</v>
      </c>
      <c r="AB31" s="8">
        <v>8940.0206729733018</v>
      </c>
      <c r="AC31" s="8">
        <v>7594.140382875913</v>
      </c>
      <c r="AD31" s="8">
        <v>6534.599026250622</v>
      </c>
      <c r="AE31" s="8">
        <v>8544.2288643332904</v>
      </c>
      <c r="AF31" s="25">
        <v>32.988129295320768</v>
      </c>
      <c r="AG31" s="25">
        <v>28.812008812600698</v>
      </c>
      <c r="AH31" s="95">
        <v>36.769655716681463</v>
      </c>
      <c r="AI31" s="25">
        <v>28.052154430268569</v>
      </c>
      <c r="AJ31" s="25">
        <v>24.910204214351911</v>
      </c>
      <c r="AK31" s="95">
        <v>30.752164259555101</v>
      </c>
      <c r="AL31" s="25">
        <v>26.326527844779559</v>
      </c>
      <c r="AM31" s="25">
        <v>22.842455119037918</v>
      </c>
      <c r="AN31" s="107">
        <v>29.450690000000002</v>
      </c>
      <c r="AO31" s="25">
        <f t="shared" si="0"/>
        <v>4.9359748650521986</v>
      </c>
    </row>
    <row r="32" spans="1:41" x14ac:dyDescent="0.2">
      <c r="A32" s="82" t="s">
        <v>917</v>
      </c>
      <c r="B32" s="8">
        <v>42.683999999999997</v>
      </c>
      <c r="C32" s="8">
        <v>4.2279999999999998</v>
      </c>
      <c r="D32" s="8">
        <v>15.201000000000001</v>
      </c>
      <c r="E32" s="8">
        <v>3.5979999999999999</v>
      </c>
      <c r="F32" s="8">
        <v>8.8740000000000006</v>
      </c>
      <c r="G32" s="8">
        <v>0.13500000000000001</v>
      </c>
      <c r="H32" s="8">
        <v>6.8940000000000001</v>
      </c>
      <c r="I32" s="8">
        <v>10.724</v>
      </c>
      <c r="J32" s="8">
        <v>3.988</v>
      </c>
      <c r="K32" s="8">
        <v>1.2549999999999999</v>
      </c>
      <c r="L32" s="8">
        <v>0</v>
      </c>
      <c r="M32" s="8">
        <v>0.90400000000000003</v>
      </c>
      <c r="N32" s="8">
        <v>1.626965991382171</v>
      </c>
      <c r="O32" s="8">
        <v>1.0749926623839821</v>
      </c>
      <c r="P32">
        <v>30</v>
      </c>
      <c r="Q32" s="8">
        <v>1176.8935236116999</v>
      </c>
      <c r="R32" s="8">
        <v>1.0749926623839821</v>
      </c>
      <c r="S32" s="8">
        <v>1.2329966026760224</v>
      </c>
      <c r="T32" s="8">
        <v>0.91698872209194138</v>
      </c>
      <c r="U32" s="8">
        <v>6660</v>
      </c>
      <c r="V32" s="8">
        <v>0.10719750063574369</v>
      </c>
      <c r="W32" s="8">
        <v>0.89280249936425626</v>
      </c>
      <c r="X32" s="8">
        <v>5980</v>
      </c>
      <c r="Y32" s="8">
        <v>7310</v>
      </c>
      <c r="Z32" s="8">
        <v>5933.3157826901552</v>
      </c>
      <c r="AA32" s="8">
        <v>5367.8367547718917</v>
      </c>
      <c r="AB32" s="8">
        <v>6449.9485276614496</v>
      </c>
      <c r="AC32" s="8">
        <v>5233.2972973055284</v>
      </c>
      <c r="AD32" s="8">
        <v>4661.5163988296763</v>
      </c>
      <c r="AE32" s="8">
        <v>5771.2270856814912</v>
      </c>
      <c r="AF32" s="25">
        <v>23.254809115122821</v>
      </c>
      <c r="AG32" s="25">
        <v>21.018776100753019</v>
      </c>
      <c r="AH32" s="95">
        <v>25.39219361415277</v>
      </c>
      <c r="AI32" s="25">
        <v>20.86526514317239</v>
      </c>
      <c r="AJ32" s="25">
        <v>19.00580959117389</v>
      </c>
      <c r="AK32" s="95">
        <v>22.564100252084611</v>
      </c>
      <c r="AL32" s="25">
        <v>18.563405666717731</v>
      </c>
      <c r="AM32" s="25">
        <v>16.68322777557356</v>
      </c>
      <c r="AN32" s="107">
        <v>20.332270000000001</v>
      </c>
      <c r="AO32" s="25">
        <f t="shared" si="0"/>
        <v>2.389543971950431</v>
      </c>
    </row>
    <row r="33" spans="1:41" x14ac:dyDescent="0.2">
      <c r="A33" s="82" t="s">
        <v>918</v>
      </c>
      <c r="B33" s="8">
        <v>43.055999999999997</v>
      </c>
      <c r="C33" s="8">
        <v>4.2279999999999998</v>
      </c>
      <c r="D33" s="8">
        <v>14.558</v>
      </c>
      <c r="E33" s="8">
        <v>3.6240000000000001</v>
      </c>
      <c r="F33" s="8">
        <v>9.1329999999999991</v>
      </c>
      <c r="G33" s="8">
        <v>0.158</v>
      </c>
      <c r="H33" s="8">
        <v>6.0860000000000003</v>
      </c>
      <c r="I33" s="8">
        <v>11.079000000000001</v>
      </c>
      <c r="J33" s="8">
        <v>3.2730000000000001</v>
      </c>
      <c r="K33" s="8">
        <v>1.488</v>
      </c>
      <c r="L33" s="8">
        <v>1E-3</v>
      </c>
      <c r="M33" s="8">
        <v>1.446</v>
      </c>
      <c r="N33" s="8">
        <v>1.932175421451793</v>
      </c>
      <c r="O33" s="8">
        <v>0.93005955073761015</v>
      </c>
      <c r="P33">
        <v>31</v>
      </c>
      <c r="Q33" s="8">
        <v>1147.77629119067</v>
      </c>
      <c r="R33" s="8">
        <v>0.93005955073761015</v>
      </c>
      <c r="S33" s="8">
        <v>1.0160991831129536</v>
      </c>
      <c r="T33" s="8">
        <v>0.84401991836226675</v>
      </c>
      <c r="U33" s="8">
        <v>6930</v>
      </c>
      <c r="V33" s="8">
        <v>0.14447808314857899</v>
      </c>
      <c r="W33" s="8">
        <v>0.85552191685142098</v>
      </c>
      <c r="X33" s="8">
        <v>6500</v>
      </c>
      <c r="Y33" s="8">
        <v>7330</v>
      </c>
      <c r="Z33" s="8">
        <v>5916.1661749138839</v>
      </c>
      <c r="AA33" s="8">
        <v>5571.4471606293982</v>
      </c>
      <c r="AB33" s="8">
        <v>6242.0815456433529</v>
      </c>
      <c r="AC33" s="8">
        <v>4941.3377083698606</v>
      </c>
      <c r="AD33" s="8">
        <v>4617.5090348499707</v>
      </c>
      <c r="AE33" s="8">
        <v>5253.0436408494597</v>
      </c>
      <c r="AF33" s="25">
        <v>24.142645753181409</v>
      </c>
      <c r="AG33" s="25">
        <v>22.72868369997698</v>
      </c>
      <c r="AH33" s="95">
        <v>25.457959291045999</v>
      </c>
      <c r="AI33" s="25">
        <v>20.80887236497939</v>
      </c>
      <c r="AJ33" s="25">
        <v>19.67533839936009</v>
      </c>
      <c r="AK33" s="95">
        <v>21.880574613275961</v>
      </c>
      <c r="AL33" s="25">
        <v>17.603359667126568</v>
      </c>
      <c r="AM33" s="25">
        <v>16.538519071552962</v>
      </c>
      <c r="AN33" s="107">
        <v>18.628340000000001</v>
      </c>
      <c r="AO33" s="25">
        <f t="shared" si="0"/>
        <v>3.3337733882020189</v>
      </c>
    </row>
    <row r="34" spans="1:41" x14ac:dyDescent="0.2">
      <c r="A34" s="82" t="s">
        <v>919</v>
      </c>
      <c r="B34" s="8">
        <v>43.094000000000001</v>
      </c>
      <c r="C34" s="8">
        <v>3.86</v>
      </c>
      <c r="D34" s="8">
        <v>14.228</v>
      </c>
      <c r="E34" s="8">
        <v>3.7170000000000001</v>
      </c>
      <c r="F34" s="8">
        <v>8.9350000000000005</v>
      </c>
      <c r="G34" s="8">
        <v>0.14899999999999999</v>
      </c>
      <c r="H34" s="8">
        <v>6.2270000000000003</v>
      </c>
      <c r="I34" s="8">
        <v>11.565</v>
      </c>
      <c r="J34" s="8">
        <v>3.5129999999999999</v>
      </c>
      <c r="K34" s="8">
        <v>1.3939999999999999</v>
      </c>
      <c r="L34" s="8">
        <v>4.0000000000000001E-3</v>
      </c>
      <c r="M34" s="8">
        <v>0.93700000000000006</v>
      </c>
      <c r="N34" s="8">
        <v>2.5477583077374728</v>
      </c>
      <c r="O34" s="8">
        <v>0.68303264603874114</v>
      </c>
      <c r="P34">
        <v>32</v>
      </c>
      <c r="Q34" s="8">
        <v>1141.8731249721</v>
      </c>
      <c r="R34" s="8">
        <v>0.68303264603874114</v>
      </c>
      <c r="S34" s="8">
        <v>0.76490275678636821</v>
      </c>
      <c r="T34" s="8">
        <v>0.60116253529111396</v>
      </c>
      <c r="U34" s="8">
        <v>5160</v>
      </c>
      <c r="V34" s="8">
        <v>0.25936831090283119</v>
      </c>
      <c r="W34" s="8">
        <v>0.7406316890971687</v>
      </c>
      <c r="X34" s="8">
        <v>4760</v>
      </c>
      <c r="Y34" s="8">
        <v>5540</v>
      </c>
      <c r="Z34" s="8">
        <v>4434.9360417576063</v>
      </c>
      <c r="AA34" s="8">
        <v>4083.117025083538</v>
      </c>
      <c r="AB34" s="8">
        <v>4766.5393703477057</v>
      </c>
      <c r="AC34" s="8">
        <v>4339.8599563855942</v>
      </c>
      <c r="AD34" s="8">
        <v>3997.5942018146352</v>
      </c>
      <c r="AE34" s="8">
        <v>4667.7945265439384</v>
      </c>
      <c r="AF34" s="25">
        <v>18.322383348130611</v>
      </c>
      <c r="AG34" s="25">
        <v>17.007069810266021</v>
      </c>
      <c r="AH34" s="95">
        <v>19.571931209101969</v>
      </c>
      <c r="AI34" s="25">
        <v>15.93816724789585</v>
      </c>
      <c r="AJ34" s="25">
        <v>14.781286459121819</v>
      </c>
      <c r="AK34" s="95">
        <v>17.028573116134641</v>
      </c>
      <c r="AL34" s="25">
        <v>15.62553009235341</v>
      </c>
      <c r="AM34" s="25">
        <v>14.500063141016851</v>
      </c>
      <c r="AN34" s="107">
        <v>16.703869999999998</v>
      </c>
      <c r="AO34" s="25">
        <f t="shared" si="0"/>
        <v>2.3842161002347613</v>
      </c>
    </row>
    <row r="35" spans="1:41" x14ac:dyDescent="0.2">
      <c r="A35" s="82" t="s">
        <v>920</v>
      </c>
      <c r="B35" s="8">
        <v>43.444000000000003</v>
      </c>
      <c r="C35" s="8">
        <v>3.7050000000000001</v>
      </c>
      <c r="D35" s="8">
        <v>14.651</v>
      </c>
      <c r="E35" s="8">
        <v>3.661</v>
      </c>
      <c r="F35" s="8">
        <v>9.0090000000000003</v>
      </c>
      <c r="G35" s="8">
        <v>0.16</v>
      </c>
      <c r="H35" s="8">
        <v>6.258</v>
      </c>
      <c r="I35" s="8">
        <v>11.153</v>
      </c>
      <c r="J35" s="8">
        <v>3.7130000000000001</v>
      </c>
      <c r="K35" s="8">
        <v>1.2150000000000001</v>
      </c>
      <c r="L35" s="8">
        <v>5.0000000000000001E-3</v>
      </c>
      <c r="M35" s="8">
        <v>0.90900000000000003</v>
      </c>
      <c r="N35" s="8">
        <v>2.2125009069462269</v>
      </c>
      <c r="O35" s="8">
        <v>1.5733369899466669</v>
      </c>
      <c r="P35">
        <v>33</v>
      </c>
      <c r="Q35" s="8">
        <v>1149.5398478386201</v>
      </c>
      <c r="R35" s="8">
        <v>1.5733369899466669</v>
      </c>
      <c r="S35" s="8">
        <v>1.8104809836401494</v>
      </c>
      <c r="T35" s="8">
        <v>1.3361929962531844</v>
      </c>
      <c r="U35" s="8">
        <v>8980</v>
      </c>
      <c r="V35" s="8">
        <v>0.14159456520748251</v>
      </c>
      <c r="W35" s="8">
        <v>0.85840543479251752</v>
      </c>
      <c r="X35" s="8">
        <v>8130</v>
      </c>
      <c r="Y35" s="8">
        <v>9780</v>
      </c>
      <c r="Z35" s="8">
        <v>7565.0666765266806</v>
      </c>
      <c r="AA35" s="8">
        <v>6907.8876293690628</v>
      </c>
      <c r="AB35" s="8">
        <v>8154.4344096361738</v>
      </c>
      <c r="AC35" s="8">
        <v>7393.1550732746482</v>
      </c>
      <c r="AD35" s="8">
        <v>6665.2990690821489</v>
      </c>
      <c r="AE35" s="8">
        <v>8064.3565797515303</v>
      </c>
      <c r="AF35" s="25">
        <v>30.883627634737429</v>
      </c>
      <c r="AG35" s="25">
        <v>28.088586366775179</v>
      </c>
      <c r="AH35" s="95">
        <v>33.514254710466602</v>
      </c>
      <c r="AI35" s="25">
        <v>26.230925245886951</v>
      </c>
      <c r="AJ35" s="25">
        <v>24.069934002068539</v>
      </c>
      <c r="AK35" s="95">
        <v>28.16893364123565</v>
      </c>
      <c r="AL35" s="25">
        <v>25.665631098203441</v>
      </c>
      <c r="AM35" s="25">
        <v>23.272233958377392</v>
      </c>
      <c r="AN35" s="107">
        <v>27.872730000000001</v>
      </c>
      <c r="AO35" s="25">
        <f t="shared" si="0"/>
        <v>4.6527023888504786</v>
      </c>
    </row>
    <row r="36" spans="1:41" x14ac:dyDescent="0.2">
      <c r="A36" s="82" t="s">
        <v>928</v>
      </c>
      <c r="B36" s="8">
        <v>43.322000000000003</v>
      </c>
      <c r="C36" s="8">
        <v>3.73</v>
      </c>
      <c r="D36" s="8">
        <v>15.391999999999999</v>
      </c>
      <c r="E36" s="8">
        <v>3.5990000000000002</v>
      </c>
      <c r="F36" s="8">
        <v>8.9260000000000002</v>
      </c>
      <c r="G36" s="8">
        <v>0.16</v>
      </c>
      <c r="H36" s="8">
        <v>6.4610000000000003</v>
      </c>
      <c r="I36" s="8">
        <v>11.156000000000001</v>
      </c>
      <c r="J36" s="8">
        <v>3.6720000000000002</v>
      </c>
      <c r="K36" s="8">
        <v>1.4970000000000001</v>
      </c>
      <c r="L36" s="8">
        <v>1.2E-2</v>
      </c>
      <c r="M36" s="8">
        <v>1.101</v>
      </c>
      <c r="N36" s="8">
        <v>0.9476000208627593</v>
      </c>
      <c r="O36" s="8">
        <v>0.47024605073729253</v>
      </c>
      <c r="P36">
        <v>34</v>
      </c>
      <c r="Q36" s="8">
        <v>1176.58947261561</v>
      </c>
      <c r="R36" s="8">
        <v>0.47024605073729253</v>
      </c>
      <c r="S36" s="8">
        <v>0.56437989690836654</v>
      </c>
      <c r="T36" s="8">
        <v>0.37611220456621852</v>
      </c>
      <c r="U36" s="8">
        <v>4070</v>
      </c>
      <c r="V36" s="8">
        <v>6.0436040901365923E-2</v>
      </c>
      <c r="W36" s="8">
        <v>0.9395639590986341</v>
      </c>
      <c r="X36" s="8">
        <v>3420</v>
      </c>
      <c r="Y36" s="8">
        <v>4670</v>
      </c>
      <c r="Z36" s="8">
        <v>3618.189830943425</v>
      </c>
      <c r="AA36" s="8">
        <v>3058.930976926486</v>
      </c>
      <c r="AB36" s="8">
        <v>4130.867256150661</v>
      </c>
      <c r="AC36" s="8">
        <v>2724.1409030212808</v>
      </c>
      <c r="AD36" s="8">
        <v>2253.1798946641602</v>
      </c>
      <c r="AE36" s="8">
        <v>3172.4372120992239</v>
      </c>
      <c r="AF36" s="25">
        <v>14.73815395744961</v>
      </c>
      <c r="AG36" s="25">
        <v>12.450851900393181</v>
      </c>
      <c r="AH36" s="95">
        <v>16.711124264246489</v>
      </c>
      <c r="AI36" s="25">
        <v>13.17238179315358</v>
      </c>
      <c r="AJ36" s="25">
        <v>11.13634402550781</v>
      </c>
      <c r="AK36" s="95">
        <v>14.9383027725187</v>
      </c>
      <c r="AL36" s="25">
        <v>9.9175072921992165</v>
      </c>
      <c r="AM36" s="25">
        <v>8.2029266588909291</v>
      </c>
      <c r="AN36" s="107">
        <v>11.549569999999999</v>
      </c>
      <c r="AO36" s="25">
        <f t="shared" si="0"/>
        <v>1.5657721642960301</v>
      </c>
    </row>
    <row r="37" spans="1:41" x14ac:dyDescent="0.2">
      <c r="A37" s="82" t="s">
        <v>929</v>
      </c>
      <c r="B37" s="8">
        <v>43.206000000000003</v>
      </c>
      <c r="C37" s="8">
        <v>3.8</v>
      </c>
      <c r="D37" s="8">
        <v>14.488</v>
      </c>
      <c r="E37" s="8">
        <v>3.6840000000000002</v>
      </c>
      <c r="F37" s="8">
        <v>8.968</v>
      </c>
      <c r="G37" s="8">
        <v>0.16900000000000001</v>
      </c>
      <c r="H37" s="8">
        <v>6.4889999999999999</v>
      </c>
      <c r="I37" s="8">
        <v>11.532</v>
      </c>
      <c r="J37" s="8">
        <v>3.4609999999999999</v>
      </c>
      <c r="K37" s="8">
        <v>1.4139999999999999</v>
      </c>
      <c r="L37" s="8">
        <v>7.0000000000000001E-3</v>
      </c>
      <c r="M37" s="8">
        <v>1.054</v>
      </c>
      <c r="N37" s="8">
        <v>1.802592297037102</v>
      </c>
      <c r="O37" s="8">
        <v>1.1391987108460497</v>
      </c>
      <c r="P37">
        <v>35</v>
      </c>
      <c r="Q37" s="8">
        <v>1160.9857971973199</v>
      </c>
      <c r="R37" s="8">
        <v>1.1391987108460497</v>
      </c>
      <c r="S37" s="8">
        <v>1.2809395009484152</v>
      </c>
      <c r="T37" s="8">
        <v>0.99745792074368433</v>
      </c>
      <c r="U37" s="8">
        <v>7350</v>
      </c>
      <c r="V37" s="8">
        <v>0.1194536353011954</v>
      </c>
      <c r="W37" s="8">
        <v>0.88054636469880454</v>
      </c>
      <c r="X37" s="8">
        <v>6740</v>
      </c>
      <c r="Y37" s="8">
        <v>7920</v>
      </c>
      <c r="Z37" s="8">
        <v>6348.2682830949479</v>
      </c>
      <c r="AA37" s="8">
        <v>5855.2772286590071</v>
      </c>
      <c r="AB37" s="8">
        <v>6803.4183634966539</v>
      </c>
      <c r="AC37" s="8">
        <v>5727.3400831794279</v>
      </c>
      <c r="AD37" s="8">
        <v>5220.1040672992658</v>
      </c>
      <c r="AE37" s="8">
        <v>6206.8224029714311</v>
      </c>
      <c r="AF37" s="25">
        <v>25.523724967939231</v>
      </c>
      <c r="AG37" s="25">
        <v>23.517871822695739</v>
      </c>
      <c r="AH37" s="95">
        <v>27.398046759396269</v>
      </c>
      <c r="AI37" s="25">
        <v>22.22974674655535</v>
      </c>
      <c r="AJ37" s="25">
        <v>20.608652226691021</v>
      </c>
      <c r="AK37" s="95">
        <v>23.726409402836651</v>
      </c>
      <c r="AL37" s="25">
        <v>20.187958578078419</v>
      </c>
      <c r="AM37" s="25">
        <v>18.520022581629231</v>
      </c>
      <c r="AN37" s="107">
        <v>21.76463</v>
      </c>
      <c r="AO37" s="25">
        <f t="shared" si="0"/>
        <v>3.2939782213838811</v>
      </c>
    </row>
    <row r="38" spans="1:41" x14ac:dyDescent="0.2">
      <c r="A38" s="82" t="s">
        <v>930</v>
      </c>
      <c r="B38" s="8">
        <v>42.645000000000003</v>
      </c>
      <c r="C38" s="8">
        <v>3.847</v>
      </c>
      <c r="D38" s="8">
        <v>14.856</v>
      </c>
      <c r="E38" s="8">
        <v>3.6840000000000002</v>
      </c>
      <c r="F38" s="8">
        <v>8.8680000000000003</v>
      </c>
      <c r="G38" s="8">
        <v>0.157</v>
      </c>
      <c r="H38" s="8">
        <v>6.4189999999999996</v>
      </c>
      <c r="I38" s="8">
        <v>11.459</v>
      </c>
      <c r="J38" s="8">
        <v>3.7130000000000001</v>
      </c>
      <c r="K38" s="8">
        <v>1.407</v>
      </c>
      <c r="L38" s="8">
        <v>1.2E-2</v>
      </c>
      <c r="M38" s="8">
        <v>1.044</v>
      </c>
      <c r="N38" s="8">
        <v>1.972627911082802</v>
      </c>
      <c r="O38" s="8">
        <v>1.3073054725730753</v>
      </c>
      <c r="P38">
        <v>36</v>
      </c>
      <c r="Q38" s="8">
        <v>1157.5040576589299</v>
      </c>
      <c r="R38" s="8">
        <v>1.3073054725730753</v>
      </c>
      <c r="S38" s="8">
        <v>1.4724078832490171</v>
      </c>
      <c r="T38" s="8">
        <v>1.1422030618971333</v>
      </c>
      <c r="U38" s="8">
        <v>7560</v>
      </c>
      <c r="V38" s="8">
        <v>0.13446577231989429</v>
      </c>
      <c r="W38" s="8">
        <v>0.86553422768010579</v>
      </c>
      <c r="X38" s="8">
        <v>6930</v>
      </c>
      <c r="Y38" s="8">
        <v>8160</v>
      </c>
      <c r="Z38" s="8">
        <v>6501.0139242472515</v>
      </c>
      <c r="AA38" s="8">
        <v>5998.5816710631461</v>
      </c>
      <c r="AB38" s="8">
        <v>6963.3344090417477</v>
      </c>
      <c r="AC38" s="8">
        <v>6091.70442398454</v>
      </c>
      <c r="AD38" s="8">
        <v>5560.9752708051446</v>
      </c>
      <c r="AE38" s="8">
        <v>6591.72047113587</v>
      </c>
      <c r="AF38" s="25">
        <v>26.21426457531814</v>
      </c>
      <c r="AG38" s="25">
        <v>24.142645753181409</v>
      </c>
      <c r="AH38" s="95">
        <v>28.187234882115021</v>
      </c>
      <c r="AI38" s="25">
        <v>22.732017770698931</v>
      </c>
      <c r="AJ38" s="25">
        <v>21.079877909516771</v>
      </c>
      <c r="AK38" s="95">
        <v>24.25225875190473</v>
      </c>
      <c r="AL38" s="25">
        <v>21.386091953518591</v>
      </c>
      <c r="AM38" s="25">
        <v>19.640903853227929</v>
      </c>
      <c r="AN38" s="107">
        <v>23.030290000000001</v>
      </c>
      <c r="AO38" s="25">
        <f t="shared" si="0"/>
        <v>3.4822468046192085</v>
      </c>
    </row>
    <row r="39" spans="1:41" x14ac:dyDescent="0.2">
      <c r="A39" s="82" t="s">
        <v>938</v>
      </c>
      <c r="B39" s="8">
        <v>43.524999999999999</v>
      </c>
      <c r="C39" s="8">
        <v>4.07</v>
      </c>
      <c r="D39" s="8">
        <v>15.358000000000001</v>
      </c>
      <c r="E39" s="8">
        <v>3.6059999999999999</v>
      </c>
      <c r="F39" s="8">
        <v>9.3030000000000008</v>
      </c>
      <c r="G39" s="8">
        <v>0.217</v>
      </c>
      <c r="H39" s="8">
        <v>5.6470000000000002</v>
      </c>
      <c r="I39" s="8">
        <v>10.323</v>
      </c>
      <c r="J39" s="8">
        <v>3.806</v>
      </c>
      <c r="K39" s="8">
        <v>1.2989999999999999</v>
      </c>
      <c r="L39" s="8">
        <v>0</v>
      </c>
      <c r="M39" s="8">
        <v>0.94899999999999995</v>
      </c>
      <c r="N39" s="8">
        <v>1.943204654451574</v>
      </c>
      <c r="O39" s="8">
        <v>0.58146417554342589</v>
      </c>
      <c r="P39">
        <v>37</v>
      </c>
      <c r="Q39" s="8">
        <v>1138.6994226740401</v>
      </c>
      <c r="R39" s="8">
        <v>0.58146417554342589</v>
      </c>
      <c r="S39" s="8">
        <v>0.64515040675749957</v>
      </c>
      <c r="T39" s="8">
        <v>0.5177779443293522</v>
      </c>
      <c r="U39" s="8">
        <v>4990</v>
      </c>
      <c r="V39" s="8">
        <v>0.1774435244269226</v>
      </c>
      <c r="W39" s="8">
        <v>0.82255647557307743</v>
      </c>
      <c r="X39" s="8">
        <v>4610</v>
      </c>
      <c r="Y39" s="8">
        <v>5350</v>
      </c>
      <c r="Z39" s="8">
        <v>4342.2753557286569</v>
      </c>
      <c r="AA39" s="8">
        <v>4017.014101426199</v>
      </c>
      <c r="AB39" s="8">
        <v>4650.7214071754734</v>
      </c>
      <c r="AC39" s="8">
        <v>3679.7905177756329</v>
      </c>
      <c r="AD39" s="8">
        <v>3386.2317090213478</v>
      </c>
      <c r="AE39" s="8">
        <v>3962.951970796666</v>
      </c>
      <c r="AF39" s="25">
        <v>17.763375094538159</v>
      </c>
      <c r="AG39" s="25">
        <v>16.513827233566801</v>
      </c>
      <c r="AH39" s="95">
        <v>18.947157278616292</v>
      </c>
      <c r="AI39" s="25">
        <v>15.63347261099161</v>
      </c>
      <c r="AJ39" s="25">
        <v>14.5639212831745</v>
      </c>
      <c r="AK39" s="95">
        <v>16.64773077891379</v>
      </c>
      <c r="AL39" s="25">
        <v>13.396645251840811</v>
      </c>
      <c r="AM39" s="25">
        <v>12.3279150612398</v>
      </c>
      <c r="AN39" s="107">
        <v>14.386150000000001</v>
      </c>
      <c r="AO39" s="25">
        <f t="shared" si="0"/>
        <v>2.1299024835465481</v>
      </c>
    </row>
    <row r="40" spans="1:41" x14ac:dyDescent="0.2">
      <c r="A40" s="82" t="s">
        <v>939</v>
      </c>
      <c r="B40" s="8">
        <v>42.951999999999998</v>
      </c>
      <c r="C40" s="8">
        <v>4.0579999999999998</v>
      </c>
      <c r="D40" s="8">
        <v>14.778</v>
      </c>
      <c r="E40" s="8">
        <v>3.6120000000000001</v>
      </c>
      <c r="F40" s="8">
        <v>8.9109999999999996</v>
      </c>
      <c r="G40" s="8">
        <v>0.15</v>
      </c>
      <c r="H40" s="8">
        <v>6.5880000000000001</v>
      </c>
      <c r="I40" s="8">
        <v>11.012</v>
      </c>
      <c r="J40" s="8">
        <v>3.7480000000000002</v>
      </c>
      <c r="K40" s="8">
        <v>1.228</v>
      </c>
      <c r="L40" s="8">
        <v>0.01</v>
      </c>
      <c r="M40" s="8">
        <v>0.92200000000000004</v>
      </c>
      <c r="N40" s="8">
        <v>2.138981481116963</v>
      </c>
      <c r="O40" s="8">
        <v>0.92672971336036625</v>
      </c>
      <c r="P40">
        <v>38</v>
      </c>
      <c r="Q40" s="8">
        <v>1158.2495509704599</v>
      </c>
      <c r="R40" s="8">
        <v>0.92672971336036625</v>
      </c>
      <c r="S40" s="8">
        <v>1.0339994497676217</v>
      </c>
      <c r="T40" s="8">
        <v>0.8194599769531109</v>
      </c>
      <c r="U40" s="8">
        <v>6280</v>
      </c>
      <c r="V40" s="8">
        <v>0.17606704151828789</v>
      </c>
      <c r="W40" s="8">
        <v>0.82393295848171211</v>
      </c>
      <c r="X40" s="8">
        <v>5800</v>
      </c>
      <c r="Y40" s="8">
        <v>6750</v>
      </c>
      <c r="Z40" s="8">
        <v>5495.8009918342614</v>
      </c>
      <c r="AA40" s="8">
        <v>5086.9420074703694</v>
      </c>
      <c r="AB40" s="8">
        <v>5878.0916202908447</v>
      </c>
      <c r="AC40" s="8">
        <v>5021.7611525929351</v>
      </c>
      <c r="AD40" s="8">
        <v>4616.0330683568063</v>
      </c>
      <c r="AE40" s="8">
        <v>5408.940342295039</v>
      </c>
      <c r="AF40" s="25">
        <v>22.00526125415146</v>
      </c>
      <c r="AG40" s="25">
        <v>20.426885008713949</v>
      </c>
      <c r="AH40" s="95">
        <v>23.550754661142349</v>
      </c>
      <c r="AI40" s="25">
        <v>19.426592324600509</v>
      </c>
      <c r="AJ40" s="25">
        <v>18.082147931572031</v>
      </c>
      <c r="AK40" s="95">
        <v>20.683672422119781</v>
      </c>
      <c r="AL40" s="25">
        <v>17.867814779497341</v>
      </c>
      <c r="AM40" s="25">
        <v>16.533665674778231</v>
      </c>
      <c r="AN40" s="107">
        <v>19.140969999999999</v>
      </c>
      <c r="AO40" s="25">
        <f t="shared" si="0"/>
        <v>2.5786689295509504</v>
      </c>
    </row>
    <row r="41" spans="1:41" s="7" customFormat="1" x14ac:dyDescent="0.2">
      <c r="A41" s="101" t="s">
        <v>940</v>
      </c>
      <c r="B41" s="43">
        <v>43.448</v>
      </c>
      <c r="C41" s="43">
        <v>4.0049999999999999</v>
      </c>
      <c r="D41" s="43">
        <v>14.664999999999999</v>
      </c>
      <c r="E41" s="43">
        <v>3.63</v>
      </c>
      <c r="F41" s="43">
        <v>8.9600000000000009</v>
      </c>
      <c r="G41" s="43">
        <v>0.11600000000000001</v>
      </c>
      <c r="H41" s="43">
        <v>6.2519999999999998</v>
      </c>
      <c r="I41" s="43">
        <v>11.196</v>
      </c>
      <c r="J41" s="43">
        <v>3.6909999999999998</v>
      </c>
      <c r="K41" s="43">
        <v>1.1890000000000001</v>
      </c>
      <c r="L41" s="43">
        <v>0</v>
      </c>
      <c r="M41" s="43">
        <v>0.88300000000000001</v>
      </c>
      <c r="N41" s="43">
        <v>2.0576108892564871</v>
      </c>
      <c r="O41" s="43">
        <v>0.90256206143945406</v>
      </c>
      <c r="P41" s="7">
        <v>39</v>
      </c>
      <c r="Q41" s="43">
        <v>1150.24209784033</v>
      </c>
      <c r="R41" s="43">
        <v>0.90256206143945406</v>
      </c>
      <c r="S41" s="43">
        <v>1.0048886314098679</v>
      </c>
      <c r="T41" s="43">
        <v>0.80023549146904016</v>
      </c>
      <c r="U41" s="43">
        <v>6360</v>
      </c>
      <c r="V41" s="43">
        <v>0.1632031624818984</v>
      </c>
      <c r="W41" s="43">
        <v>0.83679683751810152</v>
      </c>
      <c r="X41" s="43">
        <v>5880</v>
      </c>
      <c r="Y41" s="43">
        <v>6810</v>
      </c>
      <c r="Z41" s="43">
        <v>5596.9868153883699</v>
      </c>
      <c r="AA41" s="43">
        <v>5189.9717042918946</v>
      </c>
      <c r="AB41" s="43">
        <v>5977.880967186924</v>
      </c>
      <c r="AC41" s="43">
        <v>5068.2248000765512</v>
      </c>
      <c r="AD41" s="43">
        <v>4664.5364966866891</v>
      </c>
      <c r="AE41" s="43">
        <v>5453.3462576783677</v>
      </c>
      <c r="AF41" s="44">
        <v>22.268323961724381</v>
      </c>
      <c r="AG41" s="44">
        <v>20.68994771628687</v>
      </c>
      <c r="AH41" s="97">
        <v>23.748051691822031</v>
      </c>
      <c r="AI41" s="44">
        <v>19.759320033502249</v>
      </c>
      <c r="AJ41" s="44">
        <v>18.420938819150621</v>
      </c>
      <c r="AK41" s="97">
        <v>21.011808119387471</v>
      </c>
      <c r="AL41" s="44">
        <v>18.020600440881761</v>
      </c>
      <c r="AM41" s="44">
        <v>16.693158714566071</v>
      </c>
      <c r="AN41" s="108">
        <v>19.286989999999999</v>
      </c>
      <c r="AO41" s="44">
        <f t="shared" si="0"/>
        <v>2.5090039282221319</v>
      </c>
    </row>
    <row r="42" spans="1:41" x14ac:dyDescent="0.2">
      <c r="A42" s="82" t="s">
        <v>943</v>
      </c>
      <c r="B42" s="8">
        <v>42.656999999999996</v>
      </c>
      <c r="C42" s="8">
        <v>3.242</v>
      </c>
      <c r="D42" s="8">
        <v>16.152000000000001</v>
      </c>
      <c r="E42" s="8">
        <v>4.1079999999999997</v>
      </c>
      <c r="F42" s="8">
        <v>8.6240000000000006</v>
      </c>
      <c r="G42" s="8">
        <v>0.126</v>
      </c>
      <c r="H42" s="8">
        <v>5.6219999999999999</v>
      </c>
      <c r="I42" s="8">
        <v>10.92</v>
      </c>
      <c r="J42" s="8">
        <v>4.3140000000000001</v>
      </c>
      <c r="K42" s="8">
        <v>2.419</v>
      </c>
      <c r="L42" s="8">
        <v>3.0000000000000001E-3</v>
      </c>
      <c r="M42" s="8">
        <v>1.3979999999999999</v>
      </c>
      <c r="N42" s="8">
        <v>0.43675820839191531</v>
      </c>
      <c r="O42" s="8">
        <v>1.5218311624919467</v>
      </c>
      <c r="P42">
        <v>40</v>
      </c>
      <c r="Q42" s="8">
        <v>1171.35239847346</v>
      </c>
      <c r="R42" s="8">
        <v>1.5218311624919467</v>
      </c>
      <c r="S42" s="8">
        <v>1.764888553354016</v>
      </c>
      <c r="T42" s="8">
        <v>1.2787737716298773</v>
      </c>
      <c r="U42" s="8">
        <v>7910</v>
      </c>
      <c r="V42" s="8">
        <v>8.662022670582541E-3</v>
      </c>
      <c r="W42" s="8">
        <v>0.99133797732941742</v>
      </c>
      <c r="X42" s="8">
        <v>6990</v>
      </c>
      <c r="Y42" s="8">
        <v>8770</v>
      </c>
      <c r="Z42" s="8">
        <v>6424.1006341363172</v>
      </c>
      <c r="AA42" s="8">
        <v>5755.4352199420846</v>
      </c>
      <c r="AB42" s="8">
        <v>7027.0173869373702</v>
      </c>
      <c r="AC42" s="8">
        <v>6312.8959269845182</v>
      </c>
      <c r="AD42" s="8">
        <v>5551.967199418219</v>
      </c>
      <c r="AE42" s="8">
        <v>7016.1103512112577</v>
      </c>
      <c r="AF42" s="25">
        <v>27.365163920949659</v>
      </c>
      <c r="AG42" s="25">
        <v>24.339942783861101</v>
      </c>
      <c r="AH42" s="95">
        <v>30.19308802735852</v>
      </c>
      <c r="AI42" s="25">
        <v>22.479105041387381</v>
      </c>
      <c r="AJ42" s="25">
        <v>20.280343362408619</v>
      </c>
      <c r="AK42" s="95">
        <v>24.46166645929884</v>
      </c>
      <c r="AL42" s="25">
        <v>22.11343239940981</v>
      </c>
      <c r="AM42" s="25">
        <v>19.611282757614742</v>
      </c>
      <c r="AN42" s="107">
        <v>24.425799999999999</v>
      </c>
      <c r="AO42" s="25">
        <f t="shared" si="0"/>
        <v>4.8860588795622775</v>
      </c>
    </row>
    <row r="43" spans="1:41" x14ac:dyDescent="0.2">
      <c r="A43" s="82" t="s">
        <v>945</v>
      </c>
      <c r="B43" s="8">
        <v>43.82</v>
      </c>
      <c r="C43" s="8">
        <v>3.742</v>
      </c>
      <c r="D43" s="8">
        <v>13.856999999999999</v>
      </c>
      <c r="E43" s="8">
        <v>3.944</v>
      </c>
      <c r="F43" s="8">
        <v>8.5030000000000001</v>
      </c>
      <c r="G43" s="8">
        <v>0.14499999999999999</v>
      </c>
      <c r="H43" s="8">
        <v>6.9729999999999999</v>
      </c>
      <c r="I43" s="8">
        <v>12.505000000000001</v>
      </c>
      <c r="J43" s="8">
        <v>3.4049999999999998</v>
      </c>
      <c r="K43" s="8">
        <v>1.141</v>
      </c>
      <c r="L43" s="8">
        <v>7.0000000000000001E-3</v>
      </c>
      <c r="M43" s="8">
        <v>0.73299999999999998</v>
      </c>
      <c r="N43" s="8">
        <v>1.315410093113673</v>
      </c>
      <c r="O43" s="8">
        <v>0.7242286862308901</v>
      </c>
      <c r="P43">
        <v>41</v>
      </c>
      <c r="Q43" s="8">
        <v>1177.33657406777</v>
      </c>
      <c r="R43" s="8">
        <v>0.7242286862308901</v>
      </c>
      <c r="S43" s="8">
        <v>0.81539252344080027</v>
      </c>
      <c r="T43" s="8">
        <v>0.63306484902097993</v>
      </c>
      <c r="U43" s="8">
        <v>5390</v>
      </c>
      <c r="V43" s="8">
        <v>8.58750382186034E-2</v>
      </c>
      <c r="W43" s="8">
        <v>0.91412496178139657</v>
      </c>
      <c r="X43" s="8">
        <v>4900</v>
      </c>
      <c r="Y43" s="8">
        <v>5850</v>
      </c>
      <c r="Z43" s="8">
        <v>4854.5008165634972</v>
      </c>
      <c r="AA43" s="8">
        <v>4428.5560913352556</v>
      </c>
      <c r="AB43" s="8">
        <v>5252.6930046630914</v>
      </c>
      <c r="AC43" s="8">
        <v>4208.3047962352803</v>
      </c>
      <c r="AD43" s="8">
        <v>3790.0385660338179</v>
      </c>
      <c r="AE43" s="8">
        <v>4608.356996383528</v>
      </c>
      <c r="AF43" s="25">
        <v>19.078688632402748</v>
      </c>
      <c r="AG43" s="25">
        <v>17.467429548518631</v>
      </c>
      <c r="AH43" s="95">
        <v>20.59129920094702</v>
      </c>
      <c r="AI43" s="25">
        <v>17.317815318679092</v>
      </c>
      <c r="AJ43" s="25">
        <v>15.917188159992291</v>
      </c>
      <c r="AK43" s="95">
        <v>18.627184257877381</v>
      </c>
      <c r="AL43" s="25">
        <v>15.19293938454928</v>
      </c>
      <c r="AM43" s="25">
        <v>13.7980142931186</v>
      </c>
      <c r="AN43" s="107">
        <v>16.508420000000001</v>
      </c>
      <c r="AO43" s="25">
        <f t="shared" si="0"/>
        <v>1.760873313723657</v>
      </c>
    </row>
    <row r="44" spans="1:41" x14ac:dyDescent="0.2">
      <c r="A44" s="82" t="s">
        <v>946</v>
      </c>
      <c r="B44" s="8">
        <v>43.567</v>
      </c>
      <c r="C44" s="8">
        <v>3.7639999999999998</v>
      </c>
      <c r="D44" s="8">
        <v>13.861000000000001</v>
      </c>
      <c r="E44" s="8">
        <v>3.9860000000000002</v>
      </c>
      <c r="F44" s="8">
        <v>8.51</v>
      </c>
      <c r="G44" s="8">
        <v>0.17</v>
      </c>
      <c r="H44" s="8">
        <v>6.9790000000000001</v>
      </c>
      <c r="I44" s="8">
        <v>12.618</v>
      </c>
      <c r="J44" s="8">
        <v>3.42</v>
      </c>
      <c r="K44" s="8">
        <v>1.2070000000000001</v>
      </c>
      <c r="L44" s="8">
        <v>2.5000000000000001E-2</v>
      </c>
      <c r="M44" s="8">
        <v>0.83899999999999997</v>
      </c>
      <c r="N44" s="8">
        <v>1.097858168340013</v>
      </c>
      <c r="O44" s="8">
        <v>0.55862169734738487</v>
      </c>
      <c r="P44">
        <v>42</v>
      </c>
      <c r="Q44" s="8">
        <v>1182.0207142545801</v>
      </c>
      <c r="R44" s="8">
        <v>0.55862169734738487</v>
      </c>
      <c r="S44" s="8">
        <v>0.57998616542499126</v>
      </c>
      <c r="T44" s="8">
        <v>0.53725722926977848</v>
      </c>
      <c r="U44" s="8">
        <v>4390</v>
      </c>
      <c r="V44" s="8">
        <v>7.3993466042667669E-2</v>
      </c>
      <c r="W44" s="8">
        <v>0.92600653395733235</v>
      </c>
      <c r="X44" s="8">
        <v>4260</v>
      </c>
      <c r="Y44" s="8">
        <v>4510</v>
      </c>
      <c r="Z44" s="8">
        <v>3965.0260224378821</v>
      </c>
      <c r="AA44" s="8">
        <v>3855.0746881444061</v>
      </c>
      <c r="AB44" s="8">
        <v>4073.0360569096679</v>
      </c>
      <c r="AC44" s="8">
        <v>3276.613620009065</v>
      </c>
      <c r="AD44" s="8">
        <v>3173.8010952892878</v>
      </c>
      <c r="AE44" s="8">
        <v>3378.3078901821959</v>
      </c>
      <c r="AF44" s="25">
        <v>15.790404787741281</v>
      </c>
      <c r="AG44" s="25">
        <v>15.362927887935291</v>
      </c>
      <c r="AH44" s="95">
        <v>16.184998849100651</v>
      </c>
      <c r="AI44" s="25">
        <v>14.39296972292224</v>
      </c>
      <c r="AJ44" s="25">
        <v>14.03141852666603</v>
      </c>
      <c r="AK44" s="95">
        <v>14.748137374337141</v>
      </c>
      <c r="AL44" s="25">
        <v>11.928839449574291</v>
      </c>
      <c r="AM44" s="25">
        <v>11.554540175073861</v>
      </c>
      <c r="AN44" s="107">
        <v>12.29907</v>
      </c>
      <c r="AO44" s="25">
        <f t="shared" si="0"/>
        <v>1.3974350648190406</v>
      </c>
    </row>
    <row r="45" spans="1:41" x14ac:dyDescent="0.2">
      <c r="A45" s="82" t="s">
        <v>947</v>
      </c>
      <c r="B45" s="8">
        <v>43.52</v>
      </c>
      <c r="C45" s="8">
        <v>3.7010000000000001</v>
      </c>
      <c r="D45" s="8">
        <v>13.818</v>
      </c>
      <c r="E45" s="8">
        <v>3.9470000000000001</v>
      </c>
      <c r="F45" s="8">
        <v>8.4380000000000006</v>
      </c>
      <c r="G45" s="8">
        <v>0.107</v>
      </c>
      <c r="H45" s="8">
        <v>7.3319999999999999</v>
      </c>
      <c r="I45" s="8">
        <v>12.417999999999999</v>
      </c>
      <c r="J45" s="8">
        <v>3.4489999999999998</v>
      </c>
      <c r="K45" s="8">
        <v>1.2210000000000001</v>
      </c>
      <c r="L45" s="8">
        <v>7.0000000000000001E-3</v>
      </c>
      <c r="M45" s="8">
        <v>0.88500000000000001</v>
      </c>
      <c r="N45" s="8">
        <v>1.2474856457320409</v>
      </c>
      <c r="O45" s="8">
        <v>1.0690163505412442</v>
      </c>
      <c r="P45">
        <v>43</v>
      </c>
      <c r="Q45" s="8">
        <v>1189.0972732425</v>
      </c>
      <c r="R45" s="8">
        <v>1.0690163505412442</v>
      </c>
      <c r="S45" s="8">
        <v>1.2222560382670271</v>
      </c>
      <c r="T45" s="8">
        <v>0.91577666281546122</v>
      </c>
      <c r="U45" s="8">
        <v>6870</v>
      </c>
      <c r="V45" s="8">
        <v>6.6577941544531019E-2</v>
      </c>
      <c r="W45" s="8">
        <v>0.93342205845546899</v>
      </c>
      <c r="X45" s="8">
        <v>6180</v>
      </c>
      <c r="Y45" s="8">
        <v>7510</v>
      </c>
      <c r="Z45" s="8">
        <v>6043.4179711867</v>
      </c>
      <c r="AA45" s="8">
        <v>5476.435192771798</v>
      </c>
      <c r="AB45" s="8">
        <v>6561.9678471652596</v>
      </c>
      <c r="AC45" s="8">
        <v>5491.5615025840998</v>
      </c>
      <c r="AD45" s="8">
        <v>4889.5197007856204</v>
      </c>
      <c r="AE45" s="8">
        <v>6057.9994326764236</v>
      </c>
      <c r="AF45" s="25">
        <v>23.945348722501731</v>
      </c>
      <c r="AG45" s="25">
        <v>21.676432869685311</v>
      </c>
      <c r="AH45" s="95">
        <v>26.049850383085069</v>
      </c>
      <c r="AI45" s="25">
        <v>21.22731239086745</v>
      </c>
      <c r="AJ45" s="25">
        <v>19.362912080404449</v>
      </c>
      <c r="AK45" s="95">
        <v>22.932451570698959</v>
      </c>
      <c r="AL45" s="25">
        <v>19.41265168058959</v>
      </c>
      <c r="AM45" s="25">
        <v>17.43296734992477</v>
      </c>
      <c r="AN45" s="107">
        <v>21.275259999999999</v>
      </c>
      <c r="AO45" s="25">
        <f t="shared" si="0"/>
        <v>2.7180363316342806</v>
      </c>
    </row>
    <row r="46" spans="1:41" x14ac:dyDescent="0.2">
      <c r="A46" s="82" t="s">
        <v>948</v>
      </c>
      <c r="B46" s="8">
        <v>43.256999999999998</v>
      </c>
      <c r="C46" s="8">
        <v>3.7160000000000002</v>
      </c>
      <c r="D46" s="8">
        <v>13.762</v>
      </c>
      <c r="E46" s="8">
        <v>3.9940000000000002</v>
      </c>
      <c r="F46" s="8">
        <v>8.39</v>
      </c>
      <c r="G46" s="8">
        <v>0.15</v>
      </c>
      <c r="H46" s="8">
        <v>7.3289999999999997</v>
      </c>
      <c r="I46" s="8">
        <v>12.752000000000001</v>
      </c>
      <c r="J46" s="8">
        <v>3.472</v>
      </c>
      <c r="K46" s="8">
        <v>1.2270000000000001</v>
      </c>
      <c r="L46" s="8">
        <v>8.9999999999999993E-3</v>
      </c>
      <c r="M46" s="8">
        <v>0.89500000000000002</v>
      </c>
      <c r="N46" s="8">
        <v>1.137061334935104</v>
      </c>
      <c r="O46" s="8">
        <v>1.3691869734830091</v>
      </c>
      <c r="P46">
        <v>44</v>
      </c>
      <c r="Q46" s="8">
        <v>1191.3213291239799</v>
      </c>
      <c r="R46" s="8">
        <v>1.3691869734830091</v>
      </c>
      <c r="S46" s="8">
        <v>1.6050733530958357</v>
      </c>
      <c r="T46" s="8">
        <v>1.1333005938701828</v>
      </c>
      <c r="U46" s="8">
        <v>7830</v>
      </c>
      <c r="V46" s="8">
        <v>5.1768851741463583E-2</v>
      </c>
      <c r="W46" s="8">
        <v>0.94823114825853638</v>
      </c>
      <c r="X46" s="8">
        <v>6900</v>
      </c>
      <c r="Y46" s="8">
        <v>8680</v>
      </c>
      <c r="Z46" s="8">
        <v>6810.66851429906</v>
      </c>
      <c r="AA46" s="8">
        <v>6069.176296927335</v>
      </c>
      <c r="AB46" s="8">
        <v>7470.4731289337806</v>
      </c>
      <c r="AC46" s="8">
        <v>6391.8568129035748</v>
      </c>
      <c r="AD46" s="8">
        <v>5566.1454239631621</v>
      </c>
      <c r="AE46" s="8">
        <v>7152.8703916819932</v>
      </c>
      <c r="AF46" s="25">
        <v>27.102101213376741</v>
      </c>
      <c r="AG46" s="25">
        <v>24.04399723784157</v>
      </c>
      <c r="AH46" s="95">
        <v>29.897142481338989</v>
      </c>
      <c r="AI46" s="25">
        <v>23.75024995659156</v>
      </c>
      <c r="AJ46" s="25">
        <v>21.31201307726591</v>
      </c>
      <c r="AK46" s="95">
        <v>25.919874811528</v>
      </c>
      <c r="AL46" s="25">
        <v>22.373078204937599</v>
      </c>
      <c r="AM46" s="25">
        <v>19.657904784331858</v>
      </c>
      <c r="AN46" s="107">
        <v>24.875509999999998</v>
      </c>
      <c r="AO46" s="25">
        <f t="shared" si="0"/>
        <v>3.3518512567851815</v>
      </c>
    </row>
    <row r="47" spans="1:41" x14ac:dyDescent="0.2">
      <c r="A47" s="82" t="s">
        <v>949</v>
      </c>
      <c r="B47" s="8">
        <v>43.281999999999996</v>
      </c>
      <c r="C47" s="8">
        <v>3.7610000000000001</v>
      </c>
      <c r="D47" s="8">
        <v>13.834</v>
      </c>
      <c r="E47" s="8">
        <v>4.0119999999999996</v>
      </c>
      <c r="F47" s="8">
        <v>8.3789999999999996</v>
      </c>
      <c r="G47" s="8">
        <v>0.14199999999999999</v>
      </c>
      <c r="H47" s="8">
        <v>7.32</v>
      </c>
      <c r="I47" s="8">
        <v>12.641999999999999</v>
      </c>
      <c r="J47" s="8">
        <v>3.573</v>
      </c>
      <c r="K47" s="8">
        <v>1.304</v>
      </c>
      <c r="L47" s="8">
        <v>8.9999999999999993E-3</v>
      </c>
      <c r="M47" s="8">
        <v>0.86899999999999999</v>
      </c>
      <c r="N47" s="8">
        <v>0.9529042025836153</v>
      </c>
      <c r="O47" s="8">
        <v>0.81323641757307619</v>
      </c>
      <c r="P47">
        <v>45</v>
      </c>
      <c r="Q47" s="8">
        <v>1195.27451202887</v>
      </c>
      <c r="R47" s="8">
        <v>0.81323641757307619</v>
      </c>
      <c r="S47" s="8">
        <v>0.9254835609120029</v>
      </c>
      <c r="T47" s="8">
        <v>0.70098927423414947</v>
      </c>
      <c r="U47" s="8">
        <v>5370</v>
      </c>
      <c r="V47" s="8">
        <v>4.9973566248053117E-2</v>
      </c>
      <c r="W47" s="8">
        <v>0.95002643375194684</v>
      </c>
      <c r="X47" s="8">
        <v>4820</v>
      </c>
      <c r="Y47" s="8">
        <v>5890</v>
      </c>
      <c r="Z47" s="8">
        <v>4843.5070275691114</v>
      </c>
      <c r="AA47" s="8">
        <v>4370.1832057553338</v>
      </c>
      <c r="AB47" s="8">
        <v>5282.8522459570559</v>
      </c>
      <c r="AC47" s="8">
        <v>4282.9668745027366</v>
      </c>
      <c r="AD47" s="8">
        <v>3800.9402725994282</v>
      </c>
      <c r="AE47" s="8">
        <v>4742.2237946159248</v>
      </c>
      <c r="AF47" s="25">
        <v>19.01292295550952</v>
      </c>
      <c r="AG47" s="25">
        <v>17.20436684094571</v>
      </c>
      <c r="AH47" s="95">
        <v>20.722830554733481</v>
      </c>
      <c r="AI47" s="25">
        <v>17.281664619937231</v>
      </c>
      <c r="AJ47" s="25">
        <v>15.72524154337356</v>
      </c>
      <c r="AK47" s="95">
        <v>18.72635640379157</v>
      </c>
      <c r="AL47" s="25">
        <v>15.438449490325</v>
      </c>
      <c r="AM47" s="25">
        <v>13.837703045723851</v>
      </c>
      <c r="AN47" s="107">
        <v>16.948619999999998</v>
      </c>
      <c r="AO47" s="25">
        <f t="shared" si="0"/>
        <v>1.7312583355722886</v>
      </c>
    </row>
    <row r="48" spans="1:41" x14ac:dyDescent="0.2">
      <c r="A48" s="82" t="s">
        <v>950</v>
      </c>
      <c r="B48" s="8">
        <v>42.811</v>
      </c>
      <c r="C48" s="8">
        <v>4.6609999999999996</v>
      </c>
      <c r="D48" s="8">
        <v>15.077999999999999</v>
      </c>
      <c r="E48" s="8">
        <v>3.9630000000000001</v>
      </c>
      <c r="F48" s="8">
        <v>8.7989999999999995</v>
      </c>
      <c r="G48" s="8">
        <v>0.13500000000000001</v>
      </c>
      <c r="H48" s="8">
        <v>6.1260000000000003</v>
      </c>
      <c r="I48" s="8">
        <v>11.449</v>
      </c>
      <c r="J48" s="8">
        <v>3.7189999999999999</v>
      </c>
      <c r="K48" s="8">
        <v>1.4950000000000001</v>
      </c>
      <c r="L48" s="8">
        <v>0</v>
      </c>
      <c r="M48" s="8">
        <v>0.54300000000000004</v>
      </c>
      <c r="N48" s="8">
        <v>1.2749815800383311</v>
      </c>
      <c r="O48" s="8">
        <v>0.84965184880214928</v>
      </c>
      <c r="P48">
        <v>46</v>
      </c>
      <c r="Q48" s="8">
        <v>1159.07959345367</v>
      </c>
      <c r="R48" s="8">
        <v>0.84965184880214928</v>
      </c>
      <c r="S48" s="8">
        <v>0.95269280583543314</v>
      </c>
      <c r="T48" s="8">
        <v>0.74661089176886541</v>
      </c>
      <c r="U48" s="8">
        <v>5530</v>
      </c>
      <c r="V48" s="8">
        <v>8.5554405451099533E-2</v>
      </c>
      <c r="W48" s="8">
        <v>0.91444559454890051</v>
      </c>
      <c r="X48" s="8">
        <v>5050</v>
      </c>
      <c r="Y48" s="8">
        <v>5990</v>
      </c>
      <c r="Z48" s="8">
        <v>5321.4675843921068</v>
      </c>
      <c r="AA48" s="8">
        <v>4885.8025683585956</v>
      </c>
      <c r="AB48" s="8">
        <v>5728.0490654294399</v>
      </c>
      <c r="AC48" s="8">
        <v>4274.4094862606207</v>
      </c>
      <c r="AD48" s="8">
        <v>3870.2946608568918</v>
      </c>
      <c r="AE48" s="8">
        <v>4660.6268804727442</v>
      </c>
      <c r="AF48" s="25">
        <v>19.539048370655362</v>
      </c>
      <c r="AG48" s="25">
        <v>17.960672125217851</v>
      </c>
      <c r="AH48" s="95">
        <v>21.05165893919963</v>
      </c>
      <c r="AI48" s="25">
        <v>18.853334597323691</v>
      </c>
      <c r="AJ48" s="25">
        <v>17.42074436341651</v>
      </c>
      <c r="AK48" s="95">
        <v>20.190289912957279</v>
      </c>
      <c r="AL48" s="25">
        <v>15.41031036881596</v>
      </c>
      <c r="AM48" s="25">
        <v>14.081466117052679</v>
      </c>
      <c r="AN48" s="107">
        <v>16.680299999999999</v>
      </c>
      <c r="AO48" s="25">
        <f t="shared" si="0"/>
        <v>0.6857137733316705</v>
      </c>
    </row>
    <row r="49" spans="1:41" x14ac:dyDescent="0.2">
      <c r="A49" s="82" t="s">
        <v>951</v>
      </c>
      <c r="B49" s="8">
        <v>43.457000000000001</v>
      </c>
      <c r="C49" s="8">
        <v>3.7290000000000001</v>
      </c>
      <c r="D49" s="8">
        <v>14.07</v>
      </c>
      <c r="E49" s="8">
        <v>3.9020000000000001</v>
      </c>
      <c r="F49" s="8">
        <v>8.4749999999999996</v>
      </c>
      <c r="G49" s="8">
        <v>9.8000000000000004E-2</v>
      </c>
      <c r="H49" s="8">
        <v>7.452</v>
      </c>
      <c r="I49" s="8">
        <v>12.108000000000001</v>
      </c>
      <c r="J49" s="8">
        <v>3.4950000000000001</v>
      </c>
      <c r="K49" s="8">
        <v>1.1930000000000001</v>
      </c>
      <c r="L49" s="8">
        <v>1.2E-2</v>
      </c>
      <c r="M49" s="8">
        <v>0.874</v>
      </c>
      <c r="N49" s="8">
        <v>1.2461018305126801</v>
      </c>
      <c r="O49" s="8">
        <v>1.0178974171871056</v>
      </c>
      <c r="P49">
        <v>47</v>
      </c>
      <c r="Q49" s="8">
        <v>1192.46537245535</v>
      </c>
      <c r="R49" s="8">
        <v>1.0178974171871056</v>
      </c>
      <c r="S49" s="8">
        <v>1.1633296131159518</v>
      </c>
      <c r="T49" s="8">
        <v>0.8724652212582592</v>
      </c>
      <c r="U49" s="8">
        <v>6740</v>
      </c>
      <c r="V49" s="8">
        <v>6.807716625502605E-2</v>
      </c>
      <c r="W49" s="8">
        <v>0.93192283374497398</v>
      </c>
      <c r="X49" s="8">
        <v>6060</v>
      </c>
      <c r="Y49" s="8">
        <v>7370</v>
      </c>
      <c r="Z49" s="8">
        <v>5950.5614709999954</v>
      </c>
      <c r="AA49" s="8">
        <v>5390.421539681005</v>
      </c>
      <c r="AB49" s="8">
        <v>6463.6085105596967</v>
      </c>
      <c r="AC49" s="8">
        <v>5272.2790451983883</v>
      </c>
      <c r="AD49" s="8">
        <v>4690.507770303434</v>
      </c>
      <c r="AE49" s="8">
        <v>5820.9426417452187</v>
      </c>
      <c r="AF49" s="25">
        <v>23.517871822695739</v>
      </c>
      <c r="AG49" s="25">
        <v>21.281838808325929</v>
      </c>
      <c r="AH49" s="95">
        <v>25.589490644832459</v>
      </c>
      <c r="AI49" s="25">
        <v>20.921973861431699</v>
      </c>
      <c r="AJ49" s="25">
        <v>19.080074774525681</v>
      </c>
      <c r="AK49" s="95">
        <v>22.609018153167259</v>
      </c>
      <c r="AL49" s="25">
        <v>18.691588718550481</v>
      </c>
      <c r="AM49" s="25">
        <v>16.778559634025299</v>
      </c>
      <c r="AN49" s="107">
        <v>20.495750000000001</v>
      </c>
      <c r="AO49" s="25">
        <f t="shared" si="0"/>
        <v>2.5958979612640398</v>
      </c>
    </row>
    <row r="50" spans="1:41" x14ac:dyDescent="0.2">
      <c r="A50" s="82" t="s">
        <v>953</v>
      </c>
      <c r="B50" s="8">
        <v>43.54</v>
      </c>
      <c r="C50" s="8">
        <v>3.6859999999999999</v>
      </c>
      <c r="D50" s="8">
        <v>13.917999999999999</v>
      </c>
      <c r="E50" s="8">
        <v>3.9260000000000002</v>
      </c>
      <c r="F50" s="8">
        <v>8.452</v>
      </c>
      <c r="G50" s="8">
        <v>0.124</v>
      </c>
      <c r="H50" s="8">
        <v>7.3470000000000004</v>
      </c>
      <c r="I50" s="8">
        <v>12.451000000000001</v>
      </c>
      <c r="J50" s="8">
        <v>3.415</v>
      </c>
      <c r="K50" s="8">
        <v>1.1739999999999999</v>
      </c>
      <c r="L50" s="8">
        <v>5.0000000000000001E-3</v>
      </c>
      <c r="M50" s="8">
        <v>0.90700000000000003</v>
      </c>
      <c r="N50" s="8">
        <v>1.142613976619282</v>
      </c>
      <c r="O50" s="8">
        <v>0.89502820388330728</v>
      </c>
      <c r="P50">
        <v>48</v>
      </c>
      <c r="Q50" s="8">
        <v>1191.61285693695</v>
      </c>
      <c r="R50" s="8">
        <v>0.89502820388330728</v>
      </c>
      <c r="S50" s="8">
        <v>1.025690712657584</v>
      </c>
      <c r="T50" s="8">
        <v>0.76436569510903041</v>
      </c>
      <c r="U50" s="8">
        <v>6230</v>
      </c>
      <c r="V50" s="8">
        <v>6.1877110534620861E-2</v>
      </c>
      <c r="W50" s="8">
        <v>0.93812288946537914</v>
      </c>
      <c r="X50" s="8">
        <v>5580</v>
      </c>
      <c r="Y50" s="8">
        <v>6840</v>
      </c>
      <c r="Z50" s="8">
        <v>5504.9892693813954</v>
      </c>
      <c r="AA50" s="8">
        <v>4958.8924938995597</v>
      </c>
      <c r="AB50" s="8">
        <v>6006.478848506018</v>
      </c>
      <c r="AC50" s="8">
        <v>4785.8210488590039</v>
      </c>
      <c r="AD50" s="8">
        <v>4232.8870124332816</v>
      </c>
      <c r="AE50" s="8">
        <v>5308.6914746641196</v>
      </c>
      <c r="AF50" s="25">
        <v>21.840847061918389</v>
      </c>
      <c r="AG50" s="25">
        <v>19.703462562888429</v>
      </c>
      <c r="AH50" s="95">
        <v>23.846700207161881</v>
      </c>
      <c r="AI50" s="25">
        <v>19.456805989219021</v>
      </c>
      <c r="AJ50" s="25">
        <v>17.661084784780371</v>
      </c>
      <c r="AK50" s="95">
        <v>21.105846070520599</v>
      </c>
      <c r="AL50" s="25">
        <v>17.091976748081301</v>
      </c>
      <c r="AM50" s="25">
        <v>15.27377268893914</v>
      </c>
      <c r="AN50" s="107">
        <v>18.811319999999998</v>
      </c>
      <c r="AO50" s="25">
        <f t="shared" si="0"/>
        <v>2.3840410726993682</v>
      </c>
    </row>
    <row r="51" spans="1:41" x14ac:dyDescent="0.2">
      <c r="A51" s="82" t="s">
        <v>965</v>
      </c>
      <c r="B51" s="8">
        <v>43.210999999999999</v>
      </c>
      <c r="C51" s="8">
        <v>3.895</v>
      </c>
      <c r="D51" s="8">
        <v>14.379</v>
      </c>
      <c r="E51" s="8">
        <v>4.0410000000000004</v>
      </c>
      <c r="F51" s="8">
        <v>8.52</v>
      </c>
      <c r="G51" s="8">
        <v>0.14299999999999999</v>
      </c>
      <c r="H51" s="8">
        <v>6.367</v>
      </c>
      <c r="I51" s="8">
        <v>12.79</v>
      </c>
      <c r="J51" s="8">
        <v>3.64</v>
      </c>
      <c r="K51" s="8">
        <v>1.2430000000000001</v>
      </c>
      <c r="L51" s="8">
        <v>1.0999999999999999E-2</v>
      </c>
      <c r="M51" s="8">
        <v>0.872</v>
      </c>
      <c r="N51" s="8">
        <v>0.93965358064797999</v>
      </c>
      <c r="O51" s="8">
        <v>1.1248274025514973</v>
      </c>
      <c r="P51">
        <v>49</v>
      </c>
      <c r="Q51" s="8">
        <v>1169.4651705286401</v>
      </c>
      <c r="R51" s="8">
        <v>1.1248274025514973</v>
      </c>
      <c r="S51" s="8">
        <v>1.3043255347291596</v>
      </c>
      <c r="T51" s="8">
        <v>0.94532927037383507</v>
      </c>
      <c r="U51" s="8">
        <v>6870</v>
      </c>
      <c r="V51" s="8">
        <v>4.1187862655150162E-2</v>
      </c>
      <c r="W51" s="8">
        <v>0.95881213734484982</v>
      </c>
      <c r="X51" s="8">
        <v>6100</v>
      </c>
      <c r="Y51" s="8">
        <v>7580</v>
      </c>
      <c r="Z51" s="8">
        <v>6123.066371412684</v>
      </c>
      <c r="AA51" s="8">
        <v>5479.8374596303429</v>
      </c>
      <c r="AB51" s="8">
        <v>6704.8941570099923</v>
      </c>
      <c r="AC51" s="8">
        <v>5387.6252575250364</v>
      </c>
      <c r="AD51" s="8">
        <v>4722.953542943399</v>
      </c>
      <c r="AE51" s="8">
        <v>6007.2487645084766</v>
      </c>
      <c r="AF51" s="25">
        <v>23.945348722501731</v>
      </c>
      <c r="AG51" s="25">
        <v>21.41337016211239</v>
      </c>
      <c r="AH51" s="95">
        <v>26.280030252211368</v>
      </c>
      <c r="AI51" s="25">
        <v>21.489218938583679</v>
      </c>
      <c r="AJ51" s="25">
        <v>19.37409969955063</v>
      </c>
      <c r="AK51" s="95">
        <v>23.402433846338472</v>
      </c>
      <c r="AL51" s="25">
        <v>19.070879805087099</v>
      </c>
      <c r="AM51" s="25">
        <v>16.88525054402486</v>
      </c>
      <c r="AN51" s="107">
        <v>21.10838</v>
      </c>
      <c r="AO51" s="25">
        <f t="shared" si="0"/>
        <v>2.4561297839180511</v>
      </c>
    </row>
    <row r="52" spans="1:41" x14ac:dyDescent="0.2">
      <c r="A52" s="82" t="s">
        <v>966</v>
      </c>
      <c r="B52" s="8">
        <v>43.396000000000001</v>
      </c>
      <c r="C52" s="8">
        <v>3.8330000000000002</v>
      </c>
      <c r="D52" s="8">
        <v>14.202</v>
      </c>
      <c r="E52" s="8">
        <v>4.0490000000000004</v>
      </c>
      <c r="F52" s="8">
        <v>8.5139999999999993</v>
      </c>
      <c r="G52" s="8">
        <v>0.11700000000000001</v>
      </c>
      <c r="H52" s="8">
        <v>6.3620000000000001</v>
      </c>
      <c r="I52" s="8">
        <v>12.882999999999999</v>
      </c>
      <c r="J52" s="8">
        <v>3.5710000000000002</v>
      </c>
      <c r="K52" s="8">
        <v>1.258</v>
      </c>
      <c r="L52" s="8">
        <v>1.2999999999999999E-2</v>
      </c>
      <c r="M52" s="8">
        <v>0.88200000000000001</v>
      </c>
      <c r="N52" s="8">
        <v>0.97734114367068392</v>
      </c>
      <c r="O52" s="8">
        <v>1.3456651681803879</v>
      </c>
      <c r="P52">
        <v>50</v>
      </c>
      <c r="Q52" s="8">
        <v>1168.34572057076</v>
      </c>
      <c r="R52" s="8">
        <v>1.3456651681803879</v>
      </c>
      <c r="S52" s="8">
        <v>1.5743816770263299</v>
      </c>
      <c r="T52" s="8">
        <v>1.1169486593344462</v>
      </c>
      <c r="U52" s="8">
        <v>7820</v>
      </c>
      <c r="V52" s="8">
        <v>4.0179270623664068E-2</v>
      </c>
      <c r="W52" s="8">
        <v>0.95982072937633589</v>
      </c>
      <c r="X52" s="8">
        <v>6910</v>
      </c>
      <c r="Y52" s="8">
        <v>8640</v>
      </c>
      <c r="Z52" s="8">
        <v>6860.5022888439398</v>
      </c>
      <c r="AA52" s="8">
        <v>6124.1261429844744</v>
      </c>
      <c r="AB52" s="8">
        <v>7517.0066486764026</v>
      </c>
      <c r="AC52" s="8">
        <v>6253.1547414414399</v>
      </c>
      <c r="AD52" s="8">
        <v>5459.4330926717166</v>
      </c>
      <c r="AE52" s="8">
        <v>6983.7436810444206</v>
      </c>
      <c r="AF52" s="25">
        <v>27.06921837493012</v>
      </c>
      <c r="AG52" s="25">
        <v>24.07688007628818</v>
      </c>
      <c r="AH52" s="95">
        <v>29.765611127552528</v>
      </c>
      <c r="AI52" s="25">
        <v>23.914117552345989</v>
      </c>
      <c r="AJ52" s="25">
        <v>21.49270376832223</v>
      </c>
      <c r="AK52" s="95">
        <v>26.072890232732899</v>
      </c>
      <c r="AL52" s="25">
        <v>21.91698642412759</v>
      </c>
      <c r="AM52" s="25">
        <v>19.307004349320039</v>
      </c>
      <c r="AN52" s="107">
        <v>24.319369999999999</v>
      </c>
      <c r="AO52" s="25">
        <f t="shared" si="0"/>
        <v>3.1551008225841315</v>
      </c>
    </row>
    <row r="53" spans="1:41" x14ac:dyDescent="0.2">
      <c r="A53" s="82" t="s">
        <v>942</v>
      </c>
      <c r="B53" s="8">
        <v>41.844999999999999</v>
      </c>
      <c r="C53" s="8">
        <v>4.1449999999999996</v>
      </c>
      <c r="D53" s="8">
        <v>14.65</v>
      </c>
      <c r="E53" s="8">
        <v>4.17</v>
      </c>
      <c r="F53" s="8">
        <v>8.5449999999999999</v>
      </c>
      <c r="G53" s="8">
        <v>0.17299999999999999</v>
      </c>
      <c r="H53" s="8">
        <v>5.8390000000000004</v>
      </c>
      <c r="I53" s="8">
        <v>13.667</v>
      </c>
      <c r="J53" s="8">
        <v>3.59</v>
      </c>
      <c r="K53" s="8">
        <v>1.2609999999999999</v>
      </c>
      <c r="L53" s="8">
        <v>1.2E-2</v>
      </c>
      <c r="M53" s="8">
        <v>1.2</v>
      </c>
      <c r="N53" s="8">
        <v>0.90227484754484177</v>
      </c>
      <c r="O53" s="8">
        <v>1.7299388726527603</v>
      </c>
      <c r="P53">
        <v>51</v>
      </c>
      <c r="Q53" s="8">
        <v>1154.0781683062501</v>
      </c>
      <c r="R53" s="8">
        <v>1.7299388726527603</v>
      </c>
      <c r="S53" s="8">
        <v>2.031512236054847</v>
      </c>
      <c r="T53" s="8">
        <v>1.4283655092506735</v>
      </c>
      <c r="U53" s="8">
        <v>8480</v>
      </c>
      <c r="V53" s="8">
        <v>3.40760236954692E-2</v>
      </c>
      <c r="W53" s="8">
        <v>0.96592397630453086</v>
      </c>
      <c r="X53" s="8">
        <v>7480</v>
      </c>
      <c r="Y53" s="8">
        <v>9400</v>
      </c>
      <c r="Z53" s="8">
        <v>7331.4921275485231</v>
      </c>
      <c r="AA53" s="8">
        <v>6552.2129666165238</v>
      </c>
      <c r="AB53" s="8">
        <v>8019.2789990529518</v>
      </c>
      <c r="AC53" s="8">
        <v>6489.9131650217632</v>
      </c>
      <c r="AD53" s="8">
        <v>5661.4767581256474</v>
      </c>
      <c r="AE53" s="8">
        <v>7247.002701992692</v>
      </c>
      <c r="AF53" s="25">
        <v>29.239485712406701</v>
      </c>
      <c r="AG53" s="25">
        <v>25.95120186774523</v>
      </c>
      <c r="AH53" s="95">
        <v>32.264706849495248</v>
      </c>
      <c r="AI53" s="25">
        <v>25.46286582995798</v>
      </c>
      <c r="AJ53" s="25">
        <v>22.90037475458395</v>
      </c>
      <c r="AK53" s="95">
        <v>27.724504288096259</v>
      </c>
      <c r="AL53" s="25">
        <v>22.695515323474279</v>
      </c>
      <c r="AM53" s="25">
        <v>19.971381270348381</v>
      </c>
      <c r="AN53" s="107">
        <v>25.185040000000001</v>
      </c>
      <c r="AO53" s="25">
        <f t="shared" si="0"/>
        <v>3.7766198824487205</v>
      </c>
    </row>
    <row r="54" spans="1:41" x14ac:dyDescent="0.2">
      <c r="A54" s="82" t="s">
        <v>969</v>
      </c>
      <c r="B54" s="8">
        <v>43.628999999999998</v>
      </c>
      <c r="C54" s="8">
        <v>3.919</v>
      </c>
      <c r="D54" s="8">
        <v>13.920999999999999</v>
      </c>
      <c r="E54" s="8">
        <v>4.0010000000000003</v>
      </c>
      <c r="F54" s="8">
        <v>8.4260000000000002</v>
      </c>
      <c r="G54" s="8">
        <v>0.11799999999999999</v>
      </c>
      <c r="H54" s="8">
        <v>7.0519999999999996</v>
      </c>
      <c r="I54" s="8">
        <v>13.042999999999999</v>
      </c>
      <c r="J54" s="8">
        <v>3.3769999999999998</v>
      </c>
      <c r="K54" s="8">
        <v>1.2789999999999999</v>
      </c>
      <c r="L54" s="8">
        <v>2.3E-2</v>
      </c>
      <c r="M54" s="8">
        <v>0.81299999999999994</v>
      </c>
      <c r="N54" s="8">
        <v>0.41878812044385122</v>
      </c>
      <c r="O54" s="8">
        <v>1.6214760698386712</v>
      </c>
      <c r="P54">
        <v>52</v>
      </c>
      <c r="Q54" s="8">
        <v>1194.65095723847</v>
      </c>
      <c r="R54" s="8">
        <v>1.6214760698386712</v>
      </c>
      <c r="S54" s="8">
        <v>1.8797171936052044</v>
      </c>
      <c r="T54" s="8">
        <v>1.3632349460721382</v>
      </c>
      <c r="U54" s="8">
        <v>9280</v>
      </c>
      <c r="V54" s="8">
        <v>7.7158703171623551E-3</v>
      </c>
      <c r="W54" s="8">
        <v>0.99228412968283763</v>
      </c>
      <c r="X54" s="8">
        <v>8310</v>
      </c>
      <c r="Y54" s="8">
        <v>10180</v>
      </c>
      <c r="Z54" s="8">
        <v>8050.3863215965448</v>
      </c>
      <c r="AA54" s="8">
        <v>7285.2127118720127</v>
      </c>
      <c r="AB54" s="8">
        <v>8731.3859223566506</v>
      </c>
      <c r="AC54" s="8">
        <v>7326.9870233998172</v>
      </c>
      <c r="AD54" s="8">
        <v>6465.9614815661344</v>
      </c>
      <c r="AE54" s="8">
        <v>8119.6226246586839</v>
      </c>
      <c r="AF54" s="25">
        <v>31.87011278813587</v>
      </c>
      <c r="AG54" s="25">
        <v>28.680477458814249</v>
      </c>
      <c r="AH54" s="95">
        <v>34.829568248331192</v>
      </c>
      <c r="AI54" s="25">
        <v>27.826793994267021</v>
      </c>
      <c r="AJ54" s="25">
        <v>25.310685975048539</v>
      </c>
      <c r="AK54" s="95">
        <v>30.066113979667389</v>
      </c>
      <c r="AL54" s="25">
        <v>25.448051768767279</v>
      </c>
      <c r="AM54" s="25">
        <v>22.61675538971469</v>
      </c>
      <c r="AN54" s="107">
        <v>28.054459999999999</v>
      </c>
      <c r="AO54" s="25">
        <f t="shared" si="0"/>
        <v>4.0433187938688491</v>
      </c>
    </row>
    <row r="55" spans="1:41" x14ac:dyDescent="0.2">
      <c r="A55" s="82" t="s">
        <v>970</v>
      </c>
      <c r="B55" s="8">
        <v>41.686999999999998</v>
      </c>
      <c r="C55" s="8">
        <v>4.0979999999999999</v>
      </c>
      <c r="D55" s="8">
        <v>15.063000000000001</v>
      </c>
      <c r="E55" s="8">
        <v>4.0449999999999999</v>
      </c>
      <c r="F55" s="8">
        <v>8.5709999999999997</v>
      </c>
      <c r="G55" s="8">
        <v>0.155</v>
      </c>
      <c r="H55" s="8">
        <v>6.2930000000000001</v>
      </c>
      <c r="I55" s="8">
        <v>12.14</v>
      </c>
      <c r="J55" s="8">
        <v>3.698</v>
      </c>
      <c r="K55" s="8">
        <v>1.6879999999999999</v>
      </c>
      <c r="L55" s="8">
        <v>0</v>
      </c>
      <c r="M55" s="8">
        <v>0.998</v>
      </c>
      <c r="N55" s="8">
        <v>1.6016776512734929</v>
      </c>
      <c r="O55" s="8">
        <v>1.3847344079585249</v>
      </c>
      <c r="P55">
        <v>53</v>
      </c>
      <c r="Q55" s="8">
        <v>1159.82156145012</v>
      </c>
      <c r="R55" s="8">
        <v>1.3847344079585249</v>
      </c>
      <c r="S55" s="8">
        <v>1.5719649733217638</v>
      </c>
      <c r="T55" s="8">
        <v>1.197503842595286</v>
      </c>
      <c r="U55" s="8">
        <v>7060</v>
      </c>
      <c r="V55" s="8">
        <v>0.10204093329735579</v>
      </c>
      <c r="W55" s="8">
        <v>0.89795906670264414</v>
      </c>
      <c r="X55" s="8">
        <v>6400</v>
      </c>
      <c r="Y55" s="8">
        <v>7680</v>
      </c>
      <c r="Z55" s="8">
        <v>6295.0119356229961</v>
      </c>
      <c r="AA55" s="8">
        <v>5761.2055176169397</v>
      </c>
      <c r="AB55" s="8">
        <v>6783.6356092445358</v>
      </c>
      <c r="AC55" s="8">
        <v>5742.5071306502341</v>
      </c>
      <c r="AD55" s="8">
        <v>5184.1880964726943</v>
      </c>
      <c r="AE55" s="8">
        <v>6267.1398982757037</v>
      </c>
      <c r="AF55" s="25">
        <v>24.570122652987401</v>
      </c>
      <c r="AG55" s="25">
        <v>22.399855315510841</v>
      </c>
      <c r="AH55" s="95">
        <v>26.608858636677521</v>
      </c>
      <c r="AI55" s="25">
        <v>22.05462475953766</v>
      </c>
      <c r="AJ55" s="25">
        <v>20.299317739031729</v>
      </c>
      <c r="AK55" s="95">
        <v>23.6613580916265</v>
      </c>
      <c r="AL55" s="25">
        <v>20.237832135247881</v>
      </c>
      <c r="AM55" s="25">
        <v>18.40192067499488</v>
      </c>
      <c r="AN55" s="107">
        <v>21.962969999999999</v>
      </c>
      <c r="AO55" s="25">
        <f t="shared" si="0"/>
        <v>2.5154978934497407</v>
      </c>
    </row>
    <row r="56" spans="1:41" x14ac:dyDescent="0.2">
      <c r="A56" s="82" t="s">
        <v>972</v>
      </c>
      <c r="B56" s="8">
        <v>43.905000000000001</v>
      </c>
      <c r="C56" s="8">
        <v>3.544</v>
      </c>
      <c r="D56" s="8">
        <v>13.975</v>
      </c>
      <c r="E56" s="8">
        <v>3.9580000000000002</v>
      </c>
      <c r="F56" s="8">
        <v>8.5259999999999998</v>
      </c>
      <c r="G56" s="8">
        <v>0.104</v>
      </c>
      <c r="H56" s="8">
        <v>6.7510000000000003</v>
      </c>
      <c r="I56" s="8">
        <v>12.433999999999999</v>
      </c>
      <c r="J56" s="8">
        <v>3.423</v>
      </c>
      <c r="K56" s="8">
        <v>1.244</v>
      </c>
      <c r="L56" s="8">
        <v>1.4E-2</v>
      </c>
      <c r="M56" s="8">
        <v>0.88</v>
      </c>
      <c r="N56" s="8">
        <v>1.3395914262219779</v>
      </c>
      <c r="O56" s="8">
        <v>1.6619375190640868</v>
      </c>
      <c r="P56">
        <v>54</v>
      </c>
      <c r="Q56" s="8">
        <v>1173.22032434525</v>
      </c>
      <c r="R56" s="8">
        <v>1.6619375190640868</v>
      </c>
      <c r="S56" s="8">
        <v>1.9372779706888164</v>
      </c>
      <c r="T56" s="8">
        <v>1.3865970674393575</v>
      </c>
      <c r="U56" s="8">
        <v>9410</v>
      </c>
      <c r="V56" s="8">
        <v>5.9338355886500528E-2</v>
      </c>
      <c r="W56" s="8">
        <v>0.94066164411349951</v>
      </c>
      <c r="X56" s="8">
        <v>8400</v>
      </c>
      <c r="Y56" s="8">
        <v>10320</v>
      </c>
      <c r="Z56" s="8">
        <v>7998.9958323929741</v>
      </c>
      <c r="AA56" s="8">
        <v>7223.6365260810426</v>
      </c>
      <c r="AB56" s="8">
        <v>8684.6534453190561</v>
      </c>
      <c r="AC56" s="8">
        <v>7720.1900582915059</v>
      </c>
      <c r="AD56" s="8">
        <v>6827.8533689226097</v>
      </c>
      <c r="AE56" s="8">
        <v>8535.1339344600747</v>
      </c>
      <c r="AF56" s="25">
        <v>32.297589687941873</v>
      </c>
      <c r="AG56" s="25">
        <v>28.97642300483378</v>
      </c>
      <c r="AH56" s="95">
        <v>35.289927986583812</v>
      </c>
      <c r="AI56" s="25">
        <v>27.65780747884968</v>
      </c>
      <c r="AJ56" s="25">
        <v>25.108205998096221</v>
      </c>
      <c r="AK56" s="95">
        <v>29.912444330403648</v>
      </c>
      <c r="AL56" s="25">
        <v>26.741014956073482</v>
      </c>
      <c r="AM56" s="25">
        <v>23.806758636423041</v>
      </c>
      <c r="AN56" s="107">
        <v>29.420780000000001</v>
      </c>
      <c r="AO56" s="25">
        <f t="shared" si="0"/>
        <v>4.6397822090921927</v>
      </c>
    </row>
    <row r="57" spans="1:41" x14ac:dyDescent="0.2">
      <c r="A57" s="82" t="s">
        <v>974</v>
      </c>
      <c r="B57" s="8">
        <v>43.197000000000003</v>
      </c>
      <c r="C57" s="8">
        <v>3.8479999999999999</v>
      </c>
      <c r="D57" s="8">
        <v>15.576000000000001</v>
      </c>
      <c r="E57" s="8">
        <v>3.851</v>
      </c>
      <c r="F57" s="8">
        <v>8.6969999999999992</v>
      </c>
      <c r="G57" s="8">
        <v>0.108</v>
      </c>
      <c r="H57" s="8">
        <v>6.4219999999999997</v>
      </c>
      <c r="I57" s="8">
        <v>10.488</v>
      </c>
      <c r="J57" s="8">
        <v>4.0469999999999997</v>
      </c>
      <c r="K57" s="8">
        <v>1.579</v>
      </c>
      <c r="L57" s="8">
        <v>0</v>
      </c>
      <c r="M57" s="8">
        <v>0.93799999999999994</v>
      </c>
      <c r="N57" s="8">
        <v>1.3197177395245241</v>
      </c>
      <c r="O57" s="8">
        <v>1.1141666378903712</v>
      </c>
      <c r="P57">
        <v>55</v>
      </c>
      <c r="Q57" s="8">
        <v>1172.20313277901</v>
      </c>
      <c r="R57" s="8">
        <v>1.1141666378903712</v>
      </c>
      <c r="S57" s="8">
        <v>1.2762462039169842</v>
      </c>
      <c r="T57" s="8">
        <v>0.95208707186375829</v>
      </c>
      <c r="U57" s="8">
        <v>7070</v>
      </c>
      <c r="V57" s="8">
        <v>7.176991992887638E-2</v>
      </c>
      <c r="W57" s="8">
        <v>0.92823008007112362</v>
      </c>
      <c r="X57" s="8">
        <v>6350</v>
      </c>
      <c r="Y57" s="8">
        <v>7740</v>
      </c>
      <c r="Z57" s="8">
        <v>6080.551146349786</v>
      </c>
      <c r="AA57" s="8">
        <v>5506.0050033185271</v>
      </c>
      <c r="AB57" s="8">
        <v>6605.3622454168362</v>
      </c>
      <c r="AC57" s="8">
        <v>5468.4474846817066</v>
      </c>
      <c r="AD57" s="8">
        <v>4868.9364669217603</v>
      </c>
      <c r="AE57" s="8">
        <v>6031.0042862403943</v>
      </c>
      <c r="AF57" s="25">
        <v>24.603005491434018</v>
      </c>
      <c r="AG57" s="25">
        <v>22.235441123277759</v>
      </c>
      <c r="AH57" s="95">
        <v>26.80615566735721</v>
      </c>
      <c r="AI57" s="25">
        <v>21.34941681085721</v>
      </c>
      <c r="AJ57" s="25">
        <v>19.460146010714961</v>
      </c>
      <c r="AK57" s="95">
        <v>23.075144669418421</v>
      </c>
      <c r="AL57" s="25">
        <v>19.33664622893593</v>
      </c>
      <c r="AM57" s="25">
        <v>17.365283834539351</v>
      </c>
      <c r="AN57" s="107">
        <v>21.186489999999999</v>
      </c>
      <c r="AO57" s="25">
        <f t="shared" si="0"/>
        <v>3.2535886805768079</v>
      </c>
    </row>
    <row r="58" spans="1:41" x14ac:dyDescent="0.2">
      <c r="A58" s="82" t="s">
        <v>975</v>
      </c>
      <c r="B58" s="8">
        <v>40.866</v>
      </c>
      <c r="C58" s="8">
        <v>5.1779999999999999</v>
      </c>
      <c r="D58" s="8">
        <v>15.151</v>
      </c>
      <c r="E58" s="8">
        <v>3.9249999999999998</v>
      </c>
      <c r="F58" s="8">
        <v>8.5259999999999998</v>
      </c>
      <c r="G58" s="8">
        <v>0.105</v>
      </c>
      <c r="H58" s="8">
        <v>7.51</v>
      </c>
      <c r="I58" s="8">
        <v>11.682</v>
      </c>
      <c r="J58" s="8">
        <v>3.5169999999999999</v>
      </c>
      <c r="K58" s="8">
        <v>1.8029999999999999</v>
      </c>
      <c r="L58" s="8">
        <v>0</v>
      </c>
      <c r="M58" s="8">
        <v>0.63500000000000001</v>
      </c>
      <c r="N58" s="8">
        <v>1.201561667222518</v>
      </c>
      <c r="O58" s="8">
        <v>0.71167430298909329</v>
      </c>
      <c r="P58">
        <v>56</v>
      </c>
      <c r="Q58" s="8">
        <v>1196.69157361576</v>
      </c>
      <c r="R58" s="8">
        <v>0.71167430298909329</v>
      </c>
      <c r="S58" s="8">
        <v>0.8055260083848671</v>
      </c>
      <c r="T58" s="8">
        <v>0.61782259759331948</v>
      </c>
      <c r="U58" s="8">
        <v>4130</v>
      </c>
      <c r="V58" s="8">
        <v>0.10184862822734871</v>
      </c>
      <c r="W58" s="8">
        <v>0.89815137177265125</v>
      </c>
      <c r="X58" s="8">
        <v>3710</v>
      </c>
      <c r="Y58" s="8">
        <v>4520</v>
      </c>
      <c r="Z58" s="8">
        <v>4274.0454889158364</v>
      </c>
      <c r="AA58" s="8">
        <v>3866.246880704849</v>
      </c>
      <c r="AB58" s="8">
        <v>4656.0181199921008</v>
      </c>
      <c r="AC58" s="8">
        <v>3196.224460382793</v>
      </c>
      <c r="AD58" s="8">
        <v>2850.0594847507218</v>
      </c>
      <c r="AE58" s="8">
        <v>3530.251463093276</v>
      </c>
      <c r="AF58" s="25">
        <v>14.9354509881293</v>
      </c>
      <c r="AG58" s="25">
        <v>13.506625891946991</v>
      </c>
      <c r="AH58" s="95">
        <v>16.217881687547269</v>
      </c>
      <c r="AI58" s="25">
        <v>15.4091134422276</v>
      </c>
      <c r="AJ58" s="25">
        <v>14.06815586697198</v>
      </c>
      <c r="AK58" s="95">
        <v>16.665147874098519</v>
      </c>
      <c r="AL58" s="25">
        <v>11.6361746773802</v>
      </c>
      <c r="AM58" s="25">
        <v>10.375926477176071</v>
      </c>
      <c r="AN58" s="107">
        <v>12.85223</v>
      </c>
      <c r="AO58" s="25">
        <f t="shared" si="0"/>
        <v>-0.47366245409829943</v>
      </c>
    </row>
    <row r="59" spans="1:41" x14ac:dyDescent="0.2">
      <c r="A59" s="82" t="s">
        <v>976</v>
      </c>
      <c r="B59" s="8">
        <v>44.554000000000002</v>
      </c>
      <c r="C59" s="8">
        <v>3.0369999999999999</v>
      </c>
      <c r="D59" s="8">
        <v>12.279</v>
      </c>
      <c r="E59" s="8">
        <v>3.944</v>
      </c>
      <c r="F59" s="8">
        <v>8.2810000000000006</v>
      </c>
      <c r="G59" s="8">
        <v>9.2999999999999999E-2</v>
      </c>
      <c r="H59" s="8">
        <v>8.5060000000000002</v>
      </c>
      <c r="I59" s="8">
        <v>13.263999999999999</v>
      </c>
      <c r="J59" s="8">
        <v>3.0110000000000001</v>
      </c>
      <c r="K59" s="8">
        <v>0.89700000000000002</v>
      </c>
      <c r="L59" s="8">
        <v>2.8000000000000001E-2</v>
      </c>
      <c r="M59" s="8">
        <v>1.036</v>
      </c>
      <c r="N59" s="8">
        <v>1.2205544751738111</v>
      </c>
      <c r="O59" s="8">
        <v>1.4032115839018964</v>
      </c>
      <c r="P59">
        <v>57</v>
      </c>
      <c r="Q59" s="8">
        <v>1214.9099403027101</v>
      </c>
      <c r="R59" s="8">
        <v>1.4032115839018964</v>
      </c>
      <c r="S59" s="8">
        <v>1.6444485252891252</v>
      </c>
      <c r="T59" s="8">
        <v>1.1619746425146678</v>
      </c>
      <c r="U59" s="8">
        <v>8970</v>
      </c>
      <c r="V59" s="8">
        <v>5.4252168232430682E-2</v>
      </c>
      <c r="W59" s="8">
        <v>0.94574783176756927</v>
      </c>
      <c r="X59" s="8">
        <v>7950</v>
      </c>
      <c r="Y59" s="8">
        <v>9900</v>
      </c>
      <c r="Z59" s="8">
        <v>7307.1918763443609</v>
      </c>
      <c r="AA59" s="8">
        <v>6533.3689230090285</v>
      </c>
      <c r="AB59" s="8">
        <v>7992.6084154883074</v>
      </c>
      <c r="AC59" s="8">
        <v>7526.8698169765266</v>
      </c>
      <c r="AD59" s="8">
        <v>6578.4812690315994</v>
      </c>
      <c r="AE59" s="8">
        <v>8396.922860243847</v>
      </c>
      <c r="AF59" s="25">
        <v>30.850744796290819</v>
      </c>
      <c r="AG59" s="25">
        <v>27.496695274736119</v>
      </c>
      <c r="AH59" s="95">
        <v>33.908848771825987</v>
      </c>
      <c r="AI59" s="25">
        <v>25.38295970650212</v>
      </c>
      <c r="AJ59" s="25">
        <v>22.838410190421321</v>
      </c>
      <c r="AK59" s="95">
        <v>27.63680383903294</v>
      </c>
      <c r="AL59" s="25">
        <v>26.10532312971138</v>
      </c>
      <c r="AM59" s="25">
        <v>22.98675238904212</v>
      </c>
      <c r="AN59" s="107">
        <v>28.9663</v>
      </c>
      <c r="AO59" s="25">
        <f t="shared" si="0"/>
        <v>5.4677850897886984</v>
      </c>
    </row>
    <row r="60" spans="1:41" x14ac:dyDescent="0.2">
      <c r="A60" s="82" t="s">
        <v>977</v>
      </c>
      <c r="B60" s="8">
        <v>44.103000000000002</v>
      </c>
      <c r="C60" s="8">
        <v>3.4729999999999999</v>
      </c>
      <c r="D60" s="8">
        <v>13.394</v>
      </c>
      <c r="E60" s="8">
        <v>3.8929999999999998</v>
      </c>
      <c r="F60" s="8">
        <v>8.4160000000000004</v>
      </c>
      <c r="G60" s="8">
        <v>0.124</v>
      </c>
      <c r="H60" s="8">
        <v>7.8719999999999999</v>
      </c>
      <c r="I60" s="8">
        <v>12.148</v>
      </c>
      <c r="J60" s="8">
        <v>3.3479999999999999</v>
      </c>
      <c r="K60" s="8">
        <v>1.1639999999999999</v>
      </c>
      <c r="L60" s="8">
        <v>3.0000000000000001E-3</v>
      </c>
      <c r="M60" s="8">
        <v>0.81299999999999994</v>
      </c>
      <c r="N60" s="8">
        <v>1.3581991254666881</v>
      </c>
      <c r="O60" s="8">
        <v>1.1371248119362445</v>
      </c>
      <c r="P60">
        <v>58</v>
      </c>
      <c r="Q60" s="8">
        <v>1201.0598253051701</v>
      </c>
      <c r="R60" s="8">
        <v>1.1371248119362445</v>
      </c>
      <c r="S60" s="8">
        <v>1.2959316669923417</v>
      </c>
      <c r="T60" s="8">
        <v>0.97831795688014722</v>
      </c>
      <c r="U60" s="8">
        <v>7460</v>
      </c>
      <c r="V60" s="8">
        <v>7.2864149583299523E-2</v>
      </c>
      <c r="W60" s="8">
        <v>0.92713585041670044</v>
      </c>
      <c r="X60" s="8">
        <v>6750</v>
      </c>
      <c r="Y60" s="8">
        <v>8130</v>
      </c>
      <c r="Z60" s="8">
        <v>6470.0776577010829</v>
      </c>
      <c r="AA60" s="8">
        <v>5894.0216209033952</v>
      </c>
      <c r="AB60" s="8">
        <v>6996.2876913337004</v>
      </c>
      <c r="AC60" s="8">
        <v>6166.2929791659126</v>
      </c>
      <c r="AD60" s="8">
        <v>5521.7778926176552</v>
      </c>
      <c r="AE60" s="8">
        <v>6771.6538208852389</v>
      </c>
      <c r="AF60" s="25">
        <v>25.885436190852001</v>
      </c>
      <c r="AG60" s="25">
        <v>23.550754661142349</v>
      </c>
      <c r="AH60" s="95">
        <v>28.088586366775179</v>
      </c>
      <c r="AI60" s="25">
        <v>22.630290545201021</v>
      </c>
      <c r="AJ60" s="25">
        <v>20.736054785779469</v>
      </c>
      <c r="AK60" s="95">
        <v>24.360618497693931</v>
      </c>
      <c r="AL60" s="25">
        <v>21.631360294518139</v>
      </c>
      <c r="AM60" s="25">
        <v>19.512011747780921</v>
      </c>
      <c r="AN60" s="107">
        <v>23.621960000000001</v>
      </c>
      <c r="AO60" s="25">
        <f t="shared" si="0"/>
        <v>3.2551456456509804</v>
      </c>
    </row>
    <row r="61" spans="1:41" x14ac:dyDescent="0.2">
      <c r="A61" s="82" t="s">
        <v>978</v>
      </c>
      <c r="B61" s="8">
        <v>43.893000000000001</v>
      </c>
      <c r="C61" s="8">
        <v>3.464</v>
      </c>
      <c r="D61" s="8">
        <v>13.348000000000001</v>
      </c>
      <c r="E61" s="8">
        <v>3.9670000000000001</v>
      </c>
      <c r="F61" s="8">
        <v>8.3859999999999992</v>
      </c>
      <c r="G61" s="8">
        <v>0.10299999999999999</v>
      </c>
      <c r="H61" s="8">
        <v>7.8449999999999998</v>
      </c>
      <c r="I61" s="8">
        <v>12.307</v>
      </c>
      <c r="J61" s="8">
        <v>3.556</v>
      </c>
      <c r="K61" s="8">
        <v>1.1180000000000001</v>
      </c>
      <c r="L61" s="8">
        <v>7.0000000000000001E-3</v>
      </c>
      <c r="M61" s="8">
        <v>0.80800000000000005</v>
      </c>
      <c r="N61" s="8">
        <v>1.322477605704558</v>
      </c>
      <c r="O61" s="8">
        <v>1.307955051805473</v>
      </c>
      <c r="P61">
        <v>59</v>
      </c>
      <c r="Q61" s="8">
        <v>1202.10102346904</v>
      </c>
      <c r="R61" s="8">
        <v>1.307955051805473</v>
      </c>
      <c r="S61" s="8">
        <v>1.5098662949088562</v>
      </c>
      <c r="T61" s="8">
        <v>1.1060438087020896</v>
      </c>
      <c r="U61" s="8">
        <v>7760</v>
      </c>
      <c r="V61" s="8">
        <v>6.7185500304560525E-2</v>
      </c>
      <c r="W61" s="8">
        <v>0.9328144996954395</v>
      </c>
      <c r="X61" s="8">
        <v>6940</v>
      </c>
      <c r="Y61" s="8">
        <v>8530</v>
      </c>
      <c r="Z61" s="8">
        <v>6690.2855771239674</v>
      </c>
      <c r="AA61" s="8">
        <v>6038.8071878041019</v>
      </c>
      <c r="AB61" s="8">
        <v>7277.8471459793709</v>
      </c>
      <c r="AC61" s="8">
        <v>6670.6324219960989</v>
      </c>
      <c r="AD61" s="8">
        <v>5909.2043545164161</v>
      </c>
      <c r="AE61" s="8">
        <v>7378.3340272450196</v>
      </c>
      <c r="AF61" s="25">
        <v>26.871921344250431</v>
      </c>
      <c r="AG61" s="25">
        <v>24.17552859162803</v>
      </c>
      <c r="AH61" s="95">
        <v>29.403899904639761</v>
      </c>
      <c r="AI61" s="25">
        <v>23.354396689105808</v>
      </c>
      <c r="AJ61" s="25">
        <v>21.21215082635922</v>
      </c>
      <c r="AK61" s="95">
        <v>25.28646590371698</v>
      </c>
      <c r="AL61" s="25">
        <v>23.28977153660221</v>
      </c>
      <c r="AM61" s="25">
        <v>20.785979923436969</v>
      </c>
      <c r="AN61" s="107">
        <v>25.616900000000001</v>
      </c>
      <c r="AO61" s="25">
        <f t="shared" si="0"/>
        <v>3.5175246551446229</v>
      </c>
    </row>
    <row r="62" spans="1:41" x14ac:dyDescent="0.2">
      <c r="A62" s="82" t="s">
        <v>987</v>
      </c>
      <c r="B62" s="8">
        <v>42.347000000000001</v>
      </c>
      <c r="C62" s="8">
        <v>4.194</v>
      </c>
      <c r="D62" s="8">
        <v>14.208</v>
      </c>
      <c r="E62" s="8">
        <v>4.1340000000000003</v>
      </c>
      <c r="F62" s="8">
        <v>8.6329999999999991</v>
      </c>
      <c r="G62" s="8">
        <v>0.16500000000000001</v>
      </c>
      <c r="H62" s="8">
        <v>5.9589999999999996</v>
      </c>
      <c r="I62" s="8">
        <v>13.162000000000001</v>
      </c>
      <c r="J62" s="8">
        <v>3.5139999999999998</v>
      </c>
      <c r="K62" s="8">
        <v>1.2030000000000001</v>
      </c>
      <c r="L62" s="8">
        <v>6.0000000000000001E-3</v>
      </c>
      <c r="M62" s="8">
        <v>0.98799999999999999</v>
      </c>
      <c r="N62" s="8">
        <v>1.495884605694459</v>
      </c>
      <c r="O62" s="8">
        <v>0.99857527559999926</v>
      </c>
      <c r="P62">
        <v>60</v>
      </c>
      <c r="Q62" s="8">
        <v>1148.13412298813</v>
      </c>
      <c r="R62" s="8">
        <v>0.99857527559999926</v>
      </c>
      <c r="S62" s="8">
        <v>1.1494889403041542</v>
      </c>
      <c r="T62" s="8">
        <v>0.84766161089584435</v>
      </c>
      <c r="U62" s="8">
        <v>6040</v>
      </c>
      <c r="V62" s="8">
        <v>0.1029073499537716</v>
      </c>
      <c r="W62" s="8">
        <v>0.8970926500462284</v>
      </c>
      <c r="X62" s="8">
        <v>5410</v>
      </c>
      <c r="Y62" s="8">
        <v>6630</v>
      </c>
      <c r="Z62" s="8">
        <v>5414.1752515708667</v>
      </c>
      <c r="AA62" s="8">
        <v>4866.8291306372394</v>
      </c>
      <c r="AB62" s="8">
        <v>5914.9745356842477</v>
      </c>
      <c r="AC62" s="8">
        <v>4707.0326411798032</v>
      </c>
      <c r="AD62" s="8">
        <v>4172.1684306509387</v>
      </c>
      <c r="AE62" s="8">
        <v>5209.9416672296929</v>
      </c>
      <c r="AF62" s="25">
        <v>21.216073131432701</v>
      </c>
      <c r="AG62" s="25">
        <v>19.14445430929598</v>
      </c>
      <c r="AH62" s="95">
        <v>23.156160599782972</v>
      </c>
      <c r="AI62" s="25">
        <v>19.15818372158386</v>
      </c>
      <c r="AJ62" s="25">
        <v>17.358354314679691</v>
      </c>
      <c r="AK62" s="95">
        <v>20.80495391695192</v>
      </c>
      <c r="AL62" s="25">
        <v>16.832898099963181</v>
      </c>
      <c r="AM62" s="25">
        <v>15.074112757393509</v>
      </c>
      <c r="AN62" s="107">
        <v>18.486609999999999</v>
      </c>
      <c r="AO62" s="25">
        <f t="shared" si="0"/>
        <v>2.0578894098488405</v>
      </c>
    </row>
    <row r="63" spans="1:41" x14ac:dyDescent="0.2">
      <c r="A63" s="82" t="s">
        <v>988</v>
      </c>
      <c r="B63" s="8">
        <v>43.875</v>
      </c>
      <c r="C63" s="8">
        <v>3.9</v>
      </c>
      <c r="D63" s="8">
        <v>13.724</v>
      </c>
      <c r="E63" s="8">
        <v>4.0439999999999996</v>
      </c>
      <c r="F63" s="8">
        <v>8.6649999999999991</v>
      </c>
      <c r="G63" s="8">
        <v>0.152</v>
      </c>
      <c r="H63" s="8">
        <v>6.327</v>
      </c>
      <c r="I63" s="8">
        <v>12.597</v>
      </c>
      <c r="J63" s="8">
        <v>3.403</v>
      </c>
      <c r="K63" s="8">
        <v>1.1870000000000001</v>
      </c>
      <c r="L63" s="8">
        <v>1.9E-2</v>
      </c>
      <c r="M63" s="8">
        <v>0.82</v>
      </c>
      <c r="N63" s="8">
        <v>1.326704468387371</v>
      </c>
      <c r="O63" s="8">
        <v>3.834037964302051</v>
      </c>
      <c r="P63">
        <v>61</v>
      </c>
      <c r="Q63" s="8">
        <v>1160.63269012245</v>
      </c>
      <c r="R63" s="8">
        <v>3.834037964302051</v>
      </c>
      <c r="S63" s="8">
        <v>4.5526052940038149</v>
      </c>
      <c r="T63" s="8">
        <v>3.1154706346002876</v>
      </c>
      <c r="U63" s="8">
        <v>15180</v>
      </c>
      <c r="V63" s="8">
        <v>4.1737162316161383E-2</v>
      </c>
      <c r="W63" s="8">
        <v>0.95826283768383858</v>
      </c>
      <c r="X63" s="8">
        <v>13450</v>
      </c>
      <c r="Y63" s="8">
        <v>16800</v>
      </c>
      <c r="Z63" s="8">
        <v>12055.96506145915</v>
      </c>
      <c r="AA63" s="8">
        <v>11026.36193567756</v>
      </c>
      <c r="AB63" s="8">
        <v>12914.385681213929</v>
      </c>
      <c r="AC63" s="8">
        <v>12589.81532104426</v>
      </c>
      <c r="AD63" s="8">
        <v>11220.811005777699</v>
      </c>
      <c r="AE63" s="8">
        <v>13783.620154193641</v>
      </c>
      <c r="AF63" s="25">
        <v>51.270987471638563</v>
      </c>
      <c r="AG63" s="25">
        <v>45.582256420374208</v>
      </c>
      <c r="AH63" s="95">
        <v>56.598007299990137</v>
      </c>
      <c r="AI63" s="25">
        <v>40.998273853076682</v>
      </c>
      <c r="AJ63" s="25">
        <v>37.612646528156127</v>
      </c>
      <c r="AK63" s="95">
        <v>43.821004508940611</v>
      </c>
      <c r="AL63" s="25">
        <v>42.753725037138743</v>
      </c>
      <c r="AM63" s="25">
        <v>38.25205026397586</v>
      </c>
      <c r="AN63" s="107">
        <v>46.679290000000002</v>
      </c>
      <c r="AO63" s="25">
        <f t="shared" si="0"/>
        <v>10.27271361856188</v>
      </c>
    </row>
    <row r="64" spans="1:41" x14ac:dyDescent="0.2">
      <c r="A64" s="82" t="s">
        <v>989</v>
      </c>
      <c r="B64" s="8">
        <v>43.713999999999999</v>
      </c>
      <c r="C64" s="8">
        <v>3.5510000000000002</v>
      </c>
      <c r="D64" s="8">
        <v>15.667</v>
      </c>
      <c r="E64" s="8">
        <v>3.83</v>
      </c>
      <c r="F64" s="8">
        <v>8.7799999999999994</v>
      </c>
      <c r="G64" s="8">
        <v>0.12</v>
      </c>
      <c r="H64" s="8">
        <v>6.1589999999999998</v>
      </c>
      <c r="I64" s="8">
        <v>11.092000000000001</v>
      </c>
      <c r="J64" s="8">
        <v>3.9540000000000002</v>
      </c>
      <c r="K64" s="8">
        <v>1.145</v>
      </c>
      <c r="L64" s="8">
        <v>0</v>
      </c>
      <c r="M64" s="8">
        <v>0.79500000000000004</v>
      </c>
      <c r="N64" s="8">
        <v>1.2455528424035329</v>
      </c>
      <c r="O64" s="8">
        <v>1.2342105824052958</v>
      </c>
      <c r="P64">
        <v>62</v>
      </c>
      <c r="Q64" s="8">
        <v>1163.06048860173</v>
      </c>
      <c r="R64" s="8">
        <v>1.2342105824052958</v>
      </c>
      <c r="S64" s="8">
        <v>1.4231992098104262</v>
      </c>
      <c r="T64" s="8">
        <v>1.0452219550001653</v>
      </c>
      <c r="U64" s="8">
        <v>8070</v>
      </c>
      <c r="V64" s="8">
        <v>5.9506410878732451E-2</v>
      </c>
      <c r="W64" s="8">
        <v>0.94049358912126757</v>
      </c>
      <c r="X64" s="8">
        <v>7250</v>
      </c>
      <c r="Y64" s="8">
        <v>8830</v>
      </c>
      <c r="Z64" s="8">
        <v>6907.0798822962461</v>
      </c>
      <c r="AA64" s="8">
        <v>6247.6383660716147</v>
      </c>
      <c r="AB64" s="8">
        <v>7502.2992527366441</v>
      </c>
      <c r="AC64" s="8">
        <v>6111.3365749320246</v>
      </c>
      <c r="AD64" s="8">
        <v>5422.07561337487</v>
      </c>
      <c r="AE64" s="8">
        <v>6751.6991774012158</v>
      </c>
      <c r="AF64" s="25">
        <v>27.89128933609549</v>
      </c>
      <c r="AG64" s="25">
        <v>25.194896583473088</v>
      </c>
      <c r="AH64" s="95">
        <v>30.390385058038209</v>
      </c>
      <c r="AI64" s="25">
        <v>24.067277900418421</v>
      </c>
      <c r="AJ64" s="25">
        <v>21.898847016117902</v>
      </c>
      <c r="AK64" s="95">
        <v>26.024528140267151</v>
      </c>
      <c r="AL64" s="25">
        <v>21.450648038315158</v>
      </c>
      <c r="AM64" s="25">
        <v>19.184162353670938</v>
      </c>
      <c r="AN64" s="107">
        <v>23.556339999999999</v>
      </c>
      <c r="AO64" s="25">
        <f t="shared" si="0"/>
        <v>3.8240114356770682</v>
      </c>
    </row>
    <row r="65" spans="1:41" x14ac:dyDescent="0.2">
      <c r="A65" s="82" t="s">
        <v>990</v>
      </c>
      <c r="B65" s="8">
        <v>43.582000000000001</v>
      </c>
      <c r="C65" s="8">
        <v>3.48</v>
      </c>
      <c r="D65" s="8">
        <v>15.717000000000001</v>
      </c>
      <c r="E65" s="8">
        <v>3.8620000000000001</v>
      </c>
      <c r="F65" s="8">
        <v>8.7560000000000002</v>
      </c>
      <c r="G65" s="8">
        <v>0.14000000000000001</v>
      </c>
      <c r="H65" s="8">
        <v>6.1429999999999998</v>
      </c>
      <c r="I65" s="8">
        <v>11.186</v>
      </c>
      <c r="J65" s="8">
        <v>4.0339999999999998</v>
      </c>
      <c r="K65" s="8">
        <v>1.169</v>
      </c>
      <c r="L65" s="8">
        <v>0</v>
      </c>
      <c r="M65" s="8">
        <v>0.78500000000000003</v>
      </c>
      <c r="N65" s="8">
        <v>1.1990682777657971</v>
      </c>
      <c r="O65" s="8">
        <v>1.8141046095787621</v>
      </c>
      <c r="P65">
        <v>63</v>
      </c>
      <c r="Q65" s="8">
        <v>1163.95961345612</v>
      </c>
      <c r="R65" s="8">
        <v>1.8141046095787621</v>
      </c>
      <c r="S65" s="8">
        <v>2.1239497860739958</v>
      </c>
      <c r="T65" s="8">
        <v>1.5042594330835284</v>
      </c>
      <c r="U65" s="8">
        <v>10020</v>
      </c>
      <c r="V65" s="8">
        <v>4.761782904526788E-2</v>
      </c>
      <c r="W65" s="8">
        <v>0.9523821709547321</v>
      </c>
      <c r="X65" s="8">
        <v>8920</v>
      </c>
      <c r="Y65" s="8">
        <v>11030</v>
      </c>
      <c r="Z65" s="8">
        <v>8396.0028788739728</v>
      </c>
      <c r="AA65" s="8">
        <v>7571.5247861277403</v>
      </c>
      <c r="AB65" s="8">
        <v>9120.4321921489536</v>
      </c>
      <c r="AC65" s="8">
        <v>7849.7172913161257</v>
      </c>
      <c r="AD65" s="8">
        <v>6920.4096918154946</v>
      </c>
      <c r="AE65" s="8">
        <v>8693.6556856403222</v>
      </c>
      <c r="AF65" s="25">
        <v>34.303442833185358</v>
      </c>
      <c r="AG65" s="25">
        <v>30.686330604057741</v>
      </c>
      <c r="AH65" s="95">
        <v>37.624609516293447</v>
      </c>
      <c r="AI65" s="25">
        <v>28.963279336009901</v>
      </c>
      <c r="AJ65" s="25">
        <v>26.252161343355169</v>
      </c>
      <c r="AK65" s="95">
        <v>31.345408543451232</v>
      </c>
      <c r="AL65" s="25">
        <v>27.16693726387204</v>
      </c>
      <c r="AM65" s="25">
        <v>24.111110097712981</v>
      </c>
      <c r="AN65" s="107">
        <v>29.942049999999998</v>
      </c>
      <c r="AO65" s="25">
        <f t="shared" si="0"/>
        <v>5.3401634971754568</v>
      </c>
    </row>
    <row r="66" spans="1:41" x14ac:dyDescent="0.2">
      <c r="A66" s="82" t="s">
        <v>992</v>
      </c>
      <c r="B66" s="8">
        <v>43.82</v>
      </c>
      <c r="C66" s="8">
        <v>3.9169999999999998</v>
      </c>
      <c r="D66" s="8">
        <v>14.022</v>
      </c>
      <c r="E66" s="8">
        <v>3.89</v>
      </c>
      <c r="F66" s="8">
        <v>8.5850000000000009</v>
      </c>
      <c r="G66" s="8">
        <v>0.115</v>
      </c>
      <c r="H66" s="8">
        <v>7.0140000000000002</v>
      </c>
      <c r="I66" s="8">
        <v>11.949</v>
      </c>
      <c r="J66" s="8">
        <v>3.39</v>
      </c>
      <c r="K66" s="8">
        <v>1.2190000000000001</v>
      </c>
      <c r="L66" s="8">
        <v>3.4000000000000002E-2</v>
      </c>
      <c r="M66" s="8">
        <v>0.872</v>
      </c>
      <c r="N66" s="8">
        <v>1.280365889785738</v>
      </c>
      <c r="O66" s="8">
        <v>1.267008758480451</v>
      </c>
      <c r="P66">
        <v>64</v>
      </c>
      <c r="Q66" s="8">
        <v>1180.7747716128399</v>
      </c>
      <c r="R66" s="8">
        <v>1.267008758480451</v>
      </c>
      <c r="S66" s="8">
        <v>1.4637534229445499</v>
      </c>
      <c r="T66" s="8">
        <v>1.0702640940163524</v>
      </c>
      <c r="U66" s="8">
        <v>8130</v>
      </c>
      <c r="V66" s="8">
        <v>6.206024033846539E-2</v>
      </c>
      <c r="W66" s="8">
        <v>0.93793975966153453</v>
      </c>
      <c r="X66" s="8">
        <v>7280</v>
      </c>
      <c r="Y66" s="8">
        <v>8910</v>
      </c>
      <c r="Z66" s="8">
        <v>7140.6978600255206</v>
      </c>
      <c r="AA66" s="8">
        <v>6456.4543884417308</v>
      </c>
      <c r="AB66" s="8">
        <v>7755.8951622703671</v>
      </c>
      <c r="AC66" s="8">
        <v>6371.8701369225137</v>
      </c>
      <c r="AD66" s="8">
        <v>5641.976420568526</v>
      </c>
      <c r="AE66" s="8">
        <v>7049.5035929835294</v>
      </c>
      <c r="AF66" s="25">
        <v>28.088586366775179</v>
      </c>
      <c r="AG66" s="25">
        <v>25.293545098812931</v>
      </c>
      <c r="AH66" s="95">
        <v>30.65344776561113</v>
      </c>
      <c r="AI66" s="25">
        <v>24.835480122408079</v>
      </c>
      <c r="AJ66" s="25">
        <v>22.585493368984022</v>
      </c>
      <c r="AK66" s="95">
        <v>26.85842347265913</v>
      </c>
      <c r="AL66" s="25">
        <v>22.307356341200599</v>
      </c>
      <c r="AM66" s="25">
        <v>19.907258625393862</v>
      </c>
      <c r="AN66" s="107">
        <v>24.535609999999998</v>
      </c>
      <c r="AO66" s="25">
        <f t="shared" si="0"/>
        <v>3.2531062443670997</v>
      </c>
    </row>
    <row r="67" spans="1:41" x14ac:dyDescent="0.2">
      <c r="A67" s="82" t="s">
        <v>993</v>
      </c>
      <c r="B67" s="8">
        <v>43.338000000000001</v>
      </c>
      <c r="C67" s="8">
        <v>3.77</v>
      </c>
      <c r="D67" s="8">
        <v>13.77</v>
      </c>
      <c r="E67" s="8">
        <v>4.0289999999999999</v>
      </c>
      <c r="F67" s="8">
        <v>8.4350000000000005</v>
      </c>
      <c r="G67" s="8">
        <v>0.11600000000000001</v>
      </c>
      <c r="H67" s="8">
        <v>6.8949999999999996</v>
      </c>
      <c r="I67" s="8">
        <v>12.433999999999999</v>
      </c>
      <c r="J67" s="8">
        <v>3.6269999999999998</v>
      </c>
      <c r="K67" s="8">
        <v>1.296</v>
      </c>
      <c r="L67" s="8">
        <v>4.0000000000000001E-3</v>
      </c>
      <c r="M67" s="8">
        <v>0.86699999999999999</v>
      </c>
      <c r="N67" s="8">
        <v>1.512319803247276</v>
      </c>
      <c r="O67" s="8">
        <v>0.71640546788384218</v>
      </c>
      <c r="P67">
        <v>65</v>
      </c>
      <c r="Q67" s="8">
        <v>1175.2012440235001</v>
      </c>
      <c r="R67" s="8">
        <v>0.71640546788384218</v>
      </c>
      <c r="S67" s="8">
        <v>0.82408311004595292</v>
      </c>
      <c r="T67" s="8">
        <v>0.60872782572173145</v>
      </c>
      <c r="U67" s="8">
        <v>4890</v>
      </c>
      <c r="V67" s="8">
        <v>0.1152740664176089</v>
      </c>
      <c r="W67" s="8">
        <v>0.88472593358239104</v>
      </c>
      <c r="X67" s="8">
        <v>4360</v>
      </c>
      <c r="Y67" s="8">
        <v>5390</v>
      </c>
      <c r="Z67" s="8">
        <v>4377.3232546931649</v>
      </c>
      <c r="AA67" s="8">
        <v>3908.066092860443</v>
      </c>
      <c r="AB67" s="8">
        <v>4812.4162953968189</v>
      </c>
      <c r="AC67" s="8">
        <v>4053.8222858803902</v>
      </c>
      <c r="AD67" s="8">
        <v>3578.370577342635</v>
      </c>
      <c r="AE67" s="8">
        <v>4505.4651362915229</v>
      </c>
      <c r="AF67" s="25">
        <v>17.434546710072009</v>
      </c>
      <c r="AG67" s="25">
        <v>15.691756272401429</v>
      </c>
      <c r="AH67" s="95">
        <v>19.078688632402748</v>
      </c>
      <c r="AI67" s="25">
        <v>15.74872005094592</v>
      </c>
      <c r="AJ67" s="25">
        <v>14.20566930669969</v>
      </c>
      <c r="AK67" s="95">
        <v>17.17942946761638</v>
      </c>
      <c r="AL67" s="25">
        <v>14.684957041466539</v>
      </c>
      <c r="AM67" s="25">
        <v>13.027415819654269</v>
      </c>
      <c r="AN67" s="107">
        <v>16.170089999999998</v>
      </c>
      <c r="AO67" s="25">
        <f t="shared" ref="AO67:AO71" si="1">AF67-AI67</f>
        <v>1.6858266591260893</v>
      </c>
    </row>
    <row r="68" spans="1:41" x14ac:dyDescent="0.2">
      <c r="A68" s="82" t="s">
        <v>994</v>
      </c>
      <c r="B68" s="8">
        <v>43.517000000000003</v>
      </c>
      <c r="C68" s="8">
        <v>4.1550000000000002</v>
      </c>
      <c r="D68" s="8">
        <v>15.214</v>
      </c>
      <c r="E68" s="8">
        <v>3.8439999999999999</v>
      </c>
      <c r="F68" s="8">
        <v>8.7449999999999992</v>
      </c>
      <c r="G68" s="8">
        <v>0.14799999999999999</v>
      </c>
      <c r="H68" s="8">
        <v>6.2709999999999999</v>
      </c>
      <c r="I68" s="8">
        <v>10.834</v>
      </c>
      <c r="J68" s="8">
        <v>4.0810000000000004</v>
      </c>
      <c r="K68" s="8">
        <v>1.0580000000000001</v>
      </c>
      <c r="L68" s="8">
        <v>1E-3</v>
      </c>
      <c r="M68" s="8">
        <v>0.71599999999999997</v>
      </c>
      <c r="N68" s="8">
        <v>1.487415224263521</v>
      </c>
      <c r="O68" s="8">
        <v>2.3323530771953793</v>
      </c>
      <c r="P68">
        <v>66</v>
      </c>
      <c r="Q68" s="8">
        <v>1162.3345948491001</v>
      </c>
      <c r="R68" s="8">
        <v>2.3323530771953793</v>
      </c>
      <c r="S68" s="8">
        <v>2.7256879025696041</v>
      </c>
      <c r="T68" s="8">
        <v>1.9390182518211543</v>
      </c>
      <c r="U68" s="8">
        <v>11460</v>
      </c>
      <c r="V68" s="8">
        <v>6.4209710845836557E-2</v>
      </c>
      <c r="W68" s="8">
        <v>0.9357902891541634</v>
      </c>
      <c r="X68" s="8">
        <v>10230</v>
      </c>
      <c r="Y68" s="8">
        <v>12600</v>
      </c>
      <c r="Z68" s="8">
        <v>9600.0468679036203</v>
      </c>
      <c r="AA68" s="8">
        <v>8742.5551026159337</v>
      </c>
      <c r="AB68" s="8">
        <v>10345.95949908</v>
      </c>
      <c r="AC68" s="8">
        <v>9247.5145225324632</v>
      </c>
      <c r="AD68" s="8">
        <v>8236.2905989270312</v>
      </c>
      <c r="AE68" s="8">
        <v>10158.58637800983</v>
      </c>
      <c r="AF68" s="25">
        <v>39.038571569497883</v>
      </c>
      <c r="AG68" s="25">
        <v>34.993982440564267</v>
      </c>
      <c r="AH68" s="95">
        <v>42.787215152411953</v>
      </c>
      <c r="AI68" s="25">
        <v>32.922517733397846</v>
      </c>
      <c r="AJ68" s="25">
        <v>30.102841414672099</v>
      </c>
      <c r="AK68" s="95">
        <v>35.375290188024067</v>
      </c>
      <c r="AL68" s="25">
        <v>31.76329131739325</v>
      </c>
      <c r="AM68" s="25">
        <v>28.43810002606633</v>
      </c>
      <c r="AN68" s="107">
        <v>34.759149999999998</v>
      </c>
      <c r="AO68" s="25">
        <f t="shared" si="1"/>
        <v>6.1160538361000363</v>
      </c>
    </row>
    <row r="69" spans="1:41" x14ac:dyDescent="0.2">
      <c r="A69" s="82" t="s">
        <v>995</v>
      </c>
      <c r="B69" s="8">
        <v>43.454000000000001</v>
      </c>
      <c r="C69" s="8">
        <v>4.117</v>
      </c>
      <c r="D69" s="8">
        <v>15.096</v>
      </c>
      <c r="E69" s="8">
        <v>3.9</v>
      </c>
      <c r="F69" s="8">
        <v>8.8369999999999997</v>
      </c>
      <c r="G69" s="8">
        <v>0.16700000000000001</v>
      </c>
      <c r="H69" s="8">
        <v>5.6449999999999996</v>
      </c>
      <c r="I69" s="8">
        <v>11.262</v>
      </c>
      <c r="J69" s="8">
        <v>3.8109999999999999</v>
      </c>
      <c r="K69" s="8">
        <v>1.2210000000000001</v>
      </c>
      <c r="L69" s="8">
        <v>1.2E-2</v>
      </c>
      <c r="M69" s="8">
        <v>0.88400000000000001</v>
      </c>
      <c r="N69" s="8">
        <v>1.6262852475113609</v>
      </c>
      <c r="O69" s="8">
        <v>1.517287247131561</v>
      </c>
      <c r="P69">
        <v>67</v>
      </c>
      <c r="Q69" s="8">
        <v>1141.32075609097</v>
      </c>
      <c r="R69" s="8">
        <v>1.517287247131561</v>
      </c>
      <c r="S69" s="8">
        <v>1.7542285384065655</v>
      </c>
      <c r="T69" s="8">
        <v>1.2803459558565566</v>
      </c>
      <c r="U69" s="8">
        <v>8880</v>
      </c>
      <c r="V69" s="8">
        <v>8.8873649233184512E-2</v>
      </c>
      <c r="W69" s="8">
        <v>0.91112635076681547</v>
      </c>
      <c r="X69" s="8">
        <v>8000</v>
      </c>
      <c r="Y69" s="8">
        <v>9700</v>
      </c>
      <c r="Z69" s="8">
        <v>7720.4385796949446</v>
      </c>
      <c r="AA69" s="8">
        <v>7014.253472766607</v>
      </c>
      <c r="AB69" s="8">
        <v>8351.4321738598774</v>
      </c>
      <c r="AC69" s="8">
        <v>6926.1961159442417</v>
      </c>
      <c r="AD69" s="8">
        <v>6182.7355874983241</v>
      </c>
      <c r="AE69" s="8">
        <v>7610.1075396735087</v>
      </c>
      <c r="AF69" s="25">
        <v>30.55479925027128</v>
      </c>
      <c r="AG69" s="25">
        <v>27.66110946696919</v>
      </c>
      <c r="AH69" s="95">
        <v>33.251192002893688</v>
      </c>
      <c r="AI69" s="25">
        <v>26.741832164989461</v>
      </c>
      <c r="AJ69" s="25">
        <v>24.419695086536471</v>
      </c>
      <c r="AK69" s="95">
        <v>28.816718206766879</v>
      </c>
      <c r="AL69" s="25">
        <v>24.130137502693898</v>
      </c>
      <c r="AM69" s="25">
        <v>21.685428257861709</v>
      </c>
      <c r="AN69" s="107">
        <v>26.37903</v>
      </c>
      <c r="AO69" s="25">
        <f t="shared" si="1"/>
        <v>3.8129670852818194</v>
      </c>
    </row>
    <row r="70" spans="1:41" x14ac:dyDescent="0.2">
      <c r="A70" s="82" t="s">
        <v>996</v>
      </c>
      <c r="B70" s="8">
        <v>42.165999999999997</v>
      </c>
      <c r="C70" s="8">
        <v>4.1929999999999996</v>
      </c>
      <c r="D70" s="8">
        <v>15.106999999999999</v>
      </c>
      <c r="E70" s="8">
        <v>4.0090000000000003</v>
      </c>
      <c r="F70" s="8">
        <v>8.6340000000000003</v>
      </c>
      <c r="G70" s="8">
        <v>0.14299999999999999</v>
      </c>
      <c r="H70" s="8">
        <v>5.9749999999999996</v>
      </c>
      <c r="I70" s="8">
        <v>11.939</v>
      </c>
      <c r="J70" s="8">
        <v>3.8650000000000002</v>
      </c>
      <c r="K70" s="8">
        <v>1.401</v>
      </c>
      <c r="L70" s="8">
        <v>6.0000000000000001E-3</v>
      </c>
      <c r="M70" s="8">
        <v>1.071</v>
      </c>
      <c r="N70" s="8">
        <v>1.5138831627800939</v>
      </c>
      <c r="O70" s="8">
        <v>1.0031579274010103</v>
      </c>
      <c r="P70">
        <v>68</v>
      </c>
      <c r="Q70" s="8">
        <v>1152.498867277</v>
      </c>
      <c r="R70" s="8">
        <v>1.0031579274010103</v>
      </c>
      <c r="S70" s="8">
        <v>1.1267031017854836</v>
      </c>
      <c r="T70" s="8">
        <v>0.87961275301653674</v>
      </c>
      <c r="U70" s="8">
        <v>6020</v>
      </c>
      <c r="V70" s="8">
        <v>0.10444180248075099</v>
      </c>
      <c r="W70" s="8">
        <v>0.89555819751924903</v>
      </c>
      <c r="X70" s="8">
        <v>5500</v>
      </c>
      <c r="Y70" s="8">
        <v>6510</v>
      </c>
      <c r="Z70" s="8">
        <v>5413.2070968067464</v>
      </c>
      <c r="AA70" s="8">
        <v>4971.5235323974548</v>
      </c>
      <c r="AB70" s="8">
        <v>5824.2322793606454</v>
      </c>
      <c r="AC70" s="8">
        <v>4673.6159197391798</v>
      </c>
      <c r="AD70" s="8">
        <v>4242.9397261329832</v>
      </c>
      <c r="AE70" s="8">
        <v>5083.5006937993012</v>
      </c>
      <c r="AF70" s="25">
        <v>21.150307454539469</v>
      </c>
      <c r="AG70" s="25">
        <v>19.440399855315508</v>
      </c>
      <c r="AH70" s="95">
        <v>22.76156653842359</v>
      </c>
      <c r="AI70" s="25">
        <v>19.155000153913871</v>
      </c>
      <c r="AJ70" s="25">
        <v>17.702619224614299</v>
      </c>
      <c r="AK70" s="95">
        <v>20.506567621454881</v>
      </c>
      <c r="AL70" s="25">
        <v>16.723014434708428</v>
      </c>
      <c r="AM70" s="25">
        <v>15.30682886499287</v>
      </c>
      <c r="AN70" s="107">
        <v>18.070830000000001</v>
      </c>
      <c r="AO70" s="25">
        <f t="shared" si="1"/>
        <v>1.9953073006255977</v>
      </c>
    </row>
    <row r="71" spans="1:41" s="7" customFormat="1" x14ac:dyDescent="0.2">
      <c r="A71" s="101" t="s">
        <v>997</v>
      </c>
      <c r="B71" s="43">
        <v>42.530999999999999</v>
      </c>
      <c r="C71" s="43">
        <v>4.2050000000000001</v>
      </c>
      <c r="D71" s="43">
        <v>15.282999999999999</v>
      </c>
      <c r="E71" s="43">
        <v>3.96</v>
      </c>
      <c r="F71" s="43">
        <v>8.6820000000000004</v>
      </c>
      <c r="G71" s="43">
        <v>0.13</v>
      </c>
      <c r="H71" s="43">
        <v>6.008</v>
      </c>
      <c r="I71" s="43">
        <v>11.904999999999999</v>
      </c>
      <c r="J71" s="43">
        <v>3.7120000000000002</v>
      </c>
      <c r="K71" s="43">
        <v>1.4750000000000001</v>
      </c>
      <c r="L71" s="43">
        <v>0</v>
      </c>
      <c r="M71" s="43">
        <v>1.0569999999999999</v>
      </c>
      <c r="N71" s="43">
        <v>1.073619850701989</v>
      </c>
      <c r="O71" s="43">
        <v>1.0422845308840205</v>
      </c>
      <c r="P71" s="7">
        <v>69</v>
      </c>
      <c r="Q71" s="43">
        <v>1159.95465015275</v>
      </c>
      <c r="R71" s="43">
        <v>1.0422845308840205</v>
      </c>
      <c r="S71" s="43">
        <v>1.1780434913159981</v>
      </c>
      <c r="T71" s="43">
        <v>0.90652557045204307</v>
      </c>
      <c r="U71" s="43">
        <v>6580</v>
      </c>
      <c r="V71" s="43">
        <v>5.5420301506196833E-2</v>
      </c>
      <c r="W71" s="43">
        <v>0.94457969849380319</v>
      </c>
      <c r="X71" s="43">
        <v>5980</v>
      </c>
      <c r="Y71" s="43">
        <v>7140</v>
      </c>
      <c r="Z71" s="43">
        <v>5904.3695603836204</v>
      </c>
      <c r="AA71" s="43">
        <v>5398.7644185454719</v>
      </c>
      <c r="AB71" s="43">
        <v>6371.2175810113831</v>
      </c>
      <c r="AC71" s="43">
        <v>4799.9684861000133</v>
      </c>
      <c r="AD71" s="43">
        <v>4315.0143863197382</v>
      </c>
      <c r="AE71" s="43">
        <v>5259.6401481162966</v>
      </c>
      <c r="AF71" s="44">
        <v>22.991746407549901</v>
      </c>
      <c r="AG71" s="44">
        <v>21.018776100753019</v>
      </c>
      <c r="AH71" s="97">
        <v>24.833185360560321</v>
      </c>
      <c r="AI71" s="44">
        <v>20.770081747997828</v>
      </c>
      <c r="AJ71" s="44">
        <v>19.10750852831368</v>
      </c>
      <c r="AK71" s="97">
        <v>22.305210552140291</v>
      </c>
      <c r="AL71" s="44">
        <v>17.13849753740427</v>
      </c>
      <c r="AM71" s="44">
        <v>15.54383080569445</v>
      </c>
      <c r="AN71" s="108">
        <v>18.650030000000001</v>
      </c>
      <c r="AO71" s="44">
        <f t="shared" si="1"/>
        <v>2.2216646595520722</v>
      </c>
    </row>
    <row r="72" spans="1:41" x14ac:dyDescent="0.2"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4"/>
      <c r="AI72" s="8"/>
      <c r="AJ72" s="8"/>
      <c r="AK72" s="94"/>
      <c r="AL72" s="8"/>
      <c r="AM72" s="8"/>
      <c r="AN72" s="8"/>
      <c r="AO72" s="8"/>
    </row>
    <row r="73" spans="1:41" x14ac:dyDescent="0.2"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94"/>
      <c r="AI73" s="8"/>
      <c r="AJ73" s="8"/>
      <c r="AK73" s="94"/>
      <c r="AL73" s="8"/>
      <c r="AM73" s="8"/>
      <c r="AN73" s="8"/>
      <c r="AO73" s="8"/>
    </row>
    <row r="74" spans="1:41" x14ac:dyDescent="0.2"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94"/>
      <c r="AI74" s="8"/>
      <c r="AJ74" s="8"/>
      <c r="AK74" s="94"/>
      <c r="AL74" s="8"/>
      <c r="AM74" s="8"/>
      <c r="AN74" s="8"/>
      <c r="AO74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8E80-704D-6E46-AC98-859F0730F5F5}">
  <dimension ref="A1:AR43"/>
  <sheetViews>
    <sheetView topLeftCell="A2" zoomScale="87" workbookViewId="0">
      <selection activeCell="AP7" sqref="AP7"/>
    </sheetView>
  </sheetViews>
  <sheetFormatPr baseColWidth="10" defaultRowHeight="15" x14ac:dyDescent="0.2"/>
  <cols>
    <col min="1" max="1" width="16.33203125" customWidth="1"/>
    <col min="2" max="2" width="41.6640625" customWidth="1"/>
    <col min="4" max="4" width="28" customWidth="1"/>
    <col min="18" max="18" width="13.6640625" customWidth="1"/>
    <col min="19" max="19" width="10.83203125" style="1"/>
    <col min="20" max="20" width="15.6640625" customWidth="1"/>
    <col min="21" max="21" width="29" customWidth="1"/>
    <col min="22" max="22" width="18.83203125" customWidth="1"/>
    <col min="23" max="24" width="22" customWidth="1"/>
    <col min="25" max="25" width="20.6640625" customWidth="1"/>
    <col min="26" max="26" width="21.6640625" customWidth="1"/>
    <col min="27" max="27" width="18.6640625" customWidth="1"/>
    <col min="28" max="28" width="22.5" customWidth="1"/>
    <col min="29" max="29" width="20.1640625" customWidth="1"/>
    <col min="30" max="30" width="8.83203125"/>
    <col min="31" max="31" width="14.5" customWidth="1"/>
    <col min="32" max="32" width="17.6640625" customWidth="1"/>
    <col min="33" max="33" width="19.33203125" customWidth="1"/>
    <col min="34" max="34" width="18.1640625" customWidth="1"/>
    <col min="35" max="35" width="20.1640625" customWidth="1"/>
    <col min="36" max="36" width="26" customWidth="1"/>
    <col min="37" max="37" width="8.83203125"/>
    <col min="38" max="44" width="26.1640625" customWidth="1"/>
  </cols>
  <sheetData>
    <row r="1" spans="1:44" x14ac:dyDescent="0.2">
      <c r="A1" s="15" t="s">
        <v>1109</v>
      </c>
      <c r="B1" s="15" t="s">
        <v>1146</v>
      </c>
      <c r="C1" t="s">
        <v>1148</v>
      </c>
      <c r="D1" s="15" t="s">
        <v>1693</v>
      </c>
      <c r="E1" s="15" t="s">
        <v>4</v>
      </c>
      <c r="F1" s="15" t="s">
        <v>5</v>
      </c>
      <c r="G1" s="15" t="s">
        <v>7</v>
      </c>
      <c r="H1" s="15" t="s">
        <v>6</v>
      </c>
      <c r="I1" s="15" t="s">
        <v>16</v>
      </c>
      <c r="J1" s="15" t="s">
        <v>8</v>
      </c>
      <c r="K1" s="15" t="s">
        <v>9</v>
      </c>
      <c r="L1" s="15" t="s">
        <v>13</v>
      </c>
      <c r="M1" s="15" t="s">
        <v>11</v>
      </c>
      <c r="N1" s="15" t="s">
        <v>10</v>
      </c>
      <c r="O1" s="15" t="s">
        <v>12</v>
      </c>
      <c r="P1" s="15" t="s">
        <v>17</v>
      </c>
      <c r="Q1" s="15" t="s">
        <v>18</v>
      </c>
      <c r="R1" s="15" t="s">
        <v>1150</v>
      </c>
      <c r="S1" s="17" t="s">
        <v>1149</v>
      </c>
      <c r="T1" s="2" t="s">
        <v>1151</v>
      </c>
      <c r="U1" s="2" t="s">
        <v>1147</v>
      </c>
      <c r="V1" s="2" t="s">
        <v>1152</v>
      </c>
      <c r="W1" s="2" t="s">
        <v>1153</v>
      </c>
      <c r="X1" s="2" t="s">
        <v>1154</v>
      </c>
      <c r="Y1" s="2" t="s">
        <v>1155</v>
      </c>
      <c r="Z1" s="2" t="s">
        <v>1156</v>
      </c>
      <c r="AA1" s="2" t="s">
        <v>1157</v>
      </c>
      <c r="AB1" s="2" t="s">
        <v>1158</v>
      </c>
      <c r="AC1" s="2" t="s">
        <v>1159</v>
      </c>
      <c r="AD1" s="2" t="s">
        <v>1160</v>
      </c>
      <c r="AE1" s="2" t="s">
        <v>1350</v>
      </c>
      <c r="AF1" s="2" t="s">
        <v>1351</v>
      </c>
      <c r="AG1" s="2" t="s">
        <v>1352</v>
      </c>
      <c r="AH1" s="2" t="s">
        <v>1353</v>
      </c>
      <c r="AI1" s="2" t="s">
        <v>1161</v>
      </c>
      <c r="AJ1" s="2" t="s">
        <v>1354</v>
      </c>
      <c r="AK1" s="2" t="s">
        <v>1355</v>
      </c>
      <c r="AL1" s="2" t="s">
        <v>1350</v>
      </c>
      <c r="AM1" s="2" t="s">
        <v>1351</v>
      </c>
      <c r="AN1" s="2" t="s">
        <v>1352</v>
      </c>
      <c r="AO1" s="2" t="s">
        <v>1353</v>
      </c>
      <c r="AP1" s="2" t="s">
        <v>1161</v>
      </c>
      <c r="AQ1" s="2" t="s">
        <v>1354</v>
      </c>
      <c r="AR1" s="2" t="s">
        <v>1355</v>
      </c>
    </row>
    <row r="2" spans="1:44" x14ac:dyDescent="0.2">
      <c r="A2">
        <v>0</v>
      </c>
      <c r="B2" t="s">
        <v>954</v>
      </c>
      <c r="C2" s="16">
        <v>0.94765862811116675</v>
      </c>
      <c r="S2" s="1">
        <v>1150</v>
      </c>
      <c r="T2" t="s">
        <v>954</v>
      </c>
      <c r="U2" s="16">
        <v>0.94765862811116675</v>
      </c>
      <c r="V2" s="25">
        <v>25.03411703706734</v>
      </c>
      <c r="W2" s="8">
        <v>7.2011053321425482</v>
      </c>
      <c r="X2" s="8">
        <v>7.2031723600117568</v>
      </c>
      <c r="Y2" s="8">
        <v>7.1926987309552839</v>
      </c>
      <c r="Z2" s="8">
        <v>0.25461082451989397</v>
      </c>
      <c r="AA2" s="25">
        <v>25.04091401141612</v>
      </c>
      <c r="AB2" s="25">
        <v>25.00647374619475</v>
      </c>
      <c r="AC2" s="25">
        <v>0.83723266094470439</v>
      </c>
      <c r="AD2">
        <v>50</v>
      </c>
      <c r="AE2">
        <v>2.9250000000000001E-3</v>
      </c>
      <c r="AF2">
        <v>0</v>
      </c>
      <c r="AG2">
        <v>1423.15</v>
      </c>
      <c r="AH2" s="16">
        <v>0.94765862811116675</v>
      </c>
      <c r="AI2" t="s">
        <v>1225</v>
      </c>
      <c r="AK2" t="s">
        <v>1356</v>
      </c>
      <c r="AL2">
        <v>2.9250000000000001E-3</v>
      </c>
      <c r="AM2">
        <v>0</v>
      </c>
      <c r="AN2">
        <v>1423.15</v>
      </c>
      <c r="AO2" s="16">
        <v>0.94765862811116675</v>
      </c>
      <c r="AQ2">
        <v>2800</v>
      </c>
      <c r="AR2" t="s">
        <v>1356</v>
      </c>
    </row>
    <row r="3" spans="1:44" x14ac:dyDescent="0.2">
      <c r="A3">
        <v>0</v>
      </c>
      <c r="B3" t="s">
        <v>963</v>
      </c>
      <c r="C3" s="16">
        <v>0.91570685388744821</v>
      </c>
      <c r="S3" s="1">
        <v>1150</v>
      </c>
      <c r="T3" t="s">
        <v>963</v>
      </c>
      <c r="U3" s="16">
        <v>0.91570685388744821</v>
      </c>
      <c r="V3" s="25">
        <v>23.24418739218698</v>
      </c>
      <c r="W3" s="8">
        <v>6.6567698278379837</v>
      </c>
      <c r="X3" s="8">
        <v>6.6516108974805643</v>
      </c>
      <c r="Y3" s="8">
        <v>6.6516302677105941</v>
      </c>
      <c r="Z3" s="8">
        <v>0.24247122853387421</v>
      </c>
      <c r="AA3" s="25">
        <v>23.227223364836949</v>
      </c>
      <c r="AB3" s="25">
        <v>23.22728705965142</v>
      </c>
      <c r="AC3" s="25">
        <v>0.79731422358315818</v>
      </c>
      <c r="AD3">
        <v>50</v>
      </c>
      <c r="AE3">
        <v>2.9250000000000001E-3</v>
      </c>
      <c r="AF3">
        <v>0</v>
      </c>
      <c r="AG3">
        <v>1423.15</v>
      </c>
      <c r="AH3" s="16">
        <v>0.91570685388744821</v>
      </c>
      <c r="AI3" t="s">
        <v>1225</v>
      </c>
      <c r="AK3" t="s">
        <v>1356</v>
      </c>
      <c r="AL3">
        <v>2.9250000000000001E-3</v>
      </c>
      <c r="AM3">
        <v>0</v>
      </c>
      <c r="AN3">
        <v>1423.15</v>
      </c>
      <c r="AO3" s="16">
        <v>0.91570685388744821</v>
      </c>
      <c r="AQ3">
        <v>2800</v>
      </c>
      <c r="AR3" t="s">
        <v>1356</v>
      </c>
    </row>
    <row r="4" spans="1:44" x14ac:dyDescent="0.2">
      <c r="A4">
        <v>0</v>
      </c>
      <c r="B4" t="s">
        <v>964</v>
      </c>
      <c r="C4" s="16">
        <v>0.92148302601311549</v>
      </c>
      <c r="S4" s="1">
        <v>1150</v>
      </c>
      <c r="T4" t="s">
        <v>964</v>
      </c>
      <c r="U4" s="16">
        <v>0.92148302601311549</v>
      </c>
      <c r="V4" s="25">
        <v>23.5594441643997</v>
      </c>
      <c r="W4" s="8">
        <v>6.7526425648355914</v>
      </c>
      <c r="X4" s="8">
        <v>6.7478001517350359</v>
      </c>
      <c r="Y4" s="8">
        <v>6.7467316291260646</v>
      </c>
      <c r="Z4" s="8">
        <v>0.23650772379281659</v>
      </c>
      <c r="AA4" s="25">
        <v>23.54352093563196</v>
      </c>
      <c r="AB4" s="25">
        <v>23.540007329999231</v>
      </c>
      <c r="AC4" s="25">
        <v>0.77770452728557626</v>
      </c>
      <c r="AD4">
        <v>50</v>
      </c>
      <c r="AE4">
        <v>2.9250000000000001E-3</v>
      </c>
      <c r="AF4">
        <v>0</v>
      </c>
      <c r="AG4">
        <v>1423.15</v>
      </c>
      <c r="AH4" s="16">
        <v>0.92148302601311549</v>
      </c>
      <c r="AI4" t="s">
        <v>1225</v>
      </c>
      <c r="AK4" t="s">
        <v>1356</v>
      </c>
      <c r="AL4">
        <v>2.9250000000000001E-3</v>
      </c>
      <c r="AM4">
        <v>0</v>
      </c>
      <c r="AN4">
        <v>1423.15</v>
      </c>
      <c r="AO4" s="16">
        <v>0.92148302601311549</v>
      </c>
      <c r="AQ4">
        <v>2800</v>
      </c>
      <c r="AR4" t="s">
        <v>1356</v>
      </c>
    </row>
    <row r="5" spans="1:44" x14ac:dyDescent="0.2">
      <c r="A5">
        <v>0</v>
      </c>
      <c r="B5" t="s">
        <v>955</v>
      </c>
      <c r="C5" s="16">
        <v>0.90108203070930393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">
        <v>1150</v>
      </c>
      <c r="T5" t="s">
        <v>955</v>
      </c>
      <c r="U5" s="16">
        <v>0.90108203070930393</v>
      </c>
      <c r="V5" s="25">
        <v>22.462063454971648</v>
      </c>
      <c r="W5" s="8">
        <v>6.4189181172914278</v>
      </c>
      <c r="X5" s="8">
        <v>6.4135107733634289</v>
      </c>
      <c r="Y5" s="8">
        <v>6.4208536854932188</v>
      </c>
      <c r="Z5" s="8">
        <v>0.2372771084214608</v>
      </c>
      <c r="AA5" s="25">
        <v>22.444282573290678</v>
      </c>
      <c r="AB5" s="25">
        <v>22.46842815261984</v>
      </c>
      <c r="AC5" s="25">
        <v>0.78023448233027803</v>
      </c>
      <c r="AD5">
        <v>50</v>
      </c>
      <c r="AE5">
        <v>2.9250000000000001E-3</v>
      </c>
      <c r="AF5">
        <v>0</v>
      </c>
      <c r="AG5">
        <v>1423.15</v>
      </c>
      <c r="AH5" s="16">
        <v>0.90108203070930393</v>
      </c>
      <c r="AI5" t="s">
        <v>1225</v>
      </c>
      <c r="AK5" t="s">
        <v>1356</v>
      </c>
      <c r="AL5">
        <v>2.9250000000000001E-3</v>
      </c>
      <c r="AM5">
        <v>0</v>
      </c>
      <c r="AN5">
        <v>1423.15</v>
      </c>
      <c r="AO5" s="16">
        <v>0.90108203070930393</v>
      </c>
      <c r="AQ5">
        <v>2800</v>
      </c>
      <c r="AR5" t="s">
        <v>1356</v>
      </c>
    </row>
    <row r="6" spans="1:44" x14ac:dyDescent="0.2">
      <c r="A6">
        <v>0</v>
      </c>
      <c r="B6" t="s">
        <v>956</v>
      </c>
      <c r="C6" s="16">
        <v>0.92543757997733311</v>
      </c>
      <c r="S6" s="1">
        <v>1150</v>
      </c>
      <c r="T6" t="s">
        <v>956</v>
      </c>
      <c r="U6" s="16">
        <v>0.92543757997733311</v>
      </c>
      <c r="V6" s="25">
        <v>23.777376102566649</v>
      </c>
      <c r="W6" s="8">
        <v>6.8189178465515434</v>
      </c>
      <c r="X6" s="8">
        <v>6.8248407024701576</v>
      </c>
      <c r="Y6" s="8">
        <v>6.8225461308408004</v>
      </c>
      <c r="Z6" s="8">
        <v>0.23782580033711639</v>
      </c>
      <c r="AA6" s="25">
        <v>23.79685213399809</v>
      </c>
      <c r="AB6" s="25">
        <v>23.789306931178849</v>
      </c>
      <c r="AC6" s="25">
        <v>0.7820387370922246</v>
      </c>
      <c r="AD6">
        <v>50</v>
      </c>
      <c r="AE6">
        <v>2.9250000000000001E-3</v>
      </c>
      <c r="AF6">
        <v>0</v>
      </c>
      <c r="AG6">
        <v>1423.15</v>
      </c>
      <c r="AH6" s="16">
        <v>0.92543757997733311</v>
      </c>
      <c r="AI6" t="s">
        <v>1225</v>
      </c>
      <c r="AK6" t="s">
        <v>1356</v>
      </c>
      <c r="AL6">
        <v>2.9250000000000001E-3</v>
      </c>
      <c r="AM6">
        <v>0</v>
      </c>
      <c r="AN6">
        <v>1423.15</v>
      </c>
      <c r="AO6" s="16">
        <v>0.92543757997733311</v>
      </c>
      <c r="AQ6">
        <v>2800</v>
      </c>
      <c r="AR6" t="s">
        <v>1356</v>
      </c>
    </row>
    <row r="7" spans="1:44" x14ac:dyDescent="0.2">
      <c r="A7">
        <v>0</v>
      </c>
      <c r="B7" t="s">
        <v>957</v>
      </c>
      <c r="C7" s="16">
        <v>0.93749303635065429</v>
      </c>
      <c r="S7" s="1">
        <v>1150</v>
      </c>
      <c r="T7" t="s">
        <v>957</v>
      </c>
      <c r="U7" s="16">
        <v>0.93749303635065429</v>
      </c>
      <c r="V7" s="25">
        <v>24.452363381873621</v>
      </c>
      <c r="W7" s="8">
        <v>7.0241882280615879</v>
      </c>
      <c r="X7" s="8">
        <v>7.0241155980150856</v>
      </c>
      <c r="Y7" s="8">
        <v>7.0229382634662016</v>
      </c>
      <c r="Z7" s="8">
        <v>0.24205892332301601</v>
      </c>
      <c r="AA7" s="25">
        <v>24.45212455366508</v>
      </c>
      <c r="AB7" s="25">
        <v>24.44825314348822</v>
      </c>
      <c r="AC7" s="25">
        <v>0.79595844701922336</v>
      </c>
      <c r="AD7">
        <v>50</v>
      </c>
      <c r="AE7">
        <v>2.9250000000000001E-3</v>
      </c>
      <c r="AF7">
        <v>0</v>
      </c>
      <c r="AG7">
        <v>1423.15</v>
      </c>
      <c r="AH7" s="16">
        <v>0.93749303635065429</v>
      </c>
      <c r="AI7" t="s">
        <v>1225</v>
      </c>
      <c r="AK7" t="s">
        <v>1356</v>
      </c>
      <c r="AL7">
        <v>2.9250000000000001E-3</v>
      </c>
      <c r="AM7">
        <v>0</v>
      </c>
      <c r="AN7">
        <v>1423.15</v>
      </c>
      <c r="AO7" s="16">
        <v>0.93749303635065429</v>
      </c>
      <c r="AQ7">
        <v>2800</v>
      </c>
      <c r="AR7" t="s">
        <v>1356</v>
      </c>
    </row>
    <row r="8" spans="1:44" x14ac:dyDescent="0.2">
      <c r="A8">
        <v>0</v>
      </c>
      <c r="B8" t="s">
        <v>958</v>
      </c>
      <c r="C8" s="16">
        <v>0.92637347728645936</v>
      </c>
      <c r="S8" s="1">
        <v>1150</v>
      </c>
      <c r="T8" t="s">
        <v>958</v>
      </c>
      <c r="U8" s="16">
        <v>0.92637347728645936</v>
      </c>
      <c r="V8" s="25">
        <v>23.82920318655129</v>
      </c>
      <c r="W8" s="8">
        <v>6.8346789810621127</v>
      </c>
      <c r="X8" s="8">
        <v>6.8380759623601914</v>
      </c>
      <c r="Y8" s="8">
        <v>6.8285778392779548</v>
      </c>
      <c r="Z8" s="8">
        <v>0.25190163142642552</v>
      </c>
      <c r="AA8" s="25">
        <v>23.840373425274379</v>
      </c>
      <c r="AB8" s="25">
        <v>23.80914090058846</v>
      </c>
      <c r="AC8" s="25">
        <v>0.82832406506338319</v>
      </c>
      <c r="AD8">
        <v>50</v>
      </c>
      <c r="AE8">
        <v>2.9250000000000001E-3</v>
      </c>
      <c r="AF8">
        <v>0</v>
      </c>
      <c r="AG8">
        <v>1423.15</v>
      </c>
      <c r="AH8" s="16">
        <v>0.92637347728645936</v>
      </c>
      <c r="AI8" t="s">
        <v>1225</v>
      </c>
      <c r="AK8" t="s">
        <v>1356</v>
      </c>
      <c r="AL8">
        <v>2.9250000000000001E-3</v>
      </c>
      <c r="AM8">
        <v>0</v>
      </c>
      <c r="AN8">
        <v>1423.15</v>
      </c>
      <c r="AO8" s="16">
        <v>0.92637347728645936</v>
      </c>
      <c r="AQ8">
        <v>2800</v>
      </c>
      <c r="AR8" t="s">
        <v>1356</v>
      </c>
    </row>
    <row r="9" spans="1:44" x14ac:dyDescent="0.2">
      <c r="A9">
        <v>0</v>
      </c>
      <c r="B9" t="s">
        <v>959</v>
      </c>
      <c r="C9" s="16">
        <v>0.92738004731261026</v>
      </c>
      <c r="S9" s="1">
        <v>1150</v>
      </c>
      <c r="T9" t="s">
        <v>959</v>
      </c>
      <c r="U9" s="16">
        <v>0.92738004731261026</v>
      </c>
      <c r="V9" s="25">
        <v>23.8850512529776</v>
      </c>
      <c r="W9" s="8">
        <v>6.8516629365430166</v>
      </c>
      <c r="X9" s="8">
        <v>6.8481116080509583</v>
      </c>
      <c r="Y9" s="8">
        <v>6.8581899051307511</v>
      </c>
      <c r="Z9" s="8">
        <v>0.2599182390266444</v>
      </c>
      <c r="AA9" s="25">
        <v>23.873373476870071</v>
      </c>
      <c r="AB9" s="25">
        <v>23.90651377833926</v>
      </c>
      <c r="AC9" s="25">
        <v>0.85468494632417358</v>
      </c>
      <c r="AD9">
        <v>50</v>
      </c>
      <c r="AE9">
        <v>2.9250000000000001E-3</v>
      </c>
      <c r="AF9">
        <v>0</v>
      </c>
      <c r="AG9">
        <v>1423.15</v>
      </c>
      <c r="AH9" s="16">
        <v>0.92738004731261026</v>
      </c>
      <c r="AI9" t="s">
        <v>1225</v>
      </c>
      <c r="AK9" t="s">
        <v>1356</v>
      </c>
      <c r="AL9">
        <v>2.9250000000000001E-3</v>
      </c>
      <c r="AM9">
        <v>0</v>
      </c>
      <c r="AN9">
        <v>1423.15</v>
      </c>
      <c r="AO9" s="16">
        <v>0.92738004731261026</v>
      </c>
      <c r="AQ9">
        <v>2800</v>
      </c>
      <c r="AR9" t="s">
        <v>1356</v>
      </c>
    </row>
    <row r="10" spans="1:44" x14ac:dyDescent="0.2">
      <c r="A10">
        <v>0</v>
      </c>
      <c r="B10" t="s">
        <v>960</v>
      </c>
      <c r="C10" s="16">
        <v>0.51960697639845987</v>
      </c>
      <c r="S10" s="1">
        <v>1150</v>
      </c>
      <c r="T10" t="s">
        <v>960</v>
      </c>
      <c r="U10" s="16">
        <v>0.51960697639845987</v>
      </c>
      <c r="V10" s="25">
        <v>8.1405871844592248</v>
      </c>
      <c r="W10" s="8">
        <v>2.23605648782726</v>
      </c>
      <c r="X10" s="8">
        <v>2.235049258455331</v>
      </c>
      <c r="Y10" s="8">
        <v>2.2369556851644239</v>
      </c>
      <c r="Z10" s="8">
        <v>9.3707595216948422E-2</v>
      </c>
      <c r="AA10" s="25">
        <v>8.1369202652371158</v>
      </c>
      <c r="AB10" s="25">
        <v>8.1438608022587147</v>
      </c>
      <c r="AC10" s="25">
        <v>0.34115186841760747</v>
      </c>
      <c r="AD10">
        <v>50</v>
      </c>
      <c r="AE10">
        <v>2.9250000000000001E-3</v>
      </c>
      <c r="AF10">
        <v>0</v>
      </c>
      <c r="AG10">
        <v>1423.15</v>
      </c>
      <c r="AH10" s="16">
        <v>0.51960697639845987</v>
      </c>
      <c r="AI10" t="s">
        <v>1225</v>
      </c>
      <c r="AK10" t="s">
        <v>1356</v>
      </c>
      <c r="AL10">
        <v>2.9250000000000001E-3</v>
      </c>
      <c r="AM10">
        <v>0</v>
      </c>
      <c r="AN10">
        <v>1423.15</v>
      </c>
      <c r="AO10" s="16">
        <v>0.51960697639845987</v>
      </c>
      <c r="AQ10">
        <v>2800</v>
      </c>
      <c r="AR10" t="s">
        <v>1356</v>
      </c>
    </row>
    <row r="11" spans="1:44" x14ac:dyDescent="0.2">
      <c r="A11">
        <v>0</v>
      </c>
      <c r="B11" t="s">
        <v>961</v>
      </c>
      <c r="C11" s="16">
        <v>0.47897538370073151</v>
      </c>
      <c r="S11" s="1">
        <v>1150</v>
      </c>
      <c r="T11" t="s">
        <v>961</v>
      </c>
      <c r="U11" s="16">
        <v>0.47897538370073151</v>
      </c>
      <c r="V11" s="25">
        <v>7.1498461063477734</v>
      </c>
      <c r="W11" s="8">
        <v>1.9639197284916059</v>
      </c>
      <c r="X11" s="8">
        <v>1.968160308314383</v>
      </c>
      <c r="Y11" s="8">
        <v>1.9681522939962981</v>
      </c>
      <c r="Z11" s="8">
        <v>8.1717374806019233E-2</v>
      </c>
      <c r="AA11" s="25">
        <v>7.1652843611270693</v>
      </c>
      <c r="AB11" s="25">
        <v>7.1652551842008823</v>
      </c>
      <c r="AC11" s="25">
        <v>0.29750027233879139</v>
      </c>
      <c r="AD11">
        <v>50</v>
      </c>
      <c r="AE11">
        <v>2.9250000000000001E-3</v>
      </c>
      <c r="AF11">
        <v>0</v>
      </c>
      <c r="AG11">
        <v>1423.15</v>
      </c>
      <c r="AH11" s="16">
        <v>0.47897538370073151</v>
      </c>
      <c r="AI11" t="s">
        <v>1225</v>
      </c>
      <c r="AK11" t="s">
        <v>1356</v>
      </c>
      <c r="AL11">
        <v>2.9250000000000001E-3</v>
      </c>
      <c r="AM11">
        <v>0</v>
      </c>
      <c r="AN11">
        <v>1423.15</v>
      </c>
      <c r="AO11" s="16">
        <v>0.47897538370073151</v>
      </c>
      <c r="AQ11">
        <v>2800</v>
      </c>
      <c r="AR11" t="s">
        <v>1356</v>
      </c>
    </row>
    <row r="12" spans="1:44" x14ac:dyDescent="0.2">
      <c r="A12">
        <v>0</v>
      </c>
      <c r="B12" t="s">
        <v>962</v>
      </c>
      <c r="C12" s="16">
        <v>0.91548393924257598</v>
      </c>
      <c r="S12" s="1">
        <v>1150</v>
      </c>
      <c r="T12" t="s">
        <v>962</v>
      </c>
      <c r="U12" s="16">
        <v>0.91548393924257598</v>
      </c>
      <c r="V12" s="25">
        <v>23.232093517690291</v>
      </c>
      <c r="W12" s="8">
        <v>6.6530919596647946</v>
      </c>
      <c r="X12" s="8">
        <v>6.6594482958532026</v>
      </c>
      <c r="Y12" s="8">
        <v>6.6696862361827378</v>
      </c>
      <c r="Z12" s="8">
        <v>0.23661054413479851</v>
      </c>
      <c r="AA12" s="25">
        <v>23.252994955289871</v>
      </c>
      <c r="AB12" s="25">
        <v>23.286660209078089</v>
      </c>
      <c r="AC12" s="25">
        <v>0.7780426297550177</v>
      </c>
      <c r="AD12">
        <v>50</v>
      </c>
      <c r="AE12">
        <v>2.9250000000000001E-3</v>
      </c>
      <c r="AF12">
        <v>0</v>
      </c>
      <c r="AG12">
        <v>1423.15</v>
      </c>
      <c r="AH12" s="16">
        <v>0.91548393924257598</v>
      </c>
      <c r="AI12" t="s">
        <v>1225</v>
      </c>
      <c r="AK12" t="s">
        <v>1356</v>
      </c>
      <c r="AL12">
        <v>2.9250000000000001E-3</v>
      </c>
      <c r="AM12">
        <v>0</v>
      </c>
      <c r="AN12">
        <v>1423.15</v>
      </c>
      <c r="AO12" s="16">
        <v>0.91548393924257598</v>
      </c>
      <c r="AQ12">
        <v>2800</v>
      </c>
      <c r="AR12" t="s">
        <v>1356</v>
      </c>
    </row>
    <row r="13" spans="1:44" x14ac:dyDescent="0.2">
      <c r="A13">
        <v>0</v>
      </c>
      <c r="B13" t="s">
        <v>971</v>
      </c>
      <c r="C13" s="16">
        <v>0.91993544611933631</v>
      </c>
      <c r="D13" s="6" t="s">
        <v>241</v>
      </c>
      <c r="E13" s="6"/>
      <c r="F13" s="106">
        <v>44.758850000000002</v>
      </c>
      <c r="G13" s="106">
        <v>39.564619999999998</v>
      </c>
      <c r="H13" s="106">
        <v>4.6429999999999999E-2</v>
      </c>
      <c r="I13" s="106"/>
      <c r="J13" s="8"/>
      <c r="K13" s="106">
        <v>0.37716</v>
      </c>
      <c r="L13" s="106">
        <v>4.3560000000000001E-2</v>
      </c>
      <c r="M13" s="106">
        <v>15.973229999999999</v>
      </c>
      <c r="N13" s="106">
        <v>0.22356000000000001</v>
      </c>
      <c r="O13" s="106">
        <v>8.2570000000000005E-2</v>
      </c>
      <c r="P13" s="106">
        <v>0.22697000000000001</v>
      </c>
      <c r="Q13" s="8">
        <v>101.29689999999999</v>
      </c>
      <c r="R13" s="106">
        <v>0.83319072000000005</v>
      </c>
      <c r="S13" s="1">
        <v>1150</v>
      </c>
      <c r="T13" t="s">
        <v>971</v>
      </c>
      <c r="U13" s="16">
        <v>0.91993544611933631</v>
      </c>
      <c r="V13" s="25">
        <v>23.47462331881551</v>
      </c>
      <c r="W13" s="8">
        <v>6.7268476974849847</v>
      </c>
      <c r="X13" s="8">
        <v>6.7276418496917811</v>
      </c>
      <c r="Y13" s="8">
        <v>6.7252952785782369</v>
      </c>
      <c r="Z13" s="8">
        <v>0.24392453914497589</v>
      </c>
      <c r="AA13" s="25">
        <v>23.47723471668732</v>
      </c>
      <c r="AB13" s="25">
        <v>23.469518524804311</v>
      </c>
      <c r="AC13" s="25">
        <v>0.80209312138691902</v>
      </c>
      <c r="AD13">
        <v>50</v>
      </c>
      <c r="AE13">
        <v>2.9250000000000001E-3</v>
      </c>
      <c r="AF13">
        <v>0</v>
      </c>
      <c r="AG13">
        <v>1423.15</v>
      </c>
      <c r="AH13" s="16">
        <v>0.91993544611933631</v>
      </c>
      <c r="AI13" t="s">
        <v>1225</v>
      </c>
      <c r="AK13" t="s">
        <v>1356</v>
      </c>
      <c r="AL13">
        <v>2.9250000000000001E-3</v>
      </c>
      <c r="AM13">
        <v>0</v>
      </c>
      <c r="AN13">
        <v>1423.15</v>
      </c>
      <c r="AO13" s="16">
        <v>0.91993544611933631</v>
      </c>
      <c r="AQ13">
        <v>2800</v>
      </c>
      <c r="AR13" t="s">
        <v>1356</v>
      </c>
    </row>
    <row r="14" spans="1:44" x14ac:dyDescent="0.2">
      <c r="A14">
        <v>0</v>
      </c>
      <c r="B14" t="s">
        <v>981</v>
      </c>
      <c r="C14" s="16">
        <v>0.85575720847856485</v>
      </c>
      <c r="D14" s="6" t="s">
        <v>326</v>
      </c>
      <c r="E14" s="6"/>
      <c r="F14" s="106">
        <v>41.904110000000003</v>
      </c>
      <c r="G14" s="106">
        <v>38.770769999999999</v>
      </c>
      <c r="H14" s="106">
        <v>5.4010000000000002E-2</v>
      </c>
      <c r="I14" s="106"/>
      <c r="J14" s="8"/>
      <c r="K14" s="106">
        <v>0.34556999999999999</v>
      </c>
      <c r="L14" s="106">
        <v>5.4559999999999997E-2</v>
      </c>
      <c r="M14" s="106">
        <v>18.720490000000002</v>
      </c>
      <c r="N14" s="106">
        <v>0.27322999999999997</v>
      </c>
      <c r="O14" s="106">
        <v>3.2779999999999997E-2</v>
      </c>
      <c r="P14" s="106">
        <v>0.17366999999999999</v>
      </c>
      <c r="Q14" s="8">
        <v>100.3292</v>
      </c>
      <c r="R14" s="106">
        <v>0.79960087999999996</v>
      </c>
      <c r="S14" s="1">
        <v>1150</v>
      </c>
      <c r="T14" t="s">
        <v>981</v>
      </c>
      <c r="U14" s="16">
        <v>0.85575720847856485</v>
      </c>
      <c r="V14" s="25">
        <v>20.180318352208211</v>
      </c>
      <c r="W14" s="8">
        <v>5.7250166140900394</v>
      </c>
      <c r="X14" s="8">
        <v>5.7338587618432868</v>
      </c>
      <c r="Y14" s="8">
        <v>5.7277904830299384</v>
      </c>
      <c r="Z14" s="8">
        <v>0.21613478933874619</v>
      </c>
      <c r="AA14" s="25">
        <v>20.20939384381732</v>
      </c>
      <c r="AB14" s="25">
        <v>20.189439620630491</v>
      </c>
      <c r="AC14" s="25">
        <v>0.71071253605190954</v>
      </c>
      <c r="AD14">
        <v>50</v>
      </c>
      <c r="AE14">
        <v>2.9250000000000001E-3</v>
      </c>
      <c r="AF14">
        <v>0</v>
      </c>
      <c r="AG14">
        <v>1423.15</v>
      </c>
      <c r="AH14" s="16">
        <v>0.85575720847856485</v>
      </c>
      <c r="AI14" t="s">
        <v>1225</v>
      </c>
      <c r="AK14" t="s">
        <v>1356</v>
      </c>
      <c r="AL14">
        <v>2.9250000000000001E-3</v>
      </c>
      <c r="AM14">
        <v>0</v>
      </c>
      <c r="AN14">
        <v>1423.15</v>
      </c>
      <c r="AO14" s="16">
        <v>0.85575720847856485</v>
      </c>
      <c r="AQ14">
        <v>2800</v>
      </c>
      <c r="AR14" t="s">
        <v>1356</v>
      </c>
    </row>
    <row r="15" spans="1:44" x14ac:dyDescent="0.2">
      <c r="A15">
        <v>0</v>
      </c>
      <c r="B15" t="s">
        <v>984</v>
      </c>
      <c r="C15" s="16">
        <v>0.86609532086762397</v>
      </c>
      <c r="D15" s="6" t="s">
        <v>326</v>
      </c>
      <c r="E15" s="6"/>
      <c r="F15" s="106">
        <v>41.904110000000003</v>
      </c>
      <c r="G15" s="106">
        <v>38.770769999999999</v>
      </c>
      <c r="H15" s="106">
        <v>5.4010000000000002E-2</v>
      </c>
      <c r="I15" s="106"/>
      <c r="J15" s="8"/>
      <c r="K15" s="106">
        <v>0.34556999999999999</v>
      </c>
      <c r="L15" s="106">
        <v>5.4559999999999997E-2</v>
      </c>
      <c r="M15" s="106">
        <v>18.720490000000002</v>
      </c>
      <c r="N15" s="106">
        <v>0.27322999999999997</v>
      </c>
      <c r="O15" s="106">
        <v>3.2779999999999997E-2</v>
      </c>
      <c r="P15" s="106">
        <v>0.17366999999999999</v>
      </c>
      <c r="Q15" s="8">
        <v>100.3292</v>
      </c>
      <c r="R15" s="106">
        <v>0.79960087999999996</v>
      </c>
      <c r="S15" s="1">
        <v>1150</v>
      </c>
      <c r="T15" t="s">
        <v>984</v>
      </c>
      <c r="U15" s="16">
        <v>0.86609532086762397</v>
      </c>
      <c r="V15" s="25">
        <v>20.682258247955591</v>
      </c>
      <c r="W15" s="8">
        <v>5.8776615557857763</v>
      </c>
      <c r="X15" s="8">
        <v>5.8719424337696067</v>
      </c>
      <c r="Y15" s="8">
        <v>5.8765390283834744</v>
      </c>
      <c r="Z15" s="8">
        <v>0.21835490819874431</v>
      </c>
      <c r="AA15" s="25">
        <v>20.663452151424181</v>
      </c>
      <c r="AB15" s="25">
        <v>20.678567059233419</v>
      </c>
      <c r="AC15" s="25">
        <v>0.71801291703246928</v>
      </c>
      <c r="AD15">
        <v>50</v>
      </c>
      <c r="AE15">
        <v>2.9250000000000001E-3</v>
      </c>
      <c r="AF15">
        <v>0</v>
      </c>
      <c r="AG15">
        <v>1423.15</v>
      </c>
      <c r="AH15" s="16">
        <v>0.86609532086762397</v>
      </c>
      <c r="AI15" t="s">
        <v>1225</v>
      </c>
      <c r="AK15" t="s">
        <v>1356</v>
      </c>
      <c r="AL15">
        <v>2.9250000000000001E-3</v>
      </c>
      <c r="AM15">
        <v>0</v>
      </c>
      <c r="AN15">
        <v>1423.15</v>
      </c>
      <c r="AO15" s="16">
        <v>0.86609532086762397</v>
      </c>
      <c r="AQ15">
        <v>2800</v>
      </c>
      <c r="AR15" t="s">
        <v>1356</v>
      </c>
    </row>
    <row r="16" spans="1:44" x14ac:dyDescent="0.2">
      <c r="A16">
        <v>0</v>
      </c>
      <c r="B16" t="s">
        <v>985</v>
      </c>
      <c r="C16" s="16">
        <v>0.85025858844608992</v>
      </c>
      <c r="D16" s="6" t="s">
        <v>326</v>
      </c>
      <c r="E16" s="6"/>
      <c r="F16" s="106">
        <v>41.904110000000003</v>
      </c>
      <c r="G16" s="106">
        <v>38.770769999999999</v>
      </c>
      <c r="H16" s="106">
        <v>5.4010000000000002E-2</v>
      </c>
      <c r="I16" s="106"/>
      <c r="J16" s="8"/>
      <c r="K16" s="106">
        <v>0.34556999999999999</v>
      </c>
      <c r="L16" s="106">
        <v>5.4559999999999997E-2</v>
      </c>
      <c r="M16" s="106">
        <v>18.720490000000002</v>
      </c>
      <c r="N16" s="106">
        <v>0.27322999999999997</v>
      </c>
      <c r="O16" s="106">
        <v>3.2779999999999997E-2</v>
      </c>
      <c r="P16" s="106">
        <v>0.17366999999999999</v>
      </c>
      <c r="Q16" s="8">
        <v>100.3292</v>
      </c>
      <c r="R16" s="106">
        <v>0.79960087999999996</v>
      </c>
      <c r="S16" s="1">
        <v>1150</v>
      </c>
      <c r="T16" t="s">
        <v>985</v>
      </c>
      <c r="U16" s="16">
        <v>0.85025858844608992</v>
      </c>
      <c r="V16" s="25">
        <v>19.917696986184829</v>
      </c>
      <c r="W16" s="8">
        <v>5.6451508304686699</v>
      </c>
      <c r="X16" s="8">
        <v>5.6475526682812758</v>
      </c>
      <c r="Y16" s="8">
        <v>5.6385968329468339</v>
      </c>
      <c r="Z16" s="8">
        <v>0.20741074747621899</v>
      </c>
      <c r="AA16" s="25">
        <v>19.92559491066152</v>
      </c>
      <c r="AB16" s="25">
        <v>19.89614558201583</v>
      </c>
      <c r="AC16" s="25">
        <v>0.68202541013521112</v>
      </c>
      <c r="AD16">
        <v>50</v>
      </c>
      <c r="AE16">
        <v>2.9250000000000001E-3</v>
      </c>
      <c r="AF16">
        <v>0</v>
      </c>
      <c r="AG16">
        <v>1423.15</v>
      </c>
      <c r="AH16" s="16">
        <v>0.85025858844608992</v>
      </c>
      <c r="AI16" t="s">
        <v>1225</v>
      </c>
      <c r="AK16" t="s">
        <v>1356</v>
      </c>
      <c r="AL16">
        <v>2.9250000000000001E-3</v>
      </c>
      <c r="AM16">
        <v>0</v>
      </c>
      <c r="AN16">
        <v>1423.15</v>
      </c>
      <c r="AO16" s="16">
        <v>0.85025858844608992</v>
      </c>
      <c r="AQ16">
        <v>2800</v>
      </c>
      <c r="AR16" t="s">
        <v>1356</v>
      </c>
    </row>
    <row r="17" spans="1:44" x14ac:dyDescent="0.2">
      <c r="A17">
        <v>0</v>
      </c>
      <c r="B17" t="s">
        <v>986</v>
      </c>
      <c r="C17" s="16">
        <v>0.86179067014527699</v>
      </c>
      <c r="D17" s="6" t="s">
        <v>326</v>
      </c>
      <c r="E17" s="6"/>
      <c r="F17" s="106">
        <v>41.904110000000003</v>
      </c>
      <c r="G17" s="106">
        <v>38.770769999999999</v>
      </c>
      <c r="H17" s="106">
        <v>5.4010000000000002E-2</v>
      </c>
      <c r="I17" s="106"/>
      <c r="J17" s="8"/>
      <c r="K17" s="106">
        <v>0.34556999999999999</v>
      </c>
      <c r="L17" s="106">
        <v>5.4559999999999997E-2</v>
      </c>
      <c r="M17" s="106">
        <v>18.720490000000002</v>
      </c>
      <c r="N17" s="106">
        <v>0.27322999999999997</v>
      </c>
      <c r="O17" s="106">
        <v>3.2779999999999997E-2</v>
      </c>
      <c r="P17" s="106">
        <v>0.17366999999999999</v>
      </c>
      <c r="Q17" s="8">
        <v>100.3292</v>
      </c>
      <c r="R17" s="106">
        <v>0.79960087999999996</v>
      </c>
      <c r="S17" s="1">
        <v>1150</v>
      </c>
      <c r="T17" t="s">
        <v>986</v>
      </c>
      <c r="U17" s="16">
        <v>0.86179067014527699</v>
      </c>
      <c r="V17" s="25">
        <v>20.471952821244901</v>
      </c>
      <c r="W17" s="8">
        <v>5.8137055724687858</v>
      </c>
      <c r="X17" s="8">
        <v>5.8272549307430053</v>
      </c>
      <c r="Y17" s="8">
        <v>5.8285727439057329</v>
      </c>
      <c r="Z17" s="8">
        <v>0.21162992879035511</v>
      </c>
      <c r="AA17" s="25">
        <v>20.516506957163539</v>
      </c>
      <c r="AB17" s="25">
        <v>20.520840300896818</v>
      </c>
      <c r="AC17" s="25">
        <v>0.69589927588818201</v>
      </c>
      <c r="AD17">
        <v>50</v>
      </c>
      <c r="AE17">
        <v>2.9250000000000001E-3</v>
      </c>
      <c r="AF17">
        <v>0</v>
      </c>
      <c r="AG17">
        <v>1423.15</v>
      </c>
      <c r="AH17" s="16">
        <v>0.86179067014527699</v>
      </c>
      <c r="AI17" t="s">
        <v>1225</v>
      </c>
      <c r="AK17" t="s">
        <v>1356</v>
      </c>
      <c r="AL17">
        <v>2.9250000000000001E-3</v>
      </c>
      <c r="AM17">
        <v>0</v>
      </c>
      <c r="AN17">
        <v>1423.15</v>
      </c>
      <c r="AO17" s="16">
        <v>0.86179067014527699</v>
      </c>
      <c r="AQ17">
        <v>2800</v>
      </c>
      <c r="AR17" t="s">
        <v>1356</v>
      </c>
    </row>
    <row r="18" spans="1:44" x14ac:dyDescent="0.2">
      <c r="A18">
        <v>0</v>
      </c>
      <c r="B18" t="s">
        <v>1125</v>
      </c>
      <c r="C18" s="105">
        <v>0.53063202300000001</v>
      </c>
      <c r="D18" t="s">
        <v>1119</v>
      </c>
      <c r="E18" s="8">
        <v>5.3480000000000003E-3</v>
      </c>
      <c r="F18" s="8">
        <v>43.99145</v>
      </c>
      <c r="G18" s="8">
        <v>40.897010000000002</v>
      </c>
      <c r="H18" s="8">
        <v>2.2896E-2</v>
      </c>
      <c r="I18" s="8">
        <v>2.3E-5</v>
      </c>
      <c r="J18" s="8">
        <v>5.3940000000000004E-3</v>
      </c>
      <c r="K18" s="8">
        <v>0.30485600000000002</v>
      </c>
      <c r="L18" s="8">
        <v>1.8116E-2</v>
      </c>
      <c r="M18" s="8">
        <v>14.73734</v>
      </c>
      <c r="N18" s="8">
        <v>0.20102500000000001</v>
      </c>
      <c r="O18" s="8">
        <v>3.2839E-2</v>
      </c>
      <c r="P18" s="8">
        <v>0.234652</v>
      </c>
      <c r="Q18" s="8">
        <v>100.4509</v>
      </c>
      <c r="R18" s="8">
        <v>0.84179533147999208</v>
      </c>
      <c r="S18" s="1">
        <v>1150</v>
      </c>
      <c r="T18" t="s">
        <v>1125</v>
      </c>
      <c r="U18" s="16">
        <v>0.53063202300000001</v>
      </c>
      <c r="V18" s="25">
        <v>8.4251541789007618</v>
      </c>
      <c r="W18" s="8">
        <v>2.3142213498604609</v>
      </c>
      <c r="X18" s="8">
        <v>2.3135125401992882</v>
      </c>
      <c r="Y18" s="8">
        <v>2.3113734319675778</v>
      </c>
      <c r="Z18" s="8">
        <v>9.6351867772463518E-2</v>
      </c>
      <c r="AA18" s="25">
        <v>8.4225736864689384</v>
      </c>
      <c r="AB18" s="25">
        <v>8.4147860491028759</v>
      </c>
      <c r="AC18" s="25">
        <v>0.35077860700620178</v>
      </c>
      <c r="AD18">
        <v>50</v>
      </c>
      <c r="AE18">
        <v>2.9250000000000001E-3</v>
      </c>
      <c r="AF18">
        <v>0</v>
      </c>
      <c r="AG18">
        <v>1423.15</v>
      </c>
      <c r="AH18" s="16">
        <v>0.53063202300000001</v>
      </c>
      <c r="AI18" t="s">
        <v>1225</v>
      </c>
      <c r="AK18" t="s">
        <v>1356</v>
      </c>
      <c r="AL18">
        <v>2.9250000000000001E-3</v>
      </c>
      <c r="AM18">
        <v>0</v>
      </c>
      <c r="AN18">
        <v>1423.15</v>
      </c>
      <c r="AO18" s="16">
        <v>0.53063202300000001</v>
      </c>
      <c r="AQ18">
        <v>2800</v>
      </c>
      <c r="AR18" t="s">
        <v>1356</v>
      </c>
    </row>
    <row r="19" spans="1:44" x14ac:dyDescent="0.2">
      <c r="A19">
        <v>0</v>
      </c>
      <c r="B19" t="s">
        <v>1126</v>
      </c>
      <c r="C19" s="105">
        <v>0.48958650799999998</v>
      </c>
      <c r="D19" t="s">
        <v>1119</v>
      </c>
      <c r="E19" s="8">
        <v>5.3480000000000003E-3</v>
      </c>
      <c r="F19" s="8">
        <v>43.99145</v>
      </c>
      <c r="G19" s="8">
        <v>40.897010000000002</v>
      </c>
      <c r="H19" s="8">
        <v>2.2896E-2</v>
      </c>
      <c r="I19" s="8">
        <v>2.3E-5</v>
      </c>
      <c r="J19" s="8">
        <v>5.3940000000000004E-3</v>
      </c>
      <c r="K19" s="8">
        <v>0.30485600000000002</v>
      </c>
      <c r="L19" s="8">
        <v>1.8116E-2</v>
      </c>
      <c r="M19" s="8">
        <v>14.73734</v>
      </c>
      <c r="N19" s="8">
        <v>0.20102500000000001</v>
      </c>
      <c r="O19" s="8">
        <v>3.2839E-2</v>
      </c>
      <c r="P19" s="8">
        <v>0.234652</v>
      </c>
      <c r="Q19" s="8">
        <v>100.4509</v>
      </c>
      <c r="R19" s="8">
        <v>0.84179533147999208</v>
      </c>
      <c r="S19" s="1">
        <v>1150</v>
      </c>
      <c r="T19" t="s">
        <v>1126</v>
      </c>
      <c r="U19" s="16">
        <v>0.48958650799999998</v>
      </c>
      <c r="V19" s="25">
        <v>7.4000457197569371</v>
      </c>
      <c r="W19" s="8">
        <v>2.032644558302835</v>
      </c>
      <c r="X19" s="8">
        <v>2.0312650275264592</v>
      </c>
      <c r="Y19" s="8">
        <v>2.0311015338154199</v>
      </c>
      <c r="Z19" s="8">
        <v>8.4642163049928415E-2</v>
      </c>
      <c r="AA19" s="25">
        <v>7.3950234000526391</v>
      </c>
      <c r="AB19" s="25">
        <v>7.3944281848529929</v>
      </c>
      <c r="AC19" s="25">
        <v>0.30814825633438342</v>
      </c>
      <c r="AD19">
        <v>50</v>
      </c>
      <c r="AE19">
        <v>2.9250000000000001E-3</v>
      </c>
      <c r="AF19">
        <v>0</v>
      </c>
      <c r="AG19">
        <v>1423.15</v>
      </c>
      <c r="AH19" s="16">
        <v>0.48958650799999998</v>
      </c>
      <c r="AI19" t="s">
        <v>1225</v>
      </c>
      <c r="AK19" t="s">
        <v>1356</v>
      </c>
      <c r="AL19">
        <v>2.9250000000000001E-3</v>
      </c>
      <c r="AM19">
        <v>0</v>
      </c>
      <c r="AN19">
        <v>1423.15</v>
      </c>
      <c r="AO19" s="16">
        <v>0.48958650799999998</v>
      </c>
      <c r="AQ19">
        <v>2800</v>
      </c>
      <c r="AR19" t="s">
        <v>1356</v>
      </c>
    </row>
    <row r="20" spans="1:44" x14ac:dyDescent="0.2">
      <c r="A20">
        <v>0</v>
      </c>
      <c r="B20" t="s">
        <v>1127</v>
      </c>
      <c r="C20" s="105">
        <v>0.66343808599999998</v>
      </c>
      <c r="D20" t="s">
        <v>1122</v>
      </c>
      <c r="E20" s="8">
        <v>1.696E-3</v>
      </c>
      <c r="F20" s="8">
        <v>43.027009999999997</v>
      </c>
      <c r="G20" s="8">
        <v>39.60389</v>
      </c>
      <c r="H20" s="8">
        <v>1.9000000000000001E-5</v>
      </c>
      <c r="I20" s="8">
        <v>2.3E-5</v>
      </c>
      <c r="J20" s="8">
        <v>1.2E-5</v>
      </c>
      <c r="K20" s="8">
        <v>0.28474500000000003</v>
      </c>
      <c r="L20" s="8">
        <v>2.6929000000000002E-2</v>
      </c>
      <c r="M20" s="8">
        <v>17.00469</v>
      </c>
      <c r="N20" s="8">
        <v>0.23724600000000001</v>
      </c>
      <c r="O20" s="8">
        <v>1.5E-5</v>
      </c>
      <c r="P20" s="8">
        <v>0.17587800000000001</v>
      </c>
      <c r="Q20" s="8">
        <v>100.3622</v>
      </c>
      <c r="R20" s="8">
        <v>0.81852340917349209</v>
      </c>
      <c r="S20" s="1">
        <v>1150</v>
      </c>
      <c r="T20" t="s">
        <v>1127</v>
      </c>
      <c r="U20" s="16">
        <v>0.66343808599999998</v>
      </c>
      <c r="V20" s="25">
        <v>12.459270534918311</v>
      </c>
      <c r="W20" s="8">
        <v>3.422312430531361</v>
      </c>
      <c r="X20" s="8">
        <v>3.4171841806351222</v>
      </c>
      <c r="Y20" s="8">
        <v>3.4179484067966981</v>
      </c>
      <c r="Z20" s="8">
        <v>0.13789702546380439</v>
      </c>
      <c r="AA20" s="25">
        <v>12.440600628495419</v>
      </c>
      <c r="AB20" s="25">
        <v>12.443382870237</v>
      </c>
      <c r="AC20" s="25">
        <v>0.50202790688730314</v>
      </c>
      <c r="AD20">
        <v>50</v>
      </c>
      <c r="AE20">
        <v>2.9250000000000001E-3</v>
      </c>
      <c r="AF20">
        <v>0</v>
      </c>
      <c r="AG20">
        <v>1423.15</v>
      </c>
      <c r="AH20" s="16">
        <v>0.66343808599999998</v>
      </c>
      <c r="AI20" t="s">
        <v>1225</v>
      </c>
      <c r="AK20" t="s">
        <v>1356</v>
      </c>
      <c r="AL20">
        <v>2.9250000000000001E-3</v>
      </c>
      <c r="AM20">
        <v>0</v>
      </c>
      <c r="AN20">
        <v>1423.15</v>
      </c>
      <c r="AO20" s="16">
        <v>0.66343808599999998</v>
      </c>
      <c r="AQ20">
        <v>2800</v>
      </c>
      <c r="AR20" t="s">
        <v>1356</v>
      </c>
    </row>
    <row r="21" spans="1:44" x14ac:dyDescent="0.2">
      <c r="A21">
        <v>0</v>
      </c>
      <c r="B21" t="s">
        <v>1128</v>
      </c>
      <c r="C21" s="105">
        <v>0.48771510699999998</v>
      </c>
      <c r="D21" t="s">
        <v>1118</v>
      </c>
      <c r="E21" s="8">
        <v>1.5998999999999999E-2</v>
      </c>
      <c r="F21" s="8">
        <v>43.645569999999999</v>
      </c>
      <c r="G21" s="8">
        <v>39.436619999999998</v>
      </c>
      <c r="H21" s="8">
        <v>2.0545000000000001E-2</v>
      </c>
      <c r="I21" s="8">
        <v>2.3E-5</v>
      </c>
      <c r="J21" s="8">
        <v>2.686E-3</v>
      </c>
      <c r="K21" s="8">
        <v>0.280561</v>
      </c>
      <c r="L21" s="8">
        <v>3.0279E-2</v>
      </c>
      <c r="M21" s="8">
        <v>16.932169999999999</v>
      </c>
      <c r="N21" s="8">
        <v>0.22866600000000001</v>
      </c>
      <c r="O21" s="8">
        <v>1.8467999999999998E-2</v>
      </c>
      <c r="P21" s="8">
        <v>0.19906699999999999</v>
      </c>
      <c r="Q21" s="8">
        <v>100.8107</v>
      </c>
      <c r="R21" s="8">
        <v>0.82126225655108398</v>
      </c>
      <c r="S21" s="1">
        <v>1150</v>
      </c>
      <c r="T21" t="s">
        <v>1128</v>
      </c>
      <c r="U21" s="16">
        <v>0.48771510699999998</v>
      </c>
      <c r="V21" s="25">
        <v>7.3554920508617139</v>
      </c>
      <c r="W21" s="8">
        <v>2.0204065565306961</v>
      </c>
      <c r="X21" s="8">
        <v>2.0211301258408381</v>
      </c>
      <c r="Y21" s="8">
        <v>2.0207513653702009</v>
      </c>
      <c r="Z21" s="8">
        <v>8.5584042931120943E-2</v>
      </c>
      <c r="AA21" s="25">
        <v>7.3581262772711451</v>
      </c>
      <c r="AB21" s="25">
        <v>7.3567473619127748</v>
      </c>
      <c r="AC21" s="25">
        <v>0.31157726420242082</v>
      </c>
      <c r="AD21">
        <v>50</v>
      </c>
      <c r="AE21">
        <v>2.9250000000000001E-3</v>
      </c>
      <c r="AF21">
        <v>0</v>
      </c>
      <c r="AG21">
        <v>1423.15</v>
      </c>
      <c r="AH21" s="16">
        <v>0.48771510699999998</v>
      </c>
      <c r="AI21" t="s">
        <v>1225</v>
      </c>
      <c r="AK21" t="s">
        <v>1356</v>
      </c>
      <c r="AL21">
        <v>2.9250000000000001E-3</v>
      </c>
      <c r="AM21">
        <v>0</v>
      </c>
      <c r="AN21">
        <v>1423.15</v>
      </c>
      <c r="AO21" s="16">
        <v>0.48771510699999998</v>
      </c>
      <c r="AQ21">
        <v>2800</v>
      </c>
      <c r="AR21" t="s">
        <v>1356</v>
      </c>
    </row>
    <row r="22" spans="1:44" x14ac:dyDescent="0.2">
      <c r="A22">
        <v>0</v>
      </c>
      <c r="B22" t="s">
        <v>1129</v>
      </c>
      <c r="C22" s="105">
        <v>0.72462954599999996</v>
      </c>
      <c r="D22" t="s">
        <v>1124</v>
      </c>
      <c r="E22" s="8">
        <v>1.6389999999999998E-2</v>
      </c>
      <c r="F22" s="8">
        <v>42.399590000000003</v>
      </c>
      <c r="G22" s="8">
        <v>39.591090000000001</v>
      </c>
      <c r="H22" s="8">
        <v>3.7898000000000001E-2</v>
      </c>
      <c r="I22" s="8">
        <v>2.3E-5</v>
      </c>
      <c r="J22" s="8">
        <v>4.1199999999999999E-4</v>
      </c>
      <c r="K22" s="8">
        <v>0.29887599999999998</v>
      </c>
      <c r="L22" s="8">
        <v>3.3612999999999997E-2</v>
      </c>
      <c r="M22" s="8">
        <v>17.746939999999999</v>
      </c>
      <c r="N22" s="8">
        <v>0.25869199999999998</v>
      </c>
      <c r="O22" s="8">
        <v>6.1260000000000004E-3</v>
      </c>
      <c r="P22" s="8">
        <v>0.153779</v>
      </c>
      <c r="Q22" s="8">
        <v>100.54340000000001</v>
      </c>
      <c r="R22" s="8">
        <v>0.80983864003644357</v>
      </c>
      <c r="S22" s="1">
        <v>1150</v>
      </c>
      <c r="T22" t="s">
        <v>1129</v>
      </c>
      <c r="U22" s="16">
        <v>0.72462954599999996</v>
      </c>
      <c r="V22" s="25">
        <v>14.68322054985005</v>
      </c>
      <c r="W22" s="8">
        <v>4.0532942014148983</v>
      </c>
      <c r="X22" s="8">
        <v>4.0521918800585706</v>
      </c>
      <c r="Y22" s="8">
        <v>4.0538893397269726</v>
      </c>
      <c r="Z22" s="8">
        <v>0.15584525169930641</v>
      </c>
      <c r="AA22" s="25">
        <v>14.6774282796567</v>
      </c>
      <c r="AB22" s="25">
        <v>14.68517753354698</v>
      </c>
      <c r="AC22" s="25">
        <v>0.51686680294519682</v>
      </c>
      <c r="AD22">
        <v>50</v>
      </c>
      <c r="AE22">
        <v>2.9250000000000001E-3</v>
      </c>
      <c r="AF22">
        <v>0</v>
      </c>
      <c r="AG22">
        <v>1423.15</v>
      </c>
      <c r="AH22" s="16">
        <v>0.72462954599999996</v>
      </c>
      <c r="AI22" t="s">
        <v>1225</v>
      </c>
      <c r="AK22" t="s">
        <v>1356</v>
      </c>
      <c r="AL22">
        <v>2.9250000000000001E-3</v>
      </c>
      <c r="AM22">
        <v>0</v>
      </c>
      <c r="AN22">
        <v>1423.15</v>
      </c>
      <c r="AO22" s="16">
        <v>0.72462954599999996</v>
      </c>
      <c r="AQ22">
        <v>2800</v>
      </c>
      <c r="AR22" t="s">
        <v>1356</v>
      </c>
    </row>
    <row r="23" spans="1:44" x14ac:dyDescent="0.2">
      <c r="A23">
        <v>2</v>
      </c>
      <c r="B23" t="s">
        <v>1130</v>
      </c>
      <c r="C23" s="105">
        <v>0.66369052500000003</v>
      </c>
      <c r="D23" t="s">
        <v>1121</v>
      </c>
      <c r="E23" s="8">
        <v>2.9169999999999999E-3</v>
      </c>
      <c r="F23" s="8">
        <v>44.336950000000002</v>
      </c>
      <c r="G23" s="8">
        <v>39.73959</v>
      </c>
      <c r="H23" s="8">
        <v>3.4519000000000001E-2</v>
      </c>
      <c r="I23" s="8">
        <v>2.3E-5</v>
      </c>
      <c r="J23" s="8">
        <v>1.2E-5</v>
      </c>
      <c r="K23" s="8">
        <v>0.27967399999999998</v>
      </c>
      <c r="L23" s="8">
        <v>2.4362999999999999E-2</v>
      </c>
      <c r="M23" s="8">
        <v>15.59295</v>
      </c>
      <c r="N23" s="8">
        <v>0.20247100000000001</v>
      </c>
      <c r="O23" s="8">
        <v>5.1896999999999999E-2</v>
      </c>
      <c r="P23" s="8">
        <v>0.18837699999999999</v>
      </c>
      <c r="Q23" s="8">
        <v>100.4537</v>
      </c>
      <c r="R23" s="8">
        <v>0.83521340360168195</v>
      </c>
      <c r="S23" s="1">
        <v>1150</v>
      </c>
      <c r="T23" t="s">
        <v>1130</v>
      </c>
      <c r="U23" s="16">
        <v>0.66369052500000003</v>
      </c>
      <c r="V23" s="25">
        <v>12.46812354767169</v>
      </c>
      <c r="W23" s="8">
        <v>3.424744176074459</v>
      </c>
      <c r="X23" s="8">
        <v>3.427885719880754</v>
      </c>
      <c r="Y23" s="8">
        <v>3.4244641266902152</v>
      </c>
      <c r="Z23" s="8">
        <v>0.13290543868230531</v>
      </c>
      <c r="AA23" s="25">
        <v>12.479560651961391</v>
      </c>
      <c r="AB23" s="25">
        <v>12.46710399989156</v>
      </c>
      <c r="AC23" s="25">
        <v>0.48385553619595623</v>
      </c>
      <c r="AD23">
        <v>50</v>
      </c>
      <c r="AE23">
        <v>2.9250000000000001E-3</v>
      </c>
      <c r="AF23">
        <v>0</v>
      </c>
      <c r="AG23">
        <v>1423.15</v>
      </c>
      <c r="AH23" s="16">
        <v>0.66369052500000003</v>
      </c>
      <c r="AI23" t="s">
        <v>1225</v>
      </c>
      <c r="AK23" t="s">
        <v>1356</v>
      </c>
      <c r="AL23">
        <v>2.9250000000000001E-3</v>
      </c>
      <c r="AM23">
        <v>0</v>
      </c>
      <c r="AN23">
        <v>1423.15</v>
      </c>
      <c r="AO23" s="16">
        <v>0.66369052500000003</v>
      </c>
      <c r="AQ23">
        <v>2800</v>
      </c>
      <c r="AR23" t="s">
        <v>1356</v>
      </c>
    </row>
    <row r="24" spans="1:44" x14ac:dyDescent="0.2">
      <c r="A24">
        <v>2</v>
      </c>
      <c r="B24" t="s">
        <v>1131</v>
      </c>
      <c r="C24" s="105">
        <v>0.59436414199999998</v>
      </c>
      <c r="D24" t="s">
        <v>1121</v>
      </c>
      <c r="E24" s="8">
        <v>2.9169999999999999E-3</v>
      </c>
      <c r="F24" s="8">
        <v>44.336950000000002</v>
      </c>
      <c r="G24" s="8">
        <v>39.73959</v>
      </c>
      <c r="H24" s="8">
        <v>3.4519000000000001E-2</v>
      </c>
      <c r="I24" s="8">
        <v>2.3E-5</v>
      </c>
      <c r="J24" s="8">
        <v>1.2E-5</v>
      </c>
      <c r="K24" s="8">
        <v>0.27967399999999998</v>
      </c>
      <c r="L24" s="8">
        <v>2.4362999999999999E-2</v>
      </c>
      <c r="M24" s="8">
        <v>15.59295</v>
      </c>
      <c r="N24" s="8">
        <v>0.20247100000000001</v>
      </c>
      <c r="O24" s="8">
        <v>5.1896999999999999E-2</v>
      </c>
      <c r="P24" s="8">
        <v>0.18837699999999999</v>
      </c>
      <c r="Q24" s="8">
        <v>100.4537</v>
      </c>
      <c r="R24" s="8">
        <v>0.83521340360168195</v>
      </c>
      <c r="S24" s="1">
        <v>1150</v>
      </c>
      <c r="T24" t="s">
        <v>1131</v>
      </c>
      <c r="U24" s="16">
        <v>0.59436414199999998</v>
      </c>
      <c r="V24" s="25">
        <v>10.21357502745159</v>
      </c>
      <c r="W24" s="8">
        <v>2.8054647885404029</v>
      </c>
      <c r="X24" s="8">
        <v>2.801834702222163</v>
      </c>
      <c r="Y24" s="8">
        <v>2.805795558495999</v>
      </c>
      <c r="Z24" s="8">
        <v>0.10962899286837439</v>
      </c>
      <c r="AA24" s="25">
        <v>10.20035933530713</v>
      </c>
      <c r="AB24" s="25">
        <v>10.2147792285423</v>
      </c>
      <c r="AC24" s="25">
        <v>0.39911530824368119</v>
      </c>
      <c r="AD24">
        <v>50</v>
      </c>
      <c r="AE24">
        <v>2.9250000000000001E-3</v>
      </c>
      <c r="AF24">
        <v>0</v>
      </c>
      <c r="AG24">
        <v>1423.15</v>
      </c>
      <c r="AH24" s="16">
        <v>0.59436414199999998</v>
      </c>
      <c r="AI24" t="s">
        <v>1225</v>
      </c>
      <c r="AK24" t="s">
        <v>1356</v>
      </c>
      <c r="AL24">
        <v>2.9250000000000001E-3</v>
      </c>
      <c r="AM24">
        <v>0</v>
      </c>
      <c r="AN24">
        <v>1423.15</v>
      </c>
      <c r="AO24" s="16">
        <v>0.59436414199999998</v>
      </c>
      <c r="AQ24">
        <v>2800</v>
      </c>
      <c r="AR24" t="s">
        <v>1356</v>
      </c>
    </row>
    <row r="25" spans="1:44" x14ac:dyDescent="0.2">
      <c r="A25">
        <v>2</v>
      </c>
      <c r="B25" t="s">
        <v>1132</v>
      </c>
      <c r="C25" s="105">
        <v>9.5226000000000002E-4</v>
      </c>
      <c r="D25" t="s">
        <v>1110</v>
      </c>
      <c r="E25" s="8">
        <v>1.1941E-2</v>
      </c>
      <c r="F25" s="8">
        <v>46.058160000000001</v>
      </c>
      <c r="G25" s="8">
        <v>39.531599999999997</v>
      </c>
      <c r="H25" s="8">
        <v>6.1788000000000003E-2</v>
      </c>
      <c r="I25" s="8">
        <v>2.3E-5</v>
      </c>
      <c r="J25" s="8">
        <v>1.6590000000000001E-3</v>
      </c>
      <c r="K25" s="8">
        <v>0.244703</v>
      </c>
      <c r="L25" s="8">
        <v>3.0561000000000001E-2</v>
      </c>
      <c r="M25" s="8">
        <v>13.847849999999999</v>
      </c>
      <c r="N25" s="8">
        <v>0.15844</v>
      </c>
      <c r="O25" s="8">
        <v>5.2439E-2</v>
      </c>
      <c r="P25" s="8">
        <v>0.30302200000000001</v>
      </c>
      <c r="Q25" s="8">
        <v>100.3022</v>
      </c>
      <c r="R25" s="8">
        <v>0.85567357821357748</v>
      </c>
      <c r="S25" s="1">
        <v>1150</v>
      </c>
      <c r="T25" t="s">
        <v>1132</v>
      </c>
      <c r="U25" s="16">
        <v>9.5226000000000002E-4</v>
      </c>
      <c r="V25" s="25">
        <v>9.326662641998414E-3</v>
      </c>
      <c r="W25" s="8">
        <v>2.5618476945041238E-3</v>
      </c>
      <c r="X25" s="8">
        <v>4.8916955231260032E-3</v>
      </c>
      <c r="Y25" s="8">
        <v>2.741744321356284E-3</v>
      </c>
      <c r="Z25" s="8">
        <v>5.508699568740204E-3</v>
      </c>
      <c r="AA25" s="25">
        <v>1.7808706579022879E-2</v>
      </c>
      <c r="AB25" s="25">
        <v>9.9815942964769314E-3</v>
      </c>
      <c r="AC25" s="25">
        <v>2.0054971489515811E-2</v>
      </c>
      <c r="AD25">
        <v>50</v>
      </c>
      <c r="AE25">
        <v>2.9250000000000001E-3</v>
      </c>
      <c r="AF25">
        <v>0</v>
      </c>
      <c r="AG25">
        <v>1423.15</v>
      </c>
      <c r="AH25" s="16">
        <v>9.5226000000000002E-4</v>
      </c>
      <c r="AI25" t="s">
        <v>1225</v>
      </c>
      <c r="AK25" t="s">
        <v>1356</v>
      </c>
      <c r="AL25">
        <v>2.9250000000000001E-3</v>
      </c>
      <c r="AM25">
        <v>0</v>
      </c>
      <c r="AN25">
        <v>1423.15</v>
      </c>
      <c r="AO25" s="16">
        <v>9.5226000000000002E-4</v>
      </c>
      <c r="AQ25">
        <v>2800</v>
      </c>
      <c r="AR25" t="s">
        <v>1356</v>
      </c>
    </row>
    <row r="26" spans="1:44" x14ac:dyDescent="0.2">
      <c r="A26">
        <v>2</v>
      </c>
      <c r="B26" t="s">
        <v>1133</v>
      </c>
      <c r="C26" s="105">
        <v>3.3136910999999998E-2</v>
      </c>
      <c r="D26" t="s">
        <v>1110</v>
      </c>
      <c r="E26" s="8">
        <v>1.1941E-2</v>
      </c>
      <c r="F26" s="8">
        <v>46.058160000000001</v>
      </c>
      <c r="G26" s="8">
        <v>39.531599999999997</v>
      </c>
      <c r="H26" s="8">
        <v>6.1788000000000003E-2</v>
      </c>
      <c r="I26" s="8">
        <v>2.3E-5</v>
      </c>
      <c r="J26" s="8">
        <v>1.6590000000000001E-3</v>
      </c>
      <c r="K26" s="8">
        <v>0.244703</v>
      </c>
      <c r="L26" s="8">
        <v>3.0561000000000001E-2</v>
      </c>
      <c r="M26" s="8">
        <v>13.847849999999999</v>
      </c>
      <c r="N26" s="8">
        <v>0.15844</v>
      </c>
      <c r="O26" s="8">
        <v>5.2439E-2</v>
      </c>
      <c r="P26" s="8">
        <v>0.30302200000000001</v>
      </c>
      <c r="Q26" s="8">
        <v>100.3022</v>
      </c>
      <c r="R26" s="8">
        <v>0.85567357821357748</v>
      </c>
      <c r="S26" s="1">
        <v>1150</v>
      </c>
      <c r="T26" t="s">
        <v>1133</v>
      </c>
      <c r="U26" s="16">
        <v>3.3136910999999998E-2</v>
      </c>
      <c r="V26" s="25">
        <v>0.33132297274223721</v>
      </c>
      <c r="W26" s="8">
        <v>9.1007794152837718E-2</v>
      </c>
      <c r="X26" s="8">
        <v>9.0648763754060349E-2</v>
      </c>
      <c r="Y26" s="8">
        <v>9.06482368242785E-2</v>
      </c>
      <c r="Z26" s="8">
        <v>8.6888666389282193E-3</v>
      </c>
      <c r="AA26" s="25">
        <v>0.33001588668290499</v>
      </c>
      <c r="AB26" s="25">
        <v>0.33001396834235658</v>
      </c>
      <c r="AC26" s="25">
        <v>3.1632687632620567E-2</v>
      </c>
      <c r="AD26">
        <v>50</v>
      </c>
      <c r="AE26">
        <v>2.9250000000000001E-3</v>
      </c>
      <c r="AF26">
        <v>0</v>
      </c>
      <c r="AG26">
        <v>1423.15</v>
      </c>
      <c r="AH26" s="16">
        <v>3.3136910999999998E-2</v>
      </c>
      <c r="AI26" t="s">
        <v>1225</v>
      </c>
      <c r="AK26" t="s">
        <v>1356</v>
      </c>
      <c r="AL26">
        <v>2.9250000000000001E-3</v>
      </c>
      <c r="AM26">
        <v>0</v>
      </c>
      <c r="AN26">
        <v>1423.15</v>
      </c>
      <c r="AO26" s="16">
        <v>3.3136910999999998E-2</v>
      </c>
      <c r="AQ26">
        <v>2800</v>
      </c>
      <c r="AR26" t="s">
        <v>1356</v>
      </c>
    </row>
    <row r="27" spans="1:44" x14ac:dyDescent="0.2">
      <c r="A27">
        <v>2</v>
      </c>
      <c r="B27" t="s">
        <v>1134</v>
      </c>
      <c r="C27" s="105">
        <v>2.5503115999999999E-2</v>
      </c>
      <c r="D27" t="s">
        <v>1110</v>
      </c>
      <c r="E27" s="8">
        <v>1.1941E-2</v>
      </c>
      <c r="F27" s="8">
        <v>46.058160000000001</v>
      </c>
      <c r="G27" s="8">
        <v>39.531599999999997</v>
      </c>
      <c r="H27" s="8">
        <v>6.1788000000000003E-2</v>
      </c>
      <c r="I27" s="8">
        <v>2.3E-5</v>
      </c>
      <c r="J27" s="8">
        <v>1.6590000000000001E-3</v>
      </c>
      <c r="K27" s="8">
        <v>0.244703</v>
      </c>
      <c r="L27" s="8">
        <v>3.0561000000000001E-2</v>
      </c>
      <c r="M27" s="8">
        <v>13.847849999999999</v>
      </c>
      <c r="N27" s="8">
        <v>0.15844</v>
      </c>
      <c r="O27" s="8">
        <v>5.2439E-2</v>
      </c>
      <c r="P27" s="8">
        <v>0.30302200000000001</v>
      </c>
      <c r="Q27" s="8">
        <v>100.3022</v>
      </c>
      <c r="R27" s="8">
        <v>0.85567357821357748</v>
      </c>
      <c r="S27" s="1">
        <v>1150</v>
      </c>
      <c r="T27" t="s">
        <v>1134</v>
      </c>
      <c r="U27" s="16">
        <v>2.5503115999999999E-2</v>
      </c>
      <c r="V27" s="25">
        <v>0.25373083978709388</v>
      </c>
      <c r="W27" s="8">
        <v>6.969478707271895E-2</v>
      </c>
      <c r="X27" s="8">
        <v>7.0062450974383642E-2</v>
      </c>
      <c r="Y27" s="8">
        <v>7.0105286550685847E-2</v>
      </c>
      <c r="Z27" s="8">
        <v>8.7785301518446077E-3</v>
      </c>
      <c r="AA27" s="25">
        <v>0.25506935697678618</v>
      </c>
      <c r="AB27" s="25">
        <v>0.25522530417462441</v>
      </c>
      <c r="AC27" s="25">
        <v>3.1959116615132538E-2</v>
      </c>
      <c r="AD27">
        <v>50</v>
      </c>
      <c r="AE27">
        <v>2.9250000000000001E-3</v>
      </c>
      <c r="AF27">
        <v>0</v>
      </c>
      <c r="AG27">
        <v>1423.15</v>
      </c>
      <c r="AH27" s="16">
        <v>2.5503115999999999E-2</v>
      </c>
      <c r="AI27" t="s">
        <v>1225</v>
      </c>
      <c r="AK27" t="s">
        <v>1356</v>
      </c>
      <c r="AL27">
        <v>2.9250000000000001E-3</v>
      </c>
      <c r="AM27">
        <v>0</v>
      </c>
      <c r="AN27">
        <v>1423.15</v>
      </c>
      <c r="AO27" s="16">
        <v>2.5503115999999999E-2</v>
      </c>
      <c r="AQ27">
        <v>2800</v>
      </c>
      <c r="AR27" t="s">
        <v>1356</v>
      </c>
    </row>
    <row r="28" spans="1:44" x14ac:dyDescent="0.2">
      <c r="A28">
        <v>4</v>
      </c>
      <c r="B28" t="s">
        <v>1135</v>
      </c>
      <c r="C28" s="105">
        <v>0.212424688</v>
      </c>
      <c r="D28" t="s">
        <v>1115</v>
      </c>
      <c r="E28" s="8">
        <v>3.4290000000000002E-3</v>
      </c>
      <c r="F28" s="8">
        <v>43.104770000000002</v>
      </c>
      <c r="G28" s="8">
        <v>40.051839999999999</v>
      </c>
      <c r="H28" s="8">
        <v>1.9880999999999999E-2</v>
      </c>
      <c r="I28" s="8">
        <v>2.3E-5</v>
      </c>
      <c r="J28" s="8">
        <v>1.2E-5</v>
      </c>
      <c r="K28" s="8">
        <v>0.26661200000000002</v>
      </c>
      <c r="L28" s="8">
        <v>2.8053000000000002E-2</v>
      </c>
      <c r="M28" s="8">
        <v>16.603899999999999</v>
      </c>
      <c r="N28" s="8">
        <v>0.22053700000000001</v>
      </c>
      <c r="O28" s="8">
        <v>2.4621000000000001E-2</v>
      </c>
      <c r="P28" s="8">
        <v>0.19151099999999999</v>
      </c>
      <c r="Q28" s="8">
        <v>100.51519999999999</v>
      </c>
      <c r="R28" s="8">
        <v>0.82230350064831603</v>
      </c>
      <c r="S28" s="1">
        <v>1150</v>
      </c>
      <c r="T28" t="s">
        <v>1135</v>
      </c>
      <c r="U28" s="16">
        <v>0.212424688</v>
      </c>
      <c r="V28" s="25">
        <v>2.4224740840749259</v>
      </c>
      <c r="W28" s="8">
        <v>0.66540518141370075</v>
      </c>
      <c r="X28" s="8">
        <v>0.66624197230881455</v>
      </c>
      <c r="Y28" s="8">
        <v>0.66677623169694378</v>
      </c>
      <c r="Z28" s="8">
        <v>2.6679664620153469E-2</v>
      </c>
      <c r="AA28" s="25">
        <v>2.425520504983306</v>
      </c>
      <c r="AB28" s="25">
        <v>2.4274655296961689</v>
      </c>
      <c r="AC28" s="25">
        <v>9.7129986239090846E-2</v>
      </c>
      <c r="AD28">
        <v>50</v>
      </c>
      <c r="AE28">
        <v>2.9250000000000001E-3</v>
      </c>
      <c r="AF28">
        <v>0</v>
      </c>
      <c r="AG28">
        <v>1423.15</v>
      </c>
      <c r="AH28" s="16">
        <v>0.212424688</v>
      </c>
      <c r="AI28" t="s">
        <v>1225</v>
      </c>
      <c r="AK28" t="s">
        <v>1356</v>
      </c>
      <c r="AL28">
        <v>2.9250000000000001E-3</v>
      </c>
      <c r="AM28">
        <v>0</v>
      </c>
      <c r="AN28">
        <v>1423.15</v>
      </c>
      <c r="AO28" s="16">
        <v>0.212424688</v>
      </c>
      <c r="AQ28">
        <v>2800</v>
      </c>
      <c r="AR28" t="s">
        <v>1356</v>
      </c>
    </row>
    <row r="29" spans="1:44" x14ac:dyDescent="0.2">
      <c r="A29">
        <v>4</v>
      </c>
      <c r="B29" t="s">
        <v>1136</v>
      </c>
      <c r="C29" s="105">
        <v>3.8485730000000003E-2</v>
      </c>
      <c r="D29" t="s">
        <v>1113</v>
      </c>
      <c r="E29" s="8">
        <v>1.2697E-2</v>
      </c>
      <c r="F29" s="8">
        <v>45.306350000000002</v>
      </c>
      <c r="G29" s="8">
        <v>40.064340000000001</v>
      </c>
      <c r="H29" s="8">
        <v>4.4028999999999999E-2</v>
      </c>
      <c r="I29" s="8">
        <v>2.3E-5</v>
      </c>
      <c r="J29" s="8">
        <v>1.2028E-2</v>
      </c>
      <c r="K29" s="8">
        <v>0.225997</v>
      </c>
      <c r="L29" s="8">
        <v>5.2490000000000002E-3</v>
      </c>
      <c r="M29" s="8">
        <v>14.08581</v>
      </c>
      <c r="N29" s="8">
        <v>0.17890700000000001</v>
      </c>
      <c r="O29" s="8">
        <v>9.1493000000000005E-2</v>
      </c>
      <c r="P29" s="8">
        <v>0.313776</v>
      </c>
      <c r="Q29" s="8">
        <v>100.3407</v>
      </c>
      <c r="R29" s="8">
        <v>0.85148750745669488</v>
      </c>
      <c r="S29" s="1">
        <v>1150</v>
      </c>
      <c r="T29" t="s">
        <v>1136</v>
      </c>
      <c r="U29" s="16">
        <v>3.8485730000000003E-2</v>
      </c>
      <c r="V29" s="25">
        <v>0.38615715656652472</v>
      </c>
      <c r="W29" s="8">
        <v>0.106069647765693</v>
      </c>
      <c r="X29" s="8">
        <v>0.1060130975972338</v>
      </c>
      <c r="Y29" s="8">
        <v>0.1057250818230021</v>
      </c>
      <c r="Z29" s="8">
        <v>9.1204178168940182E-3</v>
      </c>
      <c r="AA29" s="25">
        <v>0.38595128002487927</v>
      </c>
      <c r="AB29" s="25">
        <v>0.38490272980559959</v>
      </c>
      <c r="AC29" s="25">
        <v>3.3203792838554021E-2</v>
      </c>
      <c r="AD29">
        <v>50</v>
      </c>
      <c r="AE29">
        <v>2.9250000000000001E-3</v>
      </c>
      <c r="AF29">
        <v>0</v>
      </c>
      <c r="AG29">
        <v>1423.15</v>
      </c>
      <c r="AH29" s="16">
        <v>3.8485730000000003E-2</v>
      </c>
      <c r="AI29" t="s">
        <v>1225</v>
      </c>
      <c r="AK29" t="s">
        <v>1356</v>
      </c>
      <c r="AL29">
        <v>2.9250000000000001E-3</v>
      </c>
      <c r="AM29">
        <v>0</v>
      </c>
      <c r="AN29">
        <v>1423.15</v>
      </c>
      <c r="AO29" s="16">
        <v>3.8485730000000003E-2</v>
      </c>
      <c r="AQ29">
        <v>2800</v>
      </c>
      <c r="AR29" t="s">
        <v>1356</v>
      </c>
    </row>
    <row r="30" spans="1:44" x14ac:dyDescent="0.2">
      <c r="A30">
        <v>4</v>
      </c>
      <c r="B30" t="s">
        <v>1137</v>
      </c>
      <c r="C30" s="105">
        <v>1.0248430000000001E-3</v>
      </c>
      <c r="D30" t="s">
        <v>1111</v>
      </c>
      <c r="E30" s="8">
        <v>1.7852E-2</v>
      </c>
      <c r="F30" s="8">
        <v>45.046970000000002</v>
      </c>
      <c r="G30" s="8">
        <v>39.311050000000002</v>
      </c>
      <c r="H30" s="8">
        <v>3.5116000000000001E-2</v>
      </c>
      <c r="I30" s="8">
        <v>2.3E-5</v>
      </c>
      <c r="J30" s="8">
        <v>2.686E-3</v>
      </c>
      <c r="K30" s="8">
        <v>0.242811</v>
      </c>
      <c r="L30" s="8">
        <v>4.4560000000000002E-2</v>
      </c>
      <c r="M30" s="8">
        <v>15.03613</v>
      </c>
      <c r="N30" s="8">
        <v>0.20205400000000001</v>
      </c>
      <c r="O30" s="8">
        <v>3.1793000000000002E-2</v>
      </c>
      <c r="P30" s="8">
        <v>0.22505900000000001</v>
      </c>
      <c r="Q30" s="8">
        <v>100.1961</v>
      </c>
      <c r="R30" s="8">
        <v>0.84227933812633216</v>
      </c>
      <c r="S30" s="1">
        <v>1150</v>
      </c>
      <c r="T30" t="s">
        <v>1137</v>
      </c>
      <c r="U30" s="16">
        <v>1.0248430000000001E-3</v>
      </c>
      <c r="V30" s="25">
        <v>1.0038015980119939E-2</v>
      </c>
      <c r="W30" s="8">
        <v>2.7572422294193451E-3</v>
      </c>
      <c r="X30" s="8">
        <v>4.7901071813601483E-3</v>
      </c>
      <c r="Y30" s="8">
        <v>2.547620073781925E-3</v>
      </c>
      <c r="Z30" s="8">
        <v>5.5813611242162024E-3</v>
      </c>
      <c r="AA30" s="25">
        <v>1.743886406494885E-2</v>
      </c>
      <c r="AB30" s="25">
        <v>9.2748655664115533E-3</v>
      </c>
      <c r="AC30" s="25">
        <v>2.0319503146265482E-2</v>
      </c>
      <c r="AD30">
        <v>50</v>
      </c>
      <c r="AE30">
        <v>2.9250000000000001E-3</v>
      </c>
      <c r="AF30">
        <v>0</v>
      </c>
      <c r="AG30">
        <v>1423.15</v>
      </c>
      <c r="AH30" s="16">
        <v>1.0248430000000001E-3</v>
      </c>
      <c r="AI30" t="s">
        <v>1225</v>
      </c>
      <c r="AK30" t="s">
        <v>1356</v>
      </c>
      <c r="AL30">
        <v>2.9250000000000001E-3</v>
      </c>
      <c r="AM30">
        <v>0</v>
      </c>
      <c r="AN30">
        <v>1423.15</v>
      </c>
      <c r="AO30" s="16">
        <v>1.0248430000000001E-3</v>
      </c>
      <c r="AQ30">
        <v>2800</v>
      </c>
      <c r="AR30" t="s">
        <v>1356</v>
      </c>
    </row>
    <row r="31" spans="1:44" x14ac:dyDescent="0.2">
      <c r="A31">
        <v>6</v>
      </c>
      <c r="B31" t="s">
        <v>1138</v>
      </c>
      <c r="C31" s="105">
        <v>3.3276630000000001E-2</v>
      </c>
      <c r="D31" t="s">
        <v>1112</v>
      </c>
      <c r="E31" s="8">
        <v>4.5206999999999997E-2</v>
      </c>
      <c r="F31" s="8">
        <v>42.88505</v>
      </c>
      <c r="G31" s="8">
        <v>40.72833</v>
      </c>
      <c r="H31" s="8">
        <v>0.17144499999999999</v>
      </c>
      <c r="I31" s="8">
        <v>1.9677E-2</v>
      </c>
      <c r="J31" s="8">
        <v>1.4681E-2</v>
      </c>
      <c r="K31" s="8">
        <v>0.37184</v>
      </c>
      <c r="L31" s="8">
        <v>6.0139999999999999E-2</v>
      </c>
      <c r="M31" s="8">
        <v>17.003630000000001</v>
      </c>
      <c r="N31" s="8">
        <v>0.24618200000000001</v>
      </c>
      <c r="O31" s="8">
        <v>8.8099999999999995E-4</v>
      </c>
      <c r="P31" s="8">
        <v>0.21264</v>
      </c>
      <c r="Q31" s="8">
        <v>101.7597</v>
      </c>
      <c r="R31" s="8">
        <v>0.81804127040820052</v>
      </c>
      <c r="S31" s="1">
        <v>1150</v>
      </c>
      <c r="T31" t="s">
        <v>1138</v>
      </c>
      <c r="U31" s="16">
        <v>3.3276630000000001E-2</v>
      </c>
      <c r="V31" s="25">
        <v>0.33275039082081981</v>
      </c>
      <c r="W31" s="8">
        <v>9.1399877350662781E-2</v>
      </c>
      <c r="X31" s="8">
        <v>9.132250530689634E-2</v>
      </c>
      <c r="Y31" s="8">
        <v>9.1155006513669257E-2</v>
      </c>
      <c r="Z31" s="8">
        <v>8.6784253188726158E-3</v>
      </c>
      <c r="AA31" s="25">
        <v>0.3324687101605372</v>
      </c>
      <c r="AB31" s="25">
        <v>0.33185891405879298</v>
      </c>
      <c r="AC31" s="25">
        <v>3.1594674963130252E-2</v>
      </c>
      <c r="AD31">
        <v>50</v>
      </c>
      <c r="AE31">
        <v>2.9250000000000001E-3</v>
      </c>
      <c r="AF31">
        <v>0</v>
      </c>
      <c r="AG31">
        <v>1423.15</v>
      </c>
      <c r="AH31" s="16">
        <v>3.3276630000000001E-2</v>
      </c>
      <c r="AI31" t="s">
        <v>1225</v>
      </c>
      <c r="AK31" t="s">
        <v>1356</v>
      </c>
      <c r="AL31">
        <v>2.9250000000000001E-3</v>
      </c>
      <c r="AM31">
        <v>0</v>
      </c>
      <c r="AN31">
        <v>1423.15</v>
      </c>
      <c r="AO31" s="16">
        <v>3.3276630000000001E-2</v>
      </c>
      <c r="AQ31">
        <v>2800</v>
      </c>
      <c r="AR31" t="s">
        <v>1356</v>
      </c>
    </row>
    <row r="32" spans="1:44" x14ac:dyDescent="0.2">
      <c r="A32">
        <v>6</v>
      </c>
      <c r="B32" t="s">
        <v>922</v>
      </c>
      <c r="C32" s="16">
        <v>0.81380561251460848</v>
      </c>
      <c r="D32" s="6" t="s">
        <v>795</v>
      </c>
      <c r="E32" s="106"/>
      <c r="F32" s="106">
        <v>42.043819999999997</v>
      </c>
      <c r="G32" s="106">
        <v>38.85904</v>
      </c>
      <c r="H32" s="106">
        <v>5.3150000000000003E-2</v>
      </c>
      <c r="I32" s="106"/>
      <c r="J32" s="8"/>
      <c r="K32" s="106">
        <v>0.27705000000000002</v>
      </c>
      <c r="L32" s="106">
        <v>2.8649999999999998E-2</v>
      </c>
      <c r="M32" s="106">
        <v>18.62501</v>
      </c>
      <c r="N32" s="106">
        <v>0.27888000000000002</v>
      </c>
      <c r="O32" s="106">
        <v>2.7539999999999999E-2</v>
      </c>
      <c r="P32" s="106">
        <v>0.19575000000000001</v>
      </c>
      <c r="Q32" s="8">
        <v>100.38890000000001</v>
      </c>
      <c r="R32" s="106">
        <v>0.80095017000000002</v>
      </c>
      <c r="S32" s="1">
        <v>1150</v>
      </c>
      <c r="T32" t="s">
        <v>922</v>
      </c>
      <c r="U32" s="16">
        <v>0.81380561251460848</v>
      </c>
      <c r="V32" s="25">
        <v>18.251127932128149</v>
      </c>
      <c r="W32" s="8">
        <v>5.13833051543949</v>
      </c>
      <c r="X32" s="8">
        <v>5.1397759493448074</v>
      </c>
      <c r="Y32" s="8">
        <v>5.1365622657711043</v>
      </c>
      <c r="Z32" s="8">
        <v>0.19567188074486341</v>
      </c>
      <c r="AA32" s="25">
        <v>18.255880929087521</v>
      </c>
      <c r="AB32" s="25">
        <v>18.245313425310261</v>
      </c>
      <c r="AC32" s="25">
        <v>0.64342468430786026</v>
      </c>
      <c r="AD32">
        <v>50</v>
      </c>
      <c r="AE32">
        <v>2.9250000000000001E-3</v>
      </c>
      <c r="AF32">
        <v>0</v>
      </c>
      <c r="AG32">
        <v>1423.15</v>
      </c>
      <c r="AH32" s="16">
        <v>0.81380561251460848</v>
      </c>
      <c r="AI32" t="s">
        <v>1225</v>
      </c>
      <c r="AK32" t="s">
        <v>1356</v>
      </c>
      <c r="AL32">
        <v>2.9250000000000001E-3</v>
      </c>
      <c r="AM32">
        <v>0</v>
      </c>
      <c r="AN32">
        <v>1423.15</v>
      </c>
      <c r="AO32" s="16">
        <v>0.81380561251460848</v>
      </c>
      <c r="AQ32">
        <v>2800</v>
      </c>
      <c r="AR32" t="s">
        <v>1356</v>
      </c>
    </row>
    <row r="33" spans="1:44" x14ac:dyDescent="0.2">
      <c r="A33">
        <v>6</v>
      </c>
      <c r="B33" t="s">
        <v>923</v>
      </c>
      <c r="C33" s="16">
        <v>0.83601784503749599</v>
      </c>
      <c r="D33" s="6" t="s">
        <v>795</v>
      </c>
      <c r="E33" s="106"/>
      <c r="F33" s="106">
        <v>42.043819999999997</v>
      </c>
      <c r="G33" s="106">
        <v>38.85904</v>
      </c>
      <c r="H33" s="106">
        <v>5.3150000000000003E-2</v>
      </c>
      <c r="I33" s="106"/>
      <c r="J33" s="8"/>
      <c r="K33" s="106">
        <v>0.27705000000000002</v>
      </c>
      <c r="L33" s="106">
        <v>2.8649999999999998E-2</v>
      </c>
      <c r="M33" s="106">
        <v>18.62501</v>
      </c>
      <c r="N33" s="106">
        <v>0.27888000000000002</v>
      </c>
      <c r="O33" s="106">
        <v>2.7539999999999999E-2</v>
      </c>
      <c r="P33" s="106">
        <v>0.19575000000000001</v>
      </c>
      <c r="Q33" s="8">
        <v>100.38890000000001</v>
      </c>
      <c r="R33" s="106">
        <v>0.80095017000000002</v>
      </c>
      <c r="S33" s="1">
        <v>1150</v>
      </c>
      <c r="T33" t="s">
        <v>923</v>
      </c>
      <c r="U33" s="16">
        <v>0.83601784503749599</v>
      </c>
      <c r="V33" s="25">
        <v>19.251380022174629</v>
      </c>
      <c r="W33" s="8">
        <v>5.442517178543528</v>
      </c>
      <c r="X33" s="8">
        <v>5.4399457749846754</v>
      </c>
      <c r="Y33" s="8">
        <v>5.4311777951018358</v>
      </c>
      <c r="Z33" s="8">
        <v>0.20540314150838421</v>
      </c>
      <c r="AA33" s="25">
        <v>19.242924517393948</v>
      </c>
      <c r="AB33" s="25">
        <v>19.2140929107949</v>
      </c>
      <c r="AC33" s="25">
        <v>0.67542383186473376</v>
      </c>
      <c r="AD33">
        <v>50</v>
      </c>
      <c r="AE33">
        <v>2.9250000000000001E-3</v>
      </c>
      <c r="AF33">
        <v>0</v>
      </c>
      <c r="AG33">
        <v>1423.15</v>
      </c>
      <c r="AH33" s="16">
        <v>0.83601784503749599</v>
      </c>
      <c r="AI33" t="s">
        <v>1225</v>
      </c>
      <c r="AK33" t="s">
        <v>1356</v>
      </c>
      <c r="AL33">
        <v>2.9250000000000001E-3</v>
      </c>
      <c r="AM33">
        <v>0</v>
      </c>
      <c r="AN33">
        <v>1423.15</v>
      </c>
      <c r="AO33" s="16">
        <v>0.83601784503749599</v>
      </c>
      <c r="AQ33">
        <v>2800</v>
      </c>
      <c r="AR33" t="s">
        <v>1356</v>
      </c>
    </row>
    <row r="34" spans="1:44" x14ac:dyDescent="0.2">
      <c r="A34">
        <v>6</v>
      </c>
      <c r="B34" t="s">
        <v>925</v>
      </c>
      <c r="C34" s="16">
        <v>0.83524800020221457</v>
      </c>
      <c r="D34" s="6" t="s">
        <v>795</v>
      </c>
      <c r="E34" s="106"/>
      <c r="F34" s="106">
        <v>42.043819999999997</v>
      </c>
      <c r="G34" s="106">
        <v>38.85904</v>
      </c>
      <c r="H34" s="106">
        <v>5.3150000000000003E-2</v>
      </c>
      <c r="I34" s="106"/>
      <c r="J34" s="8"/>
      <c r="K34" s="106">
        <v>0.27705000000000002</v>
      </c>
      <c r="L34" s="106">
        <v>2.8649999999999998E-2</v>
      </c>
      <c r="M34" s="106">
        <v>18.62501</v>
      </c>
      <c r="N34" s="106">
        <v>0.27888000000000002</v>
      </c>
      <c r="O34" s="106">
        <v>2.7539999999999999E-2</v>
      </c>
      <c r="P34" s="106">
        <v>0.19575000000000001</v>
      </c>
      <c r="Q34" s="8">
        <v>100.38890000000001</v>
      </c>
      <c r="R34" s="106">
        <v>0.80095017000000002</v>
      </c>
      <c r="S34" s="1">
        <v>1150</v>
      </c>
      <c r="T34" t="s">
        <v>925</v>
      </c>
      <c r="U34" s="16">
        <v>0.83524800020221457</v>
      </c>
      <c r="V34" s="25">
        <v>19.215922641902161</v>
      </c>
      <c r="W34" s="8">
        <v>5.4317342346288653</v>
      </c>
      <c r="X34" s="8">
        <v>5.4414243270179616</v>
      </c>
      <c r="Y34" s="8">
        <v>5.4365008991810448</v>
      </c>
      <c r="Z34" s="8">
        <v>0.20957058187682781</v>
      </c>
      <c r="AA34" s="25">
        <v>19.247786416158501</v>
      </c>
      <c r="AB34" s="25">
        <v>19.23159678794201</v>
      </c>
      <c r="AC34" s="25">
        <v>0.68912755870187681</v>
      </c>
      <c r="AD34">
        <v>50</v>
      </c>
      <c r="AE34">
        <v>2.9250000000000001E-3</v>
      </c>
      <c r="AF34">
        <v>0</v>
      </c>
      <c r="AG34">
        <v>1423.15</v>
      </c>
      <c r="AH34" s="16">
        <v>0.83524800020221457</v>
      </c>
      <c r="AI34" t="s">
        <v>1225</v>
      </c>
      <c r="AK34" t="s">
        <v>1356</v>
      </c>
      <c r="AL34">
        <v>2.9250000000000001E-3</v>
      </c>
      <c r="AM34">
        <v>0</v>
      </c>
      <c r="AN34">
        <v>1423.15</v>
      </c>
      <c r="AO34" s="16">
        <v>0.83524800020221457</v>
      </c>
      <c r="AQ34">
        <v>2800</v>
      </c>
      <c r="AR34" t="s">
        <v>1356</v>
      </c>
    </row>
    <row r="35" spans="1:44" ht="16" customHeight="1" x14ac:dyDescent="0.2">
      <c r="A35">
        <v>6</v>
      </c>
      <c r="B35" t="s">
        <v>926</v>
      </c>
      <c r="C35" s="16">
        <v>0.79824391180551268</v>
      </c>
      <c r="D35" s="6" t="s">
        <v>795</v>
      </c>
      <c r="E35" s="106"/>
      <c r="F35" s="106">
        <v>42.043819999999997</v>
      </c>
      <c r="G35" s="106">
        <v>38.85904</v>
      </c>
      <c r="H35" s="106">
        <v>5.3150000000000003E-2</v>
      </c>
      <c r="I35" s="106"/>
      <c r="J35" s="8"/>
      <c r="K35" s="106">
        <v>0.27705000000000002</v>
      </c>
      <c r="L35" s="106">
        <v>2.8649999999999998E-2</v>
      </c>
      <c r="M35" s="106">
        <v>18.62501</v>
      </c>
      <c r="N35" s="106">
        <v>0.27888000000000002</v>
      </c>
      <c r="O35" s="106">
        <v>2.7539999999999999E-2</v>
      </c>
      <c r="P35" s="106">
        <v>0.19575000000000001</v>
      </c>
      <c r="Q35" s="8">
        <v>100.38890000000001</v>
      </c>
      <c r="R35" s="106">
        <v>0.80095017000000002</v>
      </c>
      <c r="S35" s="1">
        <v>1150</v>
      </c>
      <c r="T35" t="s">
        <v>926</v>
      </c>
      <c r="U35" s="16">
        <v>0.79824391180551268</v>
      </c>
      <c r="V35" s="25">
        <v>17.577959504687399</v>
      </c>
      <c r="W35" s="8">
        <v>4.933613264970484</v>
      </c>
      <c r="X35" s="8">
        <v>4.931606984916904</v>
      </c>
      <c r="Y35" s="8">
        <v>4.9343103421061469</v>
      </c>
      <c r="Z35" s="8">
        <v>0.194127749995854</v>
      </c>
      <c r="AA35" s="25">
        <v>17.571362286399349</v>
      </c>
      <c r="AB35" s="25">
        <v>17.580251692171078</v>
      </c>
      <c r="AC35" s="25">
        <v>0.63834714411184779</v>
      </c>
      <c r="AD35">
        <v>50</v>
      </c>
      <c r="AE35">
        <v>2.9250000000000001E-3</v>
      </c>
      <c r="AF35">
        <v>0</v>
      </c>
      <c r="AG35">
        <v>1423.15</v>
      </c>
      <c r="AH35" s="16">
        <v>0.79824391180551268</v>
      </c>
      <c r="AI35" t="s">
        <v>1225</v>
      </c>
      <c r="AK35" t="s">
        <v>1356</v>
      </c>
      <c r="AL35">
        <v>2.9250000000000001E-3</v>
      </c>
      <c r="AM35">
        <v>0</v>
      </c>
      <c r="AN35">
        <v>1423.15</v>
      </c>
      <c r="AO35" s="16">
        <v>0.79824391180551268</v>
      </c>
      <c r="AQ35">
        <v>2800</v>
      </c>
      <c r="AR35" t="s">
        <v>1356</v>
      </c>
    </row>
    <row r="36" spans="1:44" x14ac:dyDescent="0.2">
      <c r="A36">
        <v>6</v>
      </c>
      <c r="B36" t="s">
        <v>931</v>
      </c>
      <c r="C36" s="16">
        <v>0.86996964286365719</v>
      </c>
      <c r="D36" s="6" t="s">
        <v>806</v>
      </c>
      <c r="E36" s="106"/>
      <c r="F36" s="106">
        <v>42.530119999999997</v>
      </c>
      <c r="G36" s="106">
        <v>38.753230000000002</v>
      </c>
      <c r="H36" s="106">
        <v>5.5309999999999998E-2</v>
      </c>
      <c r="I36" s="106"/>
      <c r="J36" s="8"/>
      <c r="K36" s="106">
        <v>0.27804000000000001</v>
      </c>
      <c r="L36" s="106">
        <v>2.2190000000000001E-2</v>
      </c>
      <c r="M36" s="106">
        <v>18.055599999999998</v>
      </c>
      <c r="N36" s="106">
        <v>0.24684</v>
      </c>
      <c r="O36" s="106">
        <v>2.9319999999999999E-2</v>
      </c>
      <c r="P36" s="106">
        <v>0.19095000000000001</v>
      </c>
      <c r="Q36" s="8">
        <v>100.16160000000001</v>
      </c>
      <c r="R36" s="106">
        <v>0.80764703999999998</v>
      </c>
      <c r="S36" s="1">
        <v>1150</v>
      </c>
      <c r="T36" t="s">
        <v>931</v>
      </c>
      <c r="U36" s="16">
        <v>0.86996964286365719</v>
      </c>
      <c r="V36" s="25">
        <v>20.873141955883838</v>
      </c>
      <c r="W36" s="8">
        <v>5.9357112002038344</v>
      </c>
      <c r="X36" s="8">
        <v>5.9429727621760566</v>
      </c>
      <c r="Y36" s="8">
        <v>5.9424881895453989</v>
      </c>
      <c r="Z36" s="8">
        <v>0.21735735194141259</v>
      </c>
      <c r="AA36" s="25">
        <v>20.8970200328041</v>
      </c>
      <c r="AB36" s="25">
        <v>20.895426620451151</v>
      </c>
      <c r="AC36" s="25">
        <v>0.71473266890734455</v>
      </c>
      <c r="AD36">
        <v>50</v>
      </c>
      <c r="AE36">
        <v>2.9250000000000001E-3</v>
      </c>
      <c r="AF36">
        <v>0</v>
      </c>
      <c r="AG36">
        <v>1423.15</v>
      </c>
      <c r="AH36" s="16">
        <v>0.86996964286365719</v>
      </c>
      <c r="AI36" t="s">
        <v>1225</v>
      </c>
      <c r="AK36" t="s">
        <v>1356</v>
      </c>
      <c r="AL36">
        <v>2.9250000000000001E-3</v>
      </c>
      <c r="AM36">
        <v>0</v>
      </c>
      <c r="AN36">
        <v>1423.15</v>
      </c>
      <c r="AO36" s="16">
        <v>0.86996964286365719</v>
      </c>
      <c r="AQ36">
        <v>2800</v>
      </c>
      <c r="AR36" t="s">
        <v>1356</v>
      </c>
    </row>
    <row r="37" spans="1:44" x14ac:dyDescent="0.2">
      <c r="A37">
        <v>6</v>
      </c>
      <c r="B37" t="s">
        <v>1139</v>
      </c>
      <c r="C37" s="105">
        <v>0.514241214</v>
      </c>
      <c r="D37" t="s">
        <v>1120</v>
      </c>
      <c r="E37" s="8">
        <v>1.8911000000000001E-2</v>
      </c>
      <c r="F37" s="8">
        <v>42.559890000000003</v>
      </c>
      <c r="G37" s="8">
        <v>39.236269999999998</v>
      </c>
      <c r="H37" s="8">
        <v>4.2918999999999999E-2</v>
      </c>
      <c r="I37" s="8">
        <v>2.3E-5</v>
      </c>
      <c r="J37" s="8">
        <v>8.6680000000000004E-3</v>
      </c>
      <c r="K37" s="8">
        <v>0.27190700000000001</v>
      </c>
      <c r="L37" s="8">
        <v>9.3900000000000008E-3</v>
      </c>
      <c r="M37" s="8">
        <v>17.948969999999999</v>
      </c>
      <c r="N37" s="8">
        <v>0.25575199999999998</v>
      </c>
      <c r="O37" s="8">
        <v>1.5E-5</v>
      </c>
      <c r="P37" s="8">
        <v>0.16344700000000001</v>
      </c>
      <c r="Q37" s="8">
        <v>100.5162</v>
      </c>
      <c r="R37" s="8">
        <v>0.80867382927204035</v>
      </c>
      <c r="S37" s="1">
        <v>1150</v>
      </c>
      <c r="T37" t="s">
        <v>1139</v>
      </c>
      <c r="U37" s="16">
        <v>0.514241214</v>
      </c>
      <c r="V37" s="25">
        <v>8.0045858028065808</v>
      </c>
      <c r="W37" s="8">
        <v>2.1986996283149121</v>
      </c>
      <c r="X37" s="8">
        <v>2.199708240931221</v>
      </c>
      <c r="Y37" s="8">
        <v>2.1980129102834152</v>
      </c>
      <c r="Z37" s="8">
        <v>8.7780227893829638E-2</v>
      </c>
      <c r="AA37" s="25">
        <v>8.008257757868142</v>
      </c>
      <c r="AB37" s="25">
        <v>8.0020857371611136</v>
      </c>
      <c r="AC37" s="25">
        <v>0.31957269511369463</v>
      </c>
      <c r="AD37">
        <v>50</v>
      </c>
      <c r="AE37">
        <v>2.9250000000000001E-3</v>
      </c>
      <c r="AF37">
        <v>0</v>
      </c>
      <c r="AG37">
        <v>1423.15</v>
      </c>
      <c r="AH37" s="16">
        <v>0.514241214</v>
      </c>
      <c r="AI37" t="s">
        <v>1225</v>
      </c>
      <c r="AK37" t="s">
        <v>1356</v>
      </c>
      <c r="AL37">
        <v>2.9250000000000001E-3</v>
      </c>
      <c r="AM37">
        <v>0</v>
      </c>
      <c r="AN37">
        <v>1423.15</v>
      </c>
      <c r="AO37" s="16">
        <v>0.514241214</v>
      </c>
      <c r="AQ37">
        <v>2800</v>
      </c>
      <c r="AR37" t="s">
        <v>1356</v>
      </c>
    </row>
    <row r="38" spans="1:44" x14ac:dyDescent="0.2">
      <c r="A38">
        <v>6</v>
      </c>
      <c r="B38" t="s">
        <v>1140</v>
      </c>
      <c r="C38" s="105">
        <v>4.5820285000000002E-2</v>
      </c>
      <c r="D38" t="s">
        <v>1114</v>
      </c>
      <c r="E38" s="8">
        <v>1.5765999999999999E-2</v>
      </c>
      <c r="F38" s="8">
        <v>42.278210000000001</v>
      </c>
      <c r="G38" s="8">
        <v>39.365369999999999</v>
      </c>
      <c r="H38" s="8">
        <v>1.7919000000000001E-2</v>
      </c>
      <c r="I38" s="8">
        <v>2.3E-5</v>
      </c>
      <c r="J38" s="8">
        <v>1.2E-5</v>
      </c>
      <c r="K38" s="8">
        <v>0.269872</v>
      </c>
      <c r="L38" s="8">
        <v>3.5714999999999997E-2</v>
      </c>
      <c r="M38" s="8">
        <v>17.85229</v>
      </c>
      <c r="N38" s="8">
        <v>0.270901</v>
      </c>
      <c r="O38" s="8">
        <v>8.7600000000000004E-4</v>
      </c>
      <c r="P38" s="8">
        <v>0.15401699999999999</v>
      </c>
      <c r="Q38" s="8">
        <v>100.261</v>
      </c>
      <c r="R38" s="8">
        <v>0.8084819803741744</v>
      </c>
      <c r="S38" s="1">
        <v>1150</v>
      </c>
      <c r="T38" t="s">
        <v>1140</v>
      </c>
      <c r="U38" s="16">
        <v>4.5820285000000002E-2</v>
      </c>
      <c r="V38" s="25">
        <v>0.4619858726225991</v>
      </c>
      <c r="W38" s="8">
        <v>0.12689827949197549</v>
      </c>
      <c r="X38" s="8">
        <v>0.12674338356600789</v>
      </c>
      <c r="Y38" s="8">
        <v>0.126584905311071</v>
      </c>
      <c r="Z38" s="8">
        <v>8.9630647007007663E-3</v>
      </c>
      <c r="AA38" s="25">
        <v>0.46142195851903262</v>
      </c>
      <c r="AB38" s="25">
        <v>0.46084500258872502</v>
      </c>
      <c r="AC38" s="25">
        <v>3.2630933088323752E-2</v>
      </c>
      <c r="AD38">
        <v>50</v>
      </c>
      <c r="AE38">
        <v>2.9250000000000001E-3</v>
      </c>
      <c r="AF38">
        <v>0</v>
      </c>
      <c r="AG38">
        <v>1423.15</v>
      </c>
      <c r="AH38" s="16">
        <v>4.5820285000000002E-2</v>
      </c>
      <c r="AI38" t="s">
        <v>1225</v>
      </c>
      <c r="AK38" t="s">
        <v>1356</v>
      </c>
      <c r="AL38">
        <v>2.9250000000000001E-3</v>
      </c>
      <c r="AM38">
        <v>0</v>
      </c>
      <c r="AN38">
        <v>1423.15</v>
      </c>
      <c r="AO38" s="16">
        <v>4.5820285000000002E-2</v>
      </c>
      <c r="AQ38">
        <v>2800</v>
      </c>
      <c r="AR38" t="s">
        <v>1356</v>
      </c>
    </row>
    <row r="39" spans="1:44" x14ac:dyDescent="0.2">
      <c r="A39">
        <v>6</v>
      </c>
      <c r="B39" t="s">
        <v>1141</v>
      </c>
      <c r="C39" s="105">
        <v>0.72444742299999998</v>
      </c>
      <c r="D39" t="s">
        <v>1123</v>
      </c>
      <c r="E39" s="8">
        <v>1.5343000000000001E-2</v>
      </c>
      <c r="F39" s="8">
        <v>41.118160000000003</v>
      </c>
      <c r="G39" s="8">
        <v>38.56588</v>
      </c>
      <c r="H39" s="8">
        <v>1.3669000000000001E-2</v>
      </c>
      <c r="I39" s="8">
        <v>2.3E-5</v>
      </c>
      <c r="J39" s="8">
        <v>8.2150000000000001E-3</v>
      </c>
      <c r="K39" s="8">
        <v>0.22256400000000001</v>
      </c>
      <c r="L39" s="8">
        <v>1.7011999999999999E-2</v>
      </c>
      <c r="M39" s="8">
        <v>19.317509999999999</v>
      </c>
      <c r="N39" s="8">
        <v>0.33502599999999999</v>
      </c>
      <c r="O39" s="8">
        <v>2.2589999999999999E-2</v>
      </c>
      <c r="P39" s="8">
        <v>0.14807500000000001</v>
      </c>
      <c r="Q39" s="8">
        <v>99.78407</v>
      </c>
      <c r="R39" s="8">
        <v>0.79141475926255633</v>
      </c>
      <c r="S39" s="1">
        <v>1150</v>
      </c>
      <c r="T39" t="s">
        <v>1141</v>
      </c>
      <c r="U39" s="16">
        <v>0.72444742299999998</v>
      </c>
      <c r="V39" s="25">
        <v>14.67662061834012</v>
      </c>
      <c r="W39" s="8">
        <v>4.0512870962434127</v>
      </c>
      <c r="X39" s="8">
        <v>4.048313042134783</v>
      </c>
      <c r="Y39" s="8">
        <v>4.0445741512993196</v>
      </c>
      <c r="Z39" s="8">
        <v>0.16408234586785661</v>
      </c>
      <c r="AA39" s="25">
        <v>14.6640030570228</v>
      </c>
      <c r="AB39" s="25">
        <v>14.65454654993035</v>
      </c>
      <c r="AC39" s="25">
        <v>0.5458113216895718</v>
      </c>
      <c r="AD39">
        <v>50</v>
      </c>
      <c r="AE39">
        <v>2.9250000000000001E-3</v>
      </c>
      <c r="AF39">
        <v>0</v>
      </c>
      <c r="AG39">
        <v>1423.15</v>
      </c>
      <c r="AH39" s="16">
        <v>0.72444742299999998</v>
      </c>
      <c r="AI39" t="s">
        <v>1225</v>
      </c>
      <c r="AK39" t="s">
        <v>1356</v>
      </c>
      <c r="AL39">
        <v>2.9250000000000001E-3</v>
      </c>
      <c r="AM39">
        <v>0</v>
      </c>
      <c r="AN39">
        <v>1423.15</v>
      </c>
      <c r="AO39" s="16">
        <v>0.72444742299999998</v>
      </c>
      <c r="AQ39">
        <v>2800</v>
      </c>
      <c r="AR39" t="s">
        <v>1356</v>
      </c>
    </row>
    <row r="40" spans="1:44" x14ac:dyDescent="0.2">
      <c r="A40">
        <v>6</v>
      </c>
      <c r="B40" t="s">
        <v>1142</v>
      </c>
      <c r="C40" s="105">
        <v>0.322376787</v>
      </c>
      <c r="D40" t="s">
        <v>1116</v>
      </c>
      <c r="E40" s="8">
        <v>6.7010000000000004E-3</v>
      </c>
      <c r="F40" s="8">
        <v>43.44088</v>
      </c>
      <c r="G40" s="8">
        <v>40.36947</v>
      </c>
      <c r="H40" s="8">
        <v>3.5779999999999999E-2</v>
      </c>
      <c r="I40" s="8">
        <v>2.3E-5</v>
      </c>
      <c r="J40" s="8">
        <v>1.2E-5</v>
      </c>
      <c r="K40" s="8">
        <v>0.23689099999999999</v>
      </c>
      <c r="L40" s="8">
        <v>2.4823000000000001E-2</v>
      </c>
      <c r="M40" s="8">
        <v>16.356100000000001</v>
      </c>
      <c r="N40" s="8">
        <v>0.25274600000000003</v>
      </c>
      <c r="O40" s="8">
        <v>3.1789999999999999E-2</v>
      </c>
      <c r="P40" s="8">
        <v>0.159243</v>
      </c>
      <c r="Q40" s="8">
        <v>100.9145</v>
      </c>
      <c r="R40" s="8">
        <v>0.82561117165068298</v>
      </c>
      <c r="S40" s="1">
        <v>1150</v>
      </c>
      <c r="T40" t="s">
        <v>1142</v>
      </c>
      <c r="U40" s="16">
        <v>0.322376787</v>
      </c>
      <c r="V40" s="25">
        <v>4.0612013294110474</v>
      </c>
      <c r="W40" s="8">
        <v>1.1155307811626261</v>
      </c>
      <c r="X40" s="8">
        <v>1.1164979207165679</v>
      </c>
      <c r="Y40" s="8">
        <v>1.1178336718648889</v>
      </c>
      <c r="Z40" s="8">
        <v>4.4416856365357422E-2</v>
      </c>
      <c r="AA40" s="25">
        <v>4.0647222976429589</v>
      </c>
      <c r="AB40" s="25">
        <v>4.0695852332346343</v>
      </c>
      <c r="AC40" s="25">
        <v>0.16170400599008811</v>
      </c>
      <c r="AD40">
        <v>50</v>
      </c>
      <c r="AE40">
        <v>2.9250000000000001E-3</v>
      </c>
      <c r="AF40">
        <v>0</v>
      </c>
      <c r="AG40">
        <v>1423.15</v>
      </c>
      <c r="AH40" s="16">
        <v>0.322376787</v>
      </c>
      <c r="AI40" t="s">
        <v>1225</v>
      </c>
      <c r="AK40" t="s">
        <v>1356</v>
      </c>
      <c r="AL40">
        <v>2.9250000000000001E-3</v>
      </c>
      <c r="AM40">
        <v>0</v>
      </c>
      <c r="AN40">
        <v>1423.15</v>
      </c>
      <c r="AO40" s="16">
        <v>0.322376787</v>
      </c>
      <c r="AQ40">
        <v>2800</v>
      </c>
      <c r="AR40" t="s">
        <v>1356</v>
      </c>
    </row>
    <row r="41" spans="1:44" x14ac:dyDescent="0.2">
      <c r="A41">
        <v>6</v>
      </c>
      <c r="B41" t="s">
        <v>1143</v>
      </c>
      <c r="C41" s="105">
        <v>0.347804263</v>
      </c>
      <c r="D41" t="s">
        <v>1117</v>
      </c>
      <c r="E41" s="8">
        <v>1.0414E-2</v>
      </c>
      <c r="F41" s="8">
        <v>43.686</v>
      </c>
      <c r="G41" s="8">
        <v>40.315750000000001</v>
      </c>
      <c r="H41" s="8">
        <v>2.5382999999999999E-2</v>
      </c>
      <c r="I41" s="8">
        <v>2.8410000000000002E-3</v>
      </c>
      <c r="J41" s="8">
        <v>2.0699999999999998E-3</v>
      </c>
      <c r="K41" s="8">
        <v>0.24518000000000001</v>
      </c>
      <c r="L41" s="8">
        <v>1.8010999999999999E-2</v>
      </c>
      <c r="M41" s="8">
        <v>16.347740000000002</v>
      </c>
      <c r="N41" s="8">
        <v>0.27896500000000002</v>
      </c>
      <c r="O41" s="8">
        <v>1.2352999999999999E-2</v>
      </c>
      <c r="P41" s="8">
        <v>0.202737</v>
      </c>
      <c r="Q41" s="8">
        <v>101.1474</v>
      </c>
      <c r="R41" s="8">
        <v>0.82649314015662323</v>
      </c>
      <c r="S41" s="1">
        <v>1150</v>
      </c>
      <c r="T41" t="s">
        <v>1143</v>
      </c>
      <c r="U41" s="16">
        <v>0.347804263</v>
      </c>
      <c r="V41" s="25">
        <v>4.4944591879373261</v>
      </c>
      <c r="W41" s="8">
        <v>1.234538049742625</v>
      </c>
      <c r="X41" s="8">
        <v>1.234415738996977</v>
      </c>
      <c r="Y41" s="8">
        <v>1.2347021649348571</v>
      </c>
      <c r="Z41" s="8">
        <v>5.0420712680815542E-2</v>
      </c>
      <c r="AA41" s="25">
        <v>4.4940139034402833</v>
      </c>
      <c r="AB41" s="25">
        <v>4.4950566657013864</v>
      </c>
      <c r="AC41" s="25">
        <v>0.1835616451172839</v>
      </c>
      <c r="AD41">
        <v>50</v>
      </c>
      <c r="AE41">
        <v>2.9250000000000001E-3</v>
      </c>
      <c r="AF41">
        <v>0</v>
      </c>
      <c r="AG41">
        <v>1423.15</v>
      </c>
      <c r="AH41" s="16">
        <v>0.347804263</v>
      </c>
      <c r="AI41" t="s">
        <v>1225</v>
      </c>
      <c r="AK41" t="s">
        <v>1356</v>
      </c>
      <c r="AL41">
        <v>2.9250000000000001E-3</v>
      </c>
      <c r="AM41">
        <v>0</v>
      </c>
      <c r="AN41">
        <v>1423.15</v>
      </c>
      <c r="AO41" s="16">
        <v>0.347804263</v>
      </c>
      <c r="AQ41">
        <v>2800</v>
      </c>
      <c r="AR41" t="s">
        <v>1356</v>
      </c>
    </row>
    <row r="42" spans="1:44" x14ac:dyDescent="0.2">
      <c r="A42">
        <v>6</v>
      </c>
      <c r="B42" t="s">
        <v>1144</v>
      </c>
      <c r="C42" s="105">
        <v>0.32754336000000001</v>
      </c>
      <c r="D42" t="s">
        <v>1117</v>
      </c>
      <c r="E42" s="8">
        <v>1.0414E-2</v>
      </c>
      <c r="F42" s="8">
        <v>43.686</v>
      </c>
      <c r="G42" s="8">
        <v>40.315750000000001</v>
      </c>
      <c r="H42" s="8">
        <v>2.5382999999999999E-2</v>
      </c>
      <c r="I42" s="8">
        <v>2.8410000000000002E-3</v>
      </c>
      <c r="J42" s="8">
        <v>2.0699999999999998E-3</v>
      </c>
      <c r="K42" s="8">
        <v>0.24518000000000001</v>
      </c>
      <c r="L42" s="8">
        <v>1.8010999999999999E-2</v>
      </c>
      <c r="M42" s="8">
        <v>16.347740000000002</v>
      </c>
      <c r="N42" s="8">
        <v>0.27896500000000002</v>
      </c>
      <c r="O42" s="8">
        <v>1.2352999999999999E-2</v>
      </c>
      <c r="P42" s="8">
        <v>0.202737</v>
      </c>
      <c r="Q42" s="8">
        <v>101.1474</v>
      </c>
      <c r="R42" s="8">
        <v>0.82649314015662323</v>
      </c>
      <c r="S42" s="1">
        <v>1150</v>
      </c>
      <c r="T42" t="s">
        <v>1144</v>
      </c>
      <c r="U42" s="16">
        <v>0.32754336000000001</v>
      </c>
      <c r="V42" s="25">
        <v>4.1473767952872196</v>
      </c>
      <c r="W42" s="8">
        <v>1.139201458129494</v>
      </c>
      <c r="X42" s="8">
        <v>1.137434548812019</v>
      </c>
      <c r="Y42" s="8">
        <v>1.1366305053945409</v>
      </c>
      <c r="Z42" s="8">
        <v>4.7369590160912307E-2</v>
      </c>
      <c r="AA42" s="25">
        <v>4.1409441852774824</v>
      </c>
      <c r="AB42" s="25">
        <v>4.1380169848352288</v>
      </c>
      <c r="AC42" s="25">
        <v>0.17245372856018751</v>
      </c>
      <c r="AD42">
        <v>50</v>
      </c>
      <c r="AE42">
        <v>2.9250000000000001E-3</v>
      </c>
      <c r="AF42">
        <v>0</v>
      </c>
      <c r="AG42">
        <v>1423.15</v>
      </c>
      <c r="AH42" s="16">
        <v>0.32754336000000001</v>
      </c>
      <c r="AI42" t="s">
        <v>1225</v>
      </c>
      <c r="AK42" t="s">
        <v>1356</v>
      </c>
      <c r="AL42">
        <v>2.9250000000000001E-3</v>
      </c>
      <c r="AM42">
        <v>0</v>
      </c>
      <c r="AN42">
        <v>1423.15</v>
      </c>
      <c r="AO42" s="16">
        <v>0.32754336000000001</v>
      </c>
      <c r="AQ42">
        <v>2800</v>
      </c>
      <c r="AR42" t="s">
        <v>1356</v>
      </c>
    </row>
    <row r="43" spans="1:44" x14ac:dyDescent="0.2">
      <c r="A43">
        <v>6</v>
      </c>
      <c r="B43" t="s">
        <v>1145</v>
      </c>
      <c r="C43" s="105">
        <v>7.2264900000000001E-4</v>
      </c>
      <c r="S43" s="1">
        <v>1150</v>
      </c>
      <c r="T43" t="s">
        <v>1145</v>
      </c>
      <c r="U43" s="16">
        <v>7.2264900000000001E-4</v>
      </c>
      <c r="V43" s="25">
        <v>7.0767760619699343E-3</v>
      </c>
      <c r="W43" s="8">
        <v>1.943848848701901E-3</v>
      </c>
      <c r="X43" s="8">
        <v>4.3666224442726253E-3</v>
      </c>
      <c r="Y43" s="8">
        <v>2.0877453382504938E-3</v>
      </c>
      <c r="Z43" s="8">
        <v>5.0930704545232427E-3</v>
      </c>
      <c r="AA43" s="25">
        <v>1.5897125543441911E-2</v>
      </c>
      <c r="AB43" s="25">
        <v>7.6006456176295834E-3</v>
      </c>
      <c r="AC43" s="25">
        <v>1.8541832148402659E-2</v>
      </c>
      <c r="AD43">
        <v>50</v>
      </c>
      <c r="AE43">
        <v>2.9250000000000001E-3</v>
      </c>
      <c r="AF43">
        <v>0</v>
      </c>
      <c r="AG43">
        <v>1423.15</v>
      </c>
      <c r="AH43" s="16">
        <v>7.2264900000000001E-4</v>
      </c>
      <c r="AI43" t="s">
        <v>1225</v>
      </c>
      <c r="AK43" t="s">
        <v>1356</v>
      </c>
      <c r="AL43">
        <v>2.9250000000000001E-3</v>
      </c>
      <c r="AM43">
        <v>0</v>
      </c>
      <c r="AN43">
        <v>1423.15</v>
      </c>
      <c r="AO43" s="16">
        <v>7.2264900000000001E-4</v>
      </c>
      <c r="AQ43">
        <v>2800</v>
      </c>
      <c r="AR43" t="s"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E81E-2207-8C46-82B2-D41464832D67}">
  <dimension ref="A1:KU168"/>
  <sheetViews>
    <sheetView workbookViewId="0">
      <selection activeCell="U24" sqref="U24"/>
    </sheetView>
  </sheetViews>
  <sheetFormatPr baseColWidth="10" defaultColWidth="8" defaultRowHeight="15" x14ac:dyDescent="0.2"/>
  <cols>
    <col min="1" max="1" width="8" style="134"/>
    <col min="2" max="8" width="8.83203125" style="129" bestFit="1" customWidth="1"/>
    <col min="9" max="9" width="8.33203125" style="129" bestFit="1" customWidth="1"/>
    <col min="10" max="10" width="8.5" style="134" bestFit="1" customWidth="1"/>
    <col min="11" max="11" width="8.83203125" style="129" bestFit="1" customWidth="1"/>
    <col min="12" max="12" width="8.5" style="134" bestFit="1" customWidth="1"/>
    <col min="13" max="13" width="8.83203125" style="129" bestFit="1" customWidth="1"/>
    <col min="14" max="14" width="8.5" style="134" bestFit="1" customWidth="1"/>
    <col min="15" max="15" width="8.83203125" style="129" bestFit="1" customWidth="1"/>
    <col min="16" max="201" width="8.33203125" style="129" bestFit="1" customWidth="1"/>
    <col min="202" max="16384" width="8" style="129"/>
  </cols>
  <sheetData>
    <row r="1" spans="1:307" s="131" customFormat="1" ht="10" customHeight="1" x14ac:dyDescent="0.2">
      <c r="B1" s="131" t="s">
        <v>874</v>
      </c>
      <c r="C1" s="131" t="s">
        <v>1398</v>
      </c>
      <c r="D1" s="131" t="s">
        <v>1399</v>
      </c>
      <c r="E1" s="131" t="s">
        <v>1400</v>
      </c>
      <c r="F1" s="131" t="s">
        <v>1401</v>
      </c>
      <c r="G1" s="131" t="s">
        <v>1402</v>
      </c>
      <c r="H1" s="131" t="s">
        <v>873</v>
      </c>
      <c r="J1" s="131" t="s">
        <v>1403</v>
      </c>
      <c r="K1" s="131" t="s">
        <v>1404</v>
      </c>
      <c r="L1" s="131" t="s">
        <v>1403</v>
      </c>
      <c r="M1" s="131" t="s">
        <v>1405</v>
      </c>
      <c r="N1" s="131" t="s">
        <v>1403</v>
      </c>
      <c r="O1" s="131" t="s">
        <v>1406</v>
      </c>
      <c r="P1" s="131" t="s">
        <v>77</v>
      </c>
      <c r="Q1" s="131" t="s">
        <v>77</v>
      </c>
      <c r="R1" s="131" t="s">
        <v>77</v>
      </c>
      <c r="S1" s="131" t="s">
        <v>77</v>
      </c>
      <c r="T1" s="131" t="s">
        <v>77</v>
      </c>
      <c r="U1" s="131" t="s">
        <v>77</v>
      </c>
      <c r="V1" s="131" t="s">
        <v>77</v>
      </c>
      <c r="W1" s="131" t="s">
        <v>77</v>
      </c>
      <c r="X1" s="131" t="s">
        <v>77</v>
      </c>
      <c r="Y1" s="131" t="s">
        <v>77</v>
      </c>
      <c r="Z1" s="131" t="s">
        <v>77</v>
      </c>
      <c r="AA1" s="131" t="s">
        <v>77</v>
      </c>
      <c r="AB1" s="131" t="s">
        <v>77</v>
      </c>
      <c r="AC1" s="131" t="s">
        <v>77</v>
      </c>
      <c r="AD1" s="131" t="s">
        <v>77</v>
      </c>
      <c r="AE1" s="131" t="s">
        <v>77</v>
      </c>
      <c r="AF1" s="131" t="s">
        <v>77</v>
      </c>
      <c r="AG1" s="131" t="s">
        <v>77</v>
      </c>
      <c r="AH1" s="131" t="s">
        <v>77</v>
      </c>
      <c r="AI1" s="131" t="s">
        <v>77</v>
      </c>
      <c r="AJ1" s="131" t="s">
        <v>77</v>
      </c>
      <c r="AK1" s="131" t="s">
        <v>77</v>
      </c>
      <c r="AL1" s="131" t="s">
        <v>77</v>
      </c>
      <c r="AM1" s="131" t="s">
        <v>77</v>
      </c>
      <c r="AN1" s="131" t="s">
        <v>77</v>
      </c>
      <c r="AO1" s="131" t="s">
        <v>77</v>
      </c>
      <c r="AP1" s="131" t="s">
        <v>77</v>
      </c>
      <c r="AQ1" s="131" t="s">
        <v>77</v>
      </c>
      <c r="AR1" s="131" t="s">
        <v>77</v>
      </c>
      <c r="AS1" s="131" t="s">
        <v>77</v>
      </c>
      <c r="AT1" s="131" t="s">
        <v>77</v>
      </c>
      <c r="AU1" s="131" t="s">
        <v>77</v>
      </c>
      <c r="AV1" s="131" t="s">
        <v>77</v>
      </c>
      <c r="AW1" s="131" t="s">
        <v>77</v>
      </c>
      <c r="AX1" s="131" t="s">
        <v>77</v>
      </c>
      <c r="AY1" s="131" t="s">
        <v>77</v>
      </c>
      <c r="AZ1" s="131" t="s">
        <v>77</v>
      </c>
      <c r="BA1" s="131" t="s">
        <v>77</v>
      </c>
      <c r="BB1" s="131" t="s">
        <v>77</v>
      </c>
      <c r="BC1" s="131" t="s">
        <v>77</v>
      </c>
      <c r="BD1" s="131" t="s">
        <v>77</v>
      </c>
      <c r="BE1" s="131" t="s">
        <v>77</v>
      </c>
      <c r="BF1" s="131" t="s">
        <v>77</v>
      </c>
      <c r="BG1" s="131" t="s">
        <v>77</v>
      </c>
      <c r="BH1" s="131" t="s">
        <v>77</v>
      </c>
      <c r="BI1" s="131" t="s">
        <v>77</v>
      </c>
      <c r="BJ1" s="131" t="s">
        <v>77</v>
      </c>
      <c r="BK1" s="131" t="s">
        <v>77</v>
      </c>
      <c r="BL1" s="131" t="s">
        <v>77</v>
      </c>
      <c r="BM1" s="131" t="s">
        <v>77</v>
      </c>
      <c r="BN1" s="131" t="s">
        <v>77</v>
      </c>
      <c r="BO1" s="131" t="s">
        <v>77</v>
      </c>
      <c r="BP1" s="131" t="s">
        <v>77</v>
      </c>
      <c r="BQ1" s="131" t="s">
        <v>77</v>
      </c>
      <c r="BR1" s="131" t="s">
        <v>77</v>
      </c>
      <c r="BS1" s="131" t="s">
        <v>77</v>
      </c>
      <c r="BT1" s="131" t="s">
        <v>77</v>
      </c>
      <c r="BU1" s="131" t="s">
        <v>77</v>
      </c>
      <c r="BV1" s="131" t="s">
        <v>77</v>
      </c>
      <c r="BW1" s="131" t="s">
        <v>77</v>
      </c>
      <c r="BX1" s="131" t="s">
        <v>77</v>
      </c>
      <c r="BY1" s="131" t="s">
        <v>77</v>
      </c>
      <c r="BZ1" s="131" t="s">
        <v>77</v>
      </c>
      <c r="CA1" s="131" t="s">
        <v>77</v>
      </c>
      <c r="CB1" s="131" t="s">
        <v>77</v>
      </c>
      <c r="CC1" s="131" t="s">
        <v>77</v>
      </c>
      <c r="CD1" s="131" t="s">
        <v>77</v>
      </c>
      <c r="CE1" s="131" t="s">
        <v>77</v>
      </c>
      <c r="CF1" s="131" t="s">
        <v>77</v>
      </c>
      <c r="CG1" s="131" t="s">
        <v>77</v>
      </c>
      <c r="CH1" s="131" t="s">
        <v>77</v>
      </c>
      <c r="CI1" s="131" t="s">
        <v>77</v>
      </c>
      <c r="CJ1" s="131" t="s">
        <v>77</v>
      </c>
      <c r="CK1" s="131" t="s">
        <v>77</v>
      </c>
      <c r="CL1" s="131" t="s">
        <v>77</v>
      </c>
      <c r="CM1" s="131" t="s">
        <v>77</v>
      </c>
      <c r="CN1" s="131" t="s">
        <v>77</v>
      </c>
      <c r="CO1" s="131" t="s">
        <v>77</v>
      </c>
      <c r="CP1" s="131" t="s">
        <v>77</v>
      </c>
      <c r="CQ1" s="131" t="s">
        <v>77</v>
      </c>
      <c r="CR1" s="131" t="s">
        <v>77</v>
      </c>
      <c r="CS1" s="131" t="s">
        <v>77</v>
      </c>
      <c r="CT1" s="131" t="s">
        <v>77</v>
      </c>
      <c r="CU1" s="131" t="s">
        <v>77</v>
      </c>
      <c r="CV1" s="131" t="s">
        <v>77</v>
      </c>
      <c r="CW1" s="131" t="s">
        <v>77</v>
      </c>
      <c r="CX1" s="131" t="s">
        <v>77</v>
      </c>
      <c r="CY1" s="131" t="s">
        <v>77</v>
      </c>
      <c r="CZ1" s="131" t="s">
        <v>77</v>
      </c>
      <c r="DA1" s="131" t="s">
        <v>77</v>
      </c>
      <c r="DB1" s="131" t="s">
        <v>77</v>
      </c>
      <c r="DC1" s="131" t="s">
        <v>77</v>
      </c>
      <c r="DD1" s="131" t="s">
        <v>77</v>
      </c>
      <c r="DE1" s="131" t="s">
        <v>77</v>
      </c>
      <c r="DF1" s="131" t="s">
        <v>77</v>
      </c>
      <c r="DG1" s="131" t="s">
        <v>77</v>
      </c>
      <c r="DH1" s="131" t="s">
        <v>77</v>
      </c>
      <c r="DI1" s="131" t="s">
        <v>77</v>
      </c>
      <c r="DJ1" s="131" t="s">
        <v>77</v>
      </c>
      <c r="DK1" s="131" t="s">
        <v>77</v>
      </c>
      <c r="DL1" s="131" t="s">
        <v>77</v>
      </c>
      <c r="DM1" s="131" t="s">
        <v>77</v>
      </c>
      <c r="DN1" s="131" t="s">
        <v>77</v>
      </c>
      <c r="DO1" s="131" t="s">
        <v>77</v>
      </c>
      <c r="DP1" s="131" t="s">
        <v>77</v>
      </c>
      <c r="DQ1" s="131" t="s">
        <v>77</v>
      </c>
      <c r="DR1" s="131" t="s">
        <v>77</v>
      </c>
      <c r="DS1" s="131" t="s">
        <v>77</v>
      </c>
      <c r="DT1" s="131" t="s">
        <v>77</v>
      </c>
      <c r="DU1" s="131" t="s">
        <v>77</v>
      </c>
      <c r="DV1" s="131" t="s">
        <v>77</v>
      </c>
      <c r="DW1" s="131" t="s">
        <v>77</v>
      </c>
      <c r="DX1" s="131" t="s">
        <v>77</v>
      </c>
      <c r="DY1" s="131" t="s">
        <v>77</v>
      </c>
      <c r="DZ1" s="131" t="s">
        <v>77</v>
      </c>
      <c r="EA1" s="131" t="s">
        <v>77</v>
      </c>
      <c r="EB1" s="131" t="s">
        <v>77</v>
      </c>
      <c r="EC1" s="131" t="s">
        <v>77</v>
      </c>
      <c r="ED1" s="131" t="s">
        <v>77</v>
      </c>
      <c r="EE1" s="131" t="s">
        <v>77</v>
      </c>
      <c r="EF1" s="131" t="s">
        <v>77</v>
      </c>
      <c r="EG1" s="131" t="s">
        <v>77</v>
      </c>
      <c r="EH1" s="131" t="s">
        <v>77</v>
      </c>
      <c r="EI1" s="131" t="s">
        <v>77</v>
      </c>
      <c r="EJ1" s="131" t="s">
        <v>77</v>
      </c>
      <c r="EK1" s="131" t="s">
        <v>77</v>
      </c>
      <c r="EL1" s="131" t="s">
        <v>77</v>
      </c>
      <c r="EM1" s="131" t="s">
        <v>77</v>
      </c>
      <c r="EN1" s="131" t="s">
        <v>77</v>
      </c>
      <c r="EO1" s="131" t="s">
        <v>77</v>
      </c>
      <c r="EP1" s="131" t="s">
        <v>77</v>
      </c>
      <c r="EQ1" s="131" t="s">
        <v>77</v>
      </c>
      <c r="ER1" s="131" t="s">
        <v>77</v>
      </c>
      <c r="ES1" s="131" t="s">
        <v>77</v>
      </c>
      <c r="ET1" s="131" t="s">
        <v>77</v>
      </c>
      <c r="EU1" s="131" t="s">
        <v>77</v>
      </c>
      <c r="EV1" s="131" t="s">
        <v>77</v>
      </c>
      <c r="EW1" s="131" t="s">
        <v>77</v>
      </c>
      <c r="EX1" s="131" t="s">
        <v>77</v>
      </c>
      <c r="EY1" s="131" t="s">
        <v>77</v>
      </c>
      <c r="EZ1" s="131" t="s">
        <v>77</v>
      </c>
      <c r="FA1" s="131" t="s">
        <v>77</v>
      </c>
      <c r="FB1" s="131" t="s">
        <v>77</v>
      </c>
      <c r="FC1" s="131" t="s">
        <v>77</v>
      </c>
      <c r="FD1" s="131" t="s">
        <v>77</v>
      </c>
      <c r="FE1" s="131" t="s">
        <v>77</v>
      </c>
      <c r="FF1" s="131" t="s">
        <v>77</v>
      </c>
      <c r="FG1" s="131" t="s">
        <v>77</v>
      </c>
      <c r="FH1" s="131" t="s">
        <v>77</v>
      </c>
      <c r="FI1" s="131" t="s">
        <v>77</v>
      </c>
      <c r="FJ1" s="131" t="s">
        <v>77</v>
      </c>
      <c r="FK1" s="131" t="s">
        <v>77</v>
      </c>
      <c r="FL1" s="131" t="s">
        <v>77</v>
      </c>
      <c r="FM1" s="131" t="s">
        <v>77</v>
      </c>
      <c r="FN1" s="131" t="s">
        <v>77</v>
      </c>
      <c r="FO1" s="131" t="s">
        <v>77</v>
      </c>
      <c r="FP1" s="131" t="s">
        <v>77</v>
      </c>
      <c r="FQ1" s="131" t="s">
        <v>77</v>
      </c>
      <c r="FR1" s="131" t="s">
        <v>77</v>
      </c>
      <c r="FS1" s="131" t="s">
        <v>77</v>
      </c>
      <c r="FT1" s="131" t="s">
        <v>77</v>
      </c>
      <c r="FU1" s="131" t="s">
        <v>77</v>
      </c>
      <c r="FV1" s="131" t="s">
        <v>77</v>
      </c>
      <c r="FW1" s="131" t="s">
        <v>77</v>
      </c>
      <c r="FX1" s="131" t="s">
        <v>77</v>
      </c>
      <c r="FY1" s="131" t="s">
        <v>77</v>
      </c>
      <c r="FZ1" s="131" t="s">
        <v>77</v>
      </c>
      <c r="GA1" s="131" t="s">
        <v>77</v>
      </c>
      <c r="GB1" s="131" t="s">
        <v>77</v>
      </c>
      <c r="GC1" s="131" t="s">
        <v>77</v>
      </c>
      <c r="GD1" s="131" t="s">
        <v>77</v>
      </c>
      <c r="GE1" s="131" t="s">
        <v>77</v>
      </c>
      <c r="GF1" s="131" t="s">
        <v>77</v>
      </c>
      <c r="GG1" s="131" t="s">
        <v>77</v>
      </c>
      <c r="GH1" s="131" t="s">
        <v>77</v>
      </c>
      <c r="GI1" s="131" t="s">
        <v>77</v>
      </c>
      <c r="GJ1" s="131" t="s">
        <v>77</v>
      </c>
      <c r="GK1" s="131" t="s">
        <v>77</v>
      </c>
      <c r="GL1" s="131" t="s">
        <v>77</v>
      </c>
      <c r="GM1" s="131" t="s">
        <v>77</v>
      </c>
      <c r="GN1" s="131" t="s">
        <v>77</v>
      </c>
      <c r="GO1" s="131" t="s">
        <v>77</v>
      </c>
      <c r="GP1" s="131" t="s">
        <v>77</v>
      </c>
      <c r="GQ1" s="131" t="s">
        <v>77</v>
      </c>
      <c r="GR1" s="131" t="s">
        <v>77</v>
      </c>
      <c r="GS1" s="131" t="s">
        <v>77</v>
      </c>
      <c r="GT1" s="131" t="s">
        <v>77</v>
      </c>
      <c r="GU1" s="131" t="s">
        <v>77</v>
      </c>
      <c r="GV1" s="131" t="s">
        <v>77</v>
      </c>
      <c r="GW1" s="131" t="s">
        <v>77</v>
      </c>
      <c r="GX1" s="131" t="s">
        <v>77</v>
      </c>
      <c r="GY1" s="131" t="s">
        <v>77</v>
      </c>
      <c r="GZ1" s="131" t="s">
        <v>77</v>
      </c>
      <c r="HA1" s="131" t="s">
        <v>77</v>
      </c>
      <c r="HB1" s="131" t="s">
        <v>77</v>
      </c>
      <c r="HC1" s="131" t="s">
        <v>77</v>
      </c>
      <c r="HD1" s="131" t="s">
        <v>77</v>
      </c>
      <c r="HE1" s="131" t="s">
        <v>77</v>
      </c>
      <c r="HF1" s="131" t="s">
        <v>77</v>
      </c>
      <c r="HG1" s="131" t="s">
        <v>77</v>
      </c>
      <c r="HH1" s="131" t="s">
        <v>77</v>
      </c>
      <c r="HI1" s="131" t="s">
        <v>77</v>
      </c>
      <c r="HJ1" s="131" t="s">
        <v>77</v>
      </c>
      <c r="HK1" s="131" t="s">
        <v>77</v>
      </c>
      <c r="HL1" s="131" t="s">
        <v>77</v>
      </c>
      <c r="HM1" s="131" t="s">
        <v>77</v>
      </c>
      <c r="HN1" s="131" t="s">
        <v>77</v>
      </c>
      <c r="HO1" s="131" t="s">
        <v>77</v>
      </c>
      <c r="HP1" s="131" t="s">
        <v>77</v>
      </c>
      <c r="HQ1" s="131" t="s">
        <v>77</v>
      </c>
      <c r="HR1" s="131" t="s">
        <v>77</v>
      </c>
      <c r="HS1" s="131" t="s">
        <v>77</v>
      </c>
      <c r="HT1" s="131" t="s">
        <v>77</v>
      </c>
      <c r="HU1" s="131" t="s">
        <v>77</v>
      </c>
      <c r="HV1" s="131" t="s">
        <v>77</v>
      </c>
      <c r="HW1" s="131" t="s">
        <v>77</v>
      </c>
      <c r="HX1" s="131" t="s">
        <v>77</v>
      </c>
      <c r="HY1" s="131" t="s">
        <v>77</v>
      </c>
      <c r="HZ1" s="131" t="s">
        <v>77</v>
      </c>
      <c r="IA1" s="131" t="s">
        <v>77</v>
      </c>
      <c r="IB1" s="131" t="s">
        <v>77</v>
      </c>
      <c r="IC1" s="131" t="s">
        <v>77</v>
      </c>
      <c r="ID1" s="131" t="s">
        <v>77</v>
      </c>
      <c r="IE1" s="131" t="s">
        <v>77</v>
      </c>
      <c r="IF1" s="131" t="s">
        <v>77</v>
      </c>
      <c r="IG1" s="131" t="s">
        <v>77</v>
      </c>
      <c r="IH1" s="131" t="s">
        <v>77</v>
      </c>
      <c r="II1" s="131" t="s">
        <v>77</v>
      </c>
      <c r="IJ1" s="131" t="s">
        <v>77</v>
      </c>
      <c r="IK1" s="131" t="s">
        <v>77</v>
      </c>
      <c r="IL1" s="131" t="s">
        <v>77</v>
      </c>
      <c r="IM1" s="131" t="s">
        <v>77</v>
      </c>
      <c r="IN1" s="131" t="s">
        <v>77</v>
      </c>
      <c r="IO1" s="131" t="s">
        <v>77</v>
      </c>
      <c r="IP1" s="131" t="s">
        <v>77</v>
      </c>
      <c r="IQ1" s="131" t="s">
        <v>77</v>
      </c>
      <c r="IR1" s="131" t="s">
        <v>77</v>
      </c>
      <c r="IS1" s="131" t="s">
        <v>77</v>
      </c>
      <c r="IT1" s="131" t="s">
        <v>77</v>
      </c>
      <c r="IU1" s="131" t="s">
        <v>77</v>
      </c>
      <c r="IV1" s="131" t="s">
        <v>77</v>
      </c>
      <c r="IW1" s="131" t="s">
        <v>77</v>
      </c>
      <c r="IX1" s="131" t="s">
        <v>77</v>
      </c>
      <c r="IY1" s="131" t="s">
        <v>77</v>
      </c>
      <c r="IZ1" s="131" t="s">
        <v>77</v>
      </c>
      <c r="JA1" s="131" t="s">
        <v>77</v>
      </c>
      <c r="JB1" s="131" t="s">
        <v>77</v>
      </c>
      <c r="JC1" s="131" t="s">
        <v>77</v>
      </c>
      <c r="JD1" s="131" t="s">
        <v>77</v>
      </c>
      <c r="JE1" s="131" t="s">
        <v>77</v>
      </c>
      <c r="JF1" s="131" t="s">
        <v>77</v>
      </c>
      <c r="JG1" s="131" t="s">
        <v>77</v>
      </c>
      <c r="JH1" s="131" t="s">
        <v>77</v>
      </c>
      <c r="JI1" s="131" t="s">
        <v>77</v>
      </c>
      <c r="JJ1" s="131" t="s">
        <v>77</v>
      </c>
      <c r="JK1" s="131" t="s">
        <v>77</v>
      </c>
      <c r="JL1" s="131" t="s">
        <v>77</v>
      </c>
      <c r="JM1" s="131" t="s">
        <v>77</v>
      </c>
      <c r="JN1" s="131" t="s">
        <v>77</v>
      </c>
      <c r="JO1" s="131" t="s">
        <v>77</v>
      </c>
      <c r="JP1" s="131" t="s">
        <v>77</v>
      </c>
      <c r="JQ1" s="131" t="s">
        <v>77</v>
      </c>
      <c r="JR1" s="131" t="s">
        <v>77</v>
      </c>
      <c r="JS1" s="131" t="s">
        <v>77</v>
      </c>
      <c r="JT1" s="131" t="s">
        <v>77</v>
      </c>
      <c r="JU1" s="131" t="s">
        <v>77</v>
      </c>
      <c r="JV1" s="131" t="s">
        <v>77</v>
      </c>
      <c r="JW1" s="131" t="s">
        <v>77</v>
      </c>
      <c r="JX1" s="131" t="s">
        <v>77</v>
      </c>
      <c r="JY1" s="131" t="s">
        <v>77</v>
      </c>
      <c r="JZ1" s="131" t="s">
        <v>77</v>
      </c>
      <c r="KA1" s="131" t="s">
        <v>77</v>
      </c>
      <c r="KB1" s="131" t="s">
        <v>77</v>
      </c>
      <c r="KC1" s="131" t="s">
        <v>77</v>
      </c>
      <c r="KD1" s="131" t="s">
        <v>77</v>
      </c>
      <c r="KE1" s="131" t="s">
        <v>77</v>
      </c>
      <c r="KF1" s="131" t="s">
        <v>77</v>
      </c>
      <c r="KG1" s="131" t="s">
        <v>77</v>
      </c>
      <c r="KH1" s="131" t="s">
        <v>77</v>
      </c>
      <c r="KI1" s="131" t="s">
        <v>77</v>
      </c>
      <c r="KJ1" s="131" t="s">
        <v>77</v>
      </c>
      <c r="KK1" s="131" t="s">
        <v>77</v>
      </c>
      <c r="KL1" s="131" t="s">
        <v>77</v>
      </c>
      <c r="KM1" s="131" t="s">
        <v>77</v>
      </c>
      <c r="KN1" s="131" t="s">
        <v>77</v>
      </c>
      <c r="KO1" s="131" t="s">
        <v>77</v>
      </c>
    </row>
    <row r="2" spans="1:307" s="131" customFormat="1" ht="10" customHeight="1" x14ac:dyDescent="0.2">
      <c r="B2" s="131" t="s">
        <v>1407</v>
      </c>
      <c r="C2" s="131" t="s">
        <v>1408</v>
      </c>
      <c r="D2" s="131" t="s">
        <v>1409</v>
      </c>
      <c r="E2" s="131" t="s">
        <v>1410</v>
      </c>
      <c r="F2" s="131" t="s">
        <v>1411</v>
      </c>
      <c r="G2" s="131" t="s">
        <v>1412</v>
      </c>
      <c r="H2" s="131" t="s">
        <v>1413</v>
      </c>
      <c r="J2" s="131" t="s">
        <v>1404</v>
      </c>
      <c r="K2" s="131" t="s">
        <v>1414</v>
      </c>
      <c r="L2" s="131" t="s">
        <v>1405</v>
      </c>
      <c r="M2" s="131" t="s">
        <v>1415</v>
      </c>
      <c r="N2" s="131" t="s">
        <v>1406</v>
      </c>
      <c r="O2" s="131" t="s">
        <v>1416</v>
      </c>
      <c r="P2" s="131" t="s">
        <v>77</v>
      </c>
      <c r="Q2" s="131" t="s">
        <v>77</v>
      </c>
      <c r="R2" s="131" t="s">
        <v>77</v>
      </c>
      <c r="S2" s="131" t="s">
        <v>77</v>
      </c>
      <c r="T2" s="131" t="s">
        <v>77</v>
      </c>
      <c r="U2" s="131" t="s">
        <v>77</v>
      </c>
      <c r="V2" s="131" t="s">
        <v>77</v>
      </c>
      <c r="W2" s="131" t="s">
        <v>77</v>
      </c>
      <c r="X2" s="131" t="s">
        <v>77</v>
      </c>
      <c r="Y2" s="131" t="s">
        <v>77</v>
      </c>
      <c r="Z2" s="131" t="s">
        <v>77</v>
      </c>
      <c r="AA2" s="131" t="s">
        <v>77</v>
      </c>
      <c r="AB2" s="131" t="s">
        <v>77</v>
      </c>
      <c r="AC2" s="131" t="s">
        <v>77</v>
      </c>
      <c r="AD2" s="131" t="s">
        <v>77</v>
      </c>
      <c r="AE2" s="131" t="s">
        <v>77</v>
      </c>
      <c r="AF2" s="131" t="s">
        <v>77</v>
      </c>
      <c r="AG2" s="131" t="s">
        <v>77</v>
      </c>
      <c r="AH2" s="131" t="s">
        <v>77</v>
      </c>
      <c r="AI2" s="131" t="s">
        <v>77</v>
      </c>
      <c r="AJ2" s="131" t="s">
        <v>77</v>
      </c>
      <c r="AK2" s="131" t="s">
        <v>77</v>
      </c>
      <c r="AL2" s="131" t="s">
        <v>77</v>
      </c>
      <c r="AM2" s="131" t="s">
        <v>77</v>
      </c>
      <c r="AN2" s="131" t="s">
        <v>77</v>
      </c>
      <c r="AO2" s="131" t="s">
        <v>77</v>
      </c>
      <c r="AP2" s="131" t="s">
        <v>77</v>
      </c>
      <c r="AQ2" s="131" t="s">
        <v>77</v>
      </c>
      <c r="AR2" s="131" t="s">
        <v>77</v>
      </c>
      <c r="AS2" s="131" t="s">
        <v>77</v>
      </c>
      <c r="AT2" s="131" t="s">
        <v>77</v>
      </c>
      <c r="AU2" s="131" t="s">
        <v>77</v>
      </c>
      <c r="AV2" s="131" t="s">
        <v>77</v>
      </c>
      <c r="AW2" s="131" t="s">
        <v>77</v>
      </c>
      <c r="AX2" s="131" t="s">
        <v>77</v>
      </c>
      <c r="AY2" s="131" t="s">
        <v>77</v>
      </c>
      <c r="AZ2" s="131" t="s">
        <v>77</v>
      </c>
      <c r="BA2" s="131" t="s">
        <v>77</v>
      </c>
      <c r="BB2" s="131" t="s">
        <v>77</v>
      </c>
      <c r="BC2" s="131" t="s">
        <v>77</v>
      </c>
      <c r="BD2" s="131" t="s">
        <v>77</v>
      </c>
      <c r="BE2" s="131" t="s">
        <v>77</v>
      </c>
      <c r="BF2" s="131" t="s">
        <v>77</v>
      </c>
      <c r="BG2" s="131" t="s">
        <v>77</v>
      </c>
      <c r="BH2" s="131" t="s">
        <v>77</v>
      </c>
      <c r="BI2" s="131" t="s">
        <v>77</v>
      </c>
      <c r="BJ2" s="131" t="s">
        <v>77</v>
      </c>
      <c r="BK2" s="131" t="s">
        <v>77</v>
      </c>
      <c r="BL2" s="131" t="s">
        <v>77</v>
      </c>
      <c r="BM2" s="131" t="s">
        <v>77</v>
      </c>
      <c r="BN2" s="131" t="s">
        <v>77</v>
      </c>
      <c r="BO2" s="131" t="s">
        <v>77</v>
      </c>
      <c r="BP2" s="131" t="s">
        <v>77</v>
      </c>
      <c r="BQ2" s="131" t="s">
        <v>77</v>
      </c>
      <c r="BR2" s="131" t="s">
        <v>77</v>
      </c>
      <c r="BS2" s="131" t="s">
        <v>77</v>
      </c>
      <c r="BT2" s="131" t="s">
        <v>77</v>
      </c>
      <c r="BU2" s="131" t="s">
        <v>77</v>
      </c>
      <c r="BV2" s="131" t="s">
        <v>77</v>
      </c>
      <c r="BW2" s="131" t="s">
        <v>77</v>
      </c>
      <c r="BX2" s="131" t="s">
        <v>77</v>
      </c>
      <c r="BY2" s="131" t="s">
        <v>77</v>
      </c>
      <c r="BZ2" s="131" t="s">
        <v>77</v>
      </c>
      <c r="CA2" s="131" t="s">
        <v>77</v>
      </c>
      <c r="CB2" s="131" t="s">
        <v>77</v>
      </c>
      <c r="CC2" s="131" t="s">
        <v>77</v>
      </c>
      <c r="CD2" s="131" t="s">
        <v>77</v>
      </c>
      <c r="CE2" s="131" t="s">
        <v>77</v>
      </c>
      <c r="CF2" s="131" t="s">
        <v>77</v>
      </c>
      <c r="CG2" s="131" t="s">
        <v>77</v>
      </c>
      <c r="CH2" s="131" t="s">
        <v>77</v>
      </c>
      <c r="CI2" s="131" t="s">
        <v>77</v>
      </c>
      <c r="CJ2" s="131" t="s">
        <v>77</v>
      </c>
      <c r="CK2" s="131" t="s">
        <v>77</v>
      </c>
      <c r="CL2" s="131" t="s">
        <v>77</v>
      </c>
      <c r="CM2" s="131" t="s">
        <v>77</v>
      </c>
      <c r="CN2" s="131" t="s">
        <v>77</v>
      </c>
      <c r="CO2" s="131" t="s">
        <v>77</v>
      </c>
      <c r="CP2" s="131" t="s">
        <v>77</v>
      </c>
      <c r="CQ2" s="131" t="s">
        <v>77</v>
      </c>
      <c r="CR2" s="131" t="s">
        <v>77</v>
      </c>
      <c r="CS2" s="131" t="s">
        <v>77</v>
      </c>
      <c r="CT2" s="131" t="s">
        <v>77</v>
      </c>
      <c r="CU2" s="131" t="s">
        <v>77</v>
      </c>
      <c r="CV2" s="131" t="s">
        <v>77</v>
      </c>
      <c r="CW2" s="131" t="s">
        <v>77</v>
      </c>
      <c r="CX2" s="131" t="s">
        <v>77</v>
      </c>
      <c r="CY2" s="131" t="s">
        <v>77</v>
      </c>
      <c r="CZ2" s="131" t="s">
        <v>77</v>
      </c>
      <c r="DA2" s="131" t="s">
        <v>77</v>
      </c>
      <c r="DB2" s="131" t="s">
        <v>77</v>
      </c>
      <c r="DC2" s="131" t="s">
        <v>77</v>
      </c>
      <c r="DD2" s="131" t="s">
        <v>77</v>
      </c>
      <c r="DE2" s="131" t="s">
        <v>77</v>
      </c>
      <c r="DF2" s="131" t="s">
        <v>77</v>
      </c>
      <c r="DG2" s="131" t="s">
        <v>77</v>
      </c>
      <c r="DH2" s="131" t="s">
        <v>77</v>
      </c>
      <c r="DI2" s="131" t="s">
        <v>77</v>
      </c>
      <c r="DJ2" s="131" t="s">
        <v>77</v>
      </c>
      <c r="DK2" s="131" t="s">
        <v>77</v>
      </c>
      <c r="DL2" s="131" t="s">
        <v>77</v>
      </c>
      <c r="DM2" s="131" t="s">
        <v>77</v>
      </c>
      <c r="DN2" s="131" t="s">
        <v>77</v>
      </c>
      <c r="DO2" s="131" t="s">
        <v>77</v>
      </c>
      <c r="DP2" s="131" t="s">
        <v>77</v>
      </c>
      <c r="DQ2" s="131" t="s">
        <v>77</v>
      </c>
      <c r="DR2" s="131" t="s">
        <v>77</v>
      </c>
      <c r="DS2" s="131" t="s">
        <v>77</v>
      </c>
      <c r="DT2" s="131" t="s">
        <v>77</v>
      </c>
      <c r="DU2" s="131" t="s">
        <v>77</v>
      </c>
      <c r="DV2" s="131" t="s">
        <v>77</v>
      </c>
      <c r="DW2" s="131" t="s">
        <v>77</v>
      </c>
      <c r="DX2" s="131" t="s">
        <v>77</v>
      </c>
      <c r="DY2" s="131" t="s">
        <v>77</v>
      </c>
      <c r="DZ2" s="131" t="s">
        <v>77</v>
      </c>
      <c r="EA2" s="131" t="s">
        <v>77</v>
      </c>
      <c r="EB2" s="131" t="s">
        <v>77</v>
      </c>
      <c r="EC2" s="131" t="s">
        <v>77</v>
      </c>
      <c r="ED2" s="131" t="s">
        <v>77</v>
      </c>
      <c r="EE2" s="131" t="s">
        <v>77</v>
      </c>
      <c r="EF2" s="131" t="s">
        <v>77</v>
      </c>
      <c r="EG2" s="131" t="s">
        <v>77</v>
      </c>
      <c r="EH2" s="131" t="s">
        <v>77</v>
      </c>
      <c r="EI2" s="131" t="s">
        <v>77</v>
      </c>
      <c r="EJ2" s="131" t="s">
        <v>77</v>
      </c>
      <c r="EK2" s="131" t="s">
        <v>77</v>
      </c>
      <c r="EL2" s="131" t="s">
        <v>77</v>
      </c>
      <c r="EM2" s="131" t="s">
        <v>77</v>
      </c>
      <c r="EN2" s="131" t="s">
        <v>77</v>
      </c>
      <c r="EO2" s="131" t="s">
        <v>77</v>
      </c>
      <c r="EP2" s="131" t="s">
        <v>77</v>
      </c>
      <c r="EQ2" s="131" t="s">
        <v>77</v>
      </c>
      <c r="ER2" s="131" t="s">
        <v>77</v>
      </c>
      <c r="ES2" s="131" t="s">
        <v>77</v>
      </c>
      <c r="ET2" s="131" t="s">
        <v>77</v>
      </c>
      <c r="EU2" s="131" t="s">
        <v>77</v>
      </c>
      <c r="EV2" s="131" t="s">
        <v>77</v>
      </c>
      <c r="EW2" s="131" t="s">
        <v>77</v>
      </c>
      <c r="EX2" s="131" t="s">
        <v>77</v>
      </c>
      <c r="EY2" s="131" t="s">
        <v>77</v>
      </c>
      <c r="EZ2" s="131" t="s">
        <v>77</v>
      </c>
      <c r="FA2" s="131" t="s">
        <v>77</v>
      </c>
      <c r="FB2" s="131" t="s">
        <v>77</v>
      </c>
      <c r="FC2" s="131" t="s">
        <v>77</v>
      </c>
      <c r="FD2" s="131" t="s">
        <v>77</v>
      </c>
      <c r="FE2" s="131" t="s">
        <v>77</v>
      </c>
      <c r="FF2" s="131" t="s">
        <v>77</v>
      </c>
      <c r="FG2" s="131" t="s">
        <v>77</v>
      </c>
      <c r="FH2" s="131" t="s">
        <v>77</v>
      </c>
      <c r="FI2" s="131" t="s">
        <v>77</v>
      </c>
      <c r="FJ2" s="131" t="s">
        <v>77</v>
      </c>
      <c r="FK2" s="131" t="s">
        <v>77</v>
      </c>
      <c r="FL2" s="131" t="s">
        <v>77</v>
      </c>
      <c r="FM2" s="131" t="s">
        <v>77</v>
      </c>
      <c r="FN2" s="131" t="s">
        <v>77</v>
      </c>
      <c r="FO2" s="131" t="s">
        <v>77</v>
      </c>
      <c r="FP2" s="131" t="s">
        <v>77</v>
      </c>
      <c r="FQ2" s="131" t="s">
        <v>77</v>
      </c>
      <c r="FR2" s="131" t="s">
        <v>77</v>
      </c>
      <c r="FS2" s="131" t="s">
        <v>77</v>
      </c>
      <c r="FT2" s="131" t="s">
        <v>77</v>
      </c>
      <c r="FU2" s="131" t="s">
        <v>77</v>
      </c>
      <c r="FV2" s="131" t="s">
        <v>77</v>
      </c>
      <c r="FW2" s="131" t="s">
        <v>77</v>
      </c>
      <c r="FX2" s="131" t="s">
        <v>77</v>
      </c>
      <c r="FY2" s="131" t="s">
        <v>77</v>
      </c>
      <c r="FZ2" s="131" t="s">
        <v>77</v>
      </c>
      <c r="GA2" s="131" t="s">
        <v>77</v>
      </c>
      <c r="GB2" s="131" t="s">
        <v>77</v>
      </c>
      <c r="GC2" s="131" t="s">
        <v>77</v>
      </c>
      <c r="GD2" s="131" t="s">
        <v>77</v>
      </c>
      <c r="GE2" s="131" t="s">
        <v>77</v>
      </c>
      <c r="GF2" s="131" t="s">
        <v>77</v>
      </c>
      <c r="GG2" s="131" t="s">
        <v>77</v>
      </c>
      <c r="GH2" s="131" t="s">
        <v>77</v>
      </c>
      <c r="GI2" s="131" t="s">
        <v>77</v>
      </c>
      <c r="GJ2" s="131" t="s">
        <v>77</v>
      </c>
      <c r="GK2" s="131" t="s">
        <v>77</v>
      </c>
      <c r="GL2" s="131" t="s">
        <v>77</v>
      </c>
      <c r="GM2" s="131" t="s">
        <v>77</v>
      </c>
      <c r="GN2" s="131" t="s">
        <v>77</v>
      </c>
      <c r="GO2" s="131" t="s">
        <v>77</v>
      </c>
      <c r="GP2" s="131" t="s">
        <v>77</v>
      </c>
      <c r="GQ2" s="131" t="s">
        <v>77</v>
      </c>
      <c r="GR2" s="131" t="s">
        <v>77</v>
      </c>
      <c r="GS2" s="131" t="s">
        <v>77</v>
      </c>
      <c r="GT2" s="131" t="s">
        <v>77</v>
      </c>
      <c r="GU2" s="131" t="s">
        <v>77</v>
      </c>
      <c r="GV2" s="131" t="s">
        <v>77</v>
      </c>
      <c r="GW2" s="131" t="s">
        <v>77</v>
      </c>
      <c r="GX2" s="131" t="s">
        <v>77</v>
      </c>
      <c r="GY2" s="131" t="s">
        <v>77</v>
      </c>
      <c r="GZ2" s="131" t="s">
        <v>77</v>
      </c>
      <c r="HA2" s="131" t="s">
        <v>77</v>
      </c>
      <c r="HB2" s="131" t="s">
        <v>77</v>
      </c>
      <c r="HC2" s="131" t="s">
        <v>77</v>
      </c>
      <c r="HD2" s="131" t="s">
        <v>77</v>
      </c>
      <c r="HE2" s="131" t="s">
        <v>77</v>
      </c>
      <c r="HF2" s="131" t="s">
        <v>77</v>
      </c>
      <c r="HG2" s="131" t="s">
        <v>77</v>
      </c>
      <c r="HH2" s="131" t="s">
        <v>77</v>
      </c>
      <c r="HI2" s="131" t="s">
        <v>77</v>
      </c>
      <c r="HJ2" s="131" t="s">
        <v>77</v>
      </c>
      <c r="HK2" s="131" t="s">
        <v>77</v>
      </c>
      <c r="HL2" s="131" t="s">
        <v>77</v>
      </c>
      <c r="HM2" s="131" t="s">
        <v>77</v>
      </c>
      <c r="HN2" s="131" t="s">
        <v>77</v>
      </c>
      <c r="HO2" s="131" t="s">
        <v>77</v>
      </c>
      <c r="HP2" s="131" t="s">
        <v>77</v>
      </c>
      <c r="HQ2" s="131" t="s">
        <v>77</v>
      </c>
      <c r="HR2" s="131" t="s">
        <v>77</v>
      </c>
      <c r="HS2" s="131" t="s">
        <v>77</v>
      </c>
      <c r="HT2" s="131" t="s">
        <v>77</v>
      </c>
      <c r="HU2" s="131" t="s">
        <v>77</v>
      </c>
      <c r="HV2" s="131" t="s">
        <v>77</v>
      </c>
      <c r="HW2" s="131" t="s">
        <v>77</v>
      </c>
      <c r="HX2" s="131" t="s">
        <v>77</v>
      </c>
      <c r="HY2" s="131" t="s">
        <v>77</v>
      </c>
      <c r="HZ2" s="131" t="s">
        <v>77</v>
      </c>
      <c r="IA2" s="131" t="s">
        <v>77</v>
      </c>
      <c r="IB2" s="131" t="s">
        <v>77</v>
      </c>
      <c r="IC2" s="131" t="s">
        <v>77</v>
      </c>
      <c r="ID2" s="131" t="s">
        <v>77</v>
      </c>
      <c r="IE2" s="131" t="s">
        <v>77</v>
      </c>
      <c r="IF2" s="131" t="s">
        <v>77</v>
      </c>
      <c r="IG2" s="131" t="s">
        <v>77</v>
      </c>
      <c r="IH2" s="131" t="s">
        <v>77</v>
      </c>
      <c r="II2" s="131" t="s">
        <v>77</v>
      </c>
      <c r="IJ2" s="131" t="s">
        <v>77</v>
      </c>
      <c r="IK2" s="131" t="s">
        <v>77</v>
      </c>
      <c r="IL2" s="131" t="s">
        <v>77</v>
      </c>
      <c r="IM2" s="131" t="s">
        <v>77</v>
      </c>
      <c r="IN2" s="131" t="s">
        <v>77</v>
      </c>
      <c r="IO2" s="131" t="s">
        <v>77</v>
      </c>
      <c r="IP2" s="131" t="s">
        <v>77</v>
      </c>
      <c r="IQ2" s="131" t="s">
        <v>77</v>
      </c>
      <c r="IR2" s="131" t="s">
        <v>77</v>
      </c>
      <c r="IS2" s="131" t="s">
        <v>77</v>
      </c>
      <c r="IT2" s="131" t="s">
        <v>77</v>
      </c>
      <c r="IU2" s="131" t="s">
        <v>77</v>
      </c>
      <c r="IV2" s="131" t="s">
        <v>77</v>
      </c>
      <c r="IW2" s="131" t="s">
        <v>77</v>
      </c>
      <c r="IX2" s="131" t="s">
        <v>77</v>
      </c>
      <c r="IY2" s="131" t="s">
        <v>77</v>
      </c>
      <c r="IZ2" s="131" t="s">
        <v>77</v>
      </c>
      <c r="JA2" s="131" t="s">
        <v>77</v>
      </c>
      <c r="JB2" s="131" t="s">
        <v>77</v>
      </c>
      <c r="JC2" s="131" t="s">
        <v>77</v>
      </c>
      <c r="JD2" s="131" t="s">
        <v>77</v>
      </c>
      <c r="JE2" s="131" t="s">
        <v>77</v>
      </c>
      <c r="JF2" s="131" t="s">
        <v>77</v>
      </c>
      <c r="JG2" s="131" t="s">
        <v>77</v>
      </c>
      <c r="JH2" s="131" t="s">
        <v>77</v>
      </c>
      <c r="JI2" s="131" t="s">
        <v>77</v>
      </c>
      <c r="JJ2" s="131" t="s">
        <v>77</v>
      </c>
      <c r="JK2" s="131" t="s">
        <v>77</v>
      </c>
      <c r="JL2" s="131" t="s">
        <v>77</v>
      </c>
      <c r="JM2" s="131" t="s">
        <v>77</v>
      </c>
      <c r="JN2" s="131" t="s">
        <v>77</v>
      </c>
      <c r="JO2" s="131" t="s">
        <v>77</v>
      </c>
      <c r="JP2" s="131" t="s">
        <v>77</v>
      </c>
      <c r="JQ2" s="131" t="s">
        <v>77</v>
      </c>
      <c r="JR2" s="131" t="s">
        <v>77</v>
      </c>
      <c r="JS2" s="131" t="s">
        <v>77</v>
      </c>
      <c r="JT2" s="131" t="s">
        <v>77</v>
      </c>
      <c r="JU2" s="131" t="s">
        <v>77</v>
      </c>
      <c r="JV2" s="131" t="s">
        <v>77</v>
      </c>
      <c r="JW2" s="131" t="s">
        <v>77</v>
      </c>
      <c r="JX2" s="131" t="s">
        <v>77</v>
      </c>
      <c r="JY2" s="131" t="s">
        <v>77</v>
      </c>
      <c r="JZ2" s="131" t="s">
        <v>77</v>
      </c>
      <c r="KA2" s="131" t="s">
        <v>77</v>
      </c>
      <c r="KB2" s="131" t="s">
        <v>77</v>
      </c>
      <c r="KC2" s="131" t="s">
        <v>77</v>
      </c>
      <c r="KD2" s="131" t="s">
        <v>77</v>
      </c>
      <c r="KE2" s="131" t="s">
        <v>77</v>
      </c>
      <c r="KF2" s="131" t="s">
        <v>77</v>
      </c>
      <c r="KG2" s="131" t="s">
        <v>77</v>
      </c>
      <c r="KH2" s="131" t="s">
        <v>77</v>
      </c>
      <c r="KI2" s="131" t="s">
        <v>77</v>
      </c>
      <c r="KJ2" s="131" t="s">
        <v>77</v>
      </c>
      <c r="KK2" s="131" t="s">
        <v>77</v>
      </c>
      <c r="KL2" s="131" t="s">
        <v>77</v>
      </c>
      <c r="KM2" s="131" t="s">
        <v>77</v>
      </c>
      <c r="KN2" s="131" t="s">
        <v>77</v>
      </c>
      <c r="KO2" s="131" t="s">
        <v>77</v>
      </c>
    </row>
    <row r="3" spans="1:307" s="133" customFormat="1" ht="10" customHeight="1" x14ac:dyDescent="0.2">
      <c r="A3" s="132" t="s">
        <v>1417</v>
      </c>
      <c r="B3" s="133">
        <v>45105.970509259256</v>
      </c>
      <c r="C3" s="133">
        <v>45106.153240740743</v>
      </c>
      <c r="D3" s="133">
        <v>45106.198912037034</v>
      </c>
      <c r="E3" s="133">
        <v>45106.244606481479</v>
      </c>
      <c r="F3" s="133">
        <v>45106.290277777778</v>
      </c>
      <c r="G3" s="133">
        <v>45106.335949074077</v>
      </c>
      <c r="H3" s="133">
        <v>45106.381620370368</v>
      </c>
      <c r="J3" s="133" t="s">
        <v>1418</v>
      </c>
      <c r="K3" s="133">
        <v>45106.016192129631</v>
      </c>
      <c r="L3" s="133" t="s">
        <v>1418</v>
      </c>
      <c r="M3" s="133">
        <v>45106.061874999999</v>
      </c>
      <c r="N3" s="133" t="s">
        <v>1419</v>
      </c>
      <c r="O3" s="133">
        <v>45106.107546296298</v>
      </c>
    </row>
    <row r="4" spans="1:307" s="136" customFormat="1" ht="10" customHeight="1" x14ac:dyDescent="0.2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  <c r="FV4" s="135"/>
      <c r="FW4" s="135"/>
      <c r="FX4" s="135"/>
      <c r="FY4" s="135"/>
      <c r="FZ4" s="135"/>
      <c r="GA4" s="135"/>
      <c r="GB4" s="135"/>
      <c r="GC4" s="135"/>
      <c r="GD4" s="135"/>
      <c r="GE4" s="135"/>
      <c r="GF4" s="135"/>
      <c r="GG4" s="135"/>
      <c r="GH4" s="135"/>
      <c r="GI4" s="135"/>
      <c r="GJ4" s="135"/>
      <c r="GK4" s="135"/>
      <c r="GL4" s="135"/>
      <c r="GM4" s="135"/>
      <c r="GN4" s="135"/>
      <c r="GO4" s="135"/>
      <c r="GP4" s="135"/>
      <c r="GQ4" s="135"/>
      <c r="GR4" s="135"/>
      <c r="GS4" s="135"/>
      <c r="GT4" s="135"/>
      <c r="GU4" s="135"/>
      <c r="GV4" s="135"/>
      <c r="GW4" s="135"/>
      <c r="GX4" s="135"/>
      <c r="GY4" s="135"/>
      <c r="GZ4" s="135"/>
      <c r="HA4" s="135"/>
      <c r="HB4" s="135"/>
      <c r="HC4" s="135"/>
      <c r="HD4" s="135"/>
      <c r="HE4" s="135"/>
      <c r="HF4" s="135"/>
      <c r="HG4" s="135"/>
      <c r="HH4" s="135"/>
      <c r="HI4" s="135"/>
      <c r="HJ4" s="135"/>
      <c r="HK4" s="135"/>
      <c r="HL4" s="135"/>
      <c r="HM4" s="135"/>
      <c r="HN4" s="135"/>
      <c r="HO4" s="135"/>
      <c r="HP4" s="135"/>
      <c r="HQ4" s="135"/>
      <c r="HR4" s="135"/>
      <c r="HS4" s="135"/>
      <c r="HT4" s="135"/>
      <c r="HU4" s="135"/>
      <c r="HV4" s="135"/>
      <c r="HW4" s="135"/>
      <c r="HX4" s="135"/>
      <c r="HY4" s="135"/>
      <c r="HZ4" s="135"/>
      <c r="IA4" s="135"/>
      <c r="IB4" s="135"/>
      <c r="IC4" s="135"/>
      <c r="ID4" s="135"/>
      <c r="IE4" s="135"/>
      <c r="IF4" s="135"/>
      <c r="IG4" s="135"/>
      <c r="IH4" s="135"/>
      <c r="II4" s="135"/>
      <c r="IJ4" s="135"/>
      <c r="IK4" s="135"/>
      <c r="IL4" s="135"/>
      <c r="IM4" s="135"/>
      <c r="IN4" s="135"/>
      <c r="IO4" s="135"/>
      <c r="IP4" s="135"/>
      <c r="IQ4" s="135"/>
      <c r="IR4" s="135"/>
      <c r="IS4" s="135"/>
      <c r="IT4" s="135"/>
      <c r="IU4" s="135"/>
      <c r="IV4" s="135"/>
      <c r="IW4" s="135"/>
      <c r="IX4" s="135"/>
      <c r="IY4" s="135"/>
      <c r="IZ4" s="135"/>
      <c r="JA4" s="135"/>
      <c r="JB4" s="135"/>
      <c r="JC4" s="135"/>
      <c r="JD4" s="135"/>
      <c r="JE4" s="135"/>
      <c r="JF4" s="135"/>
      <c r="JG4" s="135"/>
      <c r="JH4" s="135"/>
      <c r="JI4" s="135"/>
      <c r="JJ4" s="135"/>
      <c r="JK4" s="135"/>
      <c r="JL4" s="135"/>
      <c r="JM4" s="135"/>
      <c r="JN4" s="135"/>
      <c r="JO4" s="135"/>
      <c r="JP4" s="135"/>
      <c r="JQ4" s="135"/>
      <c r="JR4" s="135"/>
      <c r="JS4" s="135"/>
      <c r="JT4" s="135"/>
      <c r="JU4" s="135"/>
      <c r="JV4" s="135"/>
      <c r="JW4" s="135"/>
      <c r="JX4" s="135"/>
      <c r="JY4" s="135"/>
      <c r="JZ4" s="135"/>
      <c r="KA4" s="135"/>
      <c r="KB4" s="135"/>
      <c r="KC4" s="135"/>
      <c r="KD4" s="135"/>
      <c r="KE4" s="135"/>
      <c r="KF4" s="135"/>
      <c r="KG4" s="135"/>
      <c r="KH4" s="135"/>
      <c r="KI4" s="135"/>
      <c r="KJ4" s="135"/>
      <c r="KK4" s="135"/>
      <c r="KL4" s="135"/>
      <c r="KM4" s="135"/>
      <c r="KN4" s="135"/>
      <c r="KO4" s="135"/>
      <c r="KP4" s="135"/>
      <c r="KQ4" s="135"/>
      <c r="KR4" s="135"/>
      <c r="KS4" s="135"/>
      <c r="KT4" s="135"/>
      <c r="KU4" s="135"/>
    </row>
    <row r="5" spans="1:307" s="126" customFormat="1" ht="10" customHeight="1" x14ac:dyDescent="0.2">
      <c r="A5" s="137" t="s">
        <v>1420</v>
      </c>
      <c r="B5" s="132">
        <v>7.3481000000000005E-2</v>
      </c>
      <c r="C5" s="132">
        <v>6.71625E-2</v>
      </c>
      <c r="D5" s="132">
        <v>8.742900000000009E-2</v>
      </c>
      <c r="E5" s="132">
        <v>9.7910999999999998E-2</v>
      </c>
      <c r="F5" s="132">
        <v>0.12406799999999998</v>
      </c>
      <c r="G5" s="132">
        <v>0.184833</v>
      </c>
      <c r="H5" s="132">
        <v>8.8949000000000097E-2</v>
      </c>
      <c r="I5" s="132"/>
      <c r="J5" s="132">
        <v>6.7999999999999996E-3</v>
      </c>
      <c r="K5" s="132">
        <v>8.5000000000000006E-3</v>
      </c>
      <c r="L5" s="132">
        <v>9.5999999999999992E-3</v>
      </c>
      <c r="M5" s="132">
        <v>1.6799999999999999E-2</v>
      </c>
      <c r="N5" s="132"/>
      <c r="O5" s="132">
        <v>4.6600000000000003E-2</v>
      </c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  <c r="IZ5" s="132"/>
      <c r="JA5" s="132"/>
      <c r="JB5" s="132"/>
      <c r="JC5" s="132"/>
      <c r="JD5" s="132"/>
      <c r="JE5" s="132"/>
      <c r="JF5" s="132"/>
      <c r="JG5" s="132"/>
      <c r="JH5" s="132"/>
      <c r="JI5" s="132"/>
      <c r="JJ5" s="132"/>
      <c r="JK5" s="132"/>
      <c r="JL5" s="132"/>
      <c r="JM5" s="132"/>
      <c r="JN5" s="132"/>
      <c r="JO5" s="132"/>
      <c r="JP5" s="132"/>
      <c r="JQ5" s="132"/>
      <c r="JR5" s="132"/>
      <c r="JS5" s="132"/>
      <c r="JT5" s="132"/>
      <c r="JU5" s="132"/>
      <c r="JV5" s="132"/>
      <c r="JW5" s="132"/>
      <c r="JX5" s="132"/>
      <c r="JY5" s="132"/>
      <c r="JZ5" s="132"/>
      <c r="KA5" s="132"/>
      <c r="KB5" s="132"/>
      <c r="KC5" s="132"/>
      <c r="KD5" s="132"/>
      <c r="KE5" s="132"/>
      <c r="KF5" s="132"/>
      <c r="KG5" s="132"/>
      <c r="KH5" s="132"/>
      <c r="KI5" s="132"/>
      <c r="KJ5" s="132"/>
      <c r="KK5" s="132"/>
      <c r="KL5" s="132"/>
      <c r="KM5" s="132"/>
      <c r="KN5" s="132"/>
      <c r="KO5" s="132"/>
      <c r="KP5" s="132"/>
      <c r="KQ5" s="132"/>
      <c r="KR5" s="132"/>
      <c r="KS5" s="132"/>
      <c r="KT5" s="132"/>
      <c r="KU5" s="132"/>
    </row>
    <row r="6" spans="1:307" s="136" customFormat="1" ht="10" customHeight="1" x14ac:dyDescent="0.2">
      <c r="B6" s="136" t="s">
        <v>1421</v>
      </c>
      <c r="L6" s="136" t="s">
        <v>1421</v>
      </c>
    </row>
    <row r="7" spans="1:307" s="126" customFormat="1" ht="10" customHeight="1" x14ac:dyDescent="0.2">
      <c r="A7" s="132" t="s">
        <v>1422</v>
      </c>
      <c r="B7" s="132">
        <v>44.561892499999999</v>
      </c>
      <c r="C7" s="132">
        <v>44.419486499999998</v>
      </c>
      <c r="D7" s="132">
        <v>45.083835000000043</v>
      </c>
      <c r="E7" s="132">
        <v>44.896301999999999</v>
      </c>
      <c r="F7" s="132">
        <v>45.146639999999998</v>
      </c>
      <c r="G7" s="132">
        <v>44.836406999999994</v>
      </c>
      <c r="H7" s="132">
        <v>44.817977000000042</v>
      </c>
      <c r="I7" s="132"/>
      <c r="J7" s="132">
        <v>59.14</v>
      </c>
      <c r="K7" s="132">
        <v>59.576500000000003</v>
      </c>
      <c r="L7" s="132">
        <v>54</v>
      </c>
      <c r="M7" s="132">
        <v>53.842399999999998</v>
      </c>
      <c r="N7" s="132">
        <v>66.599999999999994</v>
      </c>
      <c r="O7" s="132">
        <v>66.832499999999996</v>
      </c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  <c r="IZ7" s="132"/>
      <c r="JA7" s="132"/>
      <c r="JB7" s="132"/>
      <c r="JC7" s="132"/>
      <c r="JD7" s="132"/>
      <c r="JE7" s="132"/>
      <c r="JF7" s="132"/>
      <c r="JG7" s="132"/>
      <c r="JH7" s="132"/>
      <c r="JI7" s="132"/>
      <c r="JJ7" s="132"/>
      <c r="JK7" s="132"/>
      <c r="JL7" s="132"/>
      <c r="JM7" s="132"/>
      <c r="JN7" s="132"/>
      <c r="JO7" s="132"/>
      <c r="JP7" s="132"/>
      <c r="JQ7" s="132"/>
      <c r="JR7" s="132"/>
      <c r="JS7" s="132"/>
      <c r="JT7" s="132"/>
      <c r="JU7" s="132"/>
      <c r="JV7" s="132"/>
      <c r="JW7" s="132"/>
      <c r="JX7" s="132"/>
      <c r="JY7" s="132"/>
      <c r="JZ7" s="132"/>
      <c r="KA7" s="132"/>
      <c r="KB7" s="132"/>
      <c r="KC7" s="132"/>
      <c r="KD7" s="132"/>
      <c r="KE7" s="132"/>
      <c r="KF7" s="132"/>
      <c r="KG7" s="132"/>
      <c r="KH7" s="132"/>
      <c r="KI7" s="132"/>
      <c r="KJ7" s="132"/>
      <c r="KK7" s="132"/>
      <c r="KL7" s="132"/>
      <c r="KM7" s="132"/>
      <c r="KN7" s="132"/>
      <c r="KO7" s="132"/>
      <c r="KP7" s="132"/>
      <c r="KQ7" s="132"/>
      <c r="KR7" s="132"/>
      <c r="KS7" s="132"/>
      <c r="KT7" s="132"/>
      <c r="KU7" s="132"/>
    </row>
    <row r="8" spans="1:307" s="127" customFormat="1" ht="10" customHeight="1" x14ac:dyDescent="0.2">
      <c r="A8" s="137" t="s">
        <v>1423</v>
      </c>
      <c r="B8" s="137">
        <v>3.6704055000000002</v>
      </c>
      <c r="C8" s="137">
        <v>3.6620974999999998</v>
      </c>
      <c r="D8" s="137">
        <v>3.5848785000000039</v>
      </c>
      <c r="E8" s="137">
        <v>3.5938979999999998</v>
      </c>
      <c r="F8" s="137">
        <v>3.5652399999999997</v>
      </c>
      <c r="G8" s="137">
        <v>3.5803349999999998</v>
      </c>
      <c r="H8" s="137">
        <v>3.6930810000000038</v>
      </c>
      <c r="I8" s="137"/>
      <c r="J8" s="137">
        <v>1.0509999999999999</v>
      </c>
      <c r="K8" s="137">
        <v>1.0471999999999999</v>
      </c>
      <c r="L8" s="137">
        <v>2.2650000000000001</v>
      </c>
      <c r="M8" s="137">
        <v>2.2612999999999999</v>
      </c>
      <c r="N8" s="137">
        <v>0.66</v>
      </c>
      <c r="O8" s="137">
        <v>0.67720000000000002</v>
      </c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137"/>
      <c r="DH8" s="137"/>
      <c r="DI8" s="137"/>
      <c r="DJ8" s="137"/>
      <c r="DK8" s="137"/>
      <c r="DL8" s="137"/>
      <c r="DM8" s="137"/>
      <c r="DN8" s="137"/>
      <c r="DO8" s="137"/>
      <c r="DP8" s="137"/>
      <c r="DQ8" s="137"/>
      <c r="DR8" s="137"/>
      <c r="DS8" s="137"/>
      <c r="DT8" s="137"/>
      <c r="DU8" s="137"/>
      <c r="DV8" s="137"/>
      <c r="DW8" s="137"/>
      <c r="DX8" s="137"/>
      <c r="DY8" s="137"/>
      <c r="DZ8" s="137"/>
      <c r="EA8" s="137"/>
      <c r="EB8" s="137"/>
      <c r="EC8" s="137"/>
      <c r="ED8" s="137"/>
      <c r="EE8" s="137"/>
      <c r="EF8" s="137"/>
      <c r="EG8" s="137"/>
      <c r="EH8" s="137"/>
      <c r="EI8" s="137"/>
      <c r="EJ8" s="137"/>
      <c r="EK8" s="137"/>
      <c r="EL8" s="137"/>
      <c r="EM8" s="137"/>
      <c r="EN8" s="137"/>
      <c r="EO8" s="137"/>
      <c r="EP8" s="137"/>
      <c r="EQ8" s="137"/>
      <c r="ER8" s="137"/>
      <c r="ES8" s="137"/>
      <c r="ET8" s="137"/>
      <c r="EU8" s="137"/>
      <c r="EV8" s="137"/>
      <c r="EW8" s="137"/>
      <c r="EX8" s="137"/>
      <c r="EY8" s="137"/>
      <c r="EZ8" s="137"/>
      <c r="FA8" s="137"/>
      <c r="FB8" s="137"/>
      <c r="FC8" s="137"/>
      <c r="FD8" s="137"/>
      <c r="FE8" s="137"/>
      <c r="FF8" s="137"/>
      <c r="FG8" s="137"/>
      <c r="FH8" s="137"/>
      <c r="FI8" s="137"/>
      <c r="FJ8" s="137"/>
      <c r="FK8" s="137"/>
      <c r="FL8" s="137"/>
      <c r="FM8" s="137"/>
      <c r="FN8" s="137"/>
      <c r="FO8" s="137"/>
      <c r="FP8" s="137"/>
      <c r="FQ8" s="137"/>
      <c r="FR8" s="137"/>
      <c r="FS8" s="137"/>
      <c r="FT8" s="137"/>
      <c r="FU8" s="137"/>
      <c r="FV8" s="137"/>
      <c r="FW8" s="137"/>
      <c r="FX8" s="137"/>
      <c r="FY8" s="137"/>
      <c r="FZ8" s="137"/>
      <c r="GA8" s="137"/>
      <c r="GB8" s="137"/>
      <c r="GC8" s="137"/>
      <c r="GD8" s="137"/>
      <c r="GE8" s="137"/>
      <c r="GF8" s="137"/>
      <c r="GG8" s="137"/>
      <c r="GH8" s="137"/>
      <c r="GI8" s="137"/>
      <c r="GJ8" s="137"/>
      <c r="GK8" s="137"/>
      <c r="GL8" s="137"/>
      <c r="GM8" s="137"/>
      <c r="GN8" s="137"/>
      <c r="GO8" s="137"/>
      <c r="GP8" s="137"/>
      <c r="GQ8" s="137"/>
      <c r="GR8" s="137"/>
      <c r="GS8" s="137"/>
      <c r="GT8" s="137"/>
      <c r="GU8" s="137"/>
      <c r="GV8" s="137"/>
      <c r="GW8" s="137"/>
      <c r="GX8" s="137"/>
      <c r="GY8" s="137"/>
      <c r="GZ8" s="137"/>
      <c r="HA8" s="137"/>
      <c r="HB8" s="137"/>
      <c r="HC8" s="137"/>
      <c r="HD8" s="137"/>
      <c r="HE8" s="137"/>
      <c r="HF8" s="137"/>
      <c r="HG8" s="137"/>
      <c r="HH8" s="137"/>
      <c r="HI8" s="137"/>
      <c r="HJ8" s="137"/>
      <c r="HK8" s="137"/>
      <c r="HL8" s="137"/>
      <c r="HM8" s="137"/>
      <c r="HN8" s="137"/>
      <c r="HO8" s="137"/>
      <c r="HP8" s="137"/>
      <c r="HQ8" s="137"/>
      <c r="HR8" s="137"/>
      <c r="HS8" s="137"/>
      <c r="HT8" s="137"/>
      <c r="HU8" s="137"/>
      <c r="HV8" s="137"/>
      <c r="HW8" s="137"/>
      <c r="HX8" s="137"/>
      <c r="HY8" s="137"/>
      <c r="HZ8" s="137"/>
      <c r="IA8" s="137"/>
      <c r="IB8" s="137"/>
      <c r="IC8" s="137"/>
      <c r="ID8" s="137"/>
      <c r="IE8" s="137"/>
      <c r="IF8" s="137"/>
      <c r="IG8" s="137"/>
      <c r="IH8" s="137"/>
      <c r="II8" s="137"/>
      <c r="IJ8" s="137"/>
      <c r="IK8" s="137"/>
      <c r="IL8" s="137"/>
      <c r="IM8" s="137"/>
      <c r="IN8" s="137"/>
      <c r="IO8" s="137"/>
      <c r="IP8" s="137"/>
      <c r="IQ8" s="137"/>
      <c r="IR8" s="137"/>
      <c r="IS8" s="137"/>
      <c r="IT8" s="137"/>
      <c r="IU8" s="137"/>
      <c r="IV8" s="137"/>
      <c r="IW8" s="137"/>
      <c r="IX8" s="137"/>
      <c r="IY8" s="137"/>
      <c r="IZ8" s="137"/>
      <c r="JA8" s="137"/>
      <c r="JB8" s="137"/>
      <c r="JC8" s="137"/>
      <c r="JD8" s="137"/>
      <c r="JE8" s="137"/>
      <c r="JF8" s="137"/>
      <c r="JG8" s="137"/>
      <c r="JH8" s="137"/>
      <c r="JI8" s="137"/>
      <c r="JJ8" s="137"/>
      <c r="JK8" s="137"/>
      <c r="JL8" s="137"/>
      <c r="JM8" s="137"/>
      <c r="JN8" s="137"/>
      <c r="JO8" s="137"/>
      <c r="JP8" s="137"/>
      <c r="JQ8" s="137"/>
      <c r="JR8" s="137"/>
      <c r="JS8" s="137"/>
      <c r="JT8" s="137"/>
      <c r="JU8" s="137"/>
      <c r="JV8" s="137"/>
      <c r="JW8" s="137"/>
      <c r="JX8" s="137"/>
      <c r="JY8" s="137"/>
      <c r="JZ8" s="137"/>
      <c r="KA8" s="137"/>
      <c r="KB8" s="137"/>
      <c r="KC8" s="137"/>
      <c r="KD8" s="137"/>
      <c r="KE8" s="137"/>
      <c r="KF8" s="137"/>
      <c r="KG8" s="137"/>
      <c r="KH8" s="137"/>
      <c r="KI8" s="137"/>
      <c r="KJ8" s="137"/>
      <c r="KK8" s="137"/>
      <c r="KL8" s="137"/>
      <c r="KM8" s="137"/>
      <c r="KN8" s="137"/>
      <c r="KO8" s="137"/>
      <c r="KP8" s="137"/>
      <c r="KQ8" s="137"/>
      <c r="KR8" s="137"/>
      <c r="KS8" s="137"/>
      <c r="KT8" s="137"/>
      <c r="KU8" s="137"/>
    </row>
    <row r="9" spans="1:307" s="126" customFormat="1" ht="10" customHeight="1" x14ac:dyDescent="0.2">
      <c r="A9" s="132" t="s">
        <v>1424</v>
      </c>
      <c r="B9" s="132">
        <v>13.760942499999999</v>
      </c>
      <c r="C9" s="132">
        <v>13.728711500000001</v>
      </c>
      <c r="D9" s="132">
        <v>13.767944500000015</v>
      </c>
      <c r="E9" s="132">
        <v>13.893165</v>
      </c>
      <c r="F9" s="132">
        <v>13.836914</v>
      </c>
      <c r="G9" s="132">
        <v>14.09661</v>
      </c>
      <c r="H9" s="132">
        <v>14.244062000000014</v>
      </c>
      <c r="I9" s="132"/>
      <c r="J9" s="132">
        <v>17.03</v>
      </c>
      <c r="K9" s="132">
        <v>16.9785</v>
      </c>
      <c r="L9" s="132">
        <v>13.48</v>
      </c>
      <c r="M9" s="132">
        <v>13.411799999999999</v>
      </c>
      <c r="N9" s="132">
        <v>14.9</v>
      </c>
      <c r="O9" s="132">
        <v>14.9686</v>
      </c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  <c r="IZ9" s="132"/>
      <c r="JA9" s="132"/>
      <c r="JB9" s="132"/>
      <c r="JC9" s="132"/>
      <c r="JD9" s="132"/>
      <c r="JE9" s="132"/>
      <c r="JF9" s="132"/>
      <c r="JG9" s="132"/>
      <c r="JH9" s="132"/>
      <c r="JI9" s="132"/>
      <c r="JJ9" s="132"/>
      <c r="JK9" s="132"/>
      <c r="JL9" s="132"/>
      <c r="JM9" s="132"/>
      <c r="JN9" s="132"/>
      <c r="JO9" s="132"/>
      <c r="JP9" s="132"/>
      <c r="JQ9" s="132"/>
      <c r="JR9" s="132"/>
      <c r="JS9" s="132"/>
      <c r="JT9" s="132"/>
      <c r="JU9" s="132"/>
      <c r="JV9" s="132"/>
      <c r="JW9" s="132"/>
      <c r="JX9" s="132"/>
      <c r="JY9" s="132"/>
      <c r="JZ9" s="132"/>
      <c r="KA9" s="132"/>
      <c r="KB9" s="132"/>
      <c r="KC9" s="132"/>
      <c r="KD9" s="132"/>
      <c r="KE9" s="132"/>
      <c r="KF9" s="132"/>
      <c r="KG9" s="132"/>
      <c r="KH9" s="132"/>
      <c r="KI9" s="132"/>
      <c r="KJ9" s="132"/>
      <c r="KK9" s="132"/>
      <c r="KL9" s="132"/>
      <c r="KM9" s="132"/>
      <c r="KN9" s="132"/>
      <c r="KO9" s="132"/>
      <c r="KP9" s="132"/>
      <c r="KQ9" s="132"/>
      <c r="KR9" s="132"/>
      <c r="KS9" s="132"/>
      <c r="KT9" s="132"/>
      <c r="KU9" s="132"/>
    </row>
    <row r="10" spans="1:307" s="126" customFormat="1" ht="10" customHeight="1" x14ac:dyDescent="0.2">
      <c r="A10" s="132" t="s">
        <v>1425</v>
      </c>
      <c r="B10" s="132">
        <v>11.925592</v>
      </c>
      <c r="C10" s="132">
        <v>12.172034</v>
      </c>
      <c r="D10" s="132">
        <v>11.714424500000012</v>
      </c>
      <c r="E10" s="132">
        <v>12.068792999999999</v>
      </c>
      <c r="F10" s="132">
        <v>11.860253999999999</v>
      </c>
      <c r="G10" s="132">
        <v>11.868516</v>
      </c>
      <c r="H10" s="132">
        <v>11.813921000000011</v>
      </c>
      <c r="I10" s="132"/>
      <c r="J10" s="132">
        <v>6.1007118</v>
      </c>
      <c r="K10" s="132">
        <v>6.0578000000000003</v>
      </c>
      <c r="L10" s="132">
        <v>12.390383699999999</v>
      </c>
      <c r="M10" s="132">
        <v>12.407299999999999</v>
      </c>
      <c r="N10" s="132">
        <v>4.4090690000000006</v>
      </c>
      <c r="O10" s="132">
        <v>4.4132999999999996</v>
      </c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  <c r="CT10" s="132"/>
      <c r="CU10" s="132"/>
      <c r="CV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132"/>
      <c r="DN10" s="132"/>
      <c r="DO10" s="132"/>
      <c r="DP10" s="132"/>
      <c r="DQ10" s="132"/>
      <c r="DR10" s="132"/>
      <c r="DS10" s="132"/>
      <c r="DT10" s="132"/>
      <c r="DU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132"/>
      <c r="EQ10" s="132"/>
      <c r="ER10" s="132"/>
      <c r="ES10" s="132"/>
      <c r="ET10" s="132"/>
      <c r="EU10" s="132"/>
      <c r="EV10" s="132"/>
      <c r="EW10" s="132"/>
      <c r="EX10" s="132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132"/>
      <c r="FN10" s="132"/>
      <c r="FO10" s="132"/>
      <c r="FP10" s="132"/>
      <c r="FQ10" s="132"/>
      <c r="FR10" s="132"/>
      <c r="FS10" s="132"/>
      <c r="FT10" s="132"/>
      <c r="FU10" s="132"/>
      <c r="FV10" s="132"/>
      <c r="FW10" s="132"/>
      <c r="FX10" s="132"/>
      <c r="FY10" s="132"/>
      <c r="FZ10" s="132"/>
      <c r="GA10" s="132"/>
      <c r="GB10" s="132"/>
      <c r="GC10" s="132"/>
      <c r="GD10" s="132"/>
      <c r="GE10" s="132"/>
      <c r="GF10" s="132"/>
      <c r="GG10" s="132"/>
      <c r="GH10" s="132"/>
      <c r="GI10" s="132"/>
      <c r="GJ10" s="132"/>
      <c r="GK10" s="132"/>
      <c r="GL10" s="132"/>
      <c r="GM10" s="132"/>
      <c r="GN10" s="132"/>
      <c r="GO10" s="132"/>
      <c r="GP10" s="132"/>
      <c r="GQ10" s="132"/>
      <c r="GR10" s="132"/>
      <c r="GS10" s="132"/>
      <c r="GT10" s="132"/>
      <c r="GU10" s="132"/>
      <c r="GV10" s="132"/>
      <c r="GW10" s="132"/>
      <c r="GX10" s="132"/>
      <c r="GY10" s="132"/>
      <c r="GZ10" s="132"/>
      <c r="HA10" s="132"/>
      <c r="HB10" s="132"/>
      <c r="HC10" s="132"/>
      <c r="HD10" s="132"/>
      <c r="HE10" s="132"/>
      <c r="HF10" s="132"/>
      <c r="HG10" s="132"/>
      <c r="HH10" s="132"/>
      <c r="HI10" s="132"/>
      <c r="HJ10" s="132"/>
      <c r="HK10" s="132"/>
      <c r="HL10" s="132"/>
      <c r="HM10" s="132"/>
      <c r="HN10" s="132"/>
      <c r="HO10" s="132"/>
      <c r="HP10" s="132"/>
      <c r="HQ10" s="132"/>
      <c r="HR10" s="132"/>
      <c r="HS10" s="132"/>
      <c r="HT10" s="132"/>
      <c r="HU10" s="132"/>
      <c r="HV10" s="132"/>
      <c r="HW10" s="132"/>
      <c r="HX10" s="132"/>
      <c r="HY10" s="132"/>
      <c r="HZ10" s="132"/>
      <c r="IA10" s="132"/>
      <c r="IB10" s="132"/>
      <c r="IC10" s="132"/>
      <c r="ID10" s="132"/>
      <c r="IE10" s="132"/>
      <c r="IF10" s="132"/>
      <c r="IG10" s="132"/>
      <c r="IH10" s="132"/>
      <c r="II10" s="132"/>
      <c r="IJ10" s="132"/>
      <c r="IK10" s="132"/>
      <c r="IL10" s="132"/>
      <c r="IM10" s="132"/>
      <c r="IN10" s="132"/>
      <c r="IO10" s="132"/>
      <c r="IP10" s="132"/>
      <c r="IQ10" s="132"/>
      <c r="IR10" s="132"/>
      <c r="IS10" s="132"/>
      <c r="IT10" s="132"/>
      <c r="IU10" s="132"/>
      <c r="IV10" s="132"/>
      <c r="IW10" s="132"/>
      <c r="IX10" s="132"/>
      <c r="IY10" s="132"/>
      <c r="IZ10" s="132"/>
      <c r="JA10" s="132"/>
      <c r="JB10" s="132"/>
      <c r="JC10" s="132"/>
      <c r="JD10" s="132"/>
      <c r="JE10" s="132"/>
      <c r="JF10" s="132"/>
      <c r="JG10" s="132"/>
      <c r="JH10" s="132"/>
      <c r="JI10" s="132"/>
      <c r="JJ10" s="132"/>
      <c r="JK10" s="132"/>
      <c r="JL10" s="132"/>
      <c r="JM10" s="132"/>
      <c r="JN10" s="132"/>
      <c r="JO10" s="132"/>
      <c r="JP10" s="132"/>
      <c r="JQ10" s="132"/>
      <c r="JR10" s="132"/>
      <c r="JS10" s="132"/>
      <c r="JT10" s="132"/>
      <c r="JU10" s="132"/>
      <c r="JV10" s="132"/>
      <c r="JW10" s="132"/>
      <c r="JX10" s="132"/>
      <c r="JY10" s="132"/>
      <c r="JZ10" s="132"/>
      <c r="KA10" s="132"/>
      <c r="KB10" s="132"/>
      <c r="KC10" s="132"/>
      <c r="KD10" s="132"/>
      <c r="KE10" s="132"/>
      <c r="KF10" s="132"/>
      <c r="KG10" s="132"/>
      <c r="KH10" s="132"/>
      <c r="KI10" s="132"/>
      <c r="KJ10" s="132"/>
      <c r="KK10" s="132"/>
      <c r="KL10" s="132"/>
      <c r="KM10" s="132"/>
      <c r="KN10" s="132"/>
      <c r="KO10" s="132"/>
      <c r="KP10" s="132"/>
      <c r="KQ10" s="132"/>
      <c r="KR10" s="132"/>
      <c r="KS10" s="132"/>
      <c r="KT10" s="132"/>
      <c r="KU10" s="132"/>
    </row>
    <row r="11" spans="1:307" s="127" customFormat="1" ht="10" customHeight="1" x14ac:dyDescent="0.2">
      <c r="A11" s="137" t="s">
        <v>1426</v>
      </c>
      <c r="B11" s="137">
        <v>0.19306000000000001</v>
      </c>
      <c r="C11" s="137">
        <v>0.19362699999999999</v>
      </c>
      <c r="D11" s="137">
        <v>0.19454400000000019</v>
      </c>
      <c r="E11" s="137">
        <v>0.19522799999999998</v>
      </c>
      <c r="F11" s="137">
        <v>0.19443199999999999</v>
      </c>
      <c r="G11" s="137">
        <v>0.196515</v>
      </c>
      <c r="H11" s="137">
        <v>0.20001400000000019</v>
      </c>
      <c r="I11" s="137"/>
      <c r="J11" s="137">
        <v>0.1004</v>
      </c>
      <c r="K11" s="137">
        <v>0.1004</v>
      </c>
      <c r="L11" s="137">
        <v>0.1966</v>
      </c>
      <c r="M11" s="137">
        <v>0.19750000000000001</v>
      </c>
      <c r="N11" s="137">
        <v>4.1319040000000001E-2</v>
      </c>
      <c r="O11" s="137">
        <v>4.2200000000000001E-2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37"/>
      <c r="GF11" s="137"/>
      <c r="GG11" s="137"/>
      <c r="GH11" s="137"/>
      <c r="GI11" s="137"/>
      <c r="GJ11" s="137"/>
      <c r="GK11" s="137"/>
      <c r="GL11" s="137"/>
      <c r="GM11" s="137"/>
      <c r="GN11" s="137"/>
      <c r="GO11" s="137"/>
      <c r="GP11" s="137"/>
      <c r="GQ11" s="137"/>
      <c r="GR11" s="137"/>
      <c r="GS11" s="137"/>
      <c r="GT11" s="137"/>
      <c r="GU11" s="137"/>
      <c r="GV11" s="137"/>
      <c r="GW11" s="137"/>
      <c r="GX11" s="137"/>
      <c r="GY11" s="137"/>
      <c r="GZ11" s="137"/>
      <c r="HA11" s="137"/>
      <c r="HB11" s="137"/>
      <c r="HC11" s="137"/>
      <c r="HD11" s="137"/>
      <c r="HE11" s="137"/>
      <c r="HF11" s="137"/>
      <c r="HG11" s="137"/>
      <c r="HH11" s="137"/>
      <c r="HI11" s="137"/>
      <c r="HJ11" s="137"/>
      <c r="HK11" s="137"/>
      <c r="HL11" s="137"/>
      <c r="HM11" s="137"/>
      <c r="HN11" s="137"/>
      <c r="HO11" s="137"/>
      <c r="HP11" s="137"/>
      <c r="HQ11" s="137"/>
      <c r="HR11" s="137"/>
      <c r="HS11" s="137"/>
      <c r="HT11" s="137"/>
      <c r="HU11" s="137"/>
      <c r="HV11" s="137"/>
      <c r="HW11" s="137"/>
      <c r="HX11" s="137"/>
      <c r="HY11" s="137"/>
      <c r="HZ11" s="137"/>
      <c r="IA11" s="137"/>
      <c r="IB11" s="137"/>
      <c r="IC11" s="137"/>
      <c r="ID11" s="137"/>
      <c r="IE11" s="137"/>
      <c r="IF11" s="137"/>
      <c r="IG11" s="137"/>
      <c r="IH11" s="137"/>
      <c r="II11" s="137"/>
      <c r="IJ11" s="137"/>
      <c r="IK11" s="137"/>
      <c r="IL11" s="137"/>
      <c r="IM11" s="137"/>
      <c r="IN11" s="137"/>
      <c r="IO11" s="137"/>
      <c r="IP11" s="137"/>
      <c r="IQ11" s="137"/>
      <c r="IR11" s="137"/>
      <c r="IS11" s="137"/>
      <c r="IT11" s="137"/>
      <c r="IU11" s="137"/>
      <c r="IV11" s="137"/>
      <c r="IW11" s="137"/>
      <c r="IX11" s="137"/>
      <c r="IY11" s="137"/>
      <c r="IZ11" s="137"/>
      <c r="JA11" s="137"/>
      <c r="JB11" s="137"/>
      <c r="JC11" s="137"/>
      <c r="JD11" s="137"/>
      <c r="JE11" s="137"/>
      <c r="JF11" s="137"/>
      <c r="JG11" s="137"/>
      <c r="JH11" s="137"/>
      <c r="JI11" s="137"/>
      <c r="JJ11" s="137"/>
      <c r="JK11" s="137"/>
      <c r="JL11" s="137"/>
      <c r="JM11" s="137"/>
      <c r="JN11" s="137"/>
      <c r="JO11" s="137"/>
      <c r="JP11" s="137"/>
      <c r="JQ11" s="137"/>
      <c r="JR11" s="137"/>
      <c r="JS11" s="137"/>
      <c r="JT11" s="137"/>
      <c r="JU11" s="137"/>
      <c r="JV11" s="137"/>
      <c r="JW11" s="137"/>
      <c r="JX11" s="137"/>
      <c r="JY11" s="137"/>
      <c r="JZ11" s="137"/>
      <c r="KA11" s="137"/>
      <c r="KB11" s="137"/>
      <c r="KC11" s="137"/>
      <c r="KD11" s="137"/>
      <c r="KE11" s="137"/>
      <c r="KF11" s="137"/>
      <c r="KG11" s="137"/>
      <c r="KH11" s="137"/>
      <c r="KI11" s="137"/>
      <c r="KJ11" s="137"/>
      <c r="KK11" s="137"/>
      <c r="KL11" s="137"/>
      <c r="KM11" s="137"/>
      <c r="KN11" s="137"/>
      <c r="KO11" s="137"/>
      <c r="KP11" s="137"/>
      <c r="KQ11" s="137"/>
      <c r="KR11" s="137"/>
      <c r="KS11" s="137"/>
      <c r="KT11" s="137"/>
      <c r="KU11" s="137"/>
    </row>
    <row r="12" spans="1:307" s="126" customFormat="1" ht="10" customHeight="1" x14ac:dyDescent="0.2">
      <c r="A12" s="132" t="s">
        <v>1427</v>
      </c>
      <c r="B12" s="132">
        <v>8.4410559999999997</v>
      </c>
      <c r="C12" s="132">
        <v>8.3822779999999995</v>
      </c>
      <c r="D12" s="132">
        <v>8.5837715000000081</v>
      </c>
      <c r="E12" s="132">
        <v>8.3410469999999997</v>
      </c>
      <c r="F12" s="132">
        <v>8.4591639999999995</v>
      </c>
      <c r="G12" s="132">
        <v>8.0763210000000001</v>
      </c>
      <c r="H12" s="132">
        <v>7.7721250000000071</v>
      </c>
      <c r="I12" s="132"/>
      <c r="J12" s="132">
        <v>1.8</v>
      </c>
      <c r="K12" s="132">
        <v>1.7705</v>
      </c>
      <c r="L12" s="132">
        <v>3.5990000000000002</v>
      </c>
      <c r="M12" s="132">
        <v>3.5781999999999998</v>
      </c>
      <c r="N12" s="132">
        <v>0.96</v>
      </c>
      <c r="O12" s="132">
        <v>0.94979999999999998</v>
      </c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  <c r="IZ12" s="132"/>
      <c r="JA12" s="132"/>
      <c r="JB12" s="132"/>
      <c r="JC12" s="132"/>
      <c r="JD12" s="132"/>
      <c r="JE12" s="132"/>
      <c r="JF12" s="132"/>
      <c r="JG12" s="132"/>
      <c r="JH12" s="132"/>
      <c r="JI12" s="132"/>
      <c r="JJ12" s="132"/>
      <c r="JK12" s="132"/>
      <c r="JL12" s="132"/>
      <c r="JM12" s="132"/>
      <c r="JN12" s="132"/>
      <c r="JO12" s="132"/>
      <c r="JP12" s="132"/>
      <c r="JQ12" s="132"/>
      <c r="JR12" s="132"/>
      <c r="JS12" s="132"/>
      <c r="JT12" s="132"/>
      <c r="JU12" s="132"/>
      <c r="JV12" s="132"/>
      <c r="JW12" s="132"/>
      <c r="JX12" s="132"/>
      <c r="JY12" s="132"/>
      <c r="JZ12" s="132"/>
      <c r="KA12" s="132"/>
      <c r="KB12" s="132"/>
      <c r="KC12" s="132"/>
      <c r="KD12" s="132"/>
      <c r="KE12" s="132"/>
      <c r="KF12" s="132"/>
      <c r="KG12" s="132"/>
      <c r="KH12" s="132"/>
      <c r="KI12" s="132"/>
      <c r="KJ12" s="132"/>
      <c r="KK12" s="132"/>
      <c r="KL12" s="132"/>
      <c r="KM12" s="132"/>
      <c r="KN12" s="132"/>
      <c r="KO12" s="132"/>
      <c r="KP12" s="132"/>
      <c r="KQ12" s="132"/>
      <c r="KR12" s="132"/>
      <c r="KS12" s="132"/>
      <c r="KT12" s="132"/>
      <c r="KU12" s="132"/>
    </row>
    <row r="13" spans="1:307" s="126" customFormat="1" ht="10" customHeight="1" x14ac:dyDescent="0.2">
      <c r="A13" s="132" t="s">
        <v>1428</v>
      </c>
      <c r="B13" s="132">
        <v>11.9278575</v>
      </c>
      <c r="C13" s="132">
        <v>11.935522499999999</v>
      </c>
      <c r="D13" s="132">
        <v>11.527214500000012</v>
      </c>
      <c r="E13" s="132">
        <v>11.476773000000001</v>
      </c>
      <c r="F13" s="132">
        <v>11.499516</v>
      </c>
      <c r="G13" s="132">
        <v>11.195019</v>
      </c>
      <c r="H13" s="132">
        <v>11.133272000000012</v>
      </c>
      <c r="I13" s="132"/>
      <c r="J13" s="132">
        <v>5.15</v>
      </c>
      <c r="K13" s="132">
        <v>5.2103999999999999</v>
      </c>
      <c r="L13" s="132">
        <v>7.1139999999999999</v>
      </c>
      <c r="M13" s="132">
        <v>7.0850999999999997</v>
      </c>
      <c r="N13" s="132">
        <v>2.1</v>
      </c>
      <c r="O13" s="132">
        <v>2.1059000000000001</v>
      </c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32"/>
      <c r="DW13" s="132"/>
      <c r="DX13" s="132"/>
      <c r="DY13" s="132"/>
      <c r="DZ13" s="132"/>
      <c r="EA13" s="132"/>
      <c r="EB13" s="132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2"/>
      <c r="FJ13" s="132"/>
      <c r="FK13" s="132"/>
      <c r="FL13" s="132"/>
      <c r="FM13" s="132"/>
      <c r="FN13" s="132"/>
      <c r="FO13" s="132"/>
      <c r="FP13" s="132"/>
      <c r="FQ13" s="132"/>
      <c r="FR13" s="132"/>
      <c r="FS13" s="132"/>
      <c r="FT13" s="132"/>
      <c r="FU13" s="132"/>
      <c r="FV13" s="132"/>
      <c r="FW13" s="132"/>
      <c r="FX13" s="132"/>
      <c r="FY13" s="132"/>
      <c r="FZ13" s="132"/>
      <c r="GA13" s="132"/>
      <c r="GB13" s="132"/>
      <c r="GC13" s="132"/>
      <c r="GD13" s="132"/>
      <c r="GE13" s="132"/>
      <c r="GF13" s="132"/>
      <c r="GG13" s="132"/>
      <c r="GH13" s="132"/>
      <c r="GI13" s="132"/>
      <c r="GJ13" s="132"/>
      <c r="GK13" s="132"/>
      <c r="GL13" s="132"/>
      <c r="GM13" s="132"/>
      <c r="GN13" s="132"/>
      <c r="GO13" s="132"/>
      <c r="GP13" s="132"/>
      <c r="GQ13" s="132"/>
      <c r="GR13" s="132"/>
      <c r="GS13" s="132"/>
      <c r="GT13" s="132"/>
      <c r="GU13" s="132"/>
      <c r="GV13" s="132"/>
      <c r="GW13" s="132"/>
      <c r="GX13" s="132"/>
      <c r="GY13" s="132"/>
      <c r="GZ13" s="132"/>
      <c r="HA13" s="132"/>
      <c r="HB13" s="132"/>
      <c r="HC13" s="132"/>
      <c r="HD13" s="132"/>
      <c r="HE13" s="132"/>
      <c r="HF13" s="132"/>
      <c r="HG13" s="132"/>
      <c r="HH13" s="132"/>
      <c r="HI13" s="132"/>
      <c r="HJ13" s="132"/>
      <c r="HK13" s="132"/>
      <c r="HL13" s="132"/>
      <c r="HM13" s="132"/>
      <c r="HN13" s="132"/>
      <c r="HO13" s="132"/>
      <c r="HP13" s="132"/>
      <c r="HQ13" s="132"/>
      <c r="HR13" s="132"/>
      <c r="HS13" s="132"/>
      <c r="HT13" s="132"/>
      <c r="HU13" s="132"/>
      <c r="HV13" s="132"/>
      <c r="HW13" s="132"/>
      <c r="HX13" s="132"/>
      <c r="HY13" s="132"/>
      <c r="HZ13" s="132"/>
      <c r="IA13" s="132"/>
      <c r="IB13" s="132"/>
      <c r="IC13" s="132"/>
      <c r="ID13" s="132"/>
      <c r="IE13" s="132"/>
      <c r="IF13" s="132"/>
      <c r="IG13" s="132"/>
      <c r="IH13" s="132"/>
      <c r="II13" s="132"/>
      <c r="IJ13" s="132"/>
      <c r="IK13" s="132"/>
      <c r="IL13" s="132"/>
      <c r="IM13" s="132"/>
      <c r="IN13" s="132"/>
      <c r="IO13" s="132"/>
      <c r="IP13" s="132"/>
      <c r="IQ13" s="132"/>
      <c r="IR13" s="132"/>
      <c r="IS13" s="132"/>
      <c r="IT13" s="132"/>
      <c r="IU13" s="132"/>
      <c r="IV13" s="132"/>
      <c r="IW13" s="132"/>
      <c r="IX13" s="132"/>
      <c r="IY13" s="132"/>
      <c r="IZ13" s="132"/>
      <c r="JA13" s="132"/>
      <c r="JB13" s="132"/>
      <c r="JC13" s="132"/>
      <c r="JD13" s="132"/>
      <c r="JE13" s="132"/>
      <c r="JF13" s="132"/>
      <c r="JG13" s="132"/>
      <c r="JH13" s="132"/>
      <c r="JI13" s="132"/>
      <c r="JJ13" s="132"/>
      <c r="JK13" s="132"/>
      <c r="JL13" s="132"/>
      <c r="JM13" s="132"/>
      <c r="JN13" s="132"/>
      <c r="JO13" s="132"/>
      <c r="JP13" s="132"/>
      <c r="JQ13" s="132"/>
      <c r="JR13" s="132"/>
      <c r="JS13" s="132"/>
      <c r="JT13" s="132"/>
      <c r="JU13" s="132"/>
      <c r="JV13" s="132"/>
      <c r="JW13" s="132"/>
      <c r="JX13" s="132"/>
      <c r="JY13" s="132"/>
      <c r="JZ13" s="132"/>
      <c r="KA13" s="132"/>
      <c r="KB13" s="132"/>
      <c r="KC13" s="132"/>
      <c r="KD13" s="132"/>
      <c r="KE13" s="132"/>
      <c r="KF13" s="132"/>
      <c r="KG13" s="132"/>
      <c r="KH13" s="132"/>
      <c r="KI13" s="132"/>
      <c r="KJ13" s="132"/>
      <c r="KK13" s="132"/>
      <c r="KL13" s="132"/>
      <c r="KM13" s="132"/>
      <c r="KN13" s="132"/>
      <c r="KO13" s="132"/>
      <c r="KP13" s="132"/>
      <c r="KQ13" s="132"/>
      <c r="KR13" s="132"/>
      <c r="KS13" s="132"/>
      <c r="KT13" s="132"/>
      <c r="KU13" s="132"/>
    </row>
    <row r="14" spans="1:307" s="126" customFormat="1" ht="10" customHeight="1" x14ac:dyDescent="0.2">
      <c r="A14" s="132" t="s">
        <v>1429</v>
      </c>
      <c r="B14" s="132">
        <v>3.6168214999999999</v>
      </c>
      <c r="C14" s="132">
        <v>3.6217999999999999</v>
      </c>
      <c r="D14" s="132">
        <v>3.5991605000000035</v>
      </c>
      <c r="E14" s="132">
        <v>3.759525</v>
      </c>
      <c r="F14" s="132">
        <v>3.7162579999999998</v>
      </c>
      <c r="G14" s="132">
        <v>3.977325</v>
      </c>
      <c r="H14" s="132">
        <v>3.9285970000000034</v>
      </c>
      <c r="I14" s="132"/>
      <c r="J14" s="132">
        <v>4.2039999999999997</v>
      </c>
      <c r="K14" s="132">
        <v>4.2042999999999999</v>
      </c>
      <c r="L14" s="132">
        <v>3.12</v>
      </c>
      <c r="M14" s="132">
        <v>3.1013999999999999</v>
      </c>
      <c r="N14" s="132">
        <v>2.78</v>
      </c>
      <c r="O14" s="132">
        <v>2.7831999999999999</v>
      </c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32"/>
      <c r="DQ14" s="132"/>
      <c r="DR14" s="132"/>
      <c r="DS14" s="132"/>
      <c r="DT14" s="132"/>
      <c r="DU14" s="132"/>
      <c r="DV14" s="132"/>
      <c r="DW14" s="132"/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132"/>
      <c r="EQ14" s="132"/>
      <c r="ER14" s="132"/>
      <c r="ES14" s="132"/>
      <c r="ET14" s="132"/>
      <c r="EU14" s="132"/>
      <c r="EV14" s="132"/>
      <c r="EW14" s="132"/>
      <c r="EX14" s="132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132"/>
      <c r="FN14" s="132"/>
      <c r="FO14" s="132"/>
      <c r="FP14" s="132"/>
      <c r="FQ14" s="132"/>
      <c r="FR14" s="132"/>
      <c r="FS14" s="132"/>
      <c r="FT14" s="132"/>
      <c r="FU14" s="132"/>
      <c r="FV14" s="132"/>
      <c r="FW14" s="132"/>
      <c r="FX14" s="132"/>
      <c r="FY14" s="132"/>
      <c r="FZ14" s="132"/>
      <c r="GA14" s="132"/>
      <c r="GB14" s="132"/>
      <c r="GC14" s="132"/>
      <c r="GD14" s="132"/>
      <c r="GE14" s="132"/>
      <c r="GF14" s="132"/>
      <c r="GG14" s="132"/>
      <c r="GH14" s="132"/>
      <c r="GI14" s="132"/>
      <c r="GJ14" s="132"/>
      <c r="GK14" s="132"/>
      <c r="GL14" s="132"/>
      <c r="GM14" s="132"/>
      <c r="GN14" s="132"/>
      <c r="GO14" s="132"/>
      <c r="GP14" s="132"/>
      <c r="GQ14" s="132"/>
      <c r="GR14" s="132"/>
      <c r="GS14" s="132"/>
      <c r="GT14" s="132"/>
      <c r="GU14" s="132"/>
      <c r="GV14" s="132"/>
      <c r="GW14" s="132"/>
      <c r="GX14" s="132"/>
      <c r="GY14" s="132"/>
      <c r="GZ14" s="132"/>
      <c r="HA14" s="132"/>
      <c r="HB14" s="132"/>
      <c r="HC14" s="132"/>
      <c r="HD14" s="132"/>
      <c r="HE14" s="132"/>
      <c r="HF14" s="132"/>
      <c r="HG14" s="132"/>
      <c r="HH14" s="132"/>
      <c r="HI14" s="132"/>
      <c r="HJ14" s="132"/>
      <c r="HK14" s="132"/>
      <c r="HL14" s="132"/>
      <c r="HM14" s="132"/>
      <c r="HN14" s="132"/>
      <c r="HO14" s="132"/>
      <c r="HP14" s="132"/>
      <c r="HQ14" s="132"/>
      <c r="HR14" s="132"/>
      <c r="HS14" s="132"/>
      <c r="HT14" s="132"/>
      <c r="HU14" s="132"/>
      <c r="HV14" s="132"/>
      <c r="HW14" s="132"/>
      <c r="HX14" s="132"/>
      <c r="HY14" s="132"/>
      <c r="HZ14" s="132"/>
      <c r="IA14" s="132"/>
      <c r="IB14" s="132"/>
      <c r="IC14" s="132"/>
      <c r="ID14" s="132"/>
      <c r="IE14" s="132"/>
      <c r="IF14" s="132"/>
      <c r="IG14" s="132"/>
      <c r="IH14" s="132"/>
      <c r="II14" s="132"/>
      <c r="IJ14" s="132"/>
      <c r="IK14" s="132"/>
      <c r="IL14" s="132"/>
      <c r="IM14" s="132"/>
      <c r="IN14" s="132"/>
      <c r="IO14" s="132"/>
      <c r="IP14" s="132"/>
      <c r="IQ14" s="132"/>
      <c r="IR14" s="132"/>
      <c r="IS14" s="132"/>
      <c r="IT14" s="132"/>
      <c r="IU14" s="132"/>
      <c r="IV14" s="132"/>
      <c r="IW14" s="132"/>
      <c r="IX14" s="132"/>
      <c r="IY14" s="132"/>
      <c r="IZ14" s="132"/>
      <c r="JA14" s="132"/>
      <c r="JB14" s="132"/>
      <c r="JC14" s="132"/>
      <c r="JD14" s="132"/>
      <c r="JE14" s="132"/>
      <c r="JF14" s="132"/>
      <c r="JG14" s="132"/>
      <c r="JH14" s="132"/>
      <c r="JI14" s="132"/>
      <c r="JJ14" s="132"/>
      <c r="JK14" s="132"/>
      <c r="JL14" s="132"/>
      <c r="JM14" s="132"/>
      <c r="JN14" s="132"/>
      <c r="JO14" s="132"/>
      <c r="JP14" s="132"/>
      <c r="JQ14" s="132"/>
      <c r="JR14" s="132"/>
      <c r="JS14" s="132"/>
      <c r="JT14" s="132"/>
      <c r="JU14" s="132"/>
      <c r="JV14" s="132"/>
      <c r="JW14" s="132"/>
      <c r="JX14" s="132"/>
      <c r="JY14" s="132"/>
      <c r="JZ14" s="132"/>
      <c r="KA14" s="132"/>
      <c r="KB14" s="132"/>
      <c r="KC14" s="132"/>
      <c r="KD14" s="132"/>
      <c r="KE14" s="132"/>
      <c r="KF14" s="132"/>
      <c r="KG14" s="132"/>
      <c r="KH14" s="132"/>
      <c r="KI14" s="132"/>
      <c r="KJ14" s="132"/>
      <c r="KK14" s="132"/>
      <c r="KL14" s="132"/>
      <c r="KM14" s="132"/>
      <c r="KN14" s="132"/>
      <c r="KO14" s="132"/>
      <c r="KP14" s="132"/>
      <c r="KQ14" s="132"/>
      <c r="KR14" s="132"/>
      <c r="KS14" s="132"/>
      <c r="KT14" s="132"/>
      <c r="KU14" s="132"/>
    </row>
    <row r="15" spans="1:307" s="126" customFormat="1" ht="10" customHeight="1" x14ac:dyDescent="0.2">
      <c r="A15" s="132" t="s">
        <v>1430</v>
      </c>
      <c r="B15" s="132">
        <v>1.4012610000000001</v>
      </c>
      <c r="C15" s="132">
        <v>1.4022535</v>
      </c>
      <c r="D15" s="132">
        <v>1.4130495000000014</v>
      </c>
      <c r="E15" s="132">
        <v>1.4647049999999999</v>
      </c>
      <c r="F15" s="132">
        <v>1.4468719999999999</v>
      </c>
      <c r="G15" s="132">
        <v>1.5494489999999999</v>
      </c>
      <c r="H15" s="132">
        <v>1.6025370000000014</v>
      </c>
      <c r="I15" s="132"/>
      <c r="J15" s="132">
        <v>2.8980000000000001</v>
      </c>
      <c r="K15" s="132">
        <v>2.8847999999999998</v>
      </c>
      <c r="L15" s="132">
        <v>1.774</v>
      </c>
      <c r="M15" s="132">
        <v>1.7628999999999999</v>
      </c>
      <c r="N15" s="132">
        <v>5.38</v>
      </c>
      <c r="O15" s="132">
        <v>5.4218999999999999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32"/>
      <c r="FM15" s="132"/>
      <c r="FN15" s="132"/>
      <c r="FO15" s="132"/>
      <c r="FP15" s="132"/>
      <c r="FQ15" s="132"/>
      <c r="FR15" s="132"/>
      <c r="FS15" s="132"/>
      <c r="FT15" s="132"/>
      <c r="FU15" s="132"/>
      <c r="FV15" s="132"/>
      <c r="FW15" s="132"/>
      <c r="FX15" s="132"/>
      <c r="FY15" s="132"/>
      <c r="FZ15" s="132"/>
      <c r="GA15" s="132"/>
      <c r="GB15" s="132"/>
      <c r="GC15" s="132"/>
      <c r="GD15" s="132"/>
      <c r="GE15" s="132"/>
      <c r="GF15" s="132"/>
      <c r="GG15" s="132"/>
      <c r="GH15" s="132"/>
      <c r="GI15" s="132"/>
      <c r="GJ15" s="132"/>
      <c r="GK15" s="132"/>
      <c r="GL15" s="132"/>
      <c r="GM15" s="132"/>
      <c r="GN15" s="132"/>
      <c r="GO15" s="132"/>
      <c r="GP15" s="132"/>
      <c r="GQ15" s="132"/>
      <c r="GR15" s="132"/>
      <c r="GS15" s="132"/>
      <c r="GT15" s="132"/>
      <c r="GU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HM15" s="132"/>
      <c r="HN15" s="132"/>
      <c r="HO15" s="132"/>
      <c r="HP15" s="132"/>
      <c r="HQ15" s="132"/>
      <c r="HR15" s="132"/>
      <c r="HS15" s="132"/>
      <c r="HT15" s="132"/>
      <c r="HU15" s="132"/>
      <c r="HV15" s="132"/>
      <c r="HW15" s="132"/>
      <c r="HX15" s="132"/>
      <c r="HY15" s="132"/>
      <c r="HZ15" s="132"/>
      <c r="IA15" s="132"/>
      <c r="IB15" s="132"/>
      <c r="IC15" s="132"/>
      <c r="ID15" s="132"/>
      <c r="IE15" s="132"/>
      <c r="IF15" s="132"/>
      <c r="IG15" s="132"/>
      <c r="IH15" s="132"/>
      <c r="II15" s="132"/>
      <c r="IJ15" s="132"/>
      <c r="IK15" s="132"/>
      <c r="IL15" s="132"/>
      <c r="IM15" s="132"/>
      <c r="IN15" s="132"/>
      <c r="IO15" s="132"/>
      <c r="IP15" s="132"/>
      <c r="IQ15" s="132"/>
      <c r="IR15" s="132"/>
      <c r="IS15" s="132"/>
      <c r="IT15" s="132"/>
      <c r="IU15" s="132"/>
      <c r="IV15" s="132"/>
      <c r="IW15" s="132"/>
      <c r="IX15" s="132"/>
      <c r="IY15" s="132"/>
      <c r="IZ15" s="132"/>
      <c r="JA15" s="132"/>
      <c r="JB15" s="132"/>
      <c r="JC15" s="132"/>
      <c r="JD15" s="132"/>
      <c r="JE15" s="132"/>
      <c r="JF15" s="132"/>
      <c r="JG15" s="132"/>
      <c r="JH15" s="132"/>
      <c r="JI15" s="132"/>
      <c r="JJ15" s="132"/>
      <c r="JK15" s="132"/>
      <c r="JL15" s="132"/>
      <c r="JM15" s="132"/>
      <c r="JN15" s="132"/>
      <c r="JO15" s="132"/>
      <c r="JP15" s="132"/>
      <c r="JQ15" s="132"/>
      <c r="JR15" s="132"/>
      <c r="JS15" s="132"/>
      <c r="JT15" s="132"/>
      <c r="JU15" s="132"/>
      <c r="JV15" s="132"/>
      <c r="JW15" s="132"/>
      <c r="JX15" s="132"/>
      <c r="JY15" s="132"/>
      <c r="JZ15" s="132"/>
      <c r="KA15" s="132"/>
      <c r="KB15" s="132"/>
      <c r="KC15" s="132"/>
      <c r="KD15" s="132"/>
      <c r="KE15" s="132"/>
      <c r="KF15" s="132"/>
      <c r="KG15" s="132"/>
      <c r="KH15" s="132"/>
      <c r="KI15" s="132"/>
      <c r="KJ15" s="132"/>
      <c r="KK15" s="132"/>
      <c r="KL15" s="132"/>
      <c r="KM15" s="132"/>
      <c r="KN15" s="132"/>
      <c r="KO15" s="132"/>
      <c r="KP15" s="132"/>
      <c r="KQ15" s="132"/>
      <c r="KR15" s="132"/>
      <c r="KS15" s="132"/>
      <c r="KT15" s="132"/>
      <c r="KU15" s="132"/>
    </row>
    <row r="16" spans="1:307" s="127" customFormat="1" ht="10" customHeight="1" x14ac:dyDescent="0.2">
      <c r="A16" s="137" t="s">
        <v>1431</v>
      </c>
      <c r="B16" s="137">
        <v>0.82690750000000002</v>
      </c>
      <c r="C16" s="137">
        <v>0.81301450000000008</v>
      </c>
      <c r="D16" s="137">
        <v>0.76514850000000079</v>
      </c>
      <c r="E16" s="137">
        <v>0.77022000000000002</v>
      </c>
      <c r="F16" s="137">
        <v>0.75538400000000006</v>
      </c>
      <c r="G16" s="137">
        <v>0.79051499999999997</v>
      </c>
      <c r="H16" s="137">
        <v>0.84710100000000077</v>
      </c>
      <c r="I16" s="137"/>
      <c r="J16" s="137">
        <v>0.48299999999999998</v>
      </c>
      <c r="K16" s="137">
        <v>0.48330000000000001</v>
      </c>
      <c r="L16" s="137">
        <v>0.35930000000000001</v>
      </c>
      <c r="M16" s="137">
        <v>0.3523</v>
      </c>
      <c r="N16" s="137">
        <v>0.28999999999999998</v>
      </c>
      <c r="O16" s="137">
        <v>0.28599999999999998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7"/>
      <c r="IM16" s="137"/>
      <c r="IN16" s="137"/>
      <c r="IO16" s="137"/>
      <c r="IP16" s="137"/>
      <c r="IQ16" s="137"/>
      <c r="IR16" s="137"/>
      <c r="IS16" s="137"/>
      <c r="IT16" s="137"/>
      <c r="IU16" s="137"/>
      <c r="IV16" s="137"/>
      <c r="IW16" s="137"/>
      <c r="IX16" s="137"/>
      <c r="IY16" s="137"/>
      <c r="IZ16" s="137"/>
      <c r="JA16" s="137"/>
      <c r="JB16" s="137"/>
      <c r="JC16" s="137"/>
      <c r="JD16" s="137"/>
      <c r="JE16" s="137"/>
      <c r="JF16" s="137"/>
      <c r="JG16" s="137"/>
      <c r="JH16" s="137"/>
      <c r="JI16" s="137"/>
      <c r="JJ16" s="137"/>
      <c r="JK16" s="137"/>
      <c r="JL16" s="137"/>
      <c r="JM16" s="137"/>
      <c r="JN16" s="137"/>
      <c r="JO16" s="137"/>
      <c r="JP16" s="137"/>
      <c r="JQ16" s="137"/>
      <c r="JR16" s="137"/>
      <c r="JS16" s="137"/>
      <c r="JT16" s="137"/>
      <c r="JU16" s="137"/>
      <c r="JV16" s="137"/>
      <c r="JW16" s="137"/>
      <c r="JX16" s="137"/>
      <c r="JY16" s="137"/>
      <c r="JZ16" s="137"/>
      <c r="KA16" s="137"/>
      <c r="KB16" s="137"/>
      <c r="KC16" s="137"/>
      <c r="KD16" s="137"/>
      <c r="KE16" s="137"/>
      <c r="KF16" s="137"/>
      <c r="KG16" s="137"/>
      <c r="KH16" s="137"/>
      <c r="KI16" s="137"/>
      <c r="KJ16" s="137"/>
      <c r="KK16" s="137"/>
      <c r="KL16" s="137"/>
      <c r="KM16" s="137"/>
      <c r="KN16" s="137"/>
      <c r="KO16" s="137"/>
      <c r="KP16" s="137"/>
      <c r="KQ16" s="137"/>
      <c r="KR16" s="137"/>
      <c r="KS16" s="137"/>
      <c r="KT16" s="137"/>
      <c r="KU16" s="137"/>
    </row>
    <row r="17" spans="1:307" s="126" customFormat="1" ht="10" customHeight="1" x14ac:dyDescent="0.2">
      <c r="A17" s="132" t="s">
        <v>1432</v>
      </c>
      <c r="B17" s="132">
        <f>SUM(B7:B16)</f>
        <v>100.32579600000001</v>
      </c>
      <c r="C17" s="132">
        <f t="shared" ref="C17:O17" si="0">SUM(C7:C16)</f>
        <v>100.330825</v>
      </c>
      <c r="D17" s="132">
        <f t="shared" si="0"/>
        <v>100.2339710000001</v>
      </c>
      <c r="E17" s="132">
        <f t="shared" si="0"/>
        <v>100.45965599999998</v>
      </c>
      <c r="F17" s="132">
        <f t="shared" si="0"/>
        <v>100.48067400000001</v>
      </c>
      <c r="G17" s="132">
        <f t="shared" si="0"/>
        <v>100.167012</v>
      </c>
      <c r="H17" s="132">
        <f t="shared" si="0"/>
        <v>100.05268700000008</v>
      </c>
      <c r="I17" s="132"/>
      <c r="J17" s="132">
        <f t="shared" si="0"/>
        <v>97.957111799999993</v>
      </c>
      <c r="K17" s="132">
        <f t="shared" si="0"/>
        <v>98.313699999999997</v>
      </c>
      <c r="L17" s="132">
        <f t="shared" si="0"/>
        <v>98.298283700000027</v>
      </c>
      <c r="M17" s="132">
        <f t="shared" si="0"/>
        <v>98.000199999999992</v>
      </c>
      <c r="N17" s="132">
        <f t="shared" si="0"/>
        <v>98.120388039999995</v>
      </c>
      <c r="O17" s="132">
        <f t="shared" si="0"/>
        <v>98.480599999999967</v>
      </c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132"/>
      <c r="FQ17" s="132"/>
      <c r="FR17" s="132"/>
      <c r="FS17" s="132"/>
      <c r="FT17" s="132"/>
      <c r="FU17" s="132"/>
      <c r="FV17" s="132"/>
      <c r="FW17" s="132"/>
      <c r="FX17" s="132"/>
      <c r="FY17" s="132"/>
      <c r="FZ17" s="132"/>
      <c r="GA17" s="132"/>
      <c r="GB17" s="132"/>
      <c r="GC17" s="132"/>
      <c r="GD17" s="132"/>
      <c r="GE17" s="132"/>
      <c r="GF17" s="132"/>
      <c r="GG17" s="132"/>
      <c r="GH17" s="132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  <c r="IR17" s="132"/>
      <c r="IS17" s="132"/>
      <c r="IT17" s="132"/>
      <c r="IU17" s="132"/>
      <c r="IV17" s="132"/>
      <c r="IW17" s="132"/>
      <c r="IX17" s="132"/>
      <c r="IY17" s="132"/>
      <c r="IZ17" s="132"/>
      <c r="JA17" s="132"/>
      <c r="JB17" s="132"/>
      <c r="JC17" s="132"/>
      <c r="JD17" s="132"/>
      <c r="JE17" s="132"/>
      <c r="JF17" s="132"/>
      <c r="JG17" s="132"/>
      <c r="JH17" s="132"/>
      <c r="JI17" s="132"/>
      <c r="JJ17" s="132"/>
      <c r="JK17" s="132"/>
      <c r="JL17" s="132"/>
      <c r="JM17" s="132"/>
      <c r="JN17" s="132"/>
      <c r="JO17" s="132"/>
      <c r="JP17" s="132"/>
      <c r="JQ17" s="132"/>
      <c r="JR17" s="132"/>
      <c r="JS17" s="132"/>
      <c r="JT17" s="132"/>
      <c r="JU17" s="132"/>
      <c r="JV17" s="132"/>
      <c r="JW17" s="132"/>
      <c r="JX17" s="132"/>
      <c r="JY17" s="132"/>
      <c r="JZ17" s="132"/>
      <c r="KA17" s="132"/>
      <c r="KB17" s="132"/>
      <c r="KC17" s="132"/>
      <c r="KD17" s="132"/>
      <c r="KE17" s="132"/>
      <c r="KF17" s="132"/>
      <c r="KG17" s="132"/>
      <c r="KH17" s="132"/>
      <c r="KI17" s="132"/>
      <c r="KJ17" s="132"/>
      <c r="KK17" s="132"/>
      <c r="KL17" s="132"/>
      <c r="KM17" s="132"/>
      <c r="KN17" s="132"/>
      <c r="KO17" s="132"/>
      <c r="KP17" s="132"/>
      <c r="KQ17" s="132"/>
      <c r="KR17" s="132"/>
      <c r="KS17" s="132"/>
      <c r="KT17" s="132"/>
      <c r="KU17" s="132"/>
    </row>
    <row r="18" spans="1:307" s="126" customFormat="1" ht="10" customHeight="1" x14ac:dyDescent="0.2">
      <c r="A18" s="137" t="s">
        <v>1433</v>
      </c>
      <c r="B18" s="132">
        <v>-0.79257246376868673</v>
      </c>
      <c r="C18" s="132">
        <v>-0.82714382174193579</v>
      </c>
      <c r="D18" s="132">
        <v>-0.66063977746839941</v>
      </c>
      <c r="E18" s="132">
        <v>-0.70033173608519128</v>
      </c>
      <c r="F18" s="132">
        <v>-0.70721357850049293</v>
      </c>
      <c r="G18" s="132">
        <v>-0.60229625447010326</v>
      </c>
      <c r="H18" s="132">
        <v>-0.71513706793847309</v>
      </c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32"/>
      <c r="DB18" s="132"/>
      <c r="DC18" s="132"/>
      <c r="DD18" s="132"/>
      <c r="DE18" s="132"/>
      <c r="DF18" s="132"/>
      <c r="DG18" s="132"/>
      <c r="DH18" s="132"/>
      <c r="DI18" s="132"/>
      <c r="DJ18" s="132"/>
      <c r="DK18" s="132"/>
      <c r="DL18" s="132"/>
      <c r="DM18" s="132"/>
      <c r="DN18" s="132"/>
      <c r="DO18" s="132"/>
      <c r="DP18" s="132"/>
      <c r="DQ18" s="132"/>
      <c r="DR18" s="132"/>
      <c r="DS18" s="132"/>
      <c r="DT18" s="132"/>
      <c r="DU18" s="132"/>
      <c r="DV18" s="132"/>
      <c r="DW18" s="132"/>
      <c r="DX18" s="132"/>
      <c r="DY18" s="132"/>
      <c r="DZ18" s="132"/>
      <c r="EA18" s="132"/>
      <c r="EB18" s="132"/>
      <c r="EC18" s="132"/>
      <c r="ED18" s="132"/>
      <c r="EE18" s="132"/>
      <c r="EF18" s="132"/>
      <c r="EG18" s="132"/>
      <c r="EH18" s="132"/>
      <c r="EI18" s="132"/>
      <c r="EJ18" s="132"/>
      <c r="EK18" s="132"/>
      <c r="EL18" s="132"/>
      <c r="EM18" s="132"/>
      <c r="EN18" s="132"/>
      <c r="EO18" s="132"/>
      <c r="EP18" s="132"/>
      <c r="EQ18" s="132"/>
      <c r="ER18" s="132"/>
      <c r="ES18" s="132"/>
      <c r="ET18" s="132"/>
      <c r="EU18" s="132"/>
      <c r="EV18" s="132"/>
      <c r="EW18" s="132"/>
      <c r="EX18" s="132"/>
      <c r="EY18" s="132"/>
      <c r="EZ18" s="132"/>
      <c r="FA18" s="132"/>
      <c r="FB18" s="132"/>
      <c r="FC18" s="132"/>
      <c r="FD18" s="132"/>
      <c r="FE18" s="132"/>
      <c r="FF18" s="132"/>
      <c r="FG18" s="132"/>
      <c r="FH18" s="132"/>
      <c r="FI18" s="132"/>
      <c r="FJ18" s="132"/>
      <c r="FK18" s="132"/>
      <c r="FL18" s="132"/>
      <c r="FM18" s="132"/>
      <c r="FN18" s="132"/>
      <c r="FO18" s="132"/>
      <c r="FP18" s="132"/>
      <c r="FQ18" s="132"/>
      <c r="FR18" s="132"/>
      <c r="FS18" s="132"/>
      <c r="FT18" s="132"/>
      <c r="FU18" s="132"/>
      <c r="FV18" s="132"/>
      <c r="FW18" s="132"/>
      <c r="FX18" s="132"/>
      <c r="FY18" s="132"/>
      <c r="FZ18" s="132"/>
      <c r="GA18" s="132"/>
      <c r="GB18" s="132"/>
      <c r="GC18" s="132"/>
      <c r="GD18" s="132"/>
      <c r="GE18" s="132"/>
      <c r="GF18" s="132"/>
      <c r="GG18" s="132"/>
      <c r="GH18" s="132"/>
      <c r="GI18" s="132"/>
      <c r="GJ18" s="132"/>
      <c r="GK18" s="132"/>
      <c r="GL18" s="132"/>
      <c r="GM18" s="132"/>
      <c r="GN18" s="132"/>
      <c r="GO18" s="132"/>
      <c r="GP18" s="132"/>
      <c r="GQ18" s="132"/>
      <c r="GR18" s="132"/>
      <c r="GS18" s="132"/>
      <c r="GT18" s="132"/>
      <c r="GU18" s="132"/>
      <c r="GV18" s="132"/>
      <c r="GW18" s="132"/>
      <c r="GX18" s="132"/>
      <c r="GY18" s="132"/>
      <c r="GZ18" s="132"/>
      <c r="HA18" s="132"/>
      <c r="HB18" s="132"/>
      <c r="HC18" s="132"/>
      <c r="HD18" s="132"/>
      <c r="HE18" s="132"/>
      <c r="HF18" s="132"/>
      <c r="HG18" s="132"/>
      <c r="HH18" s="132"/>
      <c r="HI18" s="132"/>
      <c r="HJ18" s="132"/>
      <c r="HK18" s="132"/>
      <c r="HL18" s="132"/>
      <c r="HM18" s="132"/>
      <c r="HN18" s="132"/>
      <c r="HO18" s="132"/>
      <c r="HP18" s="132"/>
      <c r="HQ18" s="132"/>
      <c r="HR18" s="132"/>
      <c r="HS18" s="132"/>
      <c r="HT18" s="132"/>
      <c r="HU18" s="132"/>
      <c r="HV18" s="132"/>
      <c r="HW18" s="132"/>
      <c r="HX18" s="132"/>
      <c r="HY18" s="132"/>
      <c r="HZ18" s="132"/>
      <c r="IA18" s="132"/>
      <c r="IB18" s="132"/>
      <c r="IC18" s="132"/>
      <c r="ID18" s="132"/>
      <c r="IE18" s="132"/>
      <c r="IF18" s="132"/>
      <c r="IG18" s="132"/>
      <c r="IH18" s="132"/>
      <c r="II18" s="132"/>
      <c r="IJ18" s="132"/>
      <c r="IK18" s="132"/>
      <c r="IL18" s="132"/>
      <c r="IM18" s="132"/>
      <c r="IN18" s="132"/>
      <c r="IO18" s="132"/>
      <c r="IP18" s="132"/>
      <c r="IQ18" s="132"/>
      <c r="IR18" s="132"/>
      <c r="IS18" s="132"/>
      <c r="IT18" s="132"/>
      <c r="IU18" s="132"/>
      <c r="IV18" s="132"/>
      <c r="IW18" s="132"/>
      <c r="IX18" s="132"/>
      <c r="IY18" s="132"/>
      <c r="IZ18" s="132"/>
      <c r="JA18" s="132"/>
      <c r="JB18" s="132"/>
      <c r="JC18" s="132"/>
      <c r="JD18" s="132"/>
      <c r="JE18" s="132"/>
      <c r="JF18" s="132"/>
      <c r="JG18" s="132"/>
      <c r="JH18" s="132"/>
      <c r="JI18" s="132"/>
      <c r="JJ18" s="132"/>
      <c r="JK18" s="132"/>
      <c r="JL18" s="132"/>
      <c r="JM18" s="132"/>
      <c r="JN18" s="132"/>
      <c r="JO18" s="132"/>
      <c r="JP18" s="132"/>
      <c r="JQ18" s="132"/>
      <c r="JR18" s="132"/>
      <c r="JS18" s="132"/>
      <c r="JT18" s="132"/>
      <c r="JU18" s="132"/>
      <c r="JV18" s="132"/>
      <c r="JW18" s="132"/>
      <c r="JX18" s="132"/>
      <c r="JY18" s="132"/>
      <c r="JZ18" s="132"/>
      <c r="KA18" s="132"/>
      <c r="KB18" s="132"/>
      <c r="KC18" s="132"/>
      <c r="KD18" s="132"/>
      <c r="KE18" s="132"/>
      <c r="KF18" s="132"/>
      <c r="KG18" s="132"/>
      <c r="KH18" s="132"/>
      <c r="KI18" s="132"/>
      <c r="KJ18" s="132"/>
      <c r="KK18" s="132"/>
      <c r="KL18" s="132"/>
      <c r="KM18" s="132"/>
      <c r="KN18" s="132"/>
      <c r="KO18" s="132"/>
      <c r="KP18" s="132"/>
      <c r="KQ18" s="132"/>
      <c r="KR18" s="132"/>
      <c r="KS18" s="132"/>
      <c r="KT18" s="132"/>
      <c r="KU18" s="132"/>
    </row>
    <row r="19" spans="1:307" s="126" customFormat="1" ht="10" customHeight="1" x14ac:dyDescent="0.2">
      <c r="A19" s="137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  <c r="EK19" s="132"/>
      <c r="EL19" s="132"/>
      <c r="EM19" s="132"/>
      <c r="EN19" s="132"/>
      <c r="EO19" s="132"/>
      <c r="EP19" s="132"/>
      <c r="EQ19" s="132"/>
      <c r="ER19" s="132"/>
      <c r="ES19" s="132"/>
      <c r="ET19" s="132"/>
      <c r="EU19" s="132"/>
      <c r="EV19" s="132"/>
      <c r="EW19" s="132"/>
      <c r="EX19" s="132"/>
      <c r="EY19" s="132"/>
      <c r="EZ19" s="132"/>
      <c r="FA19" s="132"/>
      <c r="FB19" s="132"/>
      <c r="FC19" s="132"/>
      <c r="FD19" s="132"/>
      <c r="FE19" s="132"/>
      <c r="FF19" s="132"/>
      <c r="FG19" s="132"/>
      <c r="FH19" s="132"/>
      <c r="FI19" s="132"/>
      <c r="FJ19" s="132"/>
      <c r="FK19" s="132"/>
      <c r="FL19" s="132"/>
      <c r="FM19" s="132"/>
      <c r="FN19" s="132"/>
      <c r="FO19" s="132"/>
      <c r="FP19" s="132"/>
      <c r="FQ19" s="132"/>
      <c r="FR19" s="132"/>
      <c r="FS19" s="132"/>
      <c r="FT19" s="132"/>
      <c r="FU19" s="132"/>
      <c r="FV19" s="132"/>
      <c r="FW19" s="132"/>
      <c r="FX19" s="132"/>
      <c r="FY19" s="132"/>
      <c r="FZ19" s="132"/>
      <c r="GA19" s="132"/>
      <c r="GB19" s="132"/>
      <c r="GC19" s="132"/>
      <c r="GD19" s="132"/>
      <c r="GE19" s="132"/>
      <c r="GF19" s="132"/>
      <c r="GG19" s="132"/>
      <c r="GH19" s="132"/>
      <c r="GI19" s="132"/>
      <c r="GJ19" s="132"/>
      <c r="GK19" s="132"/>
      <c r="GL19" s="132"/>
      <c r="GM19" s="132"/>
      <c r="GN19" s="132"/>
      <c r="GO19" s="132"/>
      <c r="GP19" s="132"/>
      <c r="GQ19" s="132"/>
      <c r="GR19" s="132"/>
      <c r="GS19" s="132"/>
      <c r="GT19" s="132"/>
      <c r="GU19" s="132"/>
      <c r="GV19" s="132"/>
      <c r="GW19" s="132"/>
      <c r="GX19" s="132"/>
      <c r="GY19" s="132"/>
      <c r="GZ19" s="132"/>
      <c r="HA19" s="132"/>
      <c r="HB19" s="132"/>
      <c r="HC19" s="132"/>
      <c r="HD19" s="132"/>
      <c r="HE19" s="132"/>
      <c r="HF19" s="132"/>
      <c r="HG19" s="132"/>
      <c r="HH19" s="132"/>
      <c r="HI19" s="132"/>
      <c r="HJ19" s="132"/>
      <c r="HK19" s="132"/>
      <c r="HL19" s="132"/>
      <c r="HM19" s="132"/>
      <c r="HN19" s="132"/>
      <c r="HO19" s="132"/>
      <c r="HP19" s="132"/>
      <c r="HQ19" s="132"/>
      <c r="HR19" s="132"/>
      <c r="HS19" s="132"/>
      <c r="HT19" s="132"/>
      <c r="HU19" s="132"/>
      <c r="HV19" s="132"/>
      <c r="HW19" s="132"/>
      <c r="HX19" s="132"/>
      <c r="HY19" s="132"/>
      <c r="HZ19" s="132"/>
      <c r="IA19" s="132"/>
      <c r="IB19" s="132"/>
      <c r="IC19" s="132"/>
      <c r="ID19" s="132"/>
      <c r="IE19" s="132"/>
      <c r="IF19" s="132"/>
      <c r="IG19" s="132"/>
      <c r="IH19" s="132"/>
      <c r="II19" s="132"/>
      <c r="IJ19" s="132"/>
      <c r="IK19" s="132"/>
      <c r="IL19" s="132"/>
      <c r="IM19" s="132"/>
      <c r="IN19" s="132"/>
      <c r="IO19" s="132"/>
      <c r="IP19" s="132"/>
      <c r="IQ19" s="132"/>
      <c r="IR19" s="132"/>
      <c r="IS19" s="132"/>
      <c r="IT19" s="132"/>
      <c r="IU19" s="132"/>
      <c r="IV19" s="132"/>
      <c r="IW19" s="132"/>
      <c r="IX19" s="132"/>
      <c r="IY19" s="132"/>
      <c r="IZ19" s="132"/>
      <c r="JA19" s="132"/>
      <c r="JB19" s="132"/>
      <c r="JC19" s="132"/>
      <c r="JD19" s="132"/>
      <c r="JE19" s="132"/>
      <c r="JF19" s="132"/>
      <c r="JG19" s="132"/>
      <c r="JH19" s="132"/>
      <c r="JI19" s="132"/>
      <c r="JJ19" s="132"/>
      <c r="JK19" s="132"/>
      <c r="JL19" s="132"/>
      <c r="JM19" s="132"/>
      <c r="JN19" s="132"/>
      <c r="JO19" s="132"/>
      <c r="JP19" s="132"/>
      <c r="JQ19" s="132"/>
      <c r="JR19" s="132"/>
      <c r="JS19" s="132"/>
      <c r="JT19" s="132"/>
      <c r="JU19" s="132"/>
      <c r="JV19" s="132"/>
      <c r="JW19" s="132"/>
      <c r="JX19" s="132"/>
      <c r="JY19" s="132"/>
      <c r="JZ19" s="132"/>
      <c r="KA19" s="132"/>
      <c r="KB19" s="132"/>
      <c r="KC19" s="132"/>
      <c r="KD19" s="132"/>
      <c r="KE19" s="132"/>
      <c r="KF19" s="132"/>
      <c r="KG19" s="132"/>
      <c r="KH19" s="132"/>
      <c r="KI19" s="132"/>
      <c r="KJ19" s="132"/>
      <c r="KK19" s="132"/>
      <c r="KL19" s="132"/>
      <c r="KM19" s="132"/>
      <c r="KN19" s="132"/>
      <c r="KO19" s="132"/>
      <c r="KP19" s="132"/>
      <c r="KQ19" s="132"/>
      <c r="KR19" s="132"/>
      <c r="KS19" s="132"/>
      <c r="KT19" s="132"/>
      <c r="KU19" s="132"/>
    </row>
    <row r="20" spans="1:307" s="134" customFormat="1" ht="10" customHeight="1" x14ac:dyDescent="0.2">
      <c r="B20" s="134" t="s">
        <v>1434</v>
      </c>
      <c r="L20" s="134" t="s">
        <v>1434</v>
      </c>
    </row>
    <row r="21" spans="1:307" s="126" customFormat="1" ht="10" customHeight="1" x14ac:dyDescent="0.2">
      <c r="A21" s="132" t="s">
        <v>1422</v>
      </c>
      <c r="B21" s="132">
        <f t="shared" ref="B21:H31" si="1">B7/B$17*100</f>
        <v>44.417183094166525</v>
      </c>
      <c r="C21" s="132">
        <f t="shared" si="1"/>
        <v>44.273020280656517</v>
      </c>
      <c r="D21" s="132">
        <f t="shared" si="1"/>
        <v>44.978598124182867</v>
      </c>
      <c r="E21" s="132">
        <f t="shared" si="1"/>
        <v>44.690877699202957</v>
      </c>
      <c r="F21" s="132">
        <f t="shared" si="1"/>
        <v>44.930669951517238</v>
      </c>
      <c r="G21" s="132">
        <f t="shared" si="1"/>
        <v>44.761649673647042</v>
      </c>
      <c r="H21" s="132">
        <f t="shared" si="1"/>
        <v>44.794376187018351</v>
      </c>
      <c r="I21" s="132"/>
      <c r="J21" s="132">
        <f t="shared" ref="J21:O31" si="2">J7/J$17*100</f>
        <v>60.373360252542682</v>
      </c>
      <c r="K21" s="132">
        <f t="shared" si="2"/>
        <v>60.598370318683969</v>
      </c>
      <c r="L21" s="132">
        <f t="shared" si="2"/>
        <v>54.934835042292796</v>
      </c>
      <c r="M21" s="132">
        <f t="shared" si="2"/>
        <v>54.941112365076805</v>
      </c>
      <c r="N21" s="132">
        <f t="shared" si="2"/>
        <v>67.875801686444277</v>
      </c>
      <c r="O21" s="132">
        <f t="shared" si="2"/>
        <v>67.863619839846649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32"/>
      <c r="ER21" s="132"/>
      <c r="ES21" s="132"/>
      <c r="ET21" s="132"/>
      <c r="EU21" s="132"/>
      <c r="EV21" s="132"/>
      <c r="EW21" s="132"/>
      <c r="EX21" s="132"/>
      <c r="EY21" s="132"/>
      <c r="EZ21" s="132"/>
      <c r="FA21" s="132"/>
      <c r="FB21" s="132"/>
      <c r="FC21" s="132"/>
      <c r="FD21" s="132"/>
      <c r="FE21" s="132"/>
      <c r="FF21" s="132"/>
      <c r="FG21" s="132"/>
      <c r="FH21" s="132"/>
      <c r="FI21" s="132"/>
      <c r="FJ21" s="132"/>
      <c r="FK21" s="132"/>
      <c r="FL21" s="132"/>
      <c r="FM21" s="132"/>
      <c r="FN21" s="132"/>
      <c r="FO21" s="132"/>
      <c r="FP21" s="132"/>
      <c r="FQ21" s="132"/>
      <c r="FR21" s="132"/>
      <c r="FS21" s="132"/>
      <c r="FT21" s="132"/>
      <c r="FU21" s="132"/>
      <c r="FV21" s="132"/>
      <c r="FW21" s="132"/>
      <c r="FX21" s="132"/>
      <c r="FY21" s="132"/>
      <c r="FZ21" s="132"/>
      <c r="GA21" s="132"/>
      <c r="GB21" s="132"/>
      <c r="GC21" s="132"/>
      <c r="GD21" s="132"/>
      <c r="GE21" s="132"/>
      <c r="GF21" s="132"/>
      <c r="GG21" s="132"/>
      <c r="GH21" s="132"/>
      <c r="GI21" s="132"/>
      <c r="GJ21" s="132"/>
      <c r="GK21" s="132"/>
      <c r="GL21" s="132"/>
      <c r="GM21" s="132"/>
      <c r="GN21" s="132"/>
      <c r="GO21" s="132"/>
      <c r="GP21" s="132"/>
      <c r="GQ21" s="132"/>
      <c r="GR21" s="132"/>
      <c r="GS21" s="132"/>
      <c r="GT21" s="132"/>
      <c r="GU21" s="132"/>
      <c r="GV21" s="132"/>
      <c r="GW21" s="132"/>
      <c r="GX21" s="132"/>
      <c r="GY21" s="132"/>
      <c r="GZ21" s="132"/>
      <c r="HA21" s="132"/>
      <c r="HB21" s="132"/>
      <c r="HC21" s="132"/>
      <c r="HD21" s="132"/>
      <c r="HE21" s="132"/>
      <c r="HF21" s="132"/>
      <c r="HG21" s="132"/>
      <c r="HH21" s="132"/>
      <c r="HI21" s="132"/>
      <c r="HJ21" s="132"/>
      <c r="HK21" s="132"/>
      <c r="HL21" s="132"/>
      <c r="HM21" s="132"/>
      <c r="HN21" s="132"/>
      <c r="HO21" s="132"/>
      <c r="HP21" s="132"/>
      <c r="HQ21" s="132"/>
      <c r="HR21" s="132"/>
      <c r="HS21" s="132"/>
      <c r="HT21" s="132"/>
      <c r="HU21" s="132"/>
      <c r="HV21" s="132"/>
      <c r="HW21" s="132"/>
      <c r="HX21" s="132"/>
      <c r="HY21" s="132"/>
      <c r="HZ21" s="132"/>
      <c r="IA21" s="132"/>
      <c r="IB21" s="132"/>
      <c r="IC21" s="132"/>
      <c r="ID21" s="132"/>
      <c r="IE21" s="132"/>
      <c r="IF21" s="132"/>
      <c r="IG21" s="132"/>
      <c r="IH21" s="132"/>
      <c r="II21" s="132"/>
      <c r="IJ21" s="132"/>
      <c r="IK21" s="132"/>
      <c r="IL21" s="132"/>
      <c r="IM21" s="132"/>
      <c r="IN21" s="132"/>
      <c r="IO21" s="132"/>
      <c r="IP21" s="132"/>
      <c r="IQ21" s="132"/>
      <c r="IR21" s="132"/>
      <c r="IS21" s="132"/>
      <c r="IT21" s="132"/>
      <c r="IU21" s="132"/>
      <c r="IV21" s="132"/>
      <c r="IW21" s="132"/>
      <c r="IX21" s="132"/>
      <c r="IY21" s="132"/>
      <c r="IZ21" s="132"/>
      <c r="JA21" s="132"/>
      <c r="JB21" s="132"/>
      <c r="JC21" s="132"/>
      <c r="JD21" s="132"/>
      <c r="JE21" s="132"/>
      <c r="JF21" s="132"/>
      <c r="JG21" s="132"/>
      <c r="JH21" s="132"/>
      <c r="JI21" s="132"/>
      <c r="JJ21" s="132"/>
      <c r="JK21" s="132"/>
      <c r="JL21" s="132"/>
      <c r="JM21" s="132"/>
      <c r="JN21" s="132"/>
      <c r="JO21" s="132"/>
      <c r="JP21" s="132"/>
      <c r="JQ21" s="132"/>
      <c r="JR21" s="132"/>
      <c r="JS21" s="132"/>
      <c r="JT21" s="132"/>
      <c r="JU21" s="132"/>
      <c r="JV21" s="132"/>
      <c r="JW21" s="132"/>
      <c r="JX21" s="132"/>
      <c r="JY21" s="132"/>
      <c r="JZ21" s="132"/>
      <c r="KA21" s="132"/>
      <c r="KB21" s="132"/>
      <c r="KC21" s="132"/>
      <c r="KD21" s="132"/>
      <c r="KE21" s="132"/>
      <c r="KF21" s="132"/>
      <c r="KG21" s="132"/>
      <c r="KH21" s="132"/>
      <c r="KI21" s="132"/>
      <c r="KJ21" s="132"/>
      <c r="KK21" s="132"/>
      <c r="KL21" s="132"/>
      <c r="KM21" s="132"/>
      <c r="KN21" s="132"/>
      <c r="KO21" s="132"/>
      <c r="KP21" s="132"/>
      <c r="KQ21" s="132"/>
      <c r="KR21" s="132"/>
      <c r="KS21" s="132"/>
      <c r="KT21" s="132"/>
      <c r="KU21" s="132"/>
    </row>
    <row r="22" spans="1:307" s="127" customFormat="1" ht="10" customHeight="1" x14ac:dyDescent="0.2">
      <c r="A22" s="137" t="s">
        <v>1423</v>
      </c>
      <c r="B22" s="132">
        <f t="shared" si="1"/>
        <v>3.6584862979806307</v>
      </c>
      <c r="C22" s="132">
        <f t="shared" si="1"/>
        <v>3.6500223136807652</v>
      </c>
      <c r="D22" s="132">
        <f t="shared" si="1"/>
        <v>3.5765105026119342</v>
      </c>
      <c r="E22" s="132">
        <f t="shared" si="1"/>
        <v>3.57745401795921</v>
      </c>
      <c r="F22" s="132">
        <f t="shared" si="1"/>
        <v>3.548184798203085</v>
      </c>
      <c r="G22" s="132">
        <f t="shared" si="1"/>
        <v>3.5743653808900677</v>
      </c>
      <c r="H22" s="132">
        <f t="shared" si="1"/>
        <v>3.6911362510434134</v>
      </c>
      <c r="I22" s="132"/>
      <c r="J22" s="132">
        <f t="shared" si="2"/>
        <v>1.072918525962502</v>
      </c>
      <c r="K22" s="132">
        <f t="shared" si="2"/>
        <v>1.0651618238353353</v>
      </c>
      <c r="L22" s="132">
        <f t="shared" si="2"/>
        <v>2.3042111364961699</v>
      </c>
      <c r="M22" s="132">
        <f t="shared" si="2"/>
        <v>2.3074442705218972</v>
      </c>
      <c r="N22" s="132">
        <f t="shared" si="2"/>
        <v>0.67264307977557414</v>
      </c>
      <c r="O22" s="132">
        <f t="shared" si="2"/>
        <v>0.68764812562068089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  <c r="IZ22" s="132"/>
      <c r="JA22" s="132"/>
      <c r="JB22" s="132"/>
      <c r="JC22" s="132"/>
      <c r="JD22" s="132"/>
      <c r="JE22" s="132"/>
      <c r="JF22" s="132"/>
      <c r="JG22" s="132"/>
      <c r="JH22" s="132"/>
      <c r="JI22" s="132"/>
      <c r="JJ22" s="132"/>
      <c r="JK22" s="132"/>
      <c r="JL22" s="132"/>
      <c r="JM22" s="132"/>
      <c r="JN22" s="132"/>
      <c r="JO22" s="132"/>
      <c r="JP22" s="132"/>
      <c r="JQ22" s="132"/>
      <c r="JR22" s="132"/>
      <c r="JS22" s="132"/>
      <c r="JT22" s="132"/>
      <c r="JU22" s="132"/>
      <c r="JV22" s="132"/>
      <c r="JW22" s="132"/>
      <c r="JX22" s="132"/>
      <c r="JY22" s="132"/>
      <c r="JZ22" s="132"/>
      <c r="KA22" s="132"/>
      <c r="KB22" s="132"/>
      <c r="KC22" s="132"/>
      <c r="KD22" s="132"/>
      <c r="KE22" s="132"/>
      <c r="KF22" s="132"/>
      <c r="KG22" s="132"/>
      <c r="KH22" s="132"/>
      <c r="KI22" s="132"/>
      <c r="KJ22" s="132"/>
      <c r="KK22" s="132"/>
      <c r="KL22" s="132"/>
      <c r="KM22" s="132"/>
      <c r="KN22" s="132"/>
      <c r="KO22" s="132"/>
      <c r="KP22" s="132"/>
      <c r="KQ22" s="132"/>
      <c r="KR22" s="132"/>
      <c r="KS22" s="132"/>
      <c r="KT22" s="132"/>
      <c r="KU22" s="132"/>
    </row>
    <row r="23" spans="1:307" s="126" customFormat="1" ht="10" customHeight="1" x14ac:dyDescent="0.2">
      <c r="A23" s="132" t="s">
        <v>1424</v>
      </c>
      <c r="B23" s="132">
        <f t="shared" si="1"/>
        <v>13.716255488269436</v>
      </c>
      <c r="C23" s="132">
        <f t="shared" si="1"/>
        <v>13.683443248871921</v>
      </c>
      <c r="D23" s="132">
        <f t="shared" si="1"/>
        <v>13.735806695715969</v>
      </c>
      <c r="E23" s="132">
        <f t="shared" si="1"/>
        <v>13.829596430232652</v>
      </c>
      <c r="F23" s="132">
        <f t="shared" si="1"/>
        <v>13.770721721074441</v>
      </c>
      <c r="G23" s="132">
        <f t="shared" si="1"/>
        <v>14.073106223833451</v>
      </c>
      <c r="H23" s="132">
        <f t="shared" si="1"/>
        <v>14.23656118300951</v>
      </c>
      <c r="I23" s="132"/>
      <c r="J23" s="132">
        <f t="shared" si="2"/>
        <v>17.385159369306766</v>
      </c>
      <c r="K23" s="132">
        <f t="shared" si="2"/>
        <v>17.269719276153783</v>
      </c>
      <c r="L23" s="132">
        <f t="shared" si="2"/>
        <v>13.71336252537235</v>
      </c>
      <c r="M23" s="132">
        <f t="shared" si="2"/>
        <v>13.68548227452597</v>
      </c>
      <c r="N23" s="132">
        <f t="shared" si="2"/>
        <v>15.185427104024324</v>
      </c>
      <c r="O23" s="132">
        <f t="shared" si="2"/>
        <v>15.19954183869717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  <c r="IZ23" s="132"/>
      <c r="JA23" s="132"/>
      <c r="JB23" s="132"/>
      <c r="JC23" s="132"/>
      <c r="JD23" s="132"/>
      <c r="JE23" s="132"/>
      <c r="JF23" s="132"/>
      <c r="JG23" s="132"/>
      <c r="JH23" s="132"/>
      <c r="JI23" s="132"/>
      <c r="JJ23" s="132"/>
      <c r="JK23" s="132"/>
      <c r="JL23" s="132"/>
      <c r="JM23" s="132"/>
      <c r="JN23" s="132"/>
      <c r="JO23" s="132"/>
      <c r="JP23" s="132"/>
      <c r="JQ23" s="132"/>
      <c r="JR23" s="132"/>
      <c r="JS23" s="132"/>
      <c r="JT23" s="132"/>
      <c r="JU23" s="132"/>
      <c r="JV23" s="132"/>
      <c r="JW23" s="132"/>
      <c r="JX23" s="132"/>
      <c r="JY23" s="132"/>
      <c r="JZ23" s="132"/>
      <c r="KA23" s="132"/>
      <c r="KB23" s="132"/>
      <c r="KC23" s="132"/>
      <c r="KD23" s="132"/>
      <c r="KE23" s="132"/>
      <c r="KF23" s="132"/>
      <c r="KG23" s="132"/>
      <c r="KH23" s="132"/>
      <c r="KI23" s="132"/>
      <c r="KJ23" s="132"/>
      <c r="KK23" s="132"/>
      <c r="KL23" s="132"/>
      <c r="KM23" s="132"/>
      <c r="KN23" s="132"/>
      <c r="KO23" s="132"/>
      <c r="KP23" s="132"/>
      <c r="KQ23" s="132"/>
      <c r="KR23" s="132"/>
      <c r="KS23" s="132"/>
      <c r="KT23" s="132"/>
      <c r="KU23" s="132"/>
    </row>
    <row r="24" spans="1:307" s="126" customFormat="1" ht="10" customHeight="1" x14ac:dyDescent="0.2">
      <c r="A24" s="132" t="s">
        <v>1425</v>
      </c>
      <c r="B24" s="132">
        <f t="shared" si="1"/>
        <v>11.886865069079541</v>
      </c>
      <c r="C24" s="132">
        <f t="shared" si="1"/>
        <v>12.131898646303368</v>
      </c>
      <c r="D24" s="132">
        <f t="shared" si="1"/>
        <v>11.687080121768298</v>
      </c>
      <c r="E24" s="132">
        <f t="shared" si="1"/>
        <v>12.013571895965882</v>
      </c>
      <c r="F24" s="132">
        <f t="shared" si="1"/>
        <v>11.803517560003627</v>
      </c>
      <c r="G24" s="132">
        <f t="shared" si="1"/>
        <v>11.848727203722518</v>
      </c>
      <c r="H24" s="132">
        <f t="shared" si="1"/>
        <v>11.807699877165719</v>
      </c>
      <c r="I24" s="132"/>
      <c r="J24" s="132">
        <f t="shared" si="2"/>
        <v>6.2279416858021328</v>
      </c>
      <c r="K24" s="132">
        <f t="shared" si="2"/>
        <v>6.1617048285233906</v>
      </c>
      <c r="L24" s="132">
        <f t="shared" si="2"/>
        <v>12.604883049448395</v>
      </c>
      <c r="M24" s="132">
        <f t="shared" si="2"/>
        <v>12.660484366358437</v>
      </c>
      <c r="N24" s="132">
        <f t="shared" si="2"/>
        <v>4.493529925913653</v>
      </c>
      <c r="O24" s="132">
        <f t="shared" si="2"/>
        <v>4.4813902433575761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  <c r="IZ24" s="132"/>
      <c r="JA24" s="132"/>
      <c r="JB24" s="132"/>
      <c r="JC24" s="132"/>
      <c r="JD24" s="132"/>
      <c r="JE24" s="132"/>
      <c r="JF24" s="132"/>
      <c r="JG24" s="132"/>
      <c r="JH24" s="132"/>
      <c r="JI24" s="132"/>
      <c r="JJ24" s="132"/>
      <c r="JK24" s="132"/>
      <c r="JL24" s="132"/>
      <c r="JM24" s="132"/>
      <c r="JN24" s="132"/>
      <c r="JO24" s="132"/>
      <c r="JP24" s="132"/>
      <c r="JQ24" s="132"/>
      <c r="JR24" s="132"/>
      <c r="JS24" s="132"/>
      <c r="JT24" s="132"/>
      <c r="JU24" s="132"/>
      <c r="JV24" s="132"/>
      <c r="JW24" s="132"/>
      <c r="JX24" s="132"/>
      <c r="JY24" s="132"/>
      <c r="JZ24" s="132"/>
      <c r="KA24" s="132"/>
      <c r="KB24" s="132"/>
      <c r="KC24" s="132"/>
      <c r="KD24" s="132"/>
      <c r="KE24" s="132"/>
      <c r="KF24" s="132"/>
      <c r="KG24" s="132"/>
      <c r="KH24" s="132"/>
      <c r="KI24" s="132"/>
      <c r="KJ24" s="132"/>
      <c r="KK24" s="132"/>
      <c r="KL24" s="132"/>
      <c r="KM24" s="132"/>
      <c r="KN24" s="132"/>
      <c r="KO24" s="132"/>
      <c r="KP24" s="132"/>
      <c r="KQ24" s="132"/>
      <c r="KR24" s="132"/>
      <c r="KS24" s="132"/>
      <c r="KT24" s="132"/>
      <c r="KU24" s="132"/>
    </row>
    <row r="25" spans="1:307" s="127" customFormat="1" ht="10" customHeight="1" x14ac:dyDescent="0.2">
      <c r="A25" s="137" t="s">
        <v>1426</v>
      </c>
      <c r="B25" s="132">
        <f t="shared" si="1"/>
        <v>0.19243306078528397</v>
      </c>
      <c r="C25" s="132">
        <f t="shared" si="1"/>
        <v>0.19298854564387363</v>
      </c>
      <c r="D25" s="132">
        <f t="shared" si="1"/>
        <v>0.19408988595293705</v>
      </c>
      <c r="E25" s="132">
        <f t="shared" si="1"/>
        <v>0.19433472875917476</v>
      </c>
      <c r="F25" s="132">
        <f t="shared" si="1"/>
        <v>0.19350188674092689</v>
      </c>
      <c r="G25" s="132">
        <f t="shared" si="1"/>
        <v>0.19618734359371726</v>
      </c>
      <c r="H25" s="132">
        <f t="shared" si="1"/>
        <v>0.19990867411686808</v>
      </c>
      <c r="I25" s="132"/>
      <c r="J25" s="132">
        <f t="shared" si="2"/>
        <v>0.10249383444970046</v>
      </c>
      <c r="K25" s="132">
        <f t="shared" si="2"/>
        <v>0.10212208471454133</v>
      </c>
      <c r="L25" s="132">
        <f t="shared" si="2"/>
        <v>0.20000349202434747</v>
      </c>
      <c r="M25" s="132">
        <f t="shared" si="2"/>
        <v>0.20153020095877355</v>
      </c>
      <c r="N25" s="132">
        <f t="shared" si="2"/>
        <v>4.2110555028742634E-2</v>
      </c>
      <c r="O25" s="132">
        <f t="shared" si="2"/>
        <v>4.2851079298867001E-2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  <c r="IZ25" s="132"/>
      <c r="JA25" s="132"/>
      <c r="JB25" s="132"/>
      <c r="JC25" s="132"/>
      <c r="JD25" s="132"/>
      <c r="JE25" s="132"/>
      <c r="JF25" s="132"/>
      <c r="JG25" s="132"/>
      <c r="JH25" s="132"/>
      <c r="JI25" s="132"/>
      <c r="JJ25" s="132"/>
      <c r="JK25" s="132"/>
      <c r="JL25" s="132"/>
      <c r="JM25" s="132"/>
      <c r="JN25" s="132"/>
      <c r="JO25" s="132"/>
      <c r="JP25" s="132"/>
      <c r="JQ25" s="132"/>
      <c r="JR25" s="132"/>
      <c r="JS25" s="132"/>
      <c r="JT25" s="132"/>
      <c r="JU25" s="132"/>
      <c r="JV25" s="132"/>
      <c r="JW25" s="132"/>
      <c r="JX25" s="132"/>
      <c r="JY25" s="132"/>
      <c r="JZ25" s="132"/>
      <c r="KA25" s="132"/>
      <c r="KB25" s="132"/>
      <c r="KC25" s="132"/>
      <c r="KD25" s="132"/>
      <c r="KE25" s="132"/>
      <c r="KF25" s="132"/>
      <c r="KG25" s="132"/>
      <c r="KH25" s="132"/>
      <c r="KI25" s="132"/>
      <c r="KJ25" s="132"/>
      <c r="KK25" s="132"/>
      <c r="KL25" s="132"/>
      <c r="KM25" s="132"/>
      <c r="KN25" s="132"/>
      <c r="KO25" s="132"/>
      <c r="KP25" s="132"/>
      <c r="KQ25" s="132"/>
      <c r="KR25" s="132"/>
      <c r="KS25" s="132"/>
      <c r="KT25" s="132"/>
      <c r="KU25" s="132"/>
    </row>
    <row r="26" spans="1:307" s="132" customFormat="1" ht="10" customHeight="1" x14ac:dyDescent="0.2">
      <c r="A26" s="132" t="s">
        <v>1427</v>
      </c>
      <c r="B26" s="132">
        <f t="shared" si="1"/>
        <v>8.413644682171272</v>
      </c>
      <c r="C26" s="132">
        <f t="shared" si="1"/>
        <v>8.3546387663013828</v>
      </c>
      <c r="D26" s="132">
        <f t="shared" si="1"/>
        <v>8.5637348439482661</v>
      </c>
      <c r="E26" s="132">
        <f t="shared" si="1"/>
        <v>8.3028823033198531</v>
      </c>
      <c r="F26" s="132">
        <f t="shared" si="1"/>
        <v>8.4186975099311123</v>
      </c>
      <c r="G26" s="132">
        <f t="shared" si="1"/>
        <v>8.0628550644996793</v>
      </c>
      <c r="H26" s="132">
        <f t="shared" si="1"/>
        <v>7.7680322568448368</v>
      </c>
      <c r="J26" s="132">
        <f t="shared" si="2"/>
        <v>1.8375388646360642</v>
      </c>
      <c r="K26" s="132">
        <f t="shared" si="2"/>
        <v>1.8008680377200734</v>
      </c>
      <c r="L26" s="132">
        <f t="shared" si="2"/>
        <v>3.6613050243928109</v>
      </c>
      <c r="M26" s="132">
        <f t="shared" si="2"/>
        <v>3.6512170383325748</v>
      </c>
      <c r="N26" s="132">
        <f t="shared" si="2"/>
        <v>0.97838993421901677</v>
      </c>
      <c r="O26" s="132">
        <f t="shared" si="2"/>
        <v>0.96445391275032877</v>
      </c>
    </row>
    <row r="27" spans="1:307" s="126" customFormat="1" ht="10" customHeight="1" x14ac:dyDescent="0.2">
      <c r="A27" s="132" t="s">
        <v>1428</v>
      </c>
      <c r="B27" s="132">
        <f t="shared" si="1"/>
        <v>11.889123212139776</v>
      </c>
      <c r="C27" s="132">
        <f t="shared" si="1"/>
        <v>11.89616700550404</v>
      </c>
      <c r="D27" s="132">
        <f t="shared" si="1"/>
        <v>11.500307116436604</v>
      </c>
      <c r="E27" s="132">
        <f t="shared" si="1"/>
        <v>11.424260700235727</v>
      </c>
      <c r="F27" s="132">
        <f t="shared" si="1"/>
        <v>11.444505238888027</v>
      </c>
      <c r="G27" s="132">
        <f t="shared" si="1"/>
        <v>11.176353149078661</v>
      </c>
      <c r="H27" s="132">
        <f t="shared" si="1"/>
        <v>11.127409301861132</v>
      </c>
      <c r="I27" s="132"/>
      <c r="J27" s="132">
        <f t="shared" si="2"/>
        <v>5.2574028627087399</v>
      </c>
      <c r="K27" s="132">
        <f t="shared" si="2"/>
        <v>5.2997700218789445</v>
      </c>
      <c r="L27" s="132">
        <f t="shared" si="2"/>
        <v>7.2371558609420541</v>
      </c>
      <c r="M27" s="132">
        <f t="shared" si="2"/>
        <v>7.2296791231038311</v>
      </c>
      <c r="N27" s="132">
        <f t="shared" si="2"/>
        <v>2.1402279811040996</v>
      </c>
      <c r="O27" s="132">
        <f t="shared" si="2"/>
        <v>2.1383907084237919</v>
      </c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  <c r="IZ27" s="132"/>
      <c r="JA27" s="132"/>
      <c r="JB27" s="132"/>
      <c r="JC27" s="132"/>
      <c r="JD27" s="132"/>
      <c r="JE27" s="132"/>
      <c r="JF27" s="132"/>
      <c r="JG27" s="132"/>
      <c r="JH27" s="132"/>
      <c r="JI27" s="132"/>
      <c r="JJ27" s="132"/>
      <c r="JK27" s="132"/>
      <c r="JL27" s="132"/>
      <c r="JM27" s="132"/>
      <c r="JN27" s="132"/>
      <c r="JO27" s="132"/>
      <c r="JP27" s="132"/>
      <c r="JQ27" s="132"/>
      <c r="JR27" s="132"/>
      <c r="JS27" s="132"/>
      <c r="JT27" s="132"/>
      <c r="JU27" s="132"/>
      <c r="JV27" s="132"/>
      <c r="JW27" s="132"/>
      <c r="JX27" s="132"/>
      <c r="JY27" s="132"/>
      <c r="JZ27" s="132"/>
      <c r="KA27" s="132"/>
      <c r="KB27" s="132"/>
      <c r="KC27" s="132"/>
      <c r="KD27" s="132"/>
      <c r="KE27" s="132"/>
      <c r="KF27" s="132"/>
      <c r="KG27" s="132"/>
      <c r="KH27" s="132"/>
      <c r="KI27" s="132"/>
      <c r="KJ27" s="132"/>
      <c r="KK27" s="132"/>
      <c r="KL27" s="132"/>
      <c r="KM27" s="132"/>
      <c r="KN27" s="132"/>
      <c r="KO27" s="132"/>
      <c r="KP27" s="132"/>
      <c r="KQ27" s="132"/>
      <c r="KR27" s="132"/>
      <c r="KS27" s="132"/>
      <c r="KT27" s="132"/>
      <c r="KU27" s="132"/>
    </row>
    <row r="28" spans="1:307" s="126" customFormat="1" ht="10" customHeight="1" x14ac:dyDescent="0.2">
      <c r="A28" s="132" t="s">
        <v>1429</v>
      </c>
      <c r="B28" s="132">
        <f t="shared" si="1"/>
        <v>3.6050763055994093</v>
      </c>
      <c r="C28" s="132">
        <f t="shared" si="1"/>
        <v>3.6098576883026721</v>
      </c>
      <c r="D28" s="132">
        <f t="shared" si="1"/>
        <v>3.5907591648743518</v>
      </c>
      <c r="E28" s="132">
        <f t="shared" si="1"/>
        <v>3.7423231869318769</v>
      </c>
      <c r="F28" s="132">
        <f t="shared" si="1"/>
        <v>3.6984803664832104</v>
      </c>
      <c r="G28" s="132">
        <f t="shared" si="1"/>
        <v>3.9706934654295165</v>
      </c>
      <c r="H28" s="132">
        <f t="shared" si="1"/>
        <v>3.926528230071423</v>
      </c>
      <c r="I28" s="132"/>
      <c r="J28" s="132">
        <f t="shared" si="2"/>
        <v>4.2916741038500081</v>
      </c>
      <c r="K28" s="132">
        <f t="shared" si="2"/>
        <v>4.2764131550333273</v>
      </c>
      <c r="L28" s="132">
        <f t="shared" si="2"/>
        <v>3.1740126913324729</v>
      </c>
      <c r="M28" s="132">
        <f t="shared" si="2"/>
        <v>3.1646874190052672</v>
      </c>
      <c r="N28" s="132">
        <f t="shared" si="2"/>
        <v>2.8332541845092361</v>
      </c>
      <c r="O28" s="132">
        <f t="shared" si="2"/>
        <v>2.8261403768864128</v>
      </c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  <c r="IZ28" s="132"/>
      <c r="JA28" s="132"/>
      <c r="JB28" s="132"/>
      <c r="JC28" s="132"/>
      <c r="JD28" s="132"/>
      <c r="JE28" s="132"/>
      <c r="JF28" s="132"/>
      <c r="JG28" s="132"/>
      <c r="JH28" s="132"/>
      <c r="JI28" s="132"/>
      <c r="JJ28" s="132"/>
      <c r="JK28" s="132"/>
      <c r="JL28" s="132"/>
      <c r="JM28" s="132"/>
      <c r="JN28" s="132"/>
      <c r="JO28" s="132"/>
      <c r="JP28" s="132"/>
      <c r="JQ28" s="132"/>
      <c r="JR28" s="132"/>
      <c r="JS28" s="132"/>
      <c r="JT28" s="132"/>
      <c r="JU28" s="132"/>
      <c r="JV28" s="132"/>
      <c r="JW28" s="132"/>
      <c r="JX28" s="132"/>
      <c r="JY28" s="132"/>
      <c r="JZ28" s="132"/>
      <c r="KA28" s="132"/>
      <c r="KB28" s="132"/>
      <c r="KC28" s="132"/>
      <c r="KD28" s="132"/>
      <c r="KE28" s="132"/>
      <c r="KF28" s="132"/>
      <c r="KG28" s="132"/>
      <c r="KH28" s="132"/>
      <c r="KI28" s="132"/>
      <c r="KJ28" s="132"/>
      <c r="KK28" s="132"/>
      <c r="KL28" s="132"/>
      <c r="KM28" s="132"/>
      <c r="KN28" s="132"/>
      <c r="KO28" s="132"/>
      <c r="KP28" s="132"/>
      <c r="KQ28" s="132"/>
      <c r="KR28" s="132"/>
      <c r="KS28" s="132"/>
      <c r="KT28" s="132"/>
      <c r="KU28" s="132"/>
    </row>
    <row r="29" spans="1:307" s="126" customFormat="1" ht="10" customHeight="1" x14ac:dyDescent="0.2">
      <c r="A29" s="132" t="s">
        <v>1430</v>
      </c>
      <c r="B29" s="132">
        <f t="shared" si="1"/>
        <v>1.3967105728221683</v>
      </c>
      <c r="C29" s="132">
        <f t="shared" si="1"/>
        <v>1.3976297912431199</v>
      </c>
      <c r="D29" s="132">
        <f t="shared" si="1"/>
        <v>1.4097510912742348</v>
      </c>
      <c r="E29" s="132">
        <f t="shared" si="1"/>
        <v>1.4580032008072974</v>
      </c>
      <c r="F29" s="132">
        <f t="shared" si="1"/>
        <v>1.4399505321789539</v>
      </c>
      <c r="G29" s="132">
        <f t="shared" si="1"/>
        <v>1.5468655489094552</v>
      </c>
      <c r="H29" s="132">
        <f t="shared" si="1"/>
        <v>1.6016931159480008</v>
      </c>
      <c r="I29" s="132"/>
      <c r="J29" s="132">
        <f t="shared" si="2"/>
        <v>2.9584375720640637</v>
      </c>
      <c r="K29" s="132">
        <f t="shared" si="2"/>
        <v>2.9342807767381354</v>
      </c>
      <c r="L29" s="132">
        <f t="shared" si="2"/>
        <v>1.8047110623153224</v>
      </c>
      <c r="M29" s="132">
        <f t="shared" si="2"/>
        <v>1.798873879849225</v>
      </c>
      <c r="N29" s="132">
        <f t="shared" si="2"/>
        <v>5.4830602563524069</v>
      </c>
      <c r="O29" s="132">
        <f t="shared" si="2"/>
        <v>5.5055513471688853</v>
      </c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  <c r="IZ29" s="132"/>
      <c r="JA29" s="132"/>
      <c r="JB29" s="132"/>
      <c r="JC29" s="132"/>
      <c r="JD29" s="132"/>
      <c r="JE29" s="132"/>
      <c r="JF29" s="132"/>
      <c r="JG29" s="132"/>
      <c r="JH29" s="132"/>
      <c r="JI29" s="132"/>
      <c r="JJ29" s="132"/>
      <c r="JK29" s="132"/>
      <c r="JL29" s="132"/>
      <c r="JM29" s="132"/>
      <c r="JN29" s="132"/>
      <c r="JO29" s="132"/>
      <c r="JP29" s="132"/>
      <c r="JQ29" s="132"/>
      <c r="JR29" s="132"/>
      <c r="JS29" s="132"/>
      <c r="JT29" s="132"/>
      <c r="JU29" s="132"/>
      <c r="JV29" s="132"/>
      <c r="JW29" s="132"/>
      <c r="JX29" s="132"/>
      <c r="JY29" s="132"/>
      <c r="JZ29" s="132"/>
      <c r="KA29" s="132"/>
      <c r="KB29" s="132"/>
      <c r="KC29" s="132"/>
      <c r="KD29" s="132"/>
      <c r="KE29" s="132"/>
      <c r="KF29" s="132"/>
      <c r="KG29" s="132"/>
      <c r="KH29" s="132"/>
      <c r="KI29" s="132"/>
      <c r="KJ29" s="132"/>
      <c r="KK29" s="132"/>
      <c r="KL29" s="132"/>
      <c r="KM29" s="132"/>
      <c r="KN29" s="132"/>
      <c r="KO29" s="132"/>
      <c r="KP29" s="132"/>
      <c r="KQ29" s="132"/>
      <c r="KR29" s="132"/>
      <c r="KS29" s="132"/>
      <c r="KT29" s="132"/>
      <c r="KU29" s="132"/>
    </row>
    <row r="30" spans="1:307" s="127" customFormat="1" ht="10" customHeight="1" x14ac:dyDescent="0.2">
      <c r="A30" s="137" t="s">
        <v>1431</v>
      </c>
      <c r="B30" s="132">
        <f t="shared" si="1"/>
        <v>0.82422221698594844</v>
      </c>
      <c r="C30" s="132">
        <f t="shared" si="1"/>
        <v>0.81033371349233907</v>
      </c>
      <c r="D30" s="132">
        <f t="shared" si="1"/>
        <v>0.76336245323454266</v>
      </c>
      <c r="E30" s="132">
        <f t="shared" si="1"/>
        <v>0.7666958365853852</v>
      </c>
      <c r="F30" s="132">
        <f t="shared" si="1"/>
        <v>0.75177043497936724</v>
      </c>
      <c r="G30" s="132">
        <f t="shared" si="1"/>
        <v>0.78919694639588522</v>
      </c>
      <c r="H30" s="132">
        <f t="shared" si="1"/>
        <v>0.84665492292076083</v>
      </c>
      <c r="I30" s="132"/>
      <c r="J30" s="132">
        <f t="shared" si="2"/>
        <v>0.49307292867734392</v>
      </c>
      <c r="K30" s="132">
        <f t="shared" si="2"/>
        <v>0.49158967671850418</v>
      </c>
      <c r="L30" s="132">
        <f t="shared" si="2"/>
        <v>0.36552011538325557</v>
      </c>
      <c r="M30" s="132">
        <f t="shared" si="2"/>
        <v>0.35948906226721988</v>
      </c>
      <c r="N30" s="132">
        <f t="shared" si="2"/>
        <v>0.29555529262866131</v>
      </c>
      <c r="O30" s="132">
        <f t="shared" si="2"/>
        <v>0.29041252794966732</v>
      </c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  <c r="IZ30" s="132"/>
      <c r="JA30" s="132"/>
      <c r="JB30" s="132"/>
      <c r="JC30" s="132"/>
      <c r="JD30" s="132"/>
      <c r="JE30" s="132"/>
      <c r="JF30" s="132"/>
      <c r="JG30" s="132"/>
      <c r="JH30" s="132"/>
      <c r="JI30" s="132"/>
      <c r="JJ30" s="132"/>
      <c r="JK30" s="132"/>
      <c r="JL30" s="132"/>
      <c r="JM30" s="132"/>
      <c r="JN30" s="132"/>
      <c r="JO30" s="132"/>
      <c r="JP30" s="132"/>
      <c r="JQ30" s="132"/>
      <c r="JR30" s="132"/>
      <c r="JS30" s="132"/>
      <c r="JT30" s="132"/>
      <c r="JU30" s="132"/>
      <c r="JV30" s="132"/>
      <c r="JW30" s="132"/>
      <c r="JX30" s="132"/>
      <c r="JY30" s="132"/>
      <c r="JZ30" s="132"/>
      <c r="KA30" s="132"/>
      <c r="KB30" s="132"/>
      <c r="KC30" s="132"/>
      <c r="KD30" s="132"/>
      <c r="KE30" s="132"/>
      <c r="KF30" s="132"/>
      <c r="KG30" s="132"/>
      <c r="KH30" s="132"/>
      <c r="KI30" s="132"/>
      <c r="KJ30" s="132"/>
      <c r="KK30" s="132"/>
      <c r="KL30" s="132"/>
      <c r="KM30" s="132"/>
      <c r="KN30" s="132"/>
      <c r="KO30" s="132"/>
      <c r="KP30" s="132"/>
      <c r="KQ30" s="132"/>
      <c r="KR30" s="132"/>
      <c r="KS30" s="132"/>
      <c r="KT30" s="132"/>
      <c r="KU30" s="132"/>
    </row>
    <row r="31" spans="1:307" s="128" customFormat="1" ht="10" customHeight="1" x14ac:dyDescent="0.2">
      <c r="A31" s="132" t="s">
        <v>1435</v>
      </c>
      <c r="B31" s="132">
        <f t="shared" si="1"/>
        <v>100</v>
      </c>
      <c r="C31" s="132">
        <f t="shared" si="1"/>
        <v>100</v>
      </c>
      <c r="D31" s="132">
        <f t="shared" si="1"/>
        <v>100</v>
      </c>
      <c r="E31" s="132">
        <f t="shared" si="1"/>
        <v>100</v>
      </c>
      <c r="F31" s="132">
        <f t="shared" si="1"/>
        <v>100</v>
      </c>
      <c r="G31" s="132">
        <f t="shared" si="1"/>
        <v>100</v>
      </c>
      <c r="H31" s="132">
        <f t="shared" si="1"/>
        <v>100</v>
      </c>
      <c r="I31" s="132"/>
      <c r="J31" s="132">
        <f t="shared" si="2"/>
        <v>100</v>
      </c>
      <c r="K31" s="132">
        <f t="shared" si="2"/>
        <v>100</v>
      </c>
      <c r="L31" s="132">
        <f t="shared" si="2"/>
        <v>100</v>
      </c>
      <c r="M31" s="132">
        <f t="shared" si="2"/>
        <v>100</v>
      </c>
      <c r="N31" s="132">
        <f t="shared" si="2"/>
        <v>100</v>
      </c>
      <c r="O31" s="132">
        <f t="shared" si="2"/>
        <v>100</v>
      </c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  <c r="IZ31" s="132"/>
      <c r="JA31" s="132"/>
      <c r="JB31" s="132"/>
      <c r="JC31" s="132"/>
      <c r="JD31" s="132"/>
      <c r="JE31" s="132"/>
      <c r="JF31" s="132"/>
      <c r="JG31" s="132"/>
      <c r="JH31" s="132"/>
      <c r="JI31" s="132"/>
      <c r="JJ31" s="132"/>
      <c r="JK31" s="132"/>
      <c r="JL31" s="132"/>
      <c r="JM31" s="132"/>
      <c r="JN31" s="132"/>
      <c r="JO31" s="132"/>
      <c r="JP31" s="132"/>
      <c r="JQ31" s="132"/>
      <c r="JR31" s="132"/>
      <c r="JS31" s="132"/>
      <c r="JT31" s="132"/>
      <c r="JU31" s="132"/>
      <c r="JV31" s="132"/>
      <c r="JW31" s="132"/>
      <c r="JX31" s="132"/>
      <c r="JY31" s="132"/>
      <c r="JZ31" s="132"/>
      <c r="KA31" s="132"/>
      <c r="KB31" s="132"/>
      <c r="KC31" s="132"/>
      <c r="KD31" s="132"/>
      <c r="KE31" s="132"/>
      <c r="KF31" s="132"/>
      <c r="KG31" s="132"/>
      <c r="KH31" s="132"/>
      <c r="KI31" s="132"/>
      <c r="KJ31" s="132"/>
      <c r="KK31" s="132"/>
      <c r="KL31" s="132"/>
      <c r="KM31" s="132"/>
      <c r="KN31" s="132"/>
      <c r="KO31" s="132"/>
      <c r="KP31" s="132"/>
      <c r="KQ31" s="132"/>
      <c r="KR31" s="132"/>
      <c r="KS31" s="132"/>
      <c r="KT31" s="132"/>
      <c r="KU31" s="132"/>
    </row>
    <row r="32" spans="1:307" s="134" customFormat="1" ht="10" customHeight="1" x14ac:dyDescent="0.2"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  <c r="FD32" s="138"/>
      <c r="FE32" s="138"/>
      <c r="FF32" s="138"/>
      <c r="FG32" s="138"/>
      <c r="FH32" s="138"/>
      <c r="FI32" s="138"/>
      <c r="FJ32" s="138"/>
      <c r="FK32" s="138"/>
      <c r="FL32" s="138"/>
      <c r="FM32" s="138"/>
      <c r="FN32" s="138"/>
      <c r="FO32" s="138"/>
      <c r="FP32" s="138"/>
      <c r="FQ32" s="138"/>
      <c r="FR32" s="138"/>
      <c r="FS32" s="138"/>
      <c r="FT32" s="138"/>
      <c r="FU32" s="138"/>
      <c r="FV32" s="138"/>
      <c r="FW32" s="138"/>
      <c r="FX32" s="138"/>
      <c r="FY32" s="138"/>
      <c r="FZ32" s="138"/>
      <c r="GA32" s="138"/>
      <c r="GB32" s="138"/>
      <c r="GC32" s="138"/>
      <c r="GD32" s="138"/>
      <c r="GE32" s="138"/>
      <c r="GF32" s="138"/>
      <c r="GG32" s="138"/>
      <c r="GH32" s="138"/>
      <c r="GI32" s="138"/>
      <c r="GJ32" s="138"/>
      <c r="GK32" s="138"/>
      <c r="GL32" s="138"/>
      <c r="GM32" s="138"/>
      <c r="GN32" s="138"/>
      <c r="GO32" s="138"/>
      <c r="GP32" s="138"/>
      <c r="GQ32" s="138"/>
      <c r="GR32" s="138"/>
      <c r="GS32" s="138"/>
      <c r="GT32" s="138"/>
      <c r="GU32" s="138"/>
      <c r="GV32" s="138"/>
      <c r="GW32" s="138"/>
      <c r="GX32" s="138"/>
      <c r="GY32" s="138"/>
      <c r="GZ32" s="138"/>
      <c r="HA32" s="138"/>
      <c r="HB32" s="138"/>
      <c r="HC32" s="138"/>
      <c r="HD32" s="138"/>
      <c r="HE32" s="138"/>
      <c r="HF32" s="138"/>
      <c r="HG32" s="138"/>
      <c r="HH32" s="138"/>
      <c r="HI32" s="138"/>
      <c r="HJ32" s="138"/>
      <c r="HK32" s="138"/>
      <c r="HL32" s="138"/>
      <c r="HM32" s="138"/>
      <c r="HN32" s="138"/>
      <c r="HO32" s="138"/>
      <c r="HP32" s="138"/>
      <c r="HQ32" s="138"/>
      <c r="HR32" s="138"/>
      <c r="HS32" s="138"/>
      <c r="HT32" s="138"/>
      <c r="HU32" s="138"/>
      <c r="HV32" s="138"/>
      <c r="HW32" s="138"/>
      <c r="HX32" s="138"/>
      <c r="HY32" s="138"/>
      <c r="HZ32" s="138"/>
      <c r="IA32" s="138"/>
      <c r="IB32" s="138"/>
      <c r="IC32" s="138"/>
      <c r="ID32" s="138"/>
      <c r="IE32" s="138"/>
      <c r="IF32" s="138"/>
      <c r="IG32" s="138"/>
      <c r="IH32" s="138"/>
      <c r="II32" s="138"/>
      <c r="IJ32" s="138"/>
      <c r="IK32" s="138"/>
      <c r="IL32" s="138"/>
      <c r="IM32" s="138"/>
      <c r="IN32" s="138"/>
      <c r="IO32" s="138"/>
      <c r="IP32" s="138"/>
      <c r="IQ32" s="138"/>
      <c r="IR32" s="138"/>
      <c r="IS32" s="138"/>
      <c r="IT32" s="138"/>
      <c r="IU32" s="138"/>
      <c r="IV32" s="138"/>
      <c r="IW32" s="138"/>
      <c r="IX32" s="138"/>
      <c r="IY32" s="138"/>
      <c r="IZ32" s="138"/>
      <c r="JA32" s="138"/>
      <c r="JB32" s="138"/>
      <c r="JC32" s="138"/>
      <c r="JD32" s="138"/>
      <c r="JE32" s="138"/>
      <c r="JF32" s="138"/>
      <c r="JG32" s="138"/>
      <c r="JH32" s="138"/>
      <c r="JI32" s="138"/>
      <c r="JJ32" s="138"/>
      <c r="JK32" s="138"/>
      <c r="JL32" s="138"/>
      <c r="JM32" s="138"/>
      <c r="JN32" s="138"/>
      <c r="JO32" s="138"/>
      <c r="JP32" s="138"/>
      <c r="JQ32" s="138"/>
      <c r="JR32" s="138"/>
      <c r="JS32" s="138"/>
      <c r="JT32" s="138"/>
      <c r="JU32" s="138"/>
      <c r="JV32" s="138"/>
      <c r="JW32" s="138"/>
      <c r="JX32" s="138"/>
      <c r="JY32" s="138"/>
      <c r="JZ32" s="138"/>
      <c r="KA32" s="138"/>
      <c r="KB32" s="138"/>
      <c r="KC32" s="138"/>
      <c r="KD32" s="138"/>
      <c r="KE32" s="138"/>
      <c r="KF32" s="138"/>
      <c r="KG32" s="138"/>
      <c r="KH32" s="138"/>
      <c r="KI32" s="138"/>
      <c r="KJ32" s="138"/>
      <c r="KK32" s="138"/>
      <c r="KL32" s="138"/>
      <c r="KM32" s="138"/>
      <c r="KN32" s="138"/>
      <c r="KO32" s="138"/>
      <c r="KP32" s="138"/>
      <c r="KQ32" s="138"/>
      <c r="KR32" s="138"/>
      <c r="KS32" s="138"/>
      <c r="KT32" s="138"/>
      <c r="KU32" s="138"/>
    </row>
    <row r="33" spans="1:307" s="134" customFormat="1" ht="10" customHeight="1" x14ac:dyDescent="0.2">
      <c r="B33" s="134" t="s">
        <v>1436</v>
      </c>
      <c r="L33" s="134" t="s">
        <v>1436</v>
      </c>
    </row>
    <row r="34" spans="1:307" ht="10" customHeight="1" x14ac:dyDescent="0.2">
      <c r="A34" s="138" t="s">
        <v>1437</v>
      </c>
      <c r="B34" s="139">
        <v>121.53914999999999</v>
      </c>
      <c r="C34" s="139">
        <v>118.1861</v>
      </c>
      <c r="D34" s="139">
        <v>124.33060000000013</v>
      </c>
      <c r="E34" s="139">
        <v>117.8892</v>
      </c>
      <c r="F34" s="139">
        <v>122.7058</v>
      </c>
      <c r="G34" s="139">
        <v>110.48399999999999</v>
      </c>
      <c r="H34" s="139">
        <v>95.409200000000098</v>
      </c>
      <c r="I34" s="139"/>
      <c r="J34" s="139">
        <v>18.87</v>
      </c>
      <c r="K34" s="139">
        <v>19.39565</v>
      </c>
      <c r="L34" s="139">
        <v>12.57</v>
      </c>
      <c r="M34" s="139">
        <v>13.055971999999999</v>
      </c>
      <c r="N34" s="139">
        <v>17</v>
      </c>
      <c r="O34" s="139">
        <v>16.754670000000001</v>
      </c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T34" s="139"/>
      <c r="DU34" s="139"/>
      <c r="DV34" s="139"/>
      <c r="DW34" s="139"/>
      <c r="DX34" s="139"/>
      <c r="DY34" s="139"/>
      <c r="DZ34" s="139"/>
      <c r="EA34" s="139"/>
      <c r="EB34" s="139"/>
      <c r="EC34" s="139"/>
      <c r="ED34" s="139"/>
      <c r="EE34" s="139"/>
      <c r="EF34" s="139"/>
      <c r="EG34" s="139"/>
      <c r="EH34" s="139"/>
      <c r="EI34" s="139"/>
      <c r="EJ34" s="139"/>
      <c r="EK34" s="139"/>
      <c r="EL34" s="139"/>
      <c r="EM34" s="139"/>
      <c r="EN34" s="139"/>
      <c r="EO34" s="139"/>
      <c r="EP34" s="139"/>
      <c r="EQ34" s="139"/>
      <c r="ER34" s="139"/>
      <c r="ES34" s="139"/>
      <c r="ET34" s="139"/>
      <c r="EU34" s="139"/>
      <c r="EV34" s="139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N34" s="139"/>
      <c r="FO34" s="139"/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39"/>
      <c r="GK34" s="139"/>
      <c r="GL34" s="139"/>
      <c r="GM34" s="139"/>
      <c r="GN34" s="139"/>
      <c r="GO34" s="139"/>
      <c r="GP34" s="139"/>
      <c r="GQ34" s="139"/>
      <c r="GR34" s="139"/>
      <c r="GS34" s="139"/>
      <c r="GT34" s="139"/>
      <c r="GU34" s="139"/>
      <c r="GV34" s="139"/>
      <c r="GW34" s="139"/>
      <c r="GX34" s="139"/>
      <c r="GY34" s="139"/>
      <c r="GZ34" s="139"/>
      <c r="HA34" s="139"/>
      <c r="HB34" s="139"/>
      <c r="HC34" s="139"/>
      <c r="HD34" s="139"/>
      <c r="HE34" s="139"/>
      <c r="HF34" s="139"/>
      <c r="HG34" s="139"/>
      <c r="HH34" s="139"/>
      <c r="HI34" s="139"/>
      <c r="HJ34" s="139"/>
      <c r="HK34" s="139"/>
      <c r="HL34" s="139"/>
      <c r="HM34" s="139"/>
      <c r="HN34" s="139"/>
      <c r="HO34" s="139"/>
      <c r="HP34" s="139"/>
      <c r="HQ34" s="139"/>
      <c r="HR34" s="139"/>
      <c r="HS34" s="139"/>
      <c r="HT34" s="139"/>
      <c r="HU34" s="139"/>
      <c r="HV34" s="139"/>
      <c r="HW34" s="139"/>
      <c r="HX34" s="139"/>
      <c r="HY34" s="139"/>
      <c r="HZ34" s="139"/>
      <c r="IA34" s="139"/>
      <c r="IB34" s="139"/>
      <c r="IC34" s="139"/>
      <c r="ID34" s="139"/>
      <c r="IE34" s="139"/>
      <c r="IF34" s="139"/>
      <c r="IG34" s="139"/>
      <c r="IH34" s="139"/>
      <c r="II34" s="139"/>
      <c r="IJ34" s="139"/>
      <c r="IK34" s="139"/>
      <c r="IL34" s="139"/>
      <c r="IM34" s="139"/>
      <c r="IN34" s="139"/>
      <c r="IO34" s="139"/>
      <c r="IP34" s="139"/>
      <c r="IQ34" s="139"/>
      <c r="IR34" s="139"/>
      <c r="IS34" s="139"/>
      <c r="IT34" s="139"/>
      <c r="IU34" s="139"/>
      <c r="IV34" s="139"/>
      <c r="IW34" s="139"/>
      <c r="IX34" s="139"/>
      <c r="IY34" s="139"/>
      <c r="IZ34" s="139"/>
      <c r="JA34" s="139"/>
      <c r="JB34" s="139"/>
      <c r="JC34" s="139"/>
      <c r="JD34" s="139"/>
      <c r="JE34" s="139"/>
      <c r="JF34" s="139"/>
      <c r="JG34" s="139"/>
      <c r="JH34" s="139"/>
      <c r="JI34" s="139"/>
      <c r="JJ34" s="139"/>
      <c r="JK34" s="139"/>
      <c r="JL34" s="139"/>
      <c r="JM34" s="139"/>
      <c r="JN34" s="139"/>
      <c r="JO34" s="139"/>
      <c r="JP34" s="139"/>
      <c r="JQ34" s="139"/>
      <c r="JR34" s="139"/>
      <c r="JS34" s="139"/>
      <c r="JT34" s="139"/>
      <c r="JU34" s="139"/>
      <c r="JV34" s="139"/>
      <c r="JW34" s="139"/>
      <c r="JX34" s="139"/>
      <c r="JY34" s="139"/>
      <c r="JZ34" s="139"/>
      <c r="KA34" s="139"/>
      <c r="KB34" s="139"/>
      <c r="KC34" s="139"/>
      <c r="KD34" s="139"/>
      <c r="KE34" s="139"/>
      <c r="KF34" s="139"/>
      <c r="KG34" s="139"/>
      <c r="KH34" s="139"/>
      <c r="KI34" s="139"/>
      <c r="KJ34" s="139"/>
      <c r="KK34" s="139"/>
      <c r="KL34" s="139"/>
      <c r="KM34" s="139"/>
      <c r="KN34" s="139"/>
      <c r="KO34" s="139"/>
      <c r="KP34" s="139"/>
      <c r="KQ34" s="139"/>
      <c r="KR34" s="139"/>
      <c r="KS34" s="139"/>
      <c r="KT34" s="139"/>
      <c r="KU34" s="139"/>
    </row>
    <row r="35" spans="1:307" ht="10" customHeight="1" x14ac:dyDescent="0.2">
      <c r="A35" s="134" t="s">
        <v>1438</v>
      </c>
      <c r="B35" s="139">
        <v>351.97004999999996</v>
      </c>
      <c r="C35" s="139">
        <v>307.85299999999995</v>
      </c>
      <c r="D35" s="139">
        <v>371.71800000000036</v>
      </c>
      <c r="E35" s="139">
        <v>340.82729999999998</v>
      </c>
      <c r="F35" s="139">
        <v>342.11799999999999</v>
      </c>
      <c r="G35" s="139">
        <v>315.4239</v>
      </c>
      <c r="H35" s="139">
        <v>274.69401288000029</v>
      </c>
      <c r="I35" s="139"/>
      <c r="J35" s="139">
        <v>16.22</v>
      </c>
      <c r="K35" s="139">
        <v>15.771616000000002</v>
      </c>
      <c r="L35" s="139">
        <v>15.85</v>
      </c>
      <c r="M35" s="139">
        <v>13.034896</v>
      </c>
      <c r="N35" s="139">
        <v>20</v>
      </c>
      <c r="O35" s="139">
        <v>19.643567999999998</v>
      </c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T35" s="139"/>
      <c r="DU35" s="139"/>
      <c r="DV35" s="139"/>
      <c r="DW35" s="139"/>
      <c r="DX35" s="139"/>
      <c r="DY35" s="139"/>
      <c r="DZ35" s="139"/>
      <c r="EA35" s="139"/>
      <c r="EB35" s="139"/>
      <c r="EC35" s="139"/>
      <c r="ED35" s="139"/>
      <c r="EE35" s="139"/>
      <c r="EF35" s="139"/>
      <c r="EG35" s="139"/>
      <c r="EH35" s="139"/>
      <c r="EI35" s="139"/>
      <c r="EJ35" s="139"/>
      <c r="EK35" s="139"/>
      <c r="EL35" s="139"/>
      <c r="EM35" s="139"/>
      <c r="EN35" s="139"/>
      <c r="EO35" s="139"/>
      <c r="EP35" s="139"/>
      <c r="EQ35" s="139"/>
      <c r="ER35" s="139"/>
      <c r="ES35" s="139"/>
      <c r="ET35" s="139"/>
      <c r="EU35" s="139"/>
      <c r="EV35" s="139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N35" s="139"/>
      <c r="FO35" s="139"/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39"/>
      <c r="GK35" s="139"/>
      <c r="GL35" s="139"/>
      <c r="GM35" s="139"/>
      <c r="GN35" s="139"/>
      <c r="GO35" s="139"/>
      <c r="GP35" s="139"/>
      <c r="GQ35" s="139"/>
      <c r="GR35" s="139"/>
      <c r="GS35" s="139"/>
      <c r="GT35" s="139"/>
      <c r="GU35" s="139"/>
      <c r="GV35" s="139"/>
      <c r="GW35" s="139"/>
      <c r="GX35" s="139"/>
      <c r="GY35" s="139"/>
      <c r="GZ35" s="139"/>
      <c r="HA35" s="139"/>
      <c r="HB35" s="139"/>
      <c r="HC35" s="139"/>
      <c r="HD35" s="139"/>
      <c r="HE35" s="139"/>
      <c r="HF35" s="139"/>
      <c r="HG35" s="139"/>
      <c r="HH35" s="139"/>
      <c r="HI35" s="139"/>
      <c r="HJ35" s="139"/>
      <c r="HK35" s="139"/>
      <c r="HL35" s="139"/>
      <c r="HM35" s="139"/>
      <c r="HN35" s="139"/>
      <c r="HO35" s="139"/>
      <c r="HP35" s="139"/>
      <c r="HQ35" s="139"/>
      <c r="HR35" s="139"/>
      <c r="HS35" s="139"/>
      <c r="HT35" s="139"/>
      <c r="HU35" s="139"/>
      <c r="HV35" s="139"/>
      <c r="HW35" s="139"/>
      <c r="HX35" s="139"/>
      <c r="HY35" s="139"/>
      <c r="HZ35" s="139"/>
      <c r="IA35" s="139"/>
      <c r="IB35" s="139"/>
      <c r="IC35" s="139"/>
      <c r="ID35" s="139"/>
      <c r="IE35" s="139"/>
      <c r="IF35" s="139"/>
      <c r="IG35" s="139"/>
      <c r="IH35" s="139"/>
      <c r="II35" s="139"/>
      <c r="IJ35" s="139"/>
      <c r="IK35" s="139"/>
      <c r="IL35" s="139"/>
      <c r="IM35" s="139"/>
      <c r="IN35" s="139"/>
      <c r="IO35" s="139"/>
      <c r="IP35" s="139"/>
      <c r="IQ35" s="139"/>
      <c r="IR35" s="139"/>
      <c r="IS35" s="139"/>
      <c r="IT35" s="139"/>
      <c r="IU35" s="139"/>
      <c r="IV35" s="139"/>
      <c r="IW35" s="139"/>
      <c r="IX35" s="139"/>
      <c r="IY35" s="139"/>
      <c r="IZ35" s="139"/>
      <c r="JA35" s="139"/>
      <c r="JB35" s="139"/>
      <c r="JC35" s="139"/>
      <c r="JD35" s="139"/>
      <c r="JE35" s="139"/>
      <c r="JF35" s="139"/>
      <c r="JG35" s="139"/>
      <c r="JH35" s="139"/>
      <c r="JI35" s="139"/>
      <c r="JJ35" s="139"/>
      <c r="JK35" s="139"/>
      <c r="JL35" s="139"/>
      <c r="JM35" s="139"/>
      <c r="JN35" s="139"/>
      <c r="JO35" s="139"/>
      <c r="JP35" s="139"/>
      <c r="JQ35" s="139"/>
      <c r="JR35" s="139"/>
      <c r="JS35" s="139"/>
      <c r="JT35" s="139"/>
      <c r="JU35" s="139"/>
      <c r="JV35" s="139"/>
      <c r="JW35" s="139"/>
      <c r="JX35" s="139"/>
      <c r="JY35" s="139"/>
      <c r="JZ35" s="139"/>
      <c r="KA35" s="139"/>
      <c r="KB35" s="139"/>
      <c r="KC35" s="139"/>
      <c r="KD35" s="139"/>
      <c r="KE35" s="139"/>
      <c r="KF35" s="139"/>
      <c r="KG35" s="139"/>
      <c r="KH35" s="139"/>
      <c r="KI35" s="139"/>
      <c r="KJ35" s="139"/>
      <c r="KK35" s="139"/>
      <c r="KL35" s="139"/>
      <c r="KM35" s="139"/>
      <c r="KN35" s="139"/>
      <c r="KO35" s="139"/>
      <c r="KP35" s="139"/>
      <c r="KQ35" s="139"/>
      <c r="KR35" s="139"/>
      <c r="KS35" s="139"/>
      <c r="KT35" s="139"/>
      <c r="KU35" s="139"/>
    </row>
    <row r="36" spans="1:307" ht="10" customHeight="1" x14ac:dyDescent="0.2">
      <c r="A36" s="134" t="s">
        <v>1439</v>
      </c>
      <c r="B36" s="139">
        <v>29.747</v>
      </c>
      <c r="C36" s="139">
        <v>30.019150000000003</v>
      </c>
      <c r="D36" s="139">
        <v>29.924650000000032</v>
      </c>
      <c r="E36" s="139">
        <v>28.581300000000002</v>
      </c>
      <c r="F36" s="139">
        <v>28.8904</v>
      </c>
      <c r="G36" s="139">
        <v>27.522000000000002</v>
      </c>
      <c r="H36" s="139">
        <v>27.383100000000027</v>
      </c>
      <c r="I36" s="139"/>
      <c r="J36" s="139">
        <v>13.11</v>
      </c>
      <c r="K36" s="139">
        <v>13.89</v>
      </c>
      <c r="L36" s="139">
        <v>33.53</v>
      </c>
      <c r="M36" s="139">
        <v>32.35</v>
      </c>
      <c r="N36" s="139">
        <v>6.3</v>
      </c>
      <c r="O36" s="139">
        <v>6.27</v>
      </c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39"/>
      <c r="DM36" s="139"/>
      <c r="DN36" s="139"/>
      <c r="DO36" s="139"/>
      <c r="DP36" s="139"/>
      <c r="DQ36" s="139"/>
      <c r="DR36" s="139"/>
      <c r="DS36" s="139"/>
      <c r="DT36" s="139"/>
      <c r="DU36" s="139"/>
      <c r="DV36" s="139"/>
      <c r="DW36" s="139"/>
      <c r="DX36" s="139"/>
      <c r="DY36" s="139"/>
      <c r="DZ36" s="139"/>
      <c r="EA36" s="139"/>
      <c r="EB36" s="139"/>
      <c r="EC36" s="139"/>
      <c r="ED36" s="139"/>
      <c r="EE36" s="139"/>
      <c r="EF36" s="139"/>
      <c r="EG36" s="139"/>
      <c r="EH36" s="139"/>
      <c r="EI36" s="139"/>
      <c r="EJ36" s="139"/>
      <c r="EK36" s="139"/>
      <c r="EL36" s="139"/>
      <c r="EM36" s="139"/>
      <c r="EN36" s="139"/>
      <c r="EO36" s="139"/>
      <c r="EP36" s="139"/>
      <c r="EQ36" s="139"/>
      <c r="ER36" s="139"/>
      <c r="ES36" s="139"/>
      <c r="ET36" s="139"/>
      <c r="EU36" s="139"/>
      <c r="EV36" s="139"/>
      <c r="EW36" s="139"/>
      <c r="EX36" s="139"/>
      <c r="EY36" s="139"/>
      <c r="EZ36" s="139"/>
      <c r="FA36" s="139"/>
      <c r="FB36" s="139"/>
      <c r="FC36" s="139"/>
      <c r="FD36" s="139"/>
      <c r="FE36" s="139"/>
      <c r="FF36" s="139"/>
      <c r="FG36" s="139"/>
      <c r="FH36" s="139"/>
      <c r="FI36" s="139"/>
      <c r="FJ36" s="139"/>
      <c r="FK36" s="139"/>
      <c r="FL36" s="139"/>
      <c r="FM36" s="139"/>
      <c r="FN36" s="139"/>
      <c r="FO36" s="139"/>
      <c r="FP36" s="139"/>
      <c r="FQ36" s="139"/>
      <c r="FR36" s="139"/>
      <c r="FS36" s="139"/>
      <c r="FT36" s="139"/>
      <c r="FU36" s="139"/>
      <c r="FV36" s="139"/>
      <c r="FW36" s="139"/>
      <c r="FX36" s="139"/>
      <c r="FY36" s="139"/>
      <c r="FZ36" s="139"/>
      <c r="GA36" s="139"/>
      <c r="GB36" s="139"/>
      <c r="GC36" s="139"/>
      <c r="GD36" s="139"/>
      <c r="GE36" s="139"/>
      <c r="GF36" s="139"/>
      <c r="GG36" s="139"/>
      <c r="GH36" s="139"/>
      <c r="GI36" s="139"/>
      <c r="GJ36" s="139"/>
      <c r="GK36" s="139"/>
      <c r="GL36" s="139"/>
      <c r="GM36" s="139"/>
      <c r="GN36" s="139"/>
      <c r="GO36" s="139"/>
      <c r="GP36" s="139"/>
      <c r="GQ36" s="139"/>
      <c r="GR36" s="139"/>
      <c r="GS36" s="139"/>
      <c r="GT36" s="139"/>
      <c r="GU36" s="139"/>
      <c r="GV36" s="139"/>
      <c r="GW36" s="139"/>
      <c r="GX36" s="139"/>
      <c r="GY36" s="139"/>
      <c r="GZ36" s="139"/>
      <c r="HA36" s="139"/>
      <c r="HB36" s="139"/>
      <c r="HC36" s="139"/>
      <c r="HD36" s="139"/>
      <c r="HE36" s="139"/>
      <c r="HF36" s="139"/>
      <c r="HG36" s="139"/>
      <c r="HH36" s="139"/>
      <c r="HI36" s="139"/>
      <c r="HJ36" s="139"/>
      <c r="HK36" s="139"/>
      <c r="HL36" s="139"/>
      <c r="HM36" s="139"/>
      <c r="HN36" s="139"/>
      <c r="HO36" s="139"/>
      <c r="HP36" s="139"/>
      <c r="HQ36" s="139"/>
      <c r="HR36" s="139"/>
      <c r="HS36" s="139"/>
      <c r="HT36" s="139"/>
      <c r="HU36" s="139"/>
      <c r="HV36" s="139"/>
      <c r="HW36" s="139"/>
      <c r="HX36" s="139"/>
      <c r="HY36" s="139"/>
      <c r="HZ36" s="139"/>
      <c r="IA36" s="139"/>
      <c r="IB36" s="139"/>
      <c r="IC36" s="139"/>
      <c r="ID36" s="139"/>
      <c r="IE36" s="139"/>
      <c r="IF36" s="139"/>
      <c r="IG36" s="139"/>
      <c r="IH36" s="139"/>
      <c r="II36" s="139"/>
      <c r="IJ36" s="139"/>
      <c r="IK36" s="139"/>
      <c r="IL36" s="139"/>
      <c r="IM36" s="139"/>
      <c r="IN36" s="139"/>
      <c r="IO36" s="139"/>
      <c r="IP36" s="139"/>
      <c r="IQ36" s="139"/>
      <c r="IR36" s="139"/>
      <c r="IS36" s="139"/>
      <c r="IT36" s="139"/>
      <c r="IU36" s="139"/>
      <c r="IV36" s="139"/>
      <c r="IW36" s="139"/>
      <c r="IX36" s="139"/>
      <c r="IY36" s="139"/>
      <c r="IZ36" s="139"/>
      <c r="JA36" s="139"/>
      <c r="JB36" s="139"/>
      <c r="JC36" s="139"/>
      <c r="JD36" s="139"/>
      <c r="JE36" s="139"/>
      <c r="JF36" s="139"/>
      <c r="JG36" s="139"/>
      <c r="JH36" s="139"/>
      <c r="JI36" s="139"/>
      <c r="JJ36" s="139"/>
      <c r="JK36" s="139"/>
      <c r="JL36" s="139"/>
      <c r="JM36" s="139"/>
      <c r="JN36" s="139"/>
      <c r="JO36" s="139"/>
      <c r="JP36" s="139"/>
      <c r="JQ36" s="139"/>
      <c r="JR36" s="139"/>
      <c r="JS36" s="139"/>
      <c r="JT36" s="139"/>
      <c r="JU36" s="139"/>
      <c r="JV36" s="139"/>
      <c r="JW36" s="139"/>
      <c r="JX36" s="139"/>
      <c r="JY36" s="139"/>
      <c r="JZ36" s="139"/>
      <c r="KA36" s="139"/>
      <c r="KB36" s="139"/>
      <c r="KC36" s="139"/>
      <c r="KD36" s="139"/>
      <c r="KE36" s="139"/>
      <c r="KF36" s="139"/>
      <c r="KG36" s="139"/>
      <c r="KH36" s="139"/>
      <c r="KI36" s="139"/>
      <c r="KJ36" s="139"/>
      <c r="KK36" s="139"/>
      <c r="KL36" s="139"/>
      <c r="KM36" s="139"/>
      <c r="KN36" s="139"/>
      <c r="KO36" s="139"/>
      <c r="KP36" s="139"/>
      <c r="KQ36" s="139"/>
      <c r="KR36" s="139"/>
      <c r="KS36" s="139"/>
      <c r="KT36" s="139"/>
      <c r="KU36" s="139"/>
    </row>
    <row r="37" spans="1:307" ht="10" customHeight="1" x14ac:dyDescent="0.2">
      <c r="A37" s="134" t="s">
        <v>1440</v>
      </c>
      <c r="B37" s="139">
        <v>337.49054999999998</v>
      </c>
      <c r="C37" s="139">
        <v>334.57869999999997</v>
      </c>
      <c r="D37" s="139">
        <v>323.87330000000031</v>
      </c>
      <c r="E37" s="139">
        <v>325.64069999999998</v>
      </c>
      <c r="F37" s="139">
        <v>323.76260000000002</v>
      </c>
      <c r="G37" s="139">
        <v>319.86900000000003</v>
      </c>
      <c r="H37" s="139">
        <v>321.97210000000035</v>
      </c>
      <c r="I37" s="139"/>
      <c r="J37" s="139">
        <v>118.5</v>
      </c>
      <c r="K37" s="139">
        <v>120.6</v>
      </c>
      <c r="L37" s="139">
        <v>417.6</v>
      </c>
      <c r="M37" s="139">
        <v>404.5</v>
      </c>
      <c r="N37" s="139">
        <v>52</v>
      </c>
      <c r="O37" s="139">
        <v>53.6</v>
      </c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  <c r="EA37" s="139"/>
      <c r="EB37" s="139"/>
      <c r="EC37" s="139"/>
      <c r="ED37" s="139"/>
      <c r="EE37" s="139"/>
      <c r="EF37" s="139"/>
      <c r="EG37" s="139"/>
      <c r="EH37" s="139"/>
      <c r="EI37" s="139"/>
      <c r="EJ37" s="139"/>
      <c r="EK37" s="139"/>
      <c r="EL37" s="139"/>
      <c r="EM37" s="139"/>
      <c r="EN37" s="139"/>
      <c r="EO37" s="139"/>
      <c r="EP37" s="139"/>
      <c r="EQ37" s="139"/>
      <c r="ER37" s="139"/>
      <c r="ES37" s="139"/>
      <c r="ET37" s="139"/>
      <c r="EU37" s="139"/>
      <c r="EV37" s="139"/>
      <c r="EW37" s="139"/>
      <c r="EX37" s="139"/>
      <c r="EY37" s="139"/>
      <c r="EZ37" s="139"/>
      <c r="FA37" s="139"/>
      <c r="FB37" s="139"/>
      <c r="FC37" s="139"/>
      <c r="FD37" s="139"/>
      <c r="FE37" s="139"/>
      <c r="FF37" s="139"/>
      <c r="FG37" s="139"/>
      <c r="FH37" s="139"/>
      <c r="FI37" s="139"/>
      <c r="FJ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39"/>
      <c r="FW37" s="139"/>
      <c r="FX37" s="139"/>
      <c r="FY37" s="139"/>
      <c r="FZ37" s="139"/>
      <c r="GA37" s="139"/>
      <c r="GB37" s="139"/>
      <c r="GC37" s="139"/>
      <c r="GD37" s="139"/>
      <c r="GE37" s="139"/>
      <c r="GF37" s="139"/>
      <c r="GG37" s="139"/>
      <c r="GH37" s="139"/>
      <c r="GI37" s="139"/>
      <c r="GJ37" s="139"/>
      <c r="GK37" s="139"/>
      <c r="GL37" s="139"/>
      <c r="GM37" s="139"/>
      <c r="GN37" s="139"/>
      <c r="GO37" s="139"/>
      <c r="GP37" s="139"/>
      <c r="GQ37" s="139"/>
      <c r="GR37" s="139"/>
      <c r="GS37" s="139"/>
      <c r="GT37" s="139"/>
      <c r="GU37" s="139"/>
      <c r="GV37" s="139"/>
      <c r="GW37" s="139"/>
      <c r="GX37" s="139"/>
      <c r="GY37" s="139"/>
      <c r="GZ37" s="139"/>
      <c r="HA37" s="139"/>
      <c r="HB37" s="139"/>
      <c r="HC37" s="139"/>
      <c r="HD37" s="139"/>
      <c r="HE37" s="139"/>
      <c r="HF37" s="139"/>
      <c r="HG37" s="139"/>
      <c r="HH37" s="139"/>
      <c r="HI37" s="139"/>
      <c r="HJ37" s="139"/>
      <c r="HK37" s="139"/>
      <c r="HL37" s="139"/>
      <c r="HM37" s="139"/>
      <c r="HN37" s="139"/>
      <c r="HO37" s="139"/>
      <c r="HP37" s="139"/>
      <c r="HQ37" s="139"/>
      <c r="HR37" s="139"/>
      <c r="HS37" s="139"/>
      <c r="HT37" s="139"/>
      <c r="HU37" s="139"/>
      <c r="HV37" s="139"/>
      <c r="HW37" s="139"/>
      <c r="HX37" s="139"/>
      <c r="HY37" s="139"/>
      <c r="HZ37" s="139"/>
      <c r="IA37" s="139"/>
      <c r="IB37" s="139"/>
      <c r="IC37" s="139"/>
      <c r="ID37" s="139"/>
      <c r="IE37" s="139"/>
      <c r="IF37" s="139"/>
      <c r="IG37" s="139"/>
      <c r="IH37" s="139"/>
      <c r="II37" s="139"/>
      <c r="IJ37" s="139"/>
      <c r="IK37" s="139"/>
      <c r="IL37" s="139"/>
      <c r="IM37" s="139"/>
      <c r="IN37" s="139"/>
      <c r="IO37" s="139"/>
      <c r="IP37" s="139"/>
      <c r="IQ37" s="139"/>
      <c r="IR37" s="139"/>
      <c r="IS37" s="139"/>
      <c r="IT37" s="139"/>
      <c r="IU37" s="139"/>
      <c r="IV37" s="139"/>
      <c r="IW37" s="139"/>
      <c r="IX37" s="139"/>
      <c r="IY37" s="139"/>
      <c r="IZ37" s="139"/>
      <c r="JA37" s="139"/>
      <c r="JB37" s="139"/>
      <c r="JC37" s="139"/>
      <c r="JD37" s="139"/>
      <c r="JE37" s="139"/>
      <c r="JF37" s="139"/>
      <c r="JG37" s="139"/>
      <c r="JH37" s="139"/>
      <c r="JI37" s="139"/>
      <c r="JJ37" s="139"/>
      <c r="JK37" s="139"/>
      <c r="JL37" s="139"/>
      <c r="JM37" s="139"/>
      <c r="JN37" s="139"/>
      <c r="JO37" s="139"/>
      <c r="JP37" s="139"/>
      <c r="JQ37" s="139"/>
      <c r="JR37" s="139"/>
      <c r="JS37" s="139"/>
      <c r="JT37" s="139"/>
      <c r="JU37" s="139"/>
      <c r="JV37" s="139"/>
      <c r="JW37" s="139"/>
      <c r="JX37" s="139"/>
      <c r="JY37" s="139"/>
      <c r="JZ37" s="139"/>
      <c r="KA37" s="139"/>
      <c r="KB37" s="139"/>
      <c r="KC37" s="139"/>
      <c r="KD37" s="139"/>
      <c r="KE37" s="139"/>
      <c r="KF37" s="139"/>
      <c r="KG37" s="139"/>
      <c r="KH37" s="139"/>
      <c r="KI37" s="139"/>
      <c r="KJ37" s="139"/>
      <c r="KK37" s="139"/>
      <c r="KL37" s="139"/>
      <c r="KM37" s="139"/>
      <c r="KN37" s="139"/>
      <c r="KO37" s="139"/>
      <c r="KP37" s="139"/>
      <c r="KQ37" s="139"/>
      <c r="KR37" s="139"/>
      <c r="KS37" s="139"/>
      <c r="KT37" s="139"/>
      <c r="KU37" s="139"/>
    </row>
    <row r="38" spans="1:307" ht="10" customHeight="1" x14ac:dyDescent="0.2">
      <c r="A38" s="134" t="s">
        <v>1441</v>
      </c>
      <c r="B38" s="139">
        <v>490.23449999999997</v>
      </c>
      <c r="C38" s="139">
        <v>483.98790000000002</v>
      </c>
      <c r="D38" s="139">
        <v>477.93555000000049</v>
      </c>
      <c r="E38" s="139">
        <v>487.11959999999999</v>
      </c>
      <c r="F38" s="139">
        <v>484.74719999999996</v>
      </c>
      <c r="G38" s="139">
        <v>521.38350000000003</v>
      </c>
      <c r="H38" s="139">
        <v>521.32650000000058</v>
      </c>
      <c r="I38" s="139"/>
      <c r="J38" s="139">
        <v>1134</v>
      </c>
      <c r="K38" s="139">
        <v>1116.1300000000001</v>
      </c>
      <c r="L38" s="139">
        <v>683.9</v>
      </c>
      <c r="M38" s="139">
        <v>681.65</v>
      </c>
      <c r="N38" s="139">
        <v>1340</v>
      </c>
      <c r="O38" s="139">
        <v>1331.16</v>
      </c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39"/>
      <c r="DN38" s="139"/>
      <c r="DO38" s="139"/>
      <c r="DP38" s="139"/>
      <c r="DQ38" s="139"/>
      <c r="DR38" s="139"/>
      <c r="DS38" s="139"/>
      <c r="DT38" s="139"/>
      <c r="DU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  <c r="EH38" s="139"/>
      <c r="EI38" s="139"/>
      <c r="EJ38" s="139"/>
      <c r="EK38" s="139"/>
      <c r="EL38" s="139"/>
      <c r="EM38" s="139"/>
      <c r="EN38" s="139"/>
      <c r="EO38" s="139"/>
      <c r="EP38" s="139"/>
      <c r="EQ38" s="139"/>
      <c r="ER38" s="139"/>
      <c r="ES38" s="139"/>
      <c r="ET38" s="139"/>
      <c r="EU38" s="139"/>
      <c r="EV38" s="139"/>
      <c r="EW38" s="139"/>
      <c r="EX38" s="139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139"/>
      <c r="FN38" s="139"/>
      <c r="FO38" s="139"/>
      <c r="FP38" s="139"/>
      <c r="FQ38" s="139"/>
      <c r="FR38" s="139"/>
      <c r="FS38" s="139"/>
      <c r="FT38" s="139"/>
      <c r="FU38" s="139"/>
      <c r="FV38" s="139"/>
      <c r="FW38" s="139"/>
      <c r="FX38" s="139"/>
      <c r="FY38" s="139"/>
      <c r="FZ38" s="139"/>
      <c r="GA38" s="139"/>
      <c r="GB38" s="139"/>
      <c r="GC38" s="139"/>
      <c r="GD38" s="139"/>
      <c r="GE38" s="139"/>
      <c r="GF38" s="139"/>
      <c r="GG38" s="139"/>
      <c r="GH38" s="139"/>
      <c r="GI38" s="139"/>
      <c r="GJ38" s="139"/>
      <c r="GK38" s="139"/>
      <c r="GL38" s="139"/>
      <c r="GM38" s="139"/>
      <c r="GN38" s="139"/>
      <c r="GO38" s="139"/>
      <c r="GP38" s="139"/>
      <c r="GQ38" s="139"/>
      <c r="GR38" s="139"/>
      <c r="GS38" s="139"/>
      <c r="GT38" s="139"/>
      <c r="GU38" s="139"/>
      <c r="GV38" s="139"/>
      <c r="GW38" s="139"/>
      <c r="GX38" s="139"/>
      <c r="GY38" s="139"/>
      <c r="GZ38" s="139"/>
      <c r="HA38" s="139"/>
      <c r="HB38" s="139"/>
      <c r="HC38" s="139"/>
      <c r="HD38" s="139"/>
      <c r="HE38" s="139"/>
      <c r="HF38" s="139"/>
      <c r="HG38" s="139"/>
      <c r="HH38" s="139"/>
      <c r="HI38" s="139"/>
      <c r="HJ38" s="139"/>
      <c r="HK38" s="139"/>
      <c r="HL38" s="139"/>
      <c r="HM38" s="139"/>
      <c r="HN38" s="139"/>
      <c r="HO38" s="139"/>
      <c r="HP38" s="139"/>
      <c r="HQ38" s="139"/>
      <c r="HR38" s="139"/>
      <c r="HS38" s="139"/>
      <c r="HT38" s="139"/>
      <c r="HU38" s="139"/>
      <c r="HV38" s="139"/>
      <c r="HW38" s="139"/>
      <c r="HX38" s="139"/>
      <c r="HY38" s="139"/>
      <c r="HZ38" s="139"/>
      <c r="IA38" s="139"/>
      <c r="IB38" s="139"/>
      <c r="IC38" s="139"/>
      <c r="ID38" s="139"/>
      <c r="IE38" s="139"/>
      <c r="IF38" s="139"/>
      <c r="IG38" s="139"/>
      <c r="IH38" s="139"/>
      <c r="II38" s="139"/>
      <c r="IJ38" s="139"/>
      <c r="IK38" s="139"/>
      <c r="IL38" s="139"/>
      <c r="IM38" s="139"/>
      <c r="IN38" s="139"/>
      <c r="IO38" s="139"/>
      <c r="IP38" s="139"/>
      <c r="IQ38" s="139"/>
      <c r="IR38" s="139"/>
      <c r="IS38" s="139"/>
      <c r="IT38" s="139"/>
      <c r="IU38" s="139"/>
      <c r="IV38" s="139"/>
      <c r="IW38" s="139"/>
      <c r="IX38" s="139"/>
      <c r="IY38" s="139"/>
      <c r="IZ38" s="139"/>
      <c r="JA38" s="139"/>
      <c r="JB38" s="139"/>
      <c r="JC38" s="139"/>
      <c r="JD38" s="139"/>
      <c r="JE38" s="139"/>
      <c r="JF38" s="139"/>
      <c r="JG38" s="139"/>
      <c r="JH38" s="139"/>
      <c r="JI38" s="139"/>
      <c r="JJ38" s="139"/>
      <c r="JK38" s="139"/>
      <c r="JL38" s="139"/>
      <c r="JM38" s="139"/>
      <c r="JN38" s="139"/>
      <c r="JO38" s="139"/>
      <c r="JP38" s="139"/>
      <c r="JQ38" s="139"/>
      <c r="JR38" s="139"/>
      <c r="JS38" s="139"/>
      <c r="JT38" s="139"/>
      <c r="JU38" s="139"/>
      <c r="JV38" s="139"/>
      <c r="JW38" s="139"/>
      <c r="JX38" s="139"/>
      <c r="JY38" s="139"/>
      <c r="JZ38" s="139"/>
      <c r="KA38" s="139"/>
      <c r="KB38" s="139"/>
      <c r="KC38" s="139"/>
      <c r="KD38" s="139"/>
      <c r="KE38" s="139"/>
      <c r="KF38" s="139"/>
      <c r="KG38" s="139"/>
      <c r="KH38" s="139"/>
      <c r="KI38" s="139"/>
      <c r="KJ38" s="139"/>
      <c r="KK38" s="139"/>
      <c r="KL38" s="139"/>
      <c r="KM38" s="139"/>
      <c r="KN38" s="139"/>
      <c r="KO38" s="139"/>
      <c r="KP38" s="139"/>
      <c r="KQ38" s="139"/>
      <c r="KR38" s="139"/>
      <c r="KS38" s="139"/>
      <c r="KT38" s="139"/>
      <c r="KU38" s="139"/>
    </row>
    <row r="39" spans="1:307" ht="10" customHeight="1" x14ac:dyDescent="0.2">
      <c r="A39" s="134" t="s">
        <v>1442</v>
      </c>
      <c r="B39" s="139">
        <v>31.3033</v>
      </c>
      <c r="C39" s="139">
        <v>31.1037</v>
      </c>
      <c r="D39" s="139">
        <v>32.404700000000034</v>
      </c>
      <c r="E39" s="139">
        <v>34.412399999999998</v>
      </c>
      <c r="F39" s="139">
        <v>33.408200000000001</v>
      </c>
      <c r="G39" s="139">
        <v>35.719200000000001</v>
      </c>
      <c r="H39" s="139">
        <v>37.209200000000038</v>
      </c>
      <c r="I39" s="139"/>
      <c r="J39" s="139">
        <v>67.790000000000006</v>
      </c>
      <c r="K39" s="139">
        <v>67.63</v>
      </c>
      <c r="L39" s="139">
        <v>46.02</v>
      </c>
      <c r="M39" s="139">
        <v>47.23</v>
      </c>
      <c r="N39" s="139">
        <v>245</v>
      </c>
      <c r="O39" s="139">
        <v>244.83</v>
      </c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139"/>
      <c r="EQ39" s="139"/>
      <c r="ER39" s="139"/>
      <c r="ES39" s="139"/>
      <c r="ET39" s="139"/>
      <c r="EU39" s="139"/>
      <c r="EV39" s="139"/>
      <c r="EW39" s="139"/>
      <c r="EX39" s="139"/>
      <c r="EY39" s="139"/>
      <c r="EZ39" s="139"/>
      <c r="FA39" s="139"/>
      <c r="FB39" s="139"/>
      <c r="FC39" s="139"/>
      <c r="FD39" s="139"/>
      <c r="FE39" s="139"/>
      <c r="FF39" s="139"/>
      <c r="FG39" s="139"/>
      <c r="FH39" s="139"/>
      <c r="FI39" s="139"/>
      <c r="FJ39" s="139"/>
      <c r="FK39" s="139"/>
      <c r="FL39" s="139"/>
      <c r="FM39" s="139"/>
      <c r="FN39" s="139"/>
      <c r="FO39" s="139"/>
      <c r="FP39" s="139"/>
      <c r="FQ39" s="139"/>
      <c r="FR39" s="139"/>
      <c r="FS39" s="139"/>
      <c r="FT39" s="139"/>
      <c r="FU39" s="139"/>
      <c r="FV39" s="139"/>
      <c r="FW39" s="139"/>
      <c r="FX39" s="139"/>
      <c r="FY39" s="139"/>
      <c r="FZ39" s="139"/>
      <c r="GA39" s="139"/>
      <c r="GB39" s="139"/>
      <c r="GC39" s="139"/>
      <c r="GD39" s="139"/>
      <c r="GE39" s="139"/>
      <c r="GF39" s="139"/>
      <c r="GG39" s="139"/>
      <c r="GH39" s="139"/>
      <c r="GI39" s="139"/>
      <c r="GJ39" s="139"/>
      <c r="GK39" s="139"/>
      <c r="GL39" s="139"/>
      <c r="GM39" s="139"/>
      <c r="GN39" s="139"/>
      <c r="GO39" s="139"/>
      <c r="GP39" s="139"/>
      <c r="GQ39" s="139"/>
      <c r="GR39" s="139"/>
      <c r="GS39" s="139"/>
      <c r="GT39" s="139"/>
      <c r="GU39" s="139"/>
      <c r="GV39" s="139"/>
      <c r="GW39" s="139"/>
      <c r="GX39" s="139"/>
      <c r="GY39" s="139"/>
      <c r="GZ39" s="139"/>
      <c r="HA39" s="139"/>
      <c r="HB39" s="139"/>
      <c r="HC39" s="139"/>
      <c r="HD39" s="139"/>
      <c r="HE39" s="139"/>
      <c r="HF39" s="139"/>
      <c r="HG39" s="139"/>
      <c r="HH39" s="139"/>
      <c r="HI39" s="139"/>
      <c r="HJ39" s="139"/>
      <c r="HK39" s="139"/>
      <c r="HL39" s="139"/>
      <c r="HM39" s="139"/>
      <c r="HN39" s="139"/>
      <c r="HO39" s="139"/>
      <c r="HP39" s="139"/>
      <c r="HQ39" s="139"/>
      <c r="HR39" s="139"/>
      <c r="HS39" s="139"/>
      <c r="HT39" s="139"/>
      <c r="HU39" s="139"/>
      <c r="HV39" s="139"/>
      <c r="HW39" s="139"/>
      <c r="HX39" s="139"/>
      <c r="HY39" s="139"/>
      <c r="HZ39" s="139"/>
      <c r="IA39" s="139"/>
      <c r="IB39" s="139"/>
      <c r="IC39" s="139"/>
      <c r="ID39" s="139"/>
      <c r="IE39" s="139"/>
      <c r="IF39" s="139"/>
      <c r="IG39" s="139"/>
      <c r="IH39" s="139"/>
      <c r="II39" s="139"/>
      <c r="IJ39" s="139"/>
      <c r="IK39" s="139"/>
      <c r="IL39" s="139"/>
      <c r="IM39" s="139"/>
      <c r="IN39" s="139"/>
      <c r="IO39" s="139"/>
      <c r="IP39" s="139"/>
      <c r="IQ39" s="139"/>
      <c r="IR39" s="139"/>
      <c r="IS39" s="139"/>
      <c r="IT39" s="139"/>
      <c r="IU39" s="139"/>
      <c r="IV39" s="139"/>
      <c r="IW39" s="139"/>
      <c r="IX39" s="139"/>
      <c r="IY39" s="139"/>
      <c r="IZ39" s="139"/>
      <c r="JA39" s="139"/>
      <c r="JB39" s="139"/>
      <c r="JC39" s="139"/>
      <c r="JD39" s="139"/>
      <c r="JE39" s="139"/>
      <c r="JF39" s="139"/>
      <c r="JG39" s="139"/>
      <c r="JH39" s="139"/>
      <c r="JI39" s="139"/>
      <c r="JJ39" s="139"/>
      <c r="JK39" s="139"/>
      <c r="JL39" s="139"/>
      <c r="JM39" s="139"/>
      <c r="JN39" s="139"/>
      <c r="JO39" s="139"/>
      <c r="JP39" s="139"/>
      <c r="JQ39" s="139"/>
      <c r="JR39" s="139"/>
      <c r="JS39" s="139"/>
      <c r="JT39" s="139"/>
      <c r="JU39" s="139"/>
      <c r="JV39" s="139"/>
      <c r="JW39" s="139"/>
      <c r="JX39" s="139"/>
      <c r="JY39" s="139"/>
      <c r="JZ39" s="139"/>
      <c r="KA39" s="139"/>
      <c r="KB39" s="139"/>
      <c r="KC39" s="139"/>
      <c r="KD39" s="139"/>
      <c r="KE39" s="139"/>
      <c r="KF39" s="139"/>
      <c r="KG39" s="139"/>
      <c r="KH39" s="139"/>
      <c r="KI39" s="139"/>
      <c r="KJ39" s="139"/>
      <c r="KK39" s="139"/>
      <c r="KL39" s="139"/>
      <c r="KM39" s="139"/>
      <c r="KN39" s="139"/>
      <c r="KO39" s="139"/>
      <c r="KP39" s="139"/>
      <c r="KQ39" s="139"/>
      <c r="KR39" s="139"/>
      <c r="KS39" s="139"/>
      <c r="KT39" s="139"/>
      <c r="KU39" s="139"/>
    </row>
    <row r="40" spans="1:307" ht="10" customHeight="1" x14ac:dyDescent="0.2">
      <c r="A40" s="134" t="s">
        <v>1443</v>
      </c>
      <c r="B40" s="139">
        <v>1031.6890000000001</v>
      </c>
      <c r="C40" s="139">
        <v>1026.71065</v>
      </c>
      <c r="D40" s="139">
        <v>977.49675000000104</v>
      </c>
      <c r="E40" s="139">
        <v>1004.1966</v>
      </c>
      <c r="F40" s="139">
        <v>986.40919999999994</v>
      </c>
      <c r="G40" s="139">
        <v>1036.6686000000002</v>
      </c>
      <c r="H40" s="139">
        <v>1070.0555000000011</v>
      </c>
      <c r="I40" s="139"/>
      <c r="J40" s="139">
        <v>659.5</v>
      </c>
      <c r="K40" s="139">
        <v>658.36</v>
      </c>
      <c r="L40" s="139">
        <v>337.4</v>
      </c>
      <c r="M40" s="139">
        <v>329.71</v>
      </c>
      <c r="N40" s="139">
        <v>240</v>
      </c>
      <c r="O40" s="139">
        <v>241.32</v>
      </c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139"/>
      <c r="EE40" s="139"/>
      <c r="EF40" s="139"/>
      <c r="EG40" s="139"/>
      <c r="EH40" s="139"/>
      <c r="EI40" s="139"/>
      <c r="EJ40" s="139"/>
      <c r="EK40" s="139"/>
      <c r="EL40" s="139"/>
      <c r="EM40" s="139"/>
      <c r="EN40" s="139"/>
      <c r="EO40" s="139"/>
      <c r="EP40" s="139"/>
      <c r="EQ40" s="139"/>
      <c r="ER40" s="139"/>
      <c r="ES40" s="139"/>
      <c r="ET40" s="139"/>
      <c r="EU40" s="139"/>
      <c r="EV40" s="139"/>
      <c r="EW40" s="139"/>
      <c r="EX40" s="139"/>
      <c r="EY40" s="139"/>
      <c r="EZ40" s="139"/>
      <c r="FA40" s="139"/>
      <c r="FB40" s="139"/>
      <c r="FC40" s="139"/>
      <c r="FD40" s="139"/>
      <c r="FE40" s="139"/>
      <c r="FF40" s="139"/>
      <c r="FG40" s="139"/>
      <c r="FH40" s="139"/>
      <c r="FI40" s="139"/>
      <c r="FJ40" s="139"/>
      <c r="FK40" s="139"/>
      <c r="FL40" s="139"/>
      <c r="FM40" s="139"/>
      <c r="FN40" s="139"/>
      <c r="FO40" s="139"/>
      <c r="FP40" s="139"/>
      <c r="FQ40" s="139"/>
      <c r="FR40" s="139"/>
      <c r="FS40" s="139"/>
      <c r="FT40" s="139"/>
      <c r="FU40" s="139"/>
      <c r="FV40" s="139"/>
      <c r="FW40" s="139"/>
      <c r="FX40" s="139"/>
      <c r="FY40" s="139"/>
      <c r="FZ40" s="139"/>
      <c r="GA40" s="139"/>
      <c r="GB40" s="139"/>
      <c r="GC40" s="139"/>
      <c r="GD40" s="139"/>
      <c r="GE40" s="139"/>
      <c r="GF40" s="139"/>
      <c r="GG40" s="139"/>
      <c r="GH40" s="139"/>
      <c r="GI40" s="139"/>
      <c r="GJ40" s="139"/>
      <c r="GK40" s="139"/>
      <c r="GL40" s="139"/>
      <c r="GM40" s="139"/>
      <c r="GN40" s="139"/>
      <c r="GO40" s="139"/>
      <c r="GP40" s="139"/>
      <c r="GQ40" s="139"/>
      <c r="GR40" s="139"/>
      <c r="GS40" s="139"/>
      <c r="GT40" s="139"/>
      <c r="GU40" s="139"/>
      <c r="GV40" s="139"/>
      <c r="GW40" s="139"/>
      <c r="GX40" s="139"/>
      <c r="GY40" s="139"/>
      <c r="GZ40" s="139"/>
      <c r="HA40" s="139"/>
      <c r="HB40" s="139"/>
      <c r="HC40" s="139"/>
      <c r="HD40" s="139"/>
      <c r="HE40" s="139"/>
      <c r="HF40" s="139"/>
      <c r="HG40" s="139"/>
      <c r="HH40" s="139"/>
      <c r="HI40" s="139"/>
      <c r="HJ40" s="139"/>
      <c r="HK40" s="139"/>
      <c r="HL40" s="139"/>
      <c r="HM40" s="139"/>
      <c r="HN40" s="139"/>
      <c r="HO40" s="139"/>
      <c r="HP40" s="139"/>
      <c r="HQ40" s="139"/>
      <c r="HR40" s="139"/>
      <c r="HS40" s="139"/>
      <c r="HT40" s="139"/>
      <c r="HU40" s="139"/>
      <c r="HV40" s="139"/>
      <c r="HW40" s="139"/>
      <c r="HX40" s="139"/>
      <c r="HY40" s="139"/>
      <c r="HZ40" s="139"/>
      <c r="IA40" s="139"/>
      <c r="IB40" s="139"/>
      <c r="IC40" s="139"/>
      <c r="ID40" s="139"/>
      <c r="IE40" s="139"/>
      <c r="IF40" s="139"/>
      <c r="IG40" s="139"/>
      <c r="IH40" s="139"/>
      <c r="II40" s="139"/>
      <c r="IJ40" s="139"/>
      <c r="IK40" s="139"/>
      <c r="IL40" s="139"/>
      <c r="IM40" s="139"/>
      <c r="IN40" s="139"/>
      <c r="IO40" s="139"/>
      <c r="IP40" s="139"/>
      <c r="IQ40" s="139"/>
      <c r="IR40" s="139"/>
      <c r="IS40" s="139"/>
      <c r="IT40" s="139"/>
      <c r="IU40" s="139"/>
      <c r="IV40" s="139"/>
      <c r="IW40" s="139"/>
      <c r="IX40" s="139"/>
      <c r="IY40" s="139"/>
      <c r="IZ40" s="139"/>
      <c r="JA40" s="139"/>
      <c r="JB40" s="139"/>
      <c r="JC40" s="139"/>
      <c r="JD40" s="139"/>
      <c r="JE40" s="139"/>
      <c r="JF40" s="139"/>
      <c r="JG40" s="139"/>
      <c r="JH40" s="139"/>
      <c r="JI40" s="139"/>
      <c r="JJ40" s="139"/>
      <c r="JK40" s="139"/>
      <c r="JL40" s="139"/>
      <c r="JM40" s="139"/>
      <c r="JN40" s="139"/>
      <c r="JO40" s="139"/>
      <c r="JP40" s="139"/>
      <c r="JQ40" s="139"/>
      <c r="JR40" s="139"/>
      <c r="JS40" s="139"/>
      <c r="JT40" s="139"/>
      <c r="JU40" s="139"/>
      <c r="JV40" s="139"/>
      <c r="JW40" s="139"/>
      <c r="JX40" s="139"/>
      <c r="JY40" s="139"/>
      <c r="JZ40" s="139"/>
      <c r="KA40" s="139"/>
      <c r="KB40" s="139"/>
      <c r="KC40" s="139"/>
      <c r="KD40" s="139"/>
      <c r="KE40" s="139"/>
      <c r="KF40" s="139"/>
      <c r="KG40" s="139"/>
      <c r="KH40" s="139"/>
      <c r="KI40" s="139"/>
      <c r="KJ40" s="139"/>
      <c r="KK40" s="139"/>
      <c r="KL40" s="139"/>
      <c r="KM40" s="139"/>
      <c r="KN40" s="139"/>
      <c r="KO40" s="139"/>
      <c r="KP40" s="139"/>
      <c r="KQ40" s="139"/>
      <c r="KR40" s="139"/>
      <c r="KS40" s="139"/>
      <c r="KT40" s="139"/>
      <c r="KU40" s="139"/>
    </row>
    <row r="41" spans="1:307" ht="10" customHeight="1" x14ac:dyDescent="0.2">
      <c r="A41" s="134" t="s">
        <v>1444</v>
      </c>
      <c r="B41" s="139">
        <v>285.90245549999997</v>
      </c>
      <c r="C41" s="139">
        <v>286.18420839999999</v>
      </c>
      <c r="D41" s="139">
        <v>294.26731230000024</v>
      </c>
      <c r="E41" s="139">
        <v>294.16029389999994</v>
      </c>
      <c r="F41" s="139">
        <v>295.60970879999996</v>
      </c>
      <c r="G41" s="139">
        <v>306.24372899999997</v>
      </c>
      <c r="H41" s="139">
        <v>316.11330000000032</v>
      </c>
      <c r="I41" s="139"/>
      <c r="J41" s="139">
        <v>232</v>
      </c>
      <c r="K41" s="139">
        <v>235.26418999999999</v>
      </c>
      <c r="L41" s="139">
        <v>186.5</v>
      </c>
      <c r="M41" s="139">
        <v>181.70313999999999</v>
      </c>
      <c r="N41" s="139">
        <v>550</v>
      </c>
      <c r="O41" s="139">
        <v>569.51</v>
      </c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  <c r="HR41" s="139"/>
      <c r="HS41" s="139"/>
      <c r="HT41" s="139"/>
      <c r="HU41" s="139"/>
      <c r="HV41" s="139"/>
      <c r="HW41" s="139"/>
      <c r="HX41" s="139"/>
      <c r="HY41" s="139"/>
      <c r="HZ41" s="139"/>
      <c r="IA41" s="139"/>
      <c r="IB41" s="139"/>
      <c r="IC41" s="139"/>
      <c r="ID41" s="139"/>
      <c r="IE41" s="139"/>
      <c r="IF41" s="139"/>
      <c r="IG41" s="139"/>
      <c r="IH41" s="139"/>
      <c r="II41" s="139"/>
      <c r="IJ41" s="139"/>
      <c r="IK41" s="139"/>
      <c r="IL41" s="139"/>
      <c r="IM41" s="139"/>
      <c r="IN41" s="139"/>
      <c r="IO41" s="139"/>
      <c r="IP41" s="139"/>
      <c r="IQ41" s="139"/>
      <c r="IR41" s="139"/>
      <c r="IS41" s="139"/>
      <c r="IT41" s="139"/>
      <c r="IU41" s="139"/>
      <c r="IV41" s="139"/>
      <c r="IW41" s="139"/>
      <c r="IX41" s="139"/>
      <c r="IY41" s="139"/>
      <c r="IZ41" s="139"/>
      <c r="JA41" s="139"/>
      <c r="JB41" s="139"/>
      <c r="JC41" s="139"/>
      <c r="JD41" s="139"/>
      <c r="JE41" s="139"/>
      <c r="JF41" s="139"/>
      <c r="JG41" s="139"/>
      <c r="JH41" s="139"/>
      <c r="JI41" s="139"/>
      <c r="JJ41" s="139"/>
      <c r="JK41" s="139"/>
      <c r="JL41" s="139"/>
      <c r="JM41" s="139"/>
      <c r="JN41" s="139"/>
      <c r="JO41" s="139"/>
      <c r="JP41" s="139"/>
      <c r="JQ41" s="139"/>
      <c r="JR41" s="139"/>
      <c r="JS41" s="139"/>
      <c r="JT41" s="139"/>
      <c r="JU41" s="139"/>
      <c r="JV41" s="139"/>
      <c r="JW41" s="139"/>
      <c r="JX41" s="139"/>
      <c r="JY41" s="139"/>
      <c r="JZ41" s="139"/>
      <c r="KA41" s="139"/>
      <c r="KB41" s="139"/>
      <c r="KC41" s="139"/>
      <c r="KD41" s="139"/>
      <c r="KE41" s="139"/>
      <c r="KF41" s="139"/>
      <c r="KG41" s="139"/>
      <c r="KH41" s="139"/>
      <c r="KI41" s="139"/>
      <c r="KJ41" s="139"/>
      <c r="KK41" s="139"/>
      <c r="KL41" s="139"/>
      <c r="KM41" s="139"/>
      <c r="KN41" s="139"/>
      <c r="KO41" s="139"/>
      <c r="KP41" s="139"/>
      <c r="KQ41" s="139"/>
      <c r="KR41" s="139"/>
      <c r="KS41" s="139"/>
      <c r="KT41" s="139"/>
      <c r="KU41" s="139"/>
    </row>
    <row r="42" spans="1:307" ht="10" customHeight="1" x14ac:dyDescent="0.2">
      <c r="A42" s="134" t="s">
        <v>1445</v>
      </c>
      <c r="B42" s="139">
        <v>31.52</v>
      </c>
      <c r="C42" s="139">
        <v>31.760400000000001</v>
      </c>
      <c r="D42" s="139">
        <v>30.030800000000031</v>
      </c>
      <c r="E42" s="139">
        <v>30.848400000000002</v>
      </c>
      <c r="F42" s="139">
        <v>30.331</v>
      </c>
      <c r="G42" s="139">
        <v>31.501799999999999</v>
      </c>
      <c r="H42" s="139">
        <v>31.951800000000031</v>
      </c>
      <c r="I42" s="139"/>
      <c r="J42" s="139">
        <v>19.14</v>
      </c>
      <c r="K42" s="139">
        <v>20.21</v>
      </c>
      <c r="L42" s="139">
        <v>36.07</v>
      </c>
      <c r="M42" s="139">
        <v>35.71</v>
      </c>
      <c r="N42" s="139">
        <v>28</v>
      </c>
      <c r="O42" s="139">
        <v>26.21</v>
      </c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  <c r="HR42" s="139"/>
      <c r="HS42" s="139"/>
      <c r="HT42" s="139"/>
      <c r="HU42" s="139"/>
      <c r="HV42" s="139"/>
      <c r="HW42" s="139"/>
      <c r="HX42" s="139"/>
      <c r="HY42" s="139"/>
      <c r="HZ42" s="139"/>
      <c r="IA42" s="139"/>
      <c r="IB42" s="139"/>
      <c r="IC42" s="139"/>
      <c r="ID42" s="139"/>
      <c r="IE42" s="139"/>
      <c r="IF42" s="139"/>
      <c r="IG42" s="139"/>
      <c r="IH42" s="139"/>
      <c r="II42" s="139"/>
      <c r="IJ42" s="139"/>
      <c r="IK42" s="139"/>
      <c r="IL42" s="139"/>
      <c r="IM42" s="139"/>
      <c r="IN42" s="139"/>
      <c r="IO42" s="139"/>
      <c r="IP42" s="139"/>
      <c r="IQ42" s="139"/>
      <c r="IR42" s="139"/>
      <c r="IS42" s="139"/>
      <c r="IT42" s="139"/>
      <c r="IU42" s="139"/>
      <c r="IV42" s="139"/>
      <c r="IW42" s="139"/>
      <c r="IX42" s="139"/>
      <c r="IY42" s="139"/>
      <c r="IZ42" s="139"/>
      <c r="JA42" s="139"/>
      <c r="JB42" s="139"/>
      <c r="JC42" s="139"/>
      <c r="JD42" s="139"/>
      <c r="JE42" s="139"/>
      <c r="JF42" s="139"/>
      <c r="JG42" s="139"/>
      <c r="JH42" s="139"/>
      <c r="JI42" s="139"/>
      <c r="JJ42" s="139"/>
      <c r="JK42" s="139"/>
      <c r="JL42" s="139"/>
      <c r="JM42" s="139"/>
      <c r="JN42" s="139"/>
      <c r="JO42" s="139"/>
      <c r="JP42" s="139"/>
      <c r="JQ42" s="139"/>
      <c r="JR42" s="139"/>
      <c r="JS42" s="139"/>
      <c r="JT42" s="139"/>
      <c r="JU42" s="139"/>
      <c r="JV42" s="139"/>
      <c r="JW42" s="139"/>
      <c r="JX42" s="139"/>
      <c r="JY42" s="139"/>
      <c r="JZ42" s="139"/>
      <c r="KA42" s="139"/>
      <c r="KB42" s="139"/>
      <c r="KC42" s="139"/>
      <c r="KD42" s="139"/>
      <c r="KE42" s="139"/>
      <c r="KF42" s="139"/>
      <c r="KG42" s="139"/>
      <c r="KH42" s="139"/>
      <c r="KI42" s="139"/>
      <c r="KJ42" s="139"/>
      <c r="KK42" s="139"/>
      <c r="KL42" s="139"/>
      <c r="KM42" s="139"/>
      <c r="KN42" s="139"/>
      <c r="KO42" s="139"/>
      <c r="KP42" s="139"/>
      <c r="KQ42" s="139"/>
      <c r="KR42" s="139"/>
      <c r="KS42" s="139"/>
      <c r="KT42" s="139"/>
      <c r="KU42" s="139"/>
    </row>
    <row r="43" spans="1:307" s="130" customFormat="1" ht="10" customHeight="1" x14ac:dyDescent="0.2">
      <c r="A43" s="140" t="s">
        <v>1446</v>
      </c>
      <c r="B43" s="141">
        <v>72.978650000000002</v>
      </c>
      <c r="C43" s="141">
        <v>72.316600000000008</v>
      </c>
      <c r="D43" s="141">
        <v>71.226650000000078</v>
      </c>
      <c r="E43" s="141">
        <v>72.487799999999993</v>
      </c>
      <c r="F43" s="141">
        <v>72.902199999999993</v>
      </c>
      <c r="G43" s="141">
        <v>76.566600000000008</v>
      </c>
      <c r="H43" s="141">
        <v>80.248100000000079</v>
      </c>
      <c r="I43" s="141"/>
      <c r="J43" s="141">
        <v>14.12</v>
      </c>
      <c r="K43" s="141">
        <v>14.37</v>
      </c>
      <c r="L43" s="141">
        <v>12.44</v>
      </c>
      <c r="M43" s="141">
        <v>13.32</v>
      </c>
      <c r="N43" s="141">
        <v>27</v>
      </c>
      <c r="O43" s="141">
        <v>26.11</v>
      </c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/>
      <c r="CX43" s="141"/>
      <c r="CY43" s="141"/>
      <c r="CZ43" s="141"/>
      <c r="DA43" s="141"/>
      <c r="DB43" s="141"/>
      <c r="DC43" s="141"/>
      <c r="DD43" s="141"/>
      <c r="DE43" s="141"/>
      <c r="DF43" s="141"/>
      <c r="DG43" s="141"/>
      <c r="DH43" s="141"/>
      <c r="DI43" s="141"/>
      <c r="DJ43" s="141"/>
      <c r="DK43" s="141"/>
      <c r="DL43" s="141"/>
      <c r="DM43" s="141"/>
      <c r="DN43" s="141"/>
      <c r="DO43" s="141"/>
      <c r="DP43" s="141"/>
      <c r="DQ43" s="141"/>
      <c r="DR43" s="141"/>
      <c r="DS43" s="141"/>
      <c r="DT43" s="141"/>
      <c r="DU43" s="141"/>
      <c r="DV43" s="141"/>
      <c r="DW43" s="141"/>
      <c r="DX43" s="141"/>
      <c r="DY43" s="141"/>
      <c r="DZ43" s="141"/>
      <c r="EA43" s="141"/>
      <c r="EB43" s="141"/>
      <c r="EC43" s="141"/>
      <c r="ED43" s="141"/>
      <c r="EE43" s="141"/>
      <c r="EF43" s="141"/>
      <c r="EG43" s="141"/>
      <c r="EH43" s="141"/>
      <c r="EI43" s="141"/>
      <c r="EJ43" s="141"/>
      <c r="EK43" s="141"/>
      <c r="EL43" s="141"/>
      <c r="EM43" s="141"/>
      <c r="EN43" s="141"/>
      <c r="EO43" s="141"/>
      <c r="EP43" s="141"/>
      <c r="EQ43" s="141"/>
      <c r="ER43" s="141"/>
      <c r="ES43" s="141"/>
      <c r="ET43" s="141"/>
      <c r="EU43" s="141"/>
      <c r="EV43" s="141"/>
      <c r="EW43" s="141"/>
      <c r="EX43" s="141"/>
      <c r="EY43" s="141"/>
      <c r="EZ43" s="141"/>
      <c r="FA43" s="141"/>
      <c r="FB43" s="141"/>
      <c r="FC43" s="141"/>
      <c r="FD43" s="141"/>
      <c r="FE43" s="141"/>
      <c r="FF43" s="141"/>
      <c r="FG43" s="141"/>
      <c r="FH43" s="141"/>
      <c r="FI43" s="141"/>
      <c r="FJ43" s="141"/>
      <c r="FK43" s="141"/>
      <c r="FL43" s="141"/>
      <c r="FM43" s="141"/>
      <c r="FN43" s="141"/>
      <c r="FO43" s="141"/>
      <c r="FP43" s="141"/>
      <c r="FQ43" s="141"/>
      <c r="FR43" s="141"/>
      <c r="FS43" s="141"/>
      <c r="FT43" s="141"/>
      <c r="FU43" s="141"/>
      <c r="FV43" s="141"/>
      <c r="FW43" s="141"/>
      <c r="FX43" s="141"/>
      <c r="FY43" s="141"/>
      <c r="FZ43" s="141"/>
      <c r="GA43" s="141"/>
      <c r="GB43" s="141"/>
      <c r="GC43" s="141"/>
      <c r="GD43" s="141"/>
      <c r="GE43" s="141"/>
      <c r="GF43" s="141"/>
      <c r="GG43" s="141"/>
      <c r="GH43" s="141"/>
      <c r="GI43" s="141"/>
      <c r="GJ43" s="141"/>
      <c r="GK43" s="141"/>
      <c r="GL43" s="141"/>
      <c r="GM43" s="141"/>
      <c r="GN43" s="141"/>
      <c r="GO43" s="141"/>
      <c r="GP43" s="141"/>
      <c r="GQ43" s="141"/>
      <c r="GR43" s="141"/>
      <c r="GS43" s="141"/>
      <c r="GT43" s="141"/>
      <c r="GU43" s="141"/>
      <c r="GV43" s="141"/>
      <c r="GW43" s="141"/>
      <c r="GX43" s="141"/>
      <c r="GY43" s="141"/>
      <c r="GZ43" s="141"/>
      <c r="HA43" s="141"/>
      <c r="HB43" s="141"/>
      <c r="HC43" s="141"/>
      <c r="HD43" s="141"/>
      <c r="HE43" s="141"/>
      <c r="HF43" s="141"/>
      <c r="HG43" s="141"/>
      <c r="HH43" s="141"/>
      <c r="HI43" s="141"/>
      <c r="HJ43" s="141"/>
      <c r="HK43" s="141"/>
      <c r="HL43" s="141"/>
      <c r="HM43" s="141"/>
      <c r="HN43" s="141"/>
      <c r="HO43" s="141"/>
      <c r="HP43" s="141"/>
      <c r="HQ43" s="141"/>
      <c r="HR43" s="141"/>
      <c r="HS43" s="141"/>
      <c r="HT43" s="141"/>
      <c r="HU43" s="141"/>
      <c r="HV43" s="141"/>
      <c r="HW43" s="141"/>
      <c r="HX43" s="141"/>
      <c r="HY43" s="141"/>
      <c r="HZ43" s="141"/>
      <c r="IA43" s="141"/>
      <c r="IB43" s="141"/>
      <c r="IC43" s="141"/>
      <c r="ID43" s="141"/>
      <c r="IE43" s="141"/>
      <c r="IF43" s="141"/>
      <c r="IG43" s="141"/>
      <c r="IH43" s="141"/>
      <c r="II43" s="141"/>
      <c r="IJ43" s="141"/>
      <c r="IK43" s="141"/>
      <c r="IL43" s="141"/>
      <c r="IM43" s="141"/>
      <c r="IN43" s="141"/>
      <c r="IO43" s="141"/>
      <c r="IP43" s="141"/>
      <c r="IQ43" s="141"/>
      <c r="IR43" s="141"/>
      <c r="IS43" s="141"/>
      <c r="IT43" s="141"/>
      <c r="IU43" s="141"/>
      <c r="IV43" s="141"/>
      <c r="IW43" s="141"/>
      <c r="IX43" s="141"/>
      <c r="IY43" s="141"/>
      <c r="IZ43" s="141"/>
      <c r="JA43" s="141"/>
      <c r="JB43" s="141"/>
      <c r="JC43" s="141"/>
      <c r="JD43" s="141"/>
      <c r="JE43" s="141"/>
      <c r="JF43" s="141"/>
      <c r="JG43" s="141"/>
      <c r="JH43" s="141"/>
      <c r="JI43" s="141"/>
      <c r="JJ43" s="141"/>
      <c r="JK43" s="141"/>
      <c r="JL43" s="141"/>
      <c r="JM43" s="141"/>
      <c r="JN43" s="141"/>
      <c r="JO43" s="141"/>
      <c r="JP43" s="141"/>
      <c r="JQ43" s="141"/>
      <c r="JR43" s="141"/>
      <c r="JS43" s="141"/>
      <c r="JT43" s="141"/>
      <c r="JU43" s="141"/>
      <c r="JV43" s="141"/>
      <c r="JW43" s="141"/>
      <c r="JX43" s="141"/>
      <c r="JY43" s="141"/>
      <c r="JZ43" s="141"/>
      <c r="KA43" s="141"/>
      <c r="KB43" s="141"/>
      <c r="KC43" s="141"/>
      <c r="KD43" s="141"/>
      <c r="KE43" s="141"/>
      <c r="KF43" s="141"/>
      <c r="KG43" s="141"/>
      <c r="KH43" s="141"/>
      <c r="KI43" s="141"/>
      <c r="KJ43" s="141"/>
      <c r="KK43" s="141"/>
      <c r="KL43" s="141"/>
      <c r="KM43" s="141"/>
      <c r="KN43" s="141"/>
      <c r="KO43" s="141"/>
      <c r="KP43" s="141"/>
      <c r="KQ43" s="141"/>
      <c r="KR43" s="141"/>
      <c r="KS43" s="141"/>
      <c r="KT43" s="141"/>
      <c r="KU43" s="141"/>
    </row>
    <row r="44" spans="1:307" ht="10" customHeight="1" x14ac:dyDescent="0.2">
      <c r="A44" s="134" t="s">
        <v>1447</v>
      </c>
      <c r="B44" s="139">
        <v>21.601050000000001</v>
      </c>
      <c r="C44" s="139">
        <v>21.62135</v>
      </c>
      <c r="D44" s="139">
        <v>21.625650000000022</v>
      </c>
      <c r="E44" s="139">
        <v>22.037400000000002</v>
      </c>
      <c r="F44" s="139">
        <v>21.354199999999999</v>
      </c>
      <c r="G44" s="139">
        <v>21.156300000000002</v>
      </c>
      <c r="H44" s="139">
        <v>21.873500000000021</v>
      </c>
      <c r="I44" s="139"/>
      <c r="J44" s="139">
        <v>20.420000000000002</v>
      </c>
      <c r="K44" s="139">
        <v>19.66</v>
      </c>
      <c r="L44" s="139">
        <v>22.07</v>
      </c>
      <c r="M44" s="139">
        <v>22.18</v>
      </c>
      <c r="N44" s="139">
        <v>22</v>
      </c>
      <c r="O44" s="139">
        <v>22.47</v>
      </c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  <c r="HR44" s="139"/>
      <c r="HS44" s="139"/>
      <c r="HT44" s="139"/>
      <c r="HU44" s="139"/>
      <c r="HV44" s="139"/>
      <c r="HW44" s="139"/>
      <c r="HX44" s="139"/>
      <c r="HY44" s="139"/>
      <c r="HZ44" s="139"/>
      <c r="IA44" s="139"/>
      <c r="IB44" s="139"/>
      <c r="IC44" s="139"/>
      <c r="ID44" s="139"/>
      <c r="IE44" s="139"/>
      <c r="IF44" s="139"/>
      <c r="IG44" s="139"/>
      <c r="IH44" s="139"/>
      <c r="II44" s="139"/>
      <c r="IJ44" s="139"/>
      <c r="IK44" s="139"/>
      <c r="IL44" s="139"/>
      <c r="IM44" s="139"/>
      <c r="IN44" s="139"/>
      <c r="IO44" s="139"/>
      <c r="IP44" s="139"/>
      <c r="IQ44" s="139"/>
      <c r="IR44" s="139"/>
      <c r="IS44" s="139"/>
      <c r="IT44" s="139"/>
      <c r="IU44" s="139"/>
      <c r="IV44" s="139"/>
      <c r="IW44" s="139"/>
      <c r="IX44" s="139"/>
      <c r="IY44" s="139"/>
      <c r="IZ44" s="139"/>
      <c r="JA44" s="139"/>
      <c r="JB44" s="139"/>
      <c r="JC44" s="139"/>
      <c r="JD44" s="139"/>
      <c r="JE44" s="139"/>
      <c r="JF44" s="139"/>
      <c r="JG44" s="139"/>
      <c r="JH44" s="139"/>
      <c r="JI44" s="139"/>
      <c r="JJ44" s="139"/>
      <c r="JK44" s="139"/>
      <c r="JL44" s="139"/>
      <c r="JM44" s="139"/>
      <c r="JN44" s="139"/>
      <c r="JO44" s="139"/>
      <c r="JP44" s="139"/>
      <c r="JQ44" s="139"/>
      <c r="JR44" s="139"/>
      <c r="JS44" s="139"/>
      <c r="JT44" s="139"/>
      <c r="JU44" s="139"/>
      <c r="JV44" s="139"/>
      <c r="JW44" s="139"/>
      <c r="JX44" s="139"/>
      <c r="JY44" s="139"/>
      <c r="JZ44" s="139"/>
      <c r="KA44" s="139"/>
      <c r="KB44" s="139"/>
      <c r="KC44" s="139"/>
      <c r="KD44" s="139"/>
      <c r="KE44" s="139"/>
      <c r="KF44" s="139"/>
      <c r="KG44" s="139"/>
      <c r="KH44" s="139"/>
      <c r="KI44" s="139"/>
      <c r="KJ44" s="139"/>
      <c r="KK44" s="139"/>
      <c r="KL44" s="139"/>
      <c r="KM44" s="139"/>
      <c r="KN44" s="139"/>
      <c r="KO44" s="139"/>
      <c r="KP44" s="139"/>
      <c r="KQ44" s="139"/>
      <c r="KR44" s="139"/>
      <c r="KS44" s="139"/>
      <c r="KT44" s="139"/>
      <c r="KU44" s="139"/>
    </row>
    <row r="45" spans="1:307" ht="10" customHeight="1" x14ac:dyDescent="0.2">
      <c r="A45" s="134" t="s">
        <v>1448</v>
      </c>
      <c r="B45" s="139">
        <v>106.74445</v>
      </c>
      <c r="C45" s="139">
        <v>104.44515</v>
      </c>
      <c r="D45" s="139">
        <v>90.845100000000087</v>
      </c>
      <c r="E45" s="139">
        <v>97.861499999999992</v>
      </c>
      <c r="F45" s="139">
        <v>94.57</v>
      </c>
      <c r="G45" s="139">
        <v>94.119299999999996</v>
      </c>
      <c r="H45" s="139">
        <v>88.182700000000082</v>
      </c>
      <c r="I45" s="139"/>
      <c r="J45" s="139">
        <v>51.51</v>
      </c>
      <c r="K45" s="139">
        <v>51.18</v>
      </c>
      <c r="L45" s="139">
        <v>19.66</v>
      </c>
      <c r="M45" s="139">
        <v>18.55</v>
      </c>
      <c r="N45" s="139">
        <v>43</v>
      </c>
      <c r="O45" s="139">
        <v>44.71</v>
      </c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  <c r="HR45" s="139"/>
      <c r="HS45" s="139"/>
      <c r="HT45" s="139"/>
      <c r="HU45" s="139"/>
      <c r="HV45" s="139"/>
      <c r="HW45" s="139"/>
      <c r="HX45" s="139"/>
      <c r="HY45" s="139"/>
      <c r="HZ45" s="139"/>
      <c r="IA45" s="139"/>
      <c r="IB45" s="139"/>
      <c r="IC45" s="139"/>
      <c r="ID45" s="139"/>
      <c r="IE45" s="139"/>
      <c r="IF45" s="139"/>
      <c r="IG45" s="139"/>
      <c r="IH45" s="139"/>
      <c r="II45" s="139"/>
      <c r="IJ45" s="139"/>
      <c r="IK45" s="139"/>
      <c r="IL45" s="139"/>
      <c r="IM45" s="139"/>
      <c r="IN45" s="139"/>
      <c r="IO45" s="139"/>
      <c r="IP45" s="139"/>
      <c r="IQ45" s="139"/>
      <c r="IR45" s="139"/>
      <c r="IS45" s="139"/>
      <c r="IT45" s="139"/>
      <c r="IU45" s="139"/>
      <c r="IV45" s="139"/>
      <c r="IW45" s="139"/>
      <c r="IX45" s="139"/>
      <c r="IY45" s="139"/>
      <c r="IZ45" s="139"/>
      <c r="JA45" s="139"/>
      <c r="JB45" s="139"/>
      <c r="JC45" s="139"/>
      <c r="JD45" s="139"/>
      <c r="JE45" s="139"/>
      <c r="JF45" s="139"/>
      <c r="JG45" s="139"/>
      <c r="JH45" s="139"/>
      <c r="JI45" s="139"/>
      <c r="JJ45" s="139"/>
      <c r="JK45" s="139"/>
      <c r="JL45" s="139"/>
      <c r="JM45" s="139"/>
      <c r="JN45" s="139"/>
      <c r="JO45" s="139"/>
      <c r="JP45" s="139"/>
      <c r="JQ45" s="139"/>
      <c r="JR45" s="139"/>
      <c r="JS45" s="139"/>
      <c r="JT45" s="139"/>
      <c r="JU45" s="139"/>
      <c r="JV45" s="139"/>
      <c r="JW45" s="139"/>
      <c r="JX45" s="139"/>
      <c r="JY45" s="139"/>
      <c r="JZ45" s="139"/>
      <c r="KA45" s="139"/>
      <c r="KB45" s="139"/>
      <c r="KC45" s="139"/>
      <c r="KD45" s="139"/>
      <c r="KE45" s="139"/>
      <c r="KF45" s="139"/>
      <c r="KG45" s="139"/>
      <c r="KH45" s="139"/>
      <c r="KI45" s="139"/>
      <c r="KJ45" s="139"/>
      <c r="KK45" s="139"/>
      <c r="KL45" s="139"/>
      <c r="KM45" s="139"/>
      <c r="KN45" s="139"/>
      <c r="KO45" s="139"/>
      <c r="KP45" s="139"/>
      <c r="KQ45" s="139"/>
      <c r="KR45" s="139"/>
      <c r="KS45" s="139"/>
      <c r="KT45" s="139"/>
      <c r="KU45" s="139"/>
    </row>
    <row r="46" spans="1:307" ht="10" customHeight="1" x14ac:dyDescent="0.2">
      <c r="A46" s="134" t="s">
        <v>1449</v>
      </c>
      <c r="B46" s="139">
        <v>111.05875</v>
      </c>
      <c r="C46" s="139">
        <v>110.8828</v>
      </c>
      <c r="D46" s="139">
        <v>111.33205000000011</v>
      </c>
      <c r="E46" s="139">
        <v>112.67190000000001</v>
      </c>
      <c r="F46" s="139">
        <v>113.03320000000001</v>
      </c>
      <c r="G46" s="139">
        <v>115.72109999999999</v>
      </c>
      <c r="H46" s="139">
        <v>115.41060000000012</v>
      </c>
      <c r="I46" s="139"/>
      <c r="J46" s="139">
        <v>86.7</v>
      </c>
      <c r="K46" s="139">
        <v>89.91</v>
      </c>
      <c r="L46" s="139">
        <v>129.5</v>
      </c>
      <c r="M46" s="139">
        <v>130.47</v>
      </c>
      <c r="N46" s="139">
        <v>120</v>
      </c>
      <c r="O46" s="139">
        <v>112.79</v>
      </c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  <c r="HR46" s="139"/>
      <c r="HS46" s="139"/>
      <c r="HT46" s="139"/>
      <c r="HU46" s="139"/>
      <c r="HV46" s="139"/>
      <c r="HW46" s="139"/>
      <c r="HX46" s="139"/>
      <c r="HY46" s="139"/>
      <c r="HZ46" s="139"/>
      <c r="IA46" s="139"/>
      <c r="IB46" s="139"/>
      <c r="IC46" s="139"/>
      <c r="ID46" s="139"/>
      <c r="IE46" s="139"/>
      <c r="IF46" s="139"/>
      <c r="IG46" s="139"/>
      <c r="IH46" s="139"/>
      <c r="II46" s="139"/>
      <c r="IJ46" s="139"/>
      <c r="IK46" s="139"/>
      <c r="IL46" s="139"/>
      <c r="IM46" s="139"/>
      <c r="IN46" s="139"/>
      <c r="IO46" s="139"/>
      <c r="IP46" s="139"/>
      <c r="IQ46" s="139"/>
      <c r="IR46" s="139"/>
      <c r="IS46" s="139"/>
      <c r="IT46" s="139"/>
      <c r="IU46" s="139"/>
      <c r="IV46" s="139"/>
      <c r="IW46" s="139"/>
      <c r="IX46" s="139"/>
      <c r="IY46" s="139"/>
      <c r="IZ46" s="139"/>
      <c r="JA46" s="139"/>
      <c r="JB46" s="139"/>
      <c r="JC46" s="139"/>
      <c r="JD46" s="139"/>
      <c r="JE46" s="139"/>
      <c r="JF46" s="139"/>
      <c r="JG46" s="139"/>
      <c r="JH46" s="139"/>
      <c r="JI46" s="139"/>
      <c r="JJ46" s="139"/>
      <c r="JK46" s="139"/>
      <c r="JL46" s="139"/>
      <c r="JM46" s="139"/>
      <c r="JN46" s="139"/>
      <c r="JO46" s="139"/>
      <c r="JP46" s="139"/>
      <c r="JQ46" s="139"/>
      <c r="JR46" s="139"/>
      <c r="JS46" s="139"/>
      <c r="JT46" s="139"/>
      <c r="JU46" s="139"/>
      <c r="JV46" s="139"/>
      <c r="JW46" s="139"/>
      <c r="JX46" s="139"/>
      <c r="JY46" s="139"/>
      <c r="JZ46" s="139"/>
      <c r="KA46" s="139"/>
      <c r="KB46" s="139"/>
      <c r="KC46" s="139"/>
      <c r="KD46" s="139"/>
      <c r="KE46" s="139"/>
      <c r="KF46" s="139"/>
      <c r="KG46" s="139"/>
      <c r="KH46" s="139"/>
      <c r="KI46" s="139"/>
      <c r="KJ46" s="139"/>
      <c r="KK46" s="139"/>
      <c r="KL46" s="139"/>
      <c r="KM46" s="139"/>
      <c r="KN46" s="139"/>
      <c r="KO46" s="139"/>
      <c r="KP46" s="139"/>
      <c r="KQ46" s="139"/>
      <c r="KR46" s="139"/>
      <c r="KS46" s="139"/>
      <c r="KT46" s="139"/>
      <c r="KU46" s="139"/>
    </row>
    <row r="47" spans="1:307" ht="10" customHeight="1" x14ac:dyDescent="0.2">
      <c r="A47" s="134" t="s">
        <v>1450</v>
      </c>
      <c r="B47" s="139">
        <v>2.8663500000000002</v>
      </c>
      <c r="C47" s="139">
        <v>3.4228000000000001</v>
      </c>
      <c r="D47" s="139">
        <v>2.3160000000000021</v>
      </c>
      <c r="E47" s="139">
        <v>3.8411999999999997</v>
      </c>
      <c r="F47" s="139">
        <v>3.7141999999999999</v>
      </c>
      <c r="G47" s="139">
        <v>5.1084000000000005</v>
      </c>
      <c r="H47" s="139">
        <v>3.8509000000000042</v>
      </c>
      <c r="I47" s="139"/>
      <c r="J47" s="139">
        <v>13.14</v>
      </c>
      <c r="K47" s="139">
        <v>14.7</v>
      </c>
      <c r="L47" s="139">
        <v>10.59</v>
      </c>
      <c r="M47" s="139">
        <v>9.33</v>
      </c>
      <c r="N47" s="139">
        <v>42</v>
      </c>
      <c r="O47" s="139">
        <v>42.05</v>
      </c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39"/>
      <c r="DL47" s="139"/>
      <c r="DM47" s="139"/>
      <c r="DN47" s="139"/>
      <c r="DO47" s="139"/>
      <c r="DP47" s="139"/>
      <c r="DQ47" s="139"/>
      <c r="DR47" s="139"/>
      <c r="DS47" s="139"/>
      <c r="DT47" s="139"/>
      <c r="DU47" s="139"/>
      <c r="DV47" s="139"/>
      <c r="DW47" s="139"/>
      <c r="DX47" s="139"/>
      <c r="DY47" s="139"/>
      <c r="DZ47" s="139"/>
      <c r="EA47" s="139"/>
      <c r="EB47" s="139"/>
      <c r="EC47" s="139"/>
      <c r="ED47" s="139"/>
      <c r="EE47" s="139"/>
      <c r="EF47" s="139"/>
      <c r="EG47" s="139"/>
      <c r="EH47" s="139"/>
      <c r="EI47" s="139"/>
      <c r="EJ47" s="139"/>
      <c r="EK47" s="139"/>
      <c r="EL47" s="139"/>
      <c r="EM47" s="139"/>
      <c r="EN47" s="139"/>
      <c r="EO47" s="139"/>
      <c r="EP47" s="139"/>
      <c r="EQ47" s="139"/>
      <c r="ER47" s="139"/>
      <c r="ES47" s="139"/>
      <c r="ET47" s="139"/>
      <c r="EU47" s="139"/>
      <c r="EV47" s="139"/>
      <c r="EW47" s="139"/>
      <c r="EX47" s="139"/>
      <c r="EY47" s="139"/>
      <c r="EZ47" s="139"/>
      <c r="FA47" s="139"/>
      <c r="FB47" s="139"/>
      <c r="FC47" s="139"/>
      <c r="FD47" s="139"/>
      <c r="FE47" s="139"/>
      <c r="FF47" s="139"/>
      <c r="FG47" s="139"/>
      <c r="FH47" s="139"/>
      <c r="FI47" s="139"/>
      <c r="FJ47" s="139"/>
      <c r="FK47" s="139"/>
      <c r="FL47" s="139"/>
      <c r="FM47" s="139"/>
      <c r="FN47" s="139"/>
      <c r="FO47" s="139"/>
      <c r="FP47" s="139"/>
      <c r="FQ47" s="139"/>
      <c r="FR47" s="139"/>
      <c r="FS47" s="139"/>
      <c r="FT47" s="139"/>
      <c r="FU47" s="139"/>
      <c r="FV47" s="139"/>
      <c r="FW47" s="139"/>
      <c r="FX47" s="139"/>
      <c r="FY47" s="139"/>
      <c r="FZ47" s="139"/>
      <c r="GA47" s="139"/>
      <c r="GB47" s="139"/>
      <c r="GC47" s="139"/>
      <c r="GD47" s="139"/>
      <c r="GE47" s="139"/>
      <c r="GF47" s="139"/>
      <c r="GG47" s="139"/>
      <c r="GH47" s="139"/>
      <c r="GI47" s="139"/>
      <c r="GJ47" s="139"/>
      <c r="GK47" s="139"/>
      <c r="GL47" s="139"/>
      <c r="GM47" s="139"/>
      <c r="GN47" s="139"/>
      <c r="GO47" s="139"/>
      <c r="GP47" s="139"/>
      <c r="GQ47" s="139"/>
      <c r="GR47" s="139"/>
      <c r="GS47" s="139"/>
      <c r="GT47" s="139"/>
      <c r="GU47" s="139"/>
      <c r="GV47" s="139"/>
      <c r="GW47" s="139"/>
      <c r="GX47" s="139"/>
      <c r="GY47" s="139"/>
      <c r="GZ47" s="139"/>
      <c r="HA47" s="139"/>
      <c r="HB47" s="139"/>
      <c r="HC47" s="139"/>
      <c r="HD47" s="139"/>
      <c r="HE47" s="139"/>
      <c r="HF47" s="139"/>
      <c r="HG47" s="139"/>
      <c r="HH47" s="139"/>
      <c r="HI47" s="139"/>
      <c r="HJ47" s="139"/>
      <c r="HK47" s="139"/>
      <c r="HL47" s="139"/>
      <c r="HM47" s="139"/>
      <c r="HN47" s="139"/>
      <c r="HO47" s="139"/>
      <c r="HP47" s="139"/>
      <c r="HQ47" s="139"/>
      <c r="HR47" s="139"/>
      <c r="HS47" s="139"/>
      <c r="HT47" s="139"/>
      <c r="HU47" s="139"/>
      <c r="HV47" s="139"/>
      <c r="HW47" s="139"/>
      <c r="HX47" s="139"/>
      <c r="HY47" s="139"/>
      <c r="HZ47" s="139"/>
      <c r="IA47" s="139"/>
      <c r="IB47" s="139"/>
      <c r="IC47" s="139"/>
      <c r="ID47" s="139"/>
      <c r="IE47" s="139"/>
      <c r="IF47" s="139"/>
      <c r="IG47" s="139"/>
      <c r="IH47" s="139"/>
      <c r="II47" s="139"/>
      <c r="IJ47" s="139"/>
      <c r="IK47" s="139"/>
      <c r="IL47" s="139"/>
      <c r="IM47" s="139"/>
      <c r="IN47" s="139"/>
      <c r="IO47" s="139"/>
      <c r="IP47" s="139"/>
      <c r="IQ47" s="139"/>
      <c r="IR47" s="139"/>
      <c r="IS47" s="139"/>
      <c r="IT47" s="139"/>
      <c r="IU47" s="139"/>
      <c r="IV47" s="139"/>
      <c r="IW47" s="139"/>
      <c r="IX47" s="139"/>
      <c r="IY47" s="139"/>
      <c r="IZ47" s="139"/>
      <c r="JA47" s="139"/>
      <c r="JB47" s="139"/>
      <c r="JC47" s="139"/>
      <c r="JD47" s="139"/>
      <c r="JE47" s="139"/>
      <c r="JF47" s="139"/>
      <c r="JG47" s="139"/>
      <c r="JH47" s="139"/>
      <c r="JI47" s="139"/>
      <c r="JJ47" s="139"/>
      <c r="JK47" s="139"/>
      <c r="JL47" s="139"/>
      <c r="JM47" s="139"/>
      <c r="JN47" s="139"/>
      <c r="JO47" s="139"/>
      <c r="JP47" s="139"/>
      <c r="JQ47" s="139"/>
      <c r="JR47" s="139"/>
      <c r="JS47" s="139"/>
      <c r="JT47" s="139"/>
      <c r="JU47" s="139"/>
      <c r="JV47" s="139"/>
      <c r="JW47" s="139"/>
      <c r="JX47" s="139"/>
      <c r="JY47" s="139"/>
      <c r="JZ47" s="139"/>
      <c r="KA47" s="139"/>
      <c r="KB47" s="139"/>
      <c r="KC47" s="139"/>
      <c r="KD47" s="139"/>
      <c r="KE47" s="139"/>
      <c r="KF47" s="139"/>
      <c r="KG47" s="139"/>
      <c r="KH47" s="139"/>
      <c r="KI47" s="139"/>
      <c r="KJ47" s="139"/>
      <c r="KK47" s="139"/>
      <c r="KL47" s="139"/>
      <c r="KM47" s="139"/>
      <c r="KN47" s="139"/>
      <c r="KO47" s="139"/>
      <c r="KP47" s="139"/>
      <c r="KQ47" s="139"/>
      <c r="KR47" s="139"/>
      <c r="KS47" s="139"/>
      <c r="KT47" s="139"/>
      <c r="KU47" s="139"/>
    </row>
    <row r="48" spans="1:307" ht="10" customHeight="1" x14ac:dyDescent="0.2">
      <c r="A48" s="134" t="s">
        <v>1451</v>
      </c>
      <c r="B48" s="139">
        <v>70.447199999999995</v>
      </c>
      <c r="C48" s="139">
        <v>70.714649999999992</v>
      </c>
      <c r="D48" s="139">
        <v>69.808100000000067</v>
      </c>
      <c r="E48" s="139">
        <v>69.240600000000001</v>
      </c>
      <c r="F48" s="139">
        <v>70.59920000000001</v>
      </c>
      <c r="G48" s="139">
        <v>71.181000000000012</v>
      </c>
      <c r="H48" s="139">
        <v>78.182000000000073</v>
      </c>
      <c r="I48" s="139"/>
      <c r="J48" s="139">
        <v>38.21</v>
      </c>
      <c r="K48" s="139">
        <v>38.33</v>
      </c>
      <c r="L48" s="139">
        <v>25.08</v>
      </c>
      <c r="M48" s="139">
        <v>23.94</v>
      </c>
      <c r="N48" s="139">
        <v>180</v>
      </c>
      <c r="O48" s="139">
        <v>184.36</v>
      </c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39"/>
      <c r="DL48" s="139"/>
      <c r="DM48" s="139"/>
      <c r="DN48" s="139"/>
      <c r="DO48" s="139"/>
      <c r="DP48" s="139"/>
      <c r="DQ48" s="139"/>
      <c r="DR48" s="139"/>
      <c r="DS48" s="139"/>
      <c r="DT48" s="139"/>
      <c r="DU48" s="139"/>
      <c r="DV48" s="139"/>
      <c r="DW48" s="139"/>
      <c r="DX48" s="139"/>
      <c r="DY48" s="139"/>
      <c r="DZ48" s="139"/>
      <c r="EA48" s="139"/>
      <c r="EB48" s="139"/>
      <c r="EC48" s="139"/>
      <c r="ED48" s="139"/>
      <c r="EE48" s="139"/>
      <c r="EF48" s="139"/>
      <c r="EG48" s="139"/>
      <c r="EH48" s="139"/>
      <c r="EI48" s="139"/>
      <c r="EJ48" s="139"/>
      <c r="EK48" s="139"/>
      <c r="EL48" s="139"/>
      <c r="EM48" s="139"/>
      <c r="EN48" s="139"/>
      <c r="EO48" s="139"/>
      <c r="EP48" s="139"/>
      <c r="EQ48" s="139"/>
      <c r="ER48" s="139"/>
      <c r="ES48" s="139"/>
      <c r="ET48" s="139"/>
      <c r="EU48" s="139"/>
      <c r="EV48" s="139"/>
      <c r="EW48" s="139"/>
      <c r="EX48" s="139"/>
      <c r="EY48" s="139"/>
      <c r="EZ48" s="139"/>
      <c r="FA48" s="139"/>
      <c r="FB48" s="139"/>
      <c r="FC48" s="139"/>
      <c r="FD48" s="139"/>
      <c r="FE48" s="139"/>
      <c r="FF48" s="139"/>
      <c r="FG48" s="139"/>
      <c r="FH48" s="139"/>
      <c r="FI48" s="139"/>
      <c r="FJ48" s="139"/>
      <c r="FK48" s="139"/>
      <c r="FL48" s="139"/>
      <c r="FM48" s="139"/>
      <c r="FN48" s="139"/>
      <c r="FO48" s="139"/>
      <c r="FP48" s="139"/>
      <c r="FQ48" s="139"/>
      <c r="FR48" s="139"/>
      <c r="FS48" s="139"/>
      <c r="FT48" s="139"/>
      <c r="FU48" s="139"/>
      <c r="FV48" s="139"/>
      <c r="FW48" s="139"/>
      <c r="FX48" s="139"/>
      <c r="FY48" s="139"/>
      <c r="FZ48" s="139"/>
      <c r="GA48" s="139"/>
      <c r="GB48" s="139"/>
      <c r="GC48" s="139"/>
      <c r="GD48" s="139"/>
      <c r="GE48" s="139"/>
      <c r="GF48" s="139"/>
      <c r="GG48" s="139"/>
      <c r="GH48" s="139"/>
      <c r="GI48" s="139"/>
      <c r="GJ48" s="139"/>
      <c r="GK48" s="139"/>
      <c r="GL48" s="139"/>
      <c r="GM48" s="139"/>
      <c r="GN48" s="139"/>
      <c r="GO48" s="139"/>
      <c r="GP48" s="139"/>
      <c r="GQ48" s="139"/>
      <c r="GR48" s="139"/>
      <c r="GS48" s="139"/>
      <c r="GT48" s="139"/>
      <c r="GU48" s="139"/>
      <c r="GV48" s="139"/>
      <c r="GW48" s="139"/>
      <c r="GX48" s="139"/>
      <c r="GY48" s="139"/>
      <c r="GZ48" s="139"/>
      <c r="HA48" s="139"/>
      <c r="HB48" s="139"/>
      <c r="HC48" s="139"/>
      <c r="HD48" s="139"/>
      <c r="HE48" s="139"/>
      <c r="HF48" s="139"/>
      <c r="HG48" s="139"/>
      <c r="HH48" s="139"/>
      <c r="HI48" s="139"/>
      <c r="HJ48" s="139"/>
      <c r="HK48" s="139"/>
      <c r="HL48" s="139"/>
      <c r="HM48" s="139"/>
      <c r="HN48" s="139"/>
      <c r="HO48" s="139"/>
      <c r="HP48" s="139"/>
      <c r="HQ48" s="139"/>
      <c r="HR48" s="139"/>
      <c r="HS48" s="139"/>
      <c r="HT48" s="139"/>
      <c r="HU48" s="139"/>
      <c r="HV48" s="139"/>
      <c r="HW48" s="139"/>
      <c r="HX48" s="139"/>
      <c r="HY48" s="139"/>
      <c r="HZ48" s="139"/>
      <c r="IA48" s="139"/>
      <c r="IB48" s="139"/>
      <c r="IC48" s="139"/>
      <c r="ID48" s="139"/>
      <c r="IE48" s="139"/>
      <c r="IF48" s="139"/>
      <c r="IG48" s="139"/>
      <c r="IH48" s="139"/>
      <c r="II48" s="139"/>
      <c r="IJ48" s="139"/>
      <c r="IK48" s="139"/>
      <c r="IL48" s="139"/>
      <c r="IM48" s="139"/>
      <c r="IN48" s="139"/>
      <c r="IO48" s="139"/>
      <c r="IP48" s="139"/>
      <c r="IQ48" s="139"/>
      <c r="IR48" s="139"/>
      <c r="IS48" s="139"/>
      <c r="IT48" s="139"/>
      <c r="IU48" s="139"/>
      <c r="IV48" s="139"/>
      <c r="IW48" s="139"/>
      <c r="IX48" s="139"/>
      <c r="IY48" s="139"/>
      <c r="IZ48" s="139"/>
      <c r="JA48" s="139"/>
      <c r="JB48" s="139"/>
      <c r="JC48" s="139"/>
      <c r="JD48" s="139"/>
      <c r="JE48" s="139"/>
      <c r="JF48" s="139"/>
      <c r="JG48" s="139"/>
      <c r="JH48" s="139"/>
      <c r="JI48" s="139"/>
      <c r="JJ48" s="139"/>
      <c r="JK48" s="139"/>
      <c r="JL48" s="139"/>
      <c r="JM48" s="139"/>
      <c r="JN48" s="139"/>
      <c r="JO48" s="139"/>
      <c r="JP48" s="139"/>
      <c r="JQ48" s="139"/>
      <c r="JR48" s="139"/>
      <c r="JS48" s="139"/>
      <c r="JT48" s="139"/>
      <c r="JU48" s="139"/>
      <c r="JV48" s="139"/>
      <c r="JW48" s="139"/>
      <c r="JX48" s="139"/>
      <c r="JY48" s="139"/>
      <c r="JZ48" s="139"/>
      <c r="KA48" s="139"/>
      <c r="KB48" s="139"/>
      <c r="KC48" s="139"/>
      <c r="KD48" s="139"/>
      <c r="KE48" s="139"/>
      <c r="KF48" s="139"/>
      <c r="KG48" s="139"/>
      <c r="KH48" s="139"/>
      <c r="KI48" s="139"/>
      <c r="KJ48" s="139"/>
      <c r="KK48" s="139"/>
      <c r="KL48" s="139"/>
      <c r="KM48" s="139"/>
      <c r="KN48" s="139"/>
      <c r="KO48" s="139"/>
      <c r="KP48" s="139"/>
      <c r="KQ48" s="139"/>
      <c r="KR48" s="139"/>
      <c r="KS48" s="139"/>
      <c r="KT48" s="139"/>
      <c r="KU48" s="139"/>
    </row>
    <row r="49" spans="1:307" ht="10" customHeight="1" x14ac:dyDescent="0.2">
      <c r="A49" s="134" t="s">
        <v>1452</v>
      </c>
      <c r="B49" s="139">
        <v>147.77955</v>
      </c>
      <c r="C49" s="139">
        <v>145.41925000000001</v>
      </c>
      <c r="D49" s="139">
        <v>138.20730000000015</v>
      </c>
      <c r="E49" s="139">
        <v>141.9759</v>
      </c>
      <c r="F49" s="139">
        <v>142.64879999999999</v>
      </c>
      <c r="G49" s="139">
        <v>147.51989999999998</v>
      </c>
      <c r="H49" s="139">
        <v>157.56680000000014</v>
      </c>
      <c r="I49" s="139"/>
      <c r="J49" s="139">
        <v>69.430000000000007</v>
      </c>
      <c r="K49" s="139">
        <v>73.739999999999995</v>
      </c>
      <c r="L49" s="139">
        <v>53.12</v>
      </c>
      <c r="M49" s="139">
        <v>50.54</v>
      </c>
      <c r="N49" s="139">
        <v>410</v>
      </c>
      <c r="O49" s="139">
        <v>437.09</v>
      </c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  <c r="DL49" s="139"/>
      <c r="DM49" s="139"/>
      <c r="DN49" s="139"/>
      <c r="DO49" s="139"/>
      <c r="DP49" s="139"/>
      <c r="DQ49" s="139"/>
      <c r="DR49" s="139"/>
      <c r="DS49" s="139"/>
      <c r="DT49" s="139"/>
      <c r="DU49" s="139"/>
      <c r="DV49" s="139"/>
      <c r="DW49" s="139"/>
      <c r="DX49" s="139"/>
      <c r="DY49" s="139"/>
      <c r="DZ49" s="139"/>
      <c r="EA49" s="139"/>
      <c r="EB49" s="139"/>
      <c r="EC49" s="139"/>
      <c r="ED49" s="139"/>
      <c r="EE49" s="139"/>
      <c r="EF49" s="139"/>
      <c r="EG49" s="139"/>
      <c r="EH49" s="139"/>
      <c r="EI49" s="139"/>
      <c r="EJ49" s="139"/>
      <c r="EK49" s="139"/>
      <c r="EL49" s="139"/>
      <c r="EM49" s="139"/>
      <c r="EN49" s="139"/>
      <c r="EO49" s="139"/>
      <c r="EP49" s="139"/>
      <c r="EQ49" s="139"/>
      <c r="ER49" s="139"/>
      <c r="ES49" s="139"/>
      <c r="ET49" s="139"/>
      <c r="EU49" s="139"/>
      <c r="EV49" s="139"/>
      <c r="EW49" s="139"/>
      <c r="EX49" s="139"/>
      <c r="EY49" s="139"/>
      <c r="EZ49" s="139"/>
      <c r="FA49" s="139"/>
      <c r="FB49" s="139"/>
      <c r="FC49" s="139"/>
      <c r="FD49" s="139"/>
      <c r="FE49" s="139"/>
      <c r="FF49" s="139"/>
      <c r="FG49" s="139"/>
      <c r="FH49" s="139"/>
      <c r="FI49" s="139"/>
      <c r="FJ49" s="139"/>
      <c r="FK49" s="139"/>
      <c r="FL49" s="139"/>
      <c r="FM49" s="139"/>
      <c r="FN49" s="139"/>
      <c r="FO49" s="139"/>
      <c r="FP49" s="139"/>
      <c r="FQ49" s="139"/>
      <c r="FR49" s="139"/>
      <c r="FS49" s="139"/>
      <c r="FT49" s="139"/>
      <c r="FU49" s="139"/>
      <c r="FV49" s="139"/>
      <c r="FW49" s="139"/>
      <c r="FX49" s="139"/>
      <c r="FY49" s="139"/>
      <c r="FZ49" s="139"/>
      <c r="GA49" s="139"/>
      <c r="GB49" s="139"/>
      <c r="GC49" s="139"/>
      <c r="GD49" s="139"/>
      <c r="GE49" s="139"/>
      <c r="GF49" s="139"/>
      <c r="GG49" s="139"/>
      <c r="GH49" s="139"/>
      <c r="GI49" s="139"/>
      <c r="GJ49" s="139"/>
      <c r="GK49" s="139"/>
      <c r="GL49" s="139"/>
      <c r="GM49" s="139"/>
      <c r="GN49" s="139"/>
      <c r="GO49" s="139"/>
      <c r="GP49" s="139"/>
      <c r="GQ49" s="139"/>
      <c r="GR49" s="139"/>
      <c r="GS49" s="139"/>
      <c r="GT49" s="139"/>
      <c r="GU49" s="139"/>
      <c r="GV49" s="139"/>
      <c r="GW49" s="139"/>
      <c r="GX49" s="139"/>
      <c r="GY49" s="139"/>
      <c r="GZ49" s="139"/>
      <c r="HA49" s="139"/>
      <c r="HB49" s="139"/>
      <c r="HC49" s="139"/>
      <c r="HD49" s="139"/>
      <c r="HE49" s="139"/>
      <c r="HF49" s="139"/>
      <c r="HG49" s="139"/>
      <c r="HH49" s="139"/>
      <c r="HI49" s="139"/>
      <c r="HJ49" s="139"/>
      <c r="HK49" s="139"/>
      <c r="HL49" s="139"/>
      <c r="HM49" s="139"/>
      <c r="HN49" s="139"/>
      <c r="HO49" s="139"/>
      <c r="HP49" s="139"/>
      <c r="HQ49" s="139"/>
      <c r="HR49" s="139"/>
      <c r="HS49" s="139"/>
      <c r="HT49" s="139"/>
      <c r="HU49" s="139"/>
      <c r="HV49" s="139"/>
      <c r="HW49" s="139"/>
      <c r="HX49" s="139"/>
      <c r="HY49" s="139"/>
      <c r="HZ49" s="139"/>
      <c r="IA49" s="139"/>
      <c r="IB49" s="139"/>
      <c r="IC49" s="139"/>
      <c r="ID49" s="139"/>
      <c r="IE49" s="139"/>
      <c r="IF49" s="139"/>
      <c r="IG49" s="139"/>
      <c r="IH49" s="139"/>
      <c r="II49" s="139"/>
      <c r="IJ49" s="139"/>
      <c r="IK49" s="139"/>
      <c r="IL49" s="139"/>
      <c r="IM49" s="139"/>
      <c r="IN49" s="139"/>
      <c r="IO49" s="139"/>
      <c r="IP49" s="139"/>
      <c r="IQ49" s="139"/>
      <c r="IR49" s="139"/>
      <c r="IS49" s="139"/>
      <c r="IT49" s="139"/>
      <c r="IU49" s="139"/>
      <c r="IV49" s="139"/>
      <c r="IW49" s="139"/>
      <c r="IX49" s="139"/>
      <c r="IY49" s="139"/>
      <c r="IZ49" s="139"/>
      <c r="JA49" s="139"/>
      <c r="JB49" s="139"/>
      <c r="JC49" s="139"/>
      <c r="JD49" s="139"/>
      <c r="JE49" s="139"/>
      <c r="JF49" s="139"/>
      <c r="JG49" s="139"/>
      <c r="JH49" s="139"/>
      <c r="JI49" s="139"/>
      <c r="JJ49" s="139"/>
      <c r="JK49" s="139"/>
      <c r="JL49" s="139"/>
      <c r="JM49" s="139"/>
      <c r="JN49" s="139"/>
      <c r="JO49" s="139"/>
      <c r="JP49" s="139"/>
      <c r="JQ49" s="139"/>
      <c r="JR49" s="139"/>
      <c r="JS49" s="139"/>
      <c r="JT49" s="139"/>
      <c r="JU49" s="139"/>
      <c r="JV49" s="139"/>
      <c r="JW49" s="139"/>
      <c r="JX49" s="139"/>
      <c r="JY49" s="139"/>
      <c r="JZ49" s="139"/>
      <c r="KA49" s="139"/>
      <c r="KB49" s="139"/>
      <c r="KC49" s="139"/>
      <c r="KD49" s="139"/>
      <c r="KE49" s="139"/>
      <c r="KF49" s="139"/>
      <c r="KG49" s="139"/>
      <c r="KH49" s="139"/>
      <c r="KI49" s="139"/>
      <c r="KJ49" s="139"/>
      <c r="KK49" s="139"/>
      <c r="KL49" s="139"/>
      <c r="KM49" s="139"/>
      <c r="KN49" s="139"/>
      <c r="KO49" s="139"/>
      <c r="KP49" s="139"/>
      <c r="KQ49" s="139"/>
      <c r="KR49" s="139"/>
      <c r="KS49" s="139"/>
      <c r="KT49" s="139"/>
      <c r="KU49" s="139"/>
    </row>
    <row r="50" spans="1:307" ht="10" customHeight="1" x14ac:dyDescent="0.2">
      <c r="A50" s="134" t="s">
        <v>1453</v>
      </c>
      <c r="B50" s="139">
        <v>5.90015</v>
      </c>
      <c r="C50" s="139">
        <v>6.0197500000000002</v>
      </c>
      <c r="D50" s="139">
        <v>5.9154500000000061</v>
      </c>
      <c r="E50" s="139">
        <v>5.8014000000000001</v>
      </c>
      <c r="F50" s="139">
        <v>6.8012000000000006</v>
      </c>
      <c r="G50" s="139">
        <v>6.7122000000000002</v>
      </c>
      <c r="H50" s="139">
        <v>6.4699000000000062</v>
      </c>
      <c r="I50" s="139"/>
      <c r="J50" s="139">
        <v>6.1740000000000004</v>
      </c>
      <c r="K50" s="139">
        <v>5.45</v>
      </c>
      <c r="L50" s="139">
        <v>5.8280000000000003</v>
      </c>
      <c r="M50" s="139">
        <v>4.8899999999999997</v>
      </c>
      <c r="N50" s="139">
        <v>105</v>
      </c>
      <c r="O50" s="139">
        <v>107.76</v>
      </c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  <c r="DL50" s="139"/>
      <c r="DM50" s="139"/>
      <c r="DN50" s="139"/>
      <c r="DO50" s="139"/>
      <c r="DP50" s="139"/>
      <c r="DQ50" s="139"/>
      <c r="DR50" s="139"/>
      <c r="DS50" s="139"/>
      <c r="DT50" s="139"/>
      <c r="DU50" s="139"/>
      <c r="DV50" s="139"/>
      <c r="DW50" s="139"/>
      <c r="DX50" s="139"/>
      <c r="DY50" s="139"/>
      <c r="DZ50" s="139"/>
      <c r="EA50" s="139"/>
      <c r="EB50" s="139"/>
      <c r="EC50" s="139"/>
      <c r="ED50" s="139"/>
      <c r="EE50" s="139"/>
      <c r="EF50" s="139"/>
      <c r="EG50" s="139"/>
      <c r="EH50" s="139"/>
      <c r="EI50" s="139"/>
      <c r="EJ50" s="139"/>
      <c r="EK50" s="139"/>
      <c r="EL50" s="139"/>
      <c r="EM50" s="139"/>
      <c r="EN50" s="139"/>
      <c r="EO50" s="139"/>
      <c r="EP50" s="139"/>
      <c r="EQ50" s="139"/>
      <c r="ER50" s="139"/>
      <c r="ES50" s="139"/>
      <c r="ET50" s="139"/>
      <c r="EU50" s="139"/>
      <c r="EV50" s="139"/>
      <c r="EW50" s="139"/>
      <c r="EX50" s="139"/>
      <c r="EY50" s="139"/>
      <c r="EZ50" s="139"/>
      <c r="FA50" s="139"/>
      <c r="FB50" s="139"/>
      <c r="FC50" s="139"/>
      <c r="FD50" s="139"/>
      <c r="FE50" s="139"/>
      <c r="FF50" s="139"/>
      <c r="FG50" s="139"/>
      <c r="FH50" s="139"/>
      <c r="FI50" s="139"/>
      <c r="FJ50" s="139"/>
      <c r="FK50" s="139"/>
      <c r="FL50" s="139"/>
      <c r="FM50" s="139"/>
      <c r="FN50" s="139"/>
      <c r="FO50" s="139"/>
      <c r="FP50" s="139"/>
      <c r="FQ50" s="139"/>
      <c r="FR50" s="139"/>
      <c r="FS50" s="139"/>
      <c r="FT50" s="139"/>
      <c r="FU50" s="139"/>
      <c r="FV50" s="139"/>
      <c r="FW50" s="139"/>
      <c r="FX50" s="139"/>
      <c r="FY50" s="139"/>
      <c r="FZ50" s="139"/>
      <c r="GA50" s="139"/>
      <c r="GB50" s="139"/>
      <c r="GC50" s="139"/>
      <c r="GD50" s="139"/>
      <c r="GE50" s="139"/>
      <c r="GF50" s="139"/>
      <c r="GG50" s="139"/>
      <c r="GH50" s="139"/>
      <c r="GI50" s="139"/>
      <c r="GJ50" s="139"/>
      <c r="GK50" s="139"/>
      <c r="GL50" s="139"/>
      <c r="GM50" s="139"/>
      <c r="GN50" s="139"/>
      <c r="GO50" s="139"/>
      <c r="GP50" s="139"/>
      <c r="GQ50" s="139"/>
      <c r="GR50" s="139"/>
      <c r="GS50" s="139"/>
      <c r="GT50" s="139"/>
      <c r="GU50" s="139"/>
      <c r="GV50" s="139"/>
      <c r="GW50" s="139"/>
      <c r="GX50" s="139"/>
      <c r="GY50" s="139"/>
      <c r="GZ50" s="139"/>
      <c r="HA50" s="139"/>
      <c r="HB50" s="139"/>
      <c r="HC50" s="139"/>
      <c r="HD50" s="139"/>
      <c r="HE50" s="139"/>
      <c r="HF50" s="139"/>
      <c r="HG50" s="139"/>
      <c r="HH50" s="139"/>
      <c r="HI50" s="139"/>
      <c r="HJ50" s="139"/>
      <c r="HK50" s="139"/>
      <c r="HL50" s="139"/>
      <c r="HM50" s="139"/>
      <c r="HN50" s="139"/>
      <c r="HO50" s="139"/>
      <c r="HP50" s="139"/>
      <c r="HQ50" s="139"/>
      <c r="HR50" s="139"/>
      <c r="HS50" s="139"/>
      <c r="HT50" s="139"/>
      <c r="HU50" s="139"/>
      <c r="HV50" s="139"/>
      <c r="HW50" s="139"/>
      <c r="HX50" s="139"/>
      <c r="HY50" s="139"/>
      <c r="HZ50" s="139"/>
      <c r="IA50" s="139"/>
      <c r="IB50" s="139"/>
      <c r="IC50" s="139"/>
      <c r="ID50" s="139"/>
      <c r="IE50" s="139"/>
      <c r="IF50" s="139"/>
      <c r="IG50" s="139"/>
      <c r="IH50" s="139"/>
      <c r="II50" s="139"/>
      <c r="IJ50" s="139"/>
      <c r="IK50" s="139"/>
      <c r="IL50" s="139"/>
      <c r="IM50" s="139"/>
      <c r="IN50" s="139"/>
      <c r="IO50" s="139"/>
      <c r="IP50" s="139"/>
      <c r="IQ50" s="139"/>
      <c r="IR50" s="139"/>
      <c r="IS50" s="139"/>
      <c r="IT50" s="139"/>
      <c r="IU50" s="139"/>
      <c r="IV50" s="139"/>
      <c r="IW50" s="139"/>
      <c r="IX50" s="139"/>
      <c r="IY50" s="139"/>
      <c r="IZ50" s="139"/>
      <c r="JA50" s="139"/>
      <c r="JB50" s="139"/>
      <c r="JC50" s="139"/>
      <c r="JD50" s="139"/>
      <c r="JE50" s="139"/>
      <c r="JF50" s="139"/>
      <c r="JG50" s="139"/>
      <c r="JH50" s="139"/>
      <c r="JI50" s="139"/>
      <c r="JJ50" s="139"/>
      <c r="JK50" s="139"/>
      <c r="JL50" s="139"/>
      <c r="JM50" s="139"/>
      <c r="JN50" s="139"/>
      <c r="JO50" s="139"/>
      <c r="JP50" s="139"/>
      <c r="JQ50" s="139"/>
      <c r="JR50" s="139"/>
      <c r="JS50" s="139"/>
      <c r="JT50" s="139"/>
      <c r="JU50" s="139"/>
      <c r="JV50" s="139"/>
      <c r="JW50" s="139"/>
      <c r="JX50" s="139"/>
      <c r="JY50" s="139"/>
      <c r="JZ50" s="139"/>
      <c r="KA50" s="139"/>
      <c r="KB50" s="139"/>
      <c r="KC50" s="139"/>
      <c r="KD50" s="139"/>
      <c r="KE50" s="139"/>
      <c r="KF50" s="139"/>
      <c r="KG50" s="139"/>
      <c r="KH50" s="139"/>
      <c r="KI50" s="139"/>
      <c r="KJ50" s="139"/>
      <c r="KK50" s="139"/>
      <c r="KL50" s="139"/>
      <c r="KM50" s="139"/>
      <c r="KN50" s="139"/>
      <c r="KO50" s="139"/>
      <c r="KP50" s="139"/>
      <c r="KQ50" s="139"/>
      <c r="KR50" s="139"/>
      <c r="KS50" s="139"/>
      <c r="KT50" s="139"/>
      <c r="KU50" s="139"/>
    </row>
    <row r="51" spans="1:307" s="134" customFormat="1" ht="10" customHeight="1" x14ac:dyDescent="0.2">
      <c r="A51" s="134" t="s">
        <v>1454</v>
      </c>
      <c r="B51" s="139">
        <v>63.453699999999998</v>
      </c>
      <c r="C51" s="139">
        <v>63.948649999999994</v>
      </c>
      <c r="D51" s="139">
        <v>63.111000000000068</v>
      </c>
      <c r="E51" s="139">
        <v>61.944299999999998</v>
      </c>
      <c r="F51" s="139">
        <v>62.357399999999998</v>
      </c>
      <c r="G51" s="139">
        <v>64.815299999999993</v>
      </c>
      <c r="H51" s="139">
        <v>68.13280000000006</v>
      </c>
      <c r="I51" s="139"/>
      <c r="J51" s="139">
        <v>30.49</v>
      </c>
      <c r="K51" s="139">
        <v>29.96</v>
      </c>
      <c r="L51" s="139">
        <v>28.26</v>
      </c>
      <c r="M51" s="139">
        <v>29.33</v>
      </c>
      <c r="N51" s="139">
        <v>200</v>
      </c>
      <c r="O51" s="139">
        <v>202.46</v>
      </c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  <c r="DL51" s="139"/>
      <c r="DM51" s="139"/>
      <c r="DN51" s="139"/>
      <c r="DO51" s="139"/>
      <c r="DP51" s="139"/>
      <c r="DQ51" s="139"/>
      <c r="DR51" s="139"/>
      <c r="DS51" s="139"/>
      <c r="DT51" s="139"/>
      <c r="DU51" s="139"/>
      <c r="DV51" s="139"/>
      <c r="DW51" s="139"/>
      <c r="DX51" s="139"/>
      <c r="DY51" s="139"/>
      <c r="DZ51" s="139"/>
      <c r="EA51" s="139"/>
      <c r="EB51" s="139"/>
      <c r="EC51" s="139"/>
      <c r="ED51" s="139"/>
      <c r="EE51" s="139"/>
      <c r="EF51" s="139"/>
      <c r="EG51" s="139"/>
      <c r="EH51" s="139"/>
      <c r="EI51" s="139"/>
      <c r="EJ51" s="139"/>
      <c r="EK51" s="139"/>
      <c r="EL51" s="139"/>
      <c r="EM51" s="139"/>
      <c r="EN51" s="139"/>
      <c r="EO51" s="139"/>
      <c r="EP51" s="139"/>
      <c r="EQ51" s="139"/>
      <c r="ER51" s="139"/>
      <c r="ES51" s="139"/>
      <c r="ET51" s="139"/>
      <c r="EU51" s="139"/>
      <c r="EV51" s="139"/>
      <c r="EW51" s="139"/>
      <c r="EX51" s="139"/>
      <c r="EY51" s="139"/>
      <c r="EZ51" s="139"/>
      <c r="FA51" s="139"/>
      <c r="FB51" s="139"/>
      <c r="FC51" s="139"/>
      <c r="FD51" s="139"/>
      <c r="FE51" s="139"/>
      <c r="FF51" s="139"/>
      <c r="FG51" s="139"/>
      <c r="FH51" s="139"/>
      <c r="FI51" s="139"/>
      <c r="FJ51" s="139"/>
      <c r="FK51" s="139"/>
      <c r="FL51" s="139"/>
      <c r="FM51" s="139"/>
      <c r="FN51" s="139"/>
      <c r="FO51" s="139"/>
      <c r="FP51" s="139"/>
      <c r="FQ51" s="139"/>
      <c r="FR51" s="139"/>
      <c r="FS51" s="139"/>
      <c r="FT51" s="139"/>
      <c r="FU51" s="139"/>
      <c r="FV51" s="139"/>
      <c r="FW51" s="139"/>
      <c r="FX51" s="139"/>
      <c r="FY51" s="139"/>
      <c r="FZ51" s="139"/>
      <c r="GA51" s="139"/>
      <c r="GB51" s="139"/>
      <c r="GC51" s="139"/>
      <c r="GD51" s="139"/>
      <c r="GE51" s="139"/>
      <c r="GF51" s="139"/>
      <c r="GG51" s="139"/>
      <c r="GH51" s="139"/>
      <c r="GI51" s="139"/>
      <c r="GJ51" s="139"/>
      <c r="GK51" s="139"/>
      <c r="GL51" s="139"/>
      <c r="GM51" s="139"/>
      <c r="GN51" s="139"/>
      <c r="GO51" s="139"/>
      <c r="GP51" s="139"/>
      <c r="GQ51" s="139"/>
      <c r="GR51" s="139"/>
      <c r="GS51" s="139"/>
      <c r="GT51" s="139"/>
      <c r="GU51" s="139"/>
      <c r="GV51" s="139"/>
      <c r="GW51" s="139"/>
      <c r="GX51" s="139"/>
      <c r="GY51" s="139"/>
      <c r="GZ51" s="139"/>
      <c r="HA51" s="139"/>
      <c r="HB51" s="139"/>
      <c r="HC51" s="139"/>
      <c r="HD51" s="139"/>
      <c r="HE51" s="139"/>
      <c r="HF51" s="139"/>
      <c r="HG51" s="139"/>
      <c r="HH51" s="139"/>
      <c r="HI51" s="139"/>
      <c r="HJ51" s="139"/>
      <c r="HK51" s="139"/>
      <c r="HL51" s="139"/>
      <c r="HM51" s="139"/>
      <c r="HN51" s="139"/>
      <c r="HO51" s="139"/>
      <c r="HP51" s="139"/>
      <c r="HQ51" s="139"/>
      <c r="HR51" s="139"/>
      <c r="HS51" s="139"/>
      <c r="HT51" s="139"/>
      <c r="HU51" s="139"/>
      <c r="HV51" s="139"/>
      <c r="HW51" s="139"/>
      <c r="HX51" s="139"/>
      <c r="HY51" s="139"/>
      <c r="HZ51" s="139"/>
      <c r="IA51" s="139"/>
      <c r="IB51" s="139"/>
      <c r="IC51" s="139"/>
      <c r="ID51" s="139"/>
      <c r="IE51" s="139"/>
      <c r="IF51" s="139"/>
      <c r="IG51" s="139"/>
      <c r="IH51" s="139"/>
      <c r="II51" s="139"/>
      <c r="IJ51" s="139"/>
      <c r="IK51" s="139"/>
      <c r="IL51" s="139"/>
      <c r="IM51" s="139"/>
      <c r="IN51" s="139"/>
      <c r="IO51" s="139"/>
      <c r="IP51" s="139"/>
      <c r="IQ51" s="139"/>
      <c r="IR51" s="139"/>
      <c r="IS51" s="139"/>
      <c r="IT51" s="139"/>
      <c r="IU51" s="139"/>
      <c r="IV51" s="139"/>
      <c r="IW51" s="139"/>
      <c r="IX51" s="139"/>
      <c r="IY51" s="139"/>
      <c r="IZ51" s="139"/>
      <c r="JA51" s="139"/>
      <c r="JB51" s="139"/>
      <c r="JC51" s="139"/>
      <c r="JD51" s="139"/>
      <c r="JE51" s="139"/>
      <c r="JF51" s="139"/>
      <c r="JG51" s="139"/>
      <c r="JH51" s="139"/>
      <c r="JI51" s="139"/>
      <c r="JJ51" s="139"/>
      <c r="JK51" s="139"/>
      <c r="JL51" s="139"/>
      <c r="JM51" s="139"/>
      <c r="JN51" s="139"/>
      <c r="JO51" s="139"/>
      <c r="JP51" s="139"/>
      <c r="JQ51" s="139"/>
      <c r="JR51" s="139"/>
      <c r="JS51" s="139"/>
      <c r="JT51" s="139"/>
      <c r="JU51" s="139"/>
      <c r="JV51" s="139"/>
      <c r="JW51" s="139"/>
      <c r="JX51" s="139"/>
      <c r="JY51" s="139"/>
      <c r="JZ51" s="139"/>
      <c r="KA51" s="139"/>
      <c r="KB51" s="139"/>
      <c r="KC51" s="139"/>
      <c r="KD51" s="139"/>
      <c r="KE51" s="139"/>
      <c r="KF51" s="139"/>
      <c r="KG51" s="139"/>
      <c r="KH51" s="139"/>
      <c r="KI51" s="139"/>
      <c r="KJ51" s="139"/>
      <c r="KK51" s="139"/>
      <c r="KL51" s="139"/>
      <c r="KM51" s="139"/>
      <c r="KN51" s="139"/>
      <c r="KO51" s="139"/>
      <c r="KP51" s="139"/>
      <c r="KQ51" s="139"/>
      <c r="KR51" s="139"/>
      <c r="KS51" s="139"/>
      <c r="KT51" s="139"/>
      <c r="KU51" s="139"/>
    </row>
    <row r="52" spans="1:307" s="134" customFormat="1" ht="10" customHeight="1" x14ac:dyDescent="0.2">
      <c r="A52" s="142" t="s">
        <v>1455</v>
      </c>
      <c r="B52" s="139">
        <v>1.0046999999999999</v>
      </c>
      <c r="C52" s="139">
        <v>1.5820500000000002</v>
      </c>
      <c r="D52" s="139">
        <v>1.9589500000000017</v>
      </c>
      <c r="E52" s="139">
        <v>2.9601000000000002</v>
      </c>
      <c r="F52" s="139">
        <v>1.47</v>
      </c>
      <c r="G52" s="139">
        <v>3.2471999999999999</v>
      </c>
      <c r="H52" s="139">
        <v>3.1331000000000033</v>
      </c>
      <c r="I52" s="139"/>
      <c r="J52" s="139">
        <v>1.885</v>
      </c>
      <c r="K52" s="139">
        <v>2.9</v>
      </c>
      <c r="L52" s="139">
        <v>1.6830000000000001</v>
      </c>
      <c r="M52" s="139">
        <v>2.68</v>
      </c>
      <c r="N52" s="139">
        <v>2.4</v>
      </c>
      <c r="O52" s="139">
        <v>1.86</v>
      </c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  <c r="EA52" s="139"/>
      <c r="EB52" s="139"/>
      <c r="EC52" s="139"/>
      <c r="ED52" s="139"/>
      <c r="EE52" s="139"/>
      <c r="EF52" s="139"/>
      <c r="EG52" s="139"/>
      <c r="EH52" s="139"/>
      <c r="EI52" s="139"/>
      <c r="EJ52" s="139"/>
      <c r="EK52" s="139"/>
      <c r="EL52" s="139"/>
      <c r="EM52" s="139"/>
      <c r="EN52" s="139"/>
      <c r="EO52" s="139"/>
      <c r="EP52" s="139"/>
      <c r="EQ52" s="139"/>
      <c r="ER52" s="139"/>
      <c r="ES52" s="139"/>
      <c r="ET52" s="139"/>
      <c r="EU52" s="139"/>
      <c r="EV52" s="139"/>
      <c r="EW52" s="139"/>
      <c r="EX52" s="139"/>
      <c r="EY52" s="139"/>
      <c r="EZ52" s="139"/>
      <c r="FA52" s="139"/>
      <c r="FB52" s="139"/>
      <c r="FC52" s="139"/>
      <c r="FD52" s="139"/>
      <c r="FE52" s="139"/>
      <c r="FF52" s="139"/>
      <c r="FG52" s="139"/>
      <c r="FH52" s="139"/>
      <c r="FI52" s="139"/>
      <c r="FJ52" s="139"/>
      <c r="FK52" s="139"/>
      <c r="FL52" s="139"/>
      <c r="FM52" s="139"/>
      <c r="FN52" s="139"/>
      <c r="FO52" s="139"/>
      <c r="FP52" s="139"/>
      <c r="FQ52" s="139"/>
      <c r="FR52" s="139"/>
      <c r="FS52" s="139"/>
      <c r="FT52" s="139"/>
      <c r="FU52" s="139"/>
      <c r="FV52" s="139"/>
      <c r="FW52" s="139"/>
      <c r="FX52" s="139"/>
      <c r="FY52" s="139"/>
      <c r="FZ52" s="139"/>
      <c r="GA52" s="139"/>
      <c r="GB52" s="139"/>
      <c r="GC52" s="139"/>
      <c r="GD52" s="139"/>
      <c r="GE52" s="139"/>
      <c r="GF52" s="139"/>
      <c r="GG52" s="139"/>
      <c r="GH52" s="139"/>
      <c r="GI52" s="139"/>
      <c r="GJ52" s="139"/>
      <c r="GK52" s="139"/>
      <c r="GL52" s="139"/>
      <c r="GM52" s="139"/>
      <c r="GN52" s="139"/>
      <c r="GO52" s="139"/>
      <c r="GP52" s="139"/>
      <c r="GQ52" s="139"/>
      <c r="GR52" s="139"/>
      <c r="GS52" s="139"/>
      <c r="GT52" s="139"/>
      <c r="GU52" s="139"/>
      <c r="GV52" s="139"/>
      <c r="GW52" s="139"/>
      <c r="GX52" s="139"/>
      <c r="GY52" s="139"/>
      <c r="GZ52" s="139"/>
      <c r="HA52" s="139"/>
      <c r="HB52" s="139"/>
      <c r="HC52" s="139"/>
      <c r="HD52" s="139"/>
      <c r="HE52" s="139"/>
      <c r="HF52" s="139"/>
      <c r="HG52" s="139"/>
      <c r="HH52" s="139"/>
      <c r="HI52" s="139"/>
      <c r="HJ52" s="139"/>
      <c r="HK52" s="139"/>
      <c r="HL52" s="139"/>
      <c r="HM52" s="139"/>
      <c r="HN52" s="139"/>
      <c r="HO52" s="139"/>
      <c r="HP52" s="139"/>
      <c r="HQ52" s="139"/>
      <c r="HR52" s="139"/>
      <c r="HS52" s="139"/>
      <c r="HT52" s="139"/>
      <c r="HU52" s="139"/>
      <c r="HV52" s="139"/>
      <c r="HW52" s="139"/>
      <c r="HX52" s="139"/>
      <c r="HY52" s="139"/>
      <c r="HZ52" s="139"/>
      <c r="IA52" s="139"/>
      <c r="IB52" s="139"/>
      <c r="IC52" s="139"/>
      <c r="ID52" s="139"/>
      <c r="IE52" s="139"/>
      <c r="IF52" s="139"/>
      <c r="IG52" s="139"/>
      <c r="IH52" s="139"/>
      <c r="II52" s="139"/>
      <c r="IJ52" s="139"/>
      <c r="IK52" s="139"/>
      <c r="IL52" s="139"/>
      <c r="IM52" s="139"/>
      <c r="IN52" s="139"/>
      <c r="IO52" s="139"/>
      <c r="IP52" s="139"/>
      <c r="IQ52" s="139"/>
      <c r="IR52" s="139"/>
      <c r="IS52" s="139"/>
      <c r="IT52" s="139"/>
      <c r="IU52" s="139"/>
      <c r="IV52" s="139"/>
      <c r="IW52" s="139"/>
      <c r="IX52" s="139"/>
      <c r="IY52" s="139"/>
      <c r="IZ52" s="139"/>
      <c r="JA52" s="139"/>
      <c r="JB52" s="139"/>
      <c r="JC52" s="139"/>
      <c r="JD52" s="139"/>
      <c r="JE52" s="139"/>
      <c r="JF52" s="139"/>
      <c r="JG52" s="139"/>
      <c r="JH52" s="139"/>
      <c r="JI52" s="139"/>
      <c r="JJ52" s="139"/>
      <c r="JK52" s="139"/>
      <c r="JL52" s="139"/>
      <c r="JM52" s="139"/>
      <c r="JN52" s="139"/>
      <c r="JO52" s="139"/>
      <c r="JP52" s="139"/>
      <c r="JQ52" s="139"/>
      <c r="JR52" s="139"/>
      <c r="JS52" s="139"/>
      <c r="JT52" s="139"/>
      <c r="JU52" s="139"/>
      <c r="JV52" s="139"/>
      <c r="JW52" s="139"/>
      <c r="JX52" s="139"/>
      <c r="JY52" s="139"/>
      <c r="JZ52" s="139"/>
      <c r="KA52" s="139"/>
      <c r="KB52" s="139"/>
      <c r="KC52" s="139"/>
      <c r="KD52" s="139"/>
      <c r="KE52" s="139"/>
      <c r="KF52" s="139"/>
      <c r="KG52" s="139"/>
      <c r="KH52" s="139"/>
      <c r="KI52" s="139"/>
      <c r="KJ52" s="139"/>
      <c r="KK52" s="139"/>
      <c r="KL52" s="139"/>
      <c r="KM52" s="139"/>
      <c r="KN52" s="139"/>
      <c r="KO52" s="139"/>
      <c r="KP52" s="139"/>
      <c r="KQ52" s="139"/>
      <c r="KR52" s="139"/>
      <c r="KS52" s="139"/>
      <c r="KT52" s="139"/>
      <c r="KU52" s="139"/>
    </row>
    <row r="53" spans="1:307" s="134" customFormat="1" ht="10" customHeight="1" x14ac:dyDescent="0.2">
      <c r="A53" s="143" t="s">
        <v>1456</v>
      </c>
      <c r="B53" s="139">
        <f t="shared" ref="B53:H53" si="3">SUM(B34:B52)</f>
        <v>3315.2305555000007</v>
      </c>
      <c r="C53" s="139">
        <f t="shared" si="3"/>
        <v>3250.7568583999991</v>
      </c>
      <c r="D53" s="139">
        <f t="shared" si="3"/>
        <v>3238.3279123000029</v>
      </c>
      <c r="E53" s="139">
        <f t="shared" si="3"/>
        <v>3254.4978938999989</v>
      </c>
      <c r="F53" s="139">
        <f t="shared" si="3"/>
        <v>3237.4325088000001</v>
      </c>
      <c r="G53" s="139">
        <f t="shared" si="3"/>
        <v>3310.963029</v>
      </c>
      <c r="H53" s="139">
        <f t="shared" si="3"/>
        <v>3319.1651128800036</v>
      </c>
      <c r="I53" s="139"/>
      <c r="J53" s="139">
        <f t="shared" ref="J53:O53" si="4">SUM(J34:J52)</f>
        <v>2611.2089999999994</v>
      </c>
      <c r="K53" s="139">
        <f t="shared" si="4"/>
        <v>2607.4514559999989</v>
      </c>
      <c r="L53" s="139">
        <f t="shared" si="4"/>
        <v>2077.6709999999998</v>
      </c>
      <c r="M53" s="139">
        <f t="shared" si="4"/>
        <v>2044.1740080000002</v>
      </c>
      <c r="N53" s="139">
        <f t="shared" si="4"/>
        <v>3649.7000000000003</v>
      </c>
      <c r="O53" s="139">
        <f t="shared" si="4"/>
        <v>3690.9582380000006</v>
      </c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  <c r="EA53" s="139"/>
      <c r="EB53" s="139"/>
      <c r="EC53" s="139"/>
      <c r="ED53" s="139"/>
      <c r="EE53" s="139"/>
      <c r="EF53" s="139"/>
      <c r="EG53" s="139"/>
      <c r="EH53" s="139"/>
      <c r="EI53" s="139"/>
      <c r="EJ53" s="139"/>
      <c r="EK53" s="139"/>
      <c r="EL53" s="139"/>
      <c r="EM53" s="139"/>
      <c r="EN53" s="139"/>
      <c r="EO53" s="139"/>
      <c r="EP53" s="139"/>
      <c r="EQ53" s="139"/>
      <c r="ER53" s="139"/>
      <c r="ES53" s="139"/>
      <c r="ET53" s="139"/>
      <c r="EU53" s="139"/>
      <c r="EV53" s="139"/>
      <c r="EW53" s="139"/>
      <c r="EX53" s="139"/>
      <c r="EY53" s="139"/>
      <c r="EZ53" s="139"/>
      <c r="FA53" s="139"/>
      <c r="FB53" s="139"/>
      <c r="FC53" s="139"/>
      <c r="FD53" s="139"/>
      <c r="FE53" s="139"/>
      <c r="FF53" s="139"/>
      <c r="FG53" s="139"/>
      <c r="FH53" s="139"/>
      <c r="FI53" s="139"/>
      <c r="FJ53" s="139"/>
      <c r="FK53" s="139"/>
      <c r="FL53" s="139"/>
      <c r="FM53" s="139"/>
      <c r="FN53" s="139"/>
      <c r="FO53" s="139"/>
      <c r="FP53" s="139"/>
      <c r="FQ53" s="139"/>
      <c r="FR53" s="139"/>
      <c r="FS53" s="139"/>
      <c r="FT53" s="139"/>
      <c r="FU53" s="139"/>
      <c r="FV53" s="139"/>
      <c r="FW53" s="139"/>
      <c r="FX53" s="139"/>
      <c r="FY53" s="139"/>
      <c r="FZ53" s="139"/>
      <c r="GA53" s="139"/>
      <c r="GB53" s="139"/>
      <c r="GC53" s="139"/>
      <c r="GD53" s="139"/>
      <c r="GE53" s="139"/>
      <c r="GF53" s="139"/>
      <c r="GG53" s="139"/>
      <c r="GH53" s="139"/>
      <c r="GI53" s="139"/>
      <c r="GJ53" s="139"/>
      <c r="GK53" s="139"/>
      <c r="GL53" s="139"/>
      <c r="GM53" s="139"/>
      <c r="GN53" s="139"/>
      <c r="GO53" s="139"/>
      <c r="GP53" s="139"/>
      <c r="GQ53" s="139"/>
      <c r="GR53" s="139"/>
      <c r="GS53" s="139"/>
      <c r="GT53" s="139"/>
      <c r="GU53" s="139"/>
      <c r="GV53" s="139"/>
      <c r="GW53" s="139"/>
      <c r="GX53" s="139"/>
      <c r="GY53" s="139"/>
      <c r="GZ53" s="139"/>
      <c r="HA53" s="139"/>
      <c r="HB53" s="139"/>
      <c r="HC53" s="139"/>
      <c r="HD53" s="139"/>
      <c r="HE53" s="139"/>
      <c r="HF53" s="139"/>
      <c r="HG53" s="139"/>
      <c r="HH53" s="139"/>
      <c r="HI53" s="139"/>
      <c r="HJ53" s="139"/>
      <c r="HK53" s="139"/>
      <c r="HL53" s="139"/>
      <c r="HM53" s="139"/>
      <c r="HN53" s="139"/>
      <c r="HO53" s="139"/>
      <c r="HP53" s="139"/>
      <c r="HQ53" s="139"/>
      <c r="HR53" s="139"/>
      <c r="HS53" s="139"/>
      <c r="HT53" s="139"/>
      <c r="HU53" s="139"/>
      <c r="HV53" s="139"/>
      <c r="HW53" s="139"/>
      <c r="HX53" s="139"/>
      <c r="HY53" s="139"/>
      <c r="HZ53" s="139"/>
      <c r="IA53" s="139"/>
      <c r="IB53" s="139"/>
      <c r="IC53" s="139"/>
      <c r="ID53" s="139"/>
      <c r="IE53" s="139"/>
      <c r="IF53" s="139"/>
      <c r="IG53" s="139"/>
      <c r="IH53" s="139"/>
      <c r="II53" s="139"/>
      <c r="IJ53" s="139"/>
      <c r="IK53" s="139"/>
      <c r="IL53" s="139"/>
      <c r="IM53" s="139"/>
      <c r="IN53" s="139"/>
      <c r="IO53" s="139"/>
      <c r="IP53" s="139"/>
      <c r="IQ53" s="139"/>
      <c r="IR53" s="139"/>
      <c r="IS53" s="139"/>
      <c r="IT53" s="139"/>
      <c r="IU53" s="139"/>
      <c r="IV53" s="139"/>
      <c r="IW53" s="139"/>
      <c r="IX53" s="139"/>
      <c r="IY53" s="139"/>
      <c r="IZ53" s="139"/>
      <c r="JA53" s="139"/>
      <c r="JB53" s="139"/>
      <c r="JC53" s="139"/>
      <c r="JD53" s="139"/>
      <c r="JE53" s="139"/>
      <c r="JF53" s="139"/>
      <c r="JG53" s="139"/>
      <c r="JH53" s="139"/>
      <c r="JI53" s="139"/>
      <c r="JJ53" s="139"/>
      <c r="JK53" s="139"/>
      <c r="JL53" s="139"/>
      <c r="JM53" s="139"/>
      <c r="JN53" s="139"/>
      <c r="JO53" s="139"/>
      <c r="JP53" s="139"/>
      <c r="JQ53" s="139"/>
      <c r="JR53" s="139"/>
      <c r="JS53" s="139"/>
      <c r="JT53" s="139"/>
      <c r="JU53" s="139"/>
      <c r="JV53" s="139"/>
      <c r="JW53" s="139"/>
      <c r="JX53" s="139"/>
      <c r="JY53" s="139"/>
      <c r="JZ53" s="139"/>
      <c r="KA53" s="139"/>
      <c r="KB53" s="139"/>
      <c r="KC53" s="139"/>
      <c r="KD53" s="139"/>
      <c r="KE53" s="139"/>
      <c r="KF53" s="139"/>
      <c r="KG53" s="139"/>
      <c r="KH53" s="139"/>
      <c r="KI53" s="139"/>
      <c r="KJ53" s="139"/>
      <c r="KK53" s="139"/>
      <c r="KL53" s="139"/>
      <c r="KM53" s="139"/>
      <c r="KN53" s="139"/>
      <c r="KO53" s="139"/>
      <c r="KP53" s="139"/>
      <c r="KQ53" s="139"/>
      <c r="KR53" s="139"/>
      <c r="KS53" s="139"/>
      <c r="KT53" s="139"/>
      <c r="KU53" s="139"/>
    </row>
    <row r="54" spans="1:307" s="134" customFormat="1" ht="10" customHeight="1" x14ac:dyDescent="0.2">
      <c r="A54" s="143" t="s">
        <v>1457</v>
      </c>
      <c r="B54" s="144">
        <f>B53/10000</f>
        <v>0.33152305555000006</v>
      </c>
      <c r="C54" s="144">
        <f t="shared" ref="C54:O54" si="5">C53/10000</f>
        <v>0.32507568583999991</v>
      </c>
      <c r="D54" s="144">
        <f t="shared" si="5"/>
        <v>0.32383279123000031</v>
      </c>
      <c r="E54" s="144">
        <f t="shared" si="5"/>
        <v>0.32544978938999991</v>
      </c>
      <c r="F54" s="144">
        <f t="shared" si="5"/>
        <v>0.32374325088</v>
      </c>
      <c r="G54" s="144">
        <f t="shared" si="5"/>
        <v>0.33109630290000003</v>
      </c>
      <c r="H54" s="144">
        <f t="shared" si="5"/>
        <v>0.33191651128800037</v>
      </c>
      <c r="I54" s="144"/>
      <c r="J54" s="144">
        <f t="shared" si="5"/>
        <v>0.26112089999999993</v>
      </c>
      <c r="K54" s="144">
        <f t="shared" si="5"/>
        <v>0.26074514559999989</v>
      </c>
      <c r="L54" s="144">
        <f t="shared" si="5"/>
        <v>0.20776709999999998</v>
      </c>
      <c r="M54" s="144">
        <f t="shared" si="5"/>
        <v>0.20441740080000001</v>
      </c>
      <c r="N54" s="144">
        <f t="shared" si="5"/>
        <v>0.36497000000000002</v>
      </c>
      <c r="O54" s="144">
        <f t="shared" si="5"/>
        <v>0.36909582380000006</v>
      </c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  <c r="CW54" s="144"/>
      <c r="CX54" s="144"/>
      <c r="CY54" s="144"/>
      <c r="CZ54" s="144"/>
      <c r="DA54" s="144"/>
      <c r="DB54" s="144"/>
      <c r="DC54" s="144"/>
      <c r="DD54" s="144"/>
      <c r="DE54" s="144"/>
      <c r="DF54" s="144"/>
      <c r="DG54" s="144"/>
      <c r="DH54" s="144"/>
      <c r="DI54" s="144"/>
      <c r="DJ54" s="144"/>
      <c r="DK54" s="144"/>
      <c r="DL54" s="144"/>
      <c r="DM54" s="144"/>
      <c r="DN54" s="144"/>
      <c r="DO54" s="144"/>
      <c r="DP54" s="144"/>
      <c r="DQ54" s="144"/>
      <c r="DR54" s="144"/>
      <c r="DS54" s="144"/>
      <c r="DT54" s="144"/>
      <c r="DU54" s="144"/>
      <c r="DV54" s="144"/>
      <c r="DW54" s="144"/>
      <c r="DX54" s="144"/>
      <c r="DY54" s="144"/>
      <c r="DZ54" s="144"/>
      <c r="EA54" s="144"/>
      <c r="EB54" s="144"/>
      <c r="EC54" s="144"/>
      <c r="ED54" s="144"/>
      <c r="EE54" s="144"/>
      <c r="EF54" s="144"/>
      <c r="EG54" s="144"/>
      <c r="EH54" s="144"/>
      <c r="EI54" s="144"/>
      <c r="EJ54" s="144"/>
      <c r="EK54" s="144"/>
      <c r="EL54" s="144"/>
      <c r="EM54" s="144"/>
      <c r="EN54" s="144"/>
      <c r="EO54" s="144"/>
      <c r="EP54" s="144"/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144"/>
      <c r="FB54" s="144"/>
      <c r="FC54" s="144"/>
      <c r="FD54" s="144"/>
      <c r="FE54" s="144"/>
      <c r="FF54" s="144"/>
      <c r="FG54" s="144"/>
      <c r="FH54" s="144"/>
      <c r="FI54" s="144"/>
      <c r="FJ54" s="144"/>
      <c r="FK54" s="144"/>
      <c r="FL54" s="144"/>
      <c r="FM54" s="144"/>
      <c r="FN54" s="144"/>
      <c r="FO54" s="144"/>
      <c r="FP54" s="144"/>
      <c r="FQ54" s="144"/>
      <c r="FR54" s="144"/>
      <c r="FS54" s="144"/>
      <c r="FT54" s="144"/>
      <c r="FU54" s="144"/>
      <c r="FV54" s="144"/>
      <c r="FW54" s="144"/>
      <c r="FX54" s="144"/>
      <c r="FY54" s="144"/>
      <c r="FZ54" s="144"/>
      <c r="GA54" s="144"/>
      <c r="GB54" s="144"/>
      <c r="GC54" s="144"/>
      <c r="GD54" s="144"/>
      <c r="GE54" s="144"/>
      <c r="GF54" s="144"/>
      <c r="GG54" s="144"/>
      <c r="GH54" s="144"/>
      <c r="GI54" s="144"/>
      <c r="GJ54" s="144"/>
      <c r="GK54" s="144"/>
      <c r="GL54" s="144"/>
      <c r="GM54" s="144"/>
      <c r="GN54" s="144"/>
      <c r="GO54" s="144"/>
      <c r="GP54" s="144"/>
      <c r="GQ54" s="144"/>
      <c r="GR54" s="144"/>
      <c r="GS54" s="144"/>
      <c r="GT54" s="144"/>
      <c r="GU54" s="144"/>
      <c r="GV54" s="144"/>
      <c r="GW54" s="144"/>
      <c r="GX54" s="144"/>
      <c r="GY54" s="144"/>
      <c r="GZ54" s="144"/>
      <c r="HA54" s="144"/>
      <c r="HB54" s="144"/>
      <c r="HC54" s="144"/>
      <c r="HD54" s="144"/>
      <c r="HE54" s="144"/>
      <c r="HF54" s="144"/>
      <c r="HG54" s="144"/>
      <c r="HH54" s="144"/>
      <c r="HI54" s="144"/>
      <c r="HJ54" s="144"/>
      <c r="HK54" s="144"/>
      <c r="HL54" s="144"/>
      <c r="HM54" s="144"/>
      <c r="HN54" s="144"/>
      <c r="HO54" s="144"/>
      <c r="HP54" s="144"/>
      <c r="HQ54" s="144"/>
      <c r="HR54" s="144"/>
      <c r="HS54" s="144"/>
      <c r="HT54" s="144"/>
      <c r="HU54" s="144"/>
      <c r="HV54" s="144"/>
      <c r="HW54" s="144"/>
      <c r="HX54" s="144"/>
      <c r="HY54" s="144"/>
      <c r="HZ54" s="144"/>
      <c r="IA54" s="144"/>
      <c r="IB54" s="144"/>
      <c r="IC54" s="144"/>
      <c r="ID54" s="144"/>
      <c r="IE54" s="144"/>
      <c r="IF54" s="144"/>
      <c r="IG54" s="144"/>
      <c r="IH54" s="144"/>
      <c r="II54" s="144"/>
      <c r="IJ54" s="144"/>
      <c r="IK54" s="144"/>
      <c r="IL54" s="144"/>
      <c r="IM54" s="144"/>
      <c r="IN54" s="144"/>
      <c r="IO54" s="144"/>
      <c r="IP54" s="144"/>
      <c r="IQ54" s="144"/>
      <c r="IR54" s="144"/>
      <c r="IS54" s="144"/>
      <c r="IT54" s="144"/>
      <c r="IU54" s="144"/>
      <c r="IV54" s="144"/>
      <c r="IW54" s="144"/>
      <c r="IX54" s="144"/>
      <c r="IY54" s="144"/>
      <c r="IZ54" s="144"/>
      <c r="JA54" s="144"/>
      <c r="JB54" s="144"/>
      <c r="JC54" s="144"/>
      <c r="JD54" s="144"/>
      <c r="JE54" s="144"/>
      <c r="JF54" s="144"/>
      <c r="JG54" s="144"/>
      <c r="JH54" s="144"/>
      <c r="JI54" s="144"/>
      <c r="JJ54" s="144"/>
      <c r="JK54" s="144"/>
      <c r="JL54" s="144"/>
      <c r="JM54" s="144"/>
      <c r="JN54" s="144"/>
      <c r="JO54" s="144"/>
      <c r="JP54" s="144"/>
      <c r="JQ54" s="144"/>
      <c r="JR54" s="144"/>
      <c r="JS54" s="144"/>
      <c r="JT54" s="144"/>
      <c r="JU54" s="144"/>
      <c r="JV54" s="144"/>
      <c r="JW54" s="144"/>
      <c r="JX54" s="144"/>
      <c r="JY54" s="144"/>
      <c r="JZ54" s="144"/>
      <c r="KA54" s="144"/>
      <c r="KB54" s="144"/>
      <c r="KC54" s="144"/>
      <c r="KD54" s="144"/>
      <c r="KE54" s="144"/>
      <c r="KF54" s="144"/>
      <c r="KG54" s="144"/>
      <c r="KH54" s="144"/>
      <c r="KI54" s="144"/>
      <c r="KJ54" s="144"/>
      <c r="KK54" s="144"/>
      <c r="KL54" s="144"/>
      <c r="KM54" s="144"/>
      <c r="KN54" s="144"/>
      <c r="KO54" s="144"/>
      <c r="KP54" s="144"/>
      <c r="KQ54" s="144"/>
      <c r="KR54" s="144"/>
      <c r="KS54" s="144"/>
      <c r="KT54" s="144"/>
      <c r="KU54" s="144"/>
    </row>
    <row r="55" spans="1:307" s="134" customFormat="1" ht="10" customHeight="1" x14ac:dyDescent="0.2">
      <c r="A55" s="143" t="s">
        <v>1458</v>
      </c>
      <c r="B55" s="144">
        <f t="shared" ref="B55:H55" si="6">B17+B54</f>
        <v>100.65731905555</v>
      </c>
      <c r="C55" s="144">
        <f t="shared" si="6"/>
        <v>100.65590068584001</v>
      </c>
      <c r="D55" s="144">
        <f t="shared" si="6"/>
        <v>100.5578037912301</v>
      </c>
      <c r="E55" s="144">
        <f t="shared" si="6"/>
        <v>100.78510578938999</v>
      </c>
      <c r="F55" s="144">
        <f t="shared" si="6"/>
        <v>100.80441725088001</v>
      </c>
      <c r="G55" s="144">
        <f t="shared" si="6"/>
        <v>100.49810830289999</v>
      </c>
      <c r="H55" s="144">
        <f t="shared" si="6"/>
        <v>100.38460351128808</v>
      </c>
      <c r="I55" s="144"/>
      <c r="J55" s="144">
        <f t="shared" ref="J55:O55" si="7">J17+J54</f>
        <v>98.218232699999987</v>
      </c>
      <c r="K55" s="144">
        <f t="shared" si="7"/>
        <v>98.574445145599995</v>
      </c>
      <c r="L55" s="144">
        <f t="shared" si="7"/>
        <v>98.506050800000025</v>
      </c>
      <c r="M55" s="144">
        <f t="shared" si="7"/>
        <v>98.204617400799989</v>
      </c>
      <c r="N55" s="144">
        <f t="shared" si="7"/>
        <v>98.485358039999994</v>
      </c>
      <c r="O55" s="144">
        <f t="shared" si="7"/>
        <v>98.849695823799962</v>
      </c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  <c r="CW55" s="144"/>
      <c r="CX55" s="144"/>
      <c r="CY55" s="144"/>
      <c r="CZ55" s="144"/>
      <c r="DA55" s="144"/>
      <c r="DB55" s="144"/>
      <c r="DC55" s="144"/>
      <c r="DD55" s="144"/>
      <c r="DE55" s="144"/>
      <c r="DF55" s="144"/>
      <c r="DG55" s="144"/>
      <c r="DH55" s="144"/>
      <c r="DI55" s="144"/>
      <c r="DJ55" s="144"/>
      <c r="DK55" s="144"/>
      <c r="DL55" s="144"/>
      <c r="DM55" s="144"/>
      <c r="DN55" s="144"/>
      <c r="DO55" s="144"/>
      <c r="DP55" s="144"/>
      <c r="DQ55" s="144"/>
      <c r="DR55" s="144"/>
      <c r="DS55" s="144"/>
      <c r="DT55" s="144"/>
      <c r="DU55" s="144"/>
      <c r="DV55" s="144"/>
      <c r="DW55" s="144"/>
      <c r="DX55" s="144"/>
      <c r="DY55" s="144"/>
      <c r="DZ55" s="144"/>
      <c r="EA55" s="144"/>
      <c r="EB55" s="144"/>
      <c r="EC55" s="144"/>
      <c r="ED55" s="144"/>
      <c r="EE55" s="144"/>
      <c r="EF55" s="144"/>
      <c r="EG55" s="144"/>
      <c r="EH55" s="144"/>
      <c r="EI55" s="144"/>
      <c r="EJ55" s="144"/>
      <c r="EK55" s="144"/>
      <c r="EL55" s="144"/>
      <c r="EM55" s="144"/>
      <c r="EN55" s="144"/>
      <c r="EO55" s="144"/>
      <c r="EP55" s="144"/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144"/>
      <c r="FB55" s="144"/>
      <c r="FC55" s="144"/>
      <c r="FD55" s="144"/>
      <c r="FE55" s="144"/>
      <c r="FF55" s="144"/>
      <c r="FG55" s="144"/>
      <c r="FH55" s="144"/>
      <c r="FI55" s="144"/>
      <c r="FJ55" s="144"/>
      <c r="FK55" s="144"/>
      <c r="FL55" s="144"/>
      <c r="FM55" s="144"/>
      <c r="FN55" s="144"/>
      <c r="FO55" s="144"/>
      <c r="FP55" s="144"/>
      <c r="FQ55" s="144"/>
      <c r="FR55" s="144"/>
      <c r="FS55" s="144"/>
      <c r="FT55" s="144"/>
      <c r="FU55" s="144"/>
      <c r="FV55" s="144"/>
      <c r="FW55" s="144"/>
      <c r="FX55" s="144"/>
      <c r="FY55" s="144"/>
      <c r="FZ55" s="144"/>
      <c r="GA55" s="144"/>
      <c r="GB55" s="144"/>
      <c r="GC55" s="144"/>
      <c r="GD55" s="144"/>
      <c r="GE55" s="144"/>
      <c r="GF55" s="144"/>
      <c r="GG55" s="144"/>
      <c r="GH55" s="144"/>
      <c r="GI55" s="144"/>
      <c r="GJ55" s="144"/>
      <c r="GK55" s="144"/>
      <c r="GL55" s="144"/>
      <c r="GM55" s="144"/>
      <c r="GN55" s="144"/>
      <c r="GO55" s="144"/>
      <c r="GP55" s="144"/>
      <c r="GQ55" s="144"/>
      <c r="GR55" s="144"/>
      <c r="GS55" s="144"/>
      <c r="GT55" s="144"/>
      <c r="GU55" s="144"/>
      <c r="GV55" s="144"/>
      <c r="GW55" s="144"/>
      <c r="GX55" s="144"/>
      <c r="GY55" s="144"/>
      <c r="GZ55" s="144"/>
      <c r="HA55" s="144"/>
      <c r="HB55" s="144"/>
      <c r="HC55" s="144"/>
      <c r="HD55" s="144"/>
      <c r="HE55" s="144"/>
      <c r="HF55" s="144"/>
      <c r="HG55" s="144"/>
      <c r="HH55" s="144"/>
      <c r="HI55" s="144"/>
      <c r="HJ55" s="144"/>
      <c r="HK55" s="144"/>
      <c r="HL55" s="144"/>
      <c r="HM55" s="144"/>
      <c r="HN55" s="144"/>
      <c r="HO55" s="144"/>
      <c r="HP55" s="144"/>
      <c r="HQ55" s="144"/>
      <c r="HR55" s="144"/>
      <c r="HS55" s="144"/>
      <c r="HT55" s="144"/>
      <c r="HU55" s="144"/>
      <c r="HV55" s="144"/>
      <c r="HW55" s="144"/>
      <c r="HX55" s="144"/>
      <c r="HY55" s="144"/>
      <c r="HZ55" s="144"/>
      <c r="IA55" s="144"/>
      <c r="IB55" s="144"/>
      <c r="IC55" s="144"/>
      <c r="ID55" s="144"/>
      <c r="IE55" s="144"/>
      <c r="IF55" s="144"/>
      <c r="IG55" s="144"/>
      <c r="IH55" s="144"/>
      <c r="II55" s="144"/>
      <c r="IJ55" s="144"/>
      <c r="IK55" s="144"/>
      <c r="IL55" s="144"/>
      <c r="IM55" s="144"/>
      <c r="IN55" s="144"/>
      <c r="IO55" s="144"/>
      <c r="IP55" s="144"/>
      <c r="IQ55" s="144"/>
      <c r="IR55" s="144"/>
      <c r="IS55" s="144"/>
      <c r="IT55" s="144"/>
      <c r="IU55" s="144"/>
      <c r="IV55" s="144"/>
      <c r="IW55" s="144"/>
      <c r="IX55" s="144"/>
      <c r="IY55" s="144"/>
      <c r="IZ55" s="144"/>
      <c r="JA55" s="144"/>
      <c r="JB55" s="144"/>
      <c r="JC55" s="144"/>
      <c r="JD55" s="144"/>
      <c r="JE55" s="144"/>
      <c r="JF55" s="144"/>
      <c r="JG55" s="144"/>
      <c r="JH55" s="144"/>
      <c r="JI55" s="144"/>
      <c r="JJ55" s="144"/>
      <c r="JK55" s="144"/>
      <c r="JL55" s="144"/>
      <c r="JM55" s="144"/>
      <c r="JN55" s="144"/>
      <c r="JO55" s="144"/>
      <c r="JP55" s="144"/>
      <c r="JQ55" s="144"/>
      <c r="JR55" s="144"/>
      <c r="JS55" s="144"/>
      <c r="JT55" s="144"/>
      <c r="JU55" s="144"/>
      <c r="JV55" s="144"/>
      <c r="JW55" s="144"/>
      <c r="JX55" s="144"/>
      <c r="JY55" s="144"/>
      <c r="JZ55" s="144"/>
      <c r="KA55" s="144"/>
      <c r="KB55" s="144"/>
      <c r="KC55" s="144"/>
      <c r="KD55" s="144"/>
      <c r="KE55" s="144"/>
      <c r="KF55" s="144"/>
      <c r="KG55" s="144"/>
      <c r="KH55" s="144"/>
      <c r="KI55" s="144"/>
      <c r="KJ55" s="144"/>
      <c r="KK55" s="144"/>
      <c r="KL55" s="144"/>
      <c r="KM55" s="144"/>
      <c r="KN55" s="144"/>
      <c r="KO55" s="144"/>
      <c r="KP55" s="144"/>
      <c r="KQ55" s="144"/>
      <c r="KR55" s="144"/>
      <c r="KS55" s="144"/>
      <c r="KT55" s="144"/>
      <c r="KU55" s="144"/>
    </row>
    <row r="56" spans="1:307" s="134" customFormat="1" ht="10" customHeight="1" x14ac:dyDescent="0.2">
      <c r="A56" s="143" t="s">
        <v>1459</v>
      </c>
      <c r="B56" s="144">
        <f t="shared" ref="B56:H56" si="8">B17+B81</f>
        <v>100.74515531070247</v>
      </c>
      <c r="C56" s="144">
        <f t="shared" si="8"/>
        <v>100.74121791143622</v>
      </c>
      <c r="D56" s="144">
        <f t="shared" si="8"/>
        <v>100.64442742911018</v>
      </c>
      <c r="E56" s="144">
        <f t="shared" si="8"/>
        <v>100.87112666639283</v>
      </c>
      <c r="F56" s="144">
        <f t="shared" si="8"/>
        <v>100.89019586600914</v>
      </c>
      <c r="G56" s="144">
        <f t="shared" si="8"/>
        <v>100.58423155669441</v>
      </c>
      <c r="H56" s="144">
        <f t="shared" si="8"/>
        <v>100.46992734255562</v>
      </c>
      <c r="I56" s="144"/>
      <c r="J56" s="144">
        <f t="shared" ref="J56:O56" si="9">J17+J81</f>
        <v>98.268016715281419</v>
      </c>
      <c r="K56" s="144">
        <f t="shared" si="9"/>
        <v>98.624435480541067</v>
      </c>
      <c r="L56" s="144">
        <f t="shared" si="9"/>
        <v>98.557924960541143</v>
      </c>
      <c r="M56" s="144">
        <f t="shared" si="9"/>
        <v>98.255325211131151</v>
      </c>
      <c r="N56" s="144">
        <f t="shared" si="9"/>
        <v>98.555440440136408</v>
      </c>
      <c r="O56" s="144">
        <f t="shared" si="9"/>
        <v>98.920999237330633</v>
      </c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44"/>
      <c r="DW56" s="144"/>
      <c r="DX56" s="144"/>
      <c r="DY56" s="144"/>
      <c r="DZ56" s="144"/>
      <c r="EA56" s="144"/>
      <c r="EB56" s="144"/>
      <c r="EC56" s="144"/>
      <c r="ED56" s="144"/>
      <c r="EE56" s="144"/>
      <c r="EF56" s="144"/>
      <c r="EG56" s="144"/>
      <c r="EH56" s="144"/>
      <c r="EI56" s="144"/>
      <c r="EJ56" s="144"/>
      <c r="EK56" s="144"/>
      <c r="EL56" s="144"/>
      <c r="EM56" s="144"/>
      <c r="EN56" s="144"/>
      <c r="EO56" s="144"/>
      <c r="EP56" s="144"/>
      <c r="EQ56" s="144"/>
      <c r="ER56" s="144"/>
      <c r="ES56" s="144"/>
      <c r="ET56" s="144"/>
      <c r="EU56" s="144"/>
      <c r="EV56" s="144"/>
      <c r="EW56" s="144"/>
      <c r="EX56" s="144"/>
      <c r="EY56" s="144"/>
      <c r="EZ56" s="144"/>
      <c r="FA56" s="144"/>
      <c r="FB56" s="144"/>
      <c r="FC56" s="144"/>
      <c r="FD56" s="144"/>
      <c r="FE56" s="144"/>
      <c r="FF56" s="144"/>
      <c r="FG56" s="144"/>
      <c r="FH56" s="144"/>
      <c r="FI56" s="144"/>
      <c r="FJ56" s="144"/>
      <c r="FK56" s="144"/>
      <c r="FL56" s="144"/>
      <c r="FM56" s="144"/>
      <c r="FN56" s="144"/>
      <c r="FO56" s="144"/>
      <c r="FP56" s="144"/>
      <c r="FQ56" s="144"/>
      <c r="FR56" s="144"/>
      <c r="FS56" s="144"/>
      <c r="FT56" s="144"/>
      <c r="FU56" s="144"/>
      <c r="FV56" s="144"/>
      <c r="FW56" s="144"/>
      <c r="FX56" s="144"/>
      <c r="FY56" s="144"/>
      <c r="FZ56" s="144"/>
      <c r="GA56" s="144"/>
      <c r="GB56" s="144"/>
      <c r="GC56" s="144"/>
      <c r="GD56" s="144"/>
      <c r="GE56" s="144"/>
      <c r="GF56" s="144"/>
      <c r="GG56" s="144"/>
      <c r="GH56" s="144"/>
      <c r="GI56" s="144"/>
      <c r="GJ56" s="144"/>
      <c r="GK56" s="144"/>
      <c r="GL56" s="144"/>
      <c r="GM56" s="144"/>
      <c r="GN56" s="144"/>
      <c r="GO56" s="144"/>
      <c r="GP56" s="144"/>
      <c r="GQ56" s="144"/>
      <c r="GR56" s="144"/>
      <c r="GS56" s="144"/>
      <c r="GT56" s="144"/>
      <c r="GU56" s="144"/>
      <c r="GV56" s="144"/>
      <c r="GW56" s="144"/>
      <c r="GX56" s="144"/>
      <c r="GY56" s="144"/>
      <c r="GZ56" s="144"/>
      <c r="HA56" s="144"/>
      <c r="HB56" s="144"/>
      <c r="HC56" s="144"/>
      <c r="HD56" s="144"/>
      <c r="HE56" s="144"/>
      <c r="HF56" s="144"/>
      <c r="HG56" s="144"/>
      <c r="HH56" s="144"/>
      <c r="HI56" s="144"/>
      <c r="HJ56" s="144"/>
      <c r="HK56" s="144"/>
      <c r="HL56" s="144"/>
      <c r="HM56" s="144"/>
      <c r="HN56" s="144"/>
      <c r="HO56" s="144"/>
      <c r="HP56" s="144"/>
      <c r="HQ56" s="144"/>
      <c r="HR56" s="144"/>
      <c r="HS56" s="144"/>
      <c r="HT56" s="144"/>
      <c r="HU56" s="144"/>
      <c r="HV56" s="144"/>
      <c r="HW56" s="144"/>
      <c r="HX56" s="144"/>
      <c r="HY56" s="144"/>
      <c r="HZ56" s="144"/>
      <c r="IA56" s="144"/>
      <c r="IB56" s="144"/>
      <c r="IC56" s="144"/>
      <c r="ID56" s="144"/>
      <c r="IE56" s="144"/>
      <c r="IF56" s="144"/>
      <c r="IG56" s="144"/>
      <c r="IH56" s="144"/>
      <c r="II56" s="144"/>
      <c r="IJ56" s="144"/>
      <c r="IK56" s="144"/>
      <c r="IL56" s="144"/>
      <c r="IM56" s="144"/>
      <c r="IN56" s="144"/>
      <c r="IO56" s="144"/>
      <c r="IP56" s="144"/>
      <c r="IQ56" s="144"/>
      <c r="IR56" s="144"/>
      <c r="IS56" s="144"/>
      <c r="IT56" s="144"/>
      <c r="IU56" s="144"/>
      <c r="IV56" s="144"/>
      <c r="IW56" s="144"/>
      <c r="IX56" s="144"/>
      <c r="IY56" s="144"/>
      <c r="IZ56" s="144"/>
      <c r="JA56" s="144"/>
      <c r="JB56" s="144"/>
      <c r="JC56" s="144"/>
      <c r="JD56" s="144"/>
      <c r="JE56" s="144"/>
      <c r="JF56" s="144"/>
      <c r="JG56" s="144"/>
      <c r="JH56" s="144"/>
      <c r="JI56" s="144"/>
      <c r="JJ56" s="144"/>
      <c r="JK56" s="144"/>
      <c r="JL56" s="144"/>
      <c r="JM56" s="144"/>
      <c r="JN56" s="144"/>
      <c r="JO56" s="144"/>
      <c r="JP56" s="144"/>
      <c r="JQ56" s="144"/>
      <c r="JR56" s="144"/>
      <c r="JS56" s="144"/>
      <c r="JT56" s="144"/>
      <c r="JU56" s="144"/>
      <c r="JV56" s="144"/>
      <c r="JW56" s="144"/>
      <c r="JX56" s="144"/>
      <c r="JY56" s="144"/>
      <c r="JZ56" s="144"/>
      <c r="KA56" s="144"/>
      <c r="KB56" s="144"/>
      <c r="KC56" s="144"/>
      <c r="KD56" s="144"/>
      <c r="KE56" s="144"/>
      <c r="KF56" s="144"/>
      <c r="KG56" s="144"/>
      <c r="KH56" s="144"/>
      <c r="KI56" s="144"/>
      <c r="KJ56" s="144"/>
      <c r="KK56" s="144"/>
      <c r="KL56" s="144"/>
      <c r="KM56" s="144"/>
      <c r="KN56" s="144"/>
      <c r="KO56" s="144"/>
      <c r="KP56" s="144"/>
      <c r="KQ56" s="144"/>
      <c r="KR56" s="144"/>
      <c r="KS56" s="144"/>
      <c r="KT56" s="144"/>
      <c r="KU56" s="144"/>
    </row>
    <row r="57" spans="1:307" ht="10" customHeight="1" x14ac:dyDescent="0.2">
      <c r="A57" s="143" t="s">
        <v>1460</v>
      </c>
      <c r="B57" s="144">
        <f t="shared" ref="B57:H57" si="10">B56+B18</f>
        <v>99.95258284693378</v>
      </c>
      <c r="C57" s="144">
        <f t="shared" si="10"/>
        <v>99.914074089694282</v>
      </c>
      <c r="D57" s="144">
        <f t="shared" si="10"/>
        <v>99.983787651641777</v>
      </c>
      <c r="E57" s="144">
        <f t="shared" si="10"/>
        <v>100.17079493030764</v>
      </c>
      <c r="F57" s="144">
        <f t="shared" si="10"/>
        <v>100.18298228750865</v>
      </c>
      <c r="G57" s="144">
        <f t="shared" si="10"/>
        <v>99.981935302224301</v>
      </c>
      <c r="H57" s="144">
        <f t="shared" si="10"/>
        <v>99.75479027461715</v>
      </c>
      <c r="I57" s="144"/>
      <c r="J57" s="144">
        <f t="shared" ref="J57:O57" si="11">J56+J18</f>
        <v>98.268016715281419</v>
      </c>
      <c r="K57" s="144">
        <f t="shared" si="11"/>
        <v>98.624435480541067</v>
      </c>
      <c r="L57" s="144">
        <f t="shared" si="11"/>
        <v>98.557924960541143</v>
      </c>
      <c r="M57" s="144">
        <f t="shared" si="11"/>
        <v>98.255325211131151</v>
      </c>
      <c r="N57" s="144">
        <f t="shared" si="11"/>
        <v>98.555440440136408</v>
      </c>
      <c r="O57" s="144">
        <f t="shared" si="11"/>
        <v>98.920999237330633</v>
      </c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44"/>
      <c r="DW57" s="144"/>
      <c r="DX57" s="144"/>
      <c r="DY57" s="144"/>
      <c r="DZ57" s="144"/>
      <c r="EA57" s="144"/>
      <c r="EB57" s="144"/>
      <c r="EC57" s="144"/>
      <c r="ED57" s="144"/>
      <c r="EE57" s="144"/>
      <c r="EF57" s="144"/>
      <c r="EG57" s="144"/>
      <c r="EH57" s="144"/>
      <c r="EI57" s="144"/>
      <c r="EJ57" s="144"/>
      <c r="EK57" s="144"/>
      <c r="EL57" s="144"/>
      <c r="EM57" s="144"/>
      <c r="EN57" s="144"/>
      <c r="EO57" s="144"/>
      <c r="EP57" s="144"/>
      <c r="EQ57" s="144"/>
      <c r="ER57" s="144"/>
      <c r="ES57" s="144"/>
      <c r="ET57" s="144"/>
      <c r="EU57" s="144"/>
      <c r="EV57" s="144"/>
      <c r="EW57" s="144"/>
      <c r="EX57" s="144"/>
      <c r="EY57" s="144"/>
      <c r="EZ57" s="144"/>
      <c r="FA57" s="144"/>
      <c r="FB57" s="144"/>
      <c r="FC57" s="144"/>
      <c r="FD57" s="144"/>
      <c r="FE57" s="144"/>
      <c r="FF57" s="144"/>
      <c r="FG57" s="144"/>
      <c r="FH57" s="144"/>
      <c r="FI57" s="144"/>
      <c r="FJ57" s="144"/>
      <c r="FK57" s="144"/>
      <c r="FL57" s="144"/>
      <c r="FM57" s="144"/>
      <c r="FN57" s="144"/>
      <c r="FO57" s="144"/>
      <c r="FP57" s="144"/>
      <c r="FQ57" s="144"/>
      <c r="FR57" s="144"/>
      <c r="FS57" s="144"/>
      <c r="FT57" s="144"/>
      <c r="FU57" s="144"/>
      <c r="FV57" s="144"/>
      <c r="FW57" s="144"/>
      <c r="FX57" s="144"/>
      <c r="FY57" s="144"/>
      <c r="FZ57" s="144"/>
      <c r="GA57" s="144"/>
      <c r="GB57" s="144"/>
      <c r="GC57" s="144"/>
      <c r="GD57" s="144"/>
      <c r="GE57" s="144"/>
      <c r="GF57" s="144"/>
      <c r="GG57" s="144"/>
      <c r="GH57" s="144"/>
      <c r="GI57" s="144"/>
      <c r="GJ57" s="144"/>
      <c r="GK57" s="144"/>
      <c r="GL57" s="144"/>
      <c r="GM57" s="144"/>
      <c r="GN57" s="144"/>
      <c r="GO57" s="144"/>
      <c r="GP57" s="144"/>
      <c r="GQ57" s="144"/>
      <c r="GR57" s="144"/>
      <c r="GS57" s="144"/>
      <c r="GT57" s="144"/>
      <c r="GU57" s="144"/>
      <c r="GV57" s="144"/>
      <c r="GW57" s="144"/>
      <c r="GX57" s="144"/>
      <c r="GY57" s="144"/>
      <c r="GZ57" s="144"/>
      <c r="HA57" s="144"/>
      <c r="HB57" s="144"/>
      <c r="HC57" s="144"/>
      <c r="HD57" s="144"/>
      <c r="HE57" s="144"/>
      <c r="HF57" s="144"/>
      <c r="HG57" s="144"/>
      <c r="HH57" s="144"/>
      <c r="HI57" s="144"/>
      <c r="HJ57" s="144"/>
      <c r="HK57" s="144"/>
      <c r="HL57" s="144"/>
      <c r="HM57" s="144"/>
      <c r="HN57" s="144"/>
      <c r="HO57" s="144"/>
      <c r="HP57" s="144"/>
      <c r="HQ57" s="144"/>
      <c r="HR57" s="144"/>
      <c r="HS57" s="144"/>
      <c r="HT57" s="144"/>
      <c r="HU57" s="144"/>
      <c r="HV57" s="144"/>
      <c r="HW57" s="144"/>
      <c r="HX57" s="144"/>
      <c r="HY57" s="144"/>
      <c r="HZ57" s="144"/>
      <c r="IA57" s="144"/>
      <c r="IB57" s="144"/>
      <c r="IC57" s="144"/>
      <c r="ID57" s="144"/>
      <c r="IE57" s="144"/>
      <c r="IF57" s="144"/>
      <c r="IG57" s="144"/>
      <c r="IH57" s="144"/>
      <c r="II57" s="144"/>
      <c r="IJ57" s="144"/>
      <c r="IK57" s="144"/>
      <c r="IL57" s="144"/>
      <c r="IM57" s="144"/>
      <c r="IN57" s="144"/>
      <c r="IO57" s="144"/>
      <c r="IP57" s="144"/>
      <c r="IQ57" s="144"/>
      <c r="IR57" s="144"/>
      <c r="IS57" s="144"/>
      <c r="IT57" s="144"/>
      <c r="IU57" s="144"/>
      <c r="IV57" s="144"/>
      <c r="IW57" s="144"/>
      <c r="IX57" s="144"/>
      <c r="IY57" s="144"/>
      <c r="IZ57" s="144"/>
      <c r="JA57" s="144"/>
      <c r="JB57" s="144"/>
      <c r="JC57" s="144"/>
      <c r="JD57" s="144"/>
      <c r="JE57" s="144"/>
      <c r="JF57" s="144"/>
      <c r="JG57" s="144"/>
      <c r="JH57" s="144"/>
      <c r="JI57" s="144"/>
      <c r="JJ57" s="144"/>
      <c r="JK57" s="144"/>
      <c r="JL57" s="144"/>
      <c r="JM57" s="144"/>
      <c r="JN57" s="144"/>
      <c r="JO57" s="144"/>
      <c r="JP57" s="144"/>
      <c r="JQ57" s="144"/>
      <c r="JR57" s="144"/>
      <c r="JS57" s="144"/>
      <c r="JT57" s="144"/>
      <c r="JU57" s="144"/>
      <c r="JV57" s="144"/>
      <c r="JW57" s="144"/>
      <c r="JX57" s="144"/>
      <c r="JY57" s="144"/>
      <c r="JZ57" s="144"/>
      <c r="KA57" s="144"/>
      <c r="KB57" s="144"/>
      <c r="KC57" s="144"/>
      <c r="KD57" s="144"/>
      <c r="KE57" s="144"/>
      <c r="KF57" s="144"/>
      <c r="KG57" s="144"/>
      <c r="KH57" s="144"/>
      <c r="KI57" s="144"/>
      <c r="KJ57" s="144"/>
      <c r="KK57" s="144"/>
      <c r="KL57" s="144"/>
      <c r="KM57" s="144"/>
      <c r="KN57" s="144"/>
      <c r="KO57" s="144"/>
      <c r="KP57" s="144"/>
      <c r="KQ57" s="144"/>
      <c r="KR57" s="144"/>
      <c r="KS57" s="144"/>
      <c r="KT57" s="144"/>
      <c r="KU57" s="144"/>
    </row>
    <row r="58" spans="1:307" s="134" customFormat="1" ht="10" customHeight="1" x14ac:dyDescent="0.2">
      <c r="A58" s="143" t="s">
        <v>1461</v>
      </c>
      <c r="B58" s="144">
        <f t="shared" ref="B58:H58" si="12">B10*0.111+B57</f>
        <v>101.27632355893378</v>
      </c>
      <c r="C58" s="144">
        <f t="shared" si="12"/>
        <v>101.26516986369428</v>
      </c>
      <c r="D58" s="144">
        <f t="shared" si="12"/>
        <v>101.28408877114178</v>
      </c>
      <c r="E58" s="144">
        <f t="shared" si="12"/>
        <v>101.51043095330763</v>
      </c>
      <c r="F58" s="144">
        <f t="shared" si="12"/>
        <v>101.49947048150865</v>
      </c>
      <c r="G58" s="144">
        <f t="shared" si="12"/>
        <v>101.2993405782243</v>
      </c>
      <c r="H58" s="144">
        <f t="shared" si="12"/>
        <v>101.06613550561715</v>
      </c>
      <c r="I58" s="144"/>
      <c r="J58" s="144">
        <f t="shared" ref="J58:O58" si="13">J10*0.111+J57</f>
        <v>98.945195725081419</v>
      </c>
      <c r="K58" s="144">
        <f t="shared" si="13"/>
        <v>99.296851280541063</v>
      </c>
      <c r="L58" s="144">
        <f t="shared" si="13"/>
        <v>99.933257551241141</v>
      </c>
      <c r="M58" s="144">
        <f t="shared" si="13"/>
        <v>99.632535511131152</v>
      </c>
      <c r="N58" s="144">
        <f t="shared" si="13"/>
        <v>99.044847099136405</v>
      </c>
      <c r="O58" s="144">
        <f t="shared" si="13"/>
        <v>99.410875537330639</v>
      </c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  <c r="FD58" s="144"/>
      <c r="FE58" s="144"/>
      <c r="FF58" s="144"/>
      <c r="FG58" s="144"/>
      <c r="FH58" s="144"/>
      <c r="FI58" s="144"/>
      <c r="FJ58" s="144"/>
      <c r="FK58" s="144"/>
      <c r="FL58" s="144"/>
      <c r="FM58" s="144"/>
      <c r="FN58" s="144"/>
      <c r="FO58" s="144"/>
      <c r="FP58" s="144"/>
      <c r="FQ58" s="144"/>
      <c r="FR58" s="144"/>
      <c r="FS58" s="144"/>
      <c r="FT58" s="144"/>
      <c r="FU58" s="144"/>
      <c r="FV58" s="144"/>
      <c r="FW58" s="144"/>
      <c r="FX58" s="144"/>
      <c r="FY58" s="144"/>
      <c r="FZ58" s="144"/>
      <c r="GA58" s="144"/>
      <c r="GB58" s="144"/>
      <c r="GC58" s="144"/>
      <c r="GD58" s="144"/>
      <c r="GE58" s="144"/>
      <c r="GF58" s="144"/>
      <c r="GG58" s="144"/>
      <c r="GH58" s="144"/>
      <c r="GI58" s="144"/>
      <c r="GJ58" s="144"/>
      <c r="GK58" s="144"/>
      <c r="GL58" s="144"/>
      <c r="GM58" s="144"/>
      <c r="GN58" s="144"/>
      <c r="GO58" s="144"/>
      <c r="GP58" s="144"/>
      <c r="GQ58" s="144"/>
      <c r="GR58" s="144"/>
      <c r="GS58" s="144"/>
      <c r="GT58" s="144"/>
      <c r="GU58" s="144"/>
      <c r="GV58" s="144"/>
      <c r="GW58" s="144"/>
      <c r="GX58" s="144"/>
      <c r="GY58" s="144"/>
      <c r="GZ58" s="144"/>
      <c r="HA58" s="144"/>
      <c r="HB58" s="144"/>
      <c r="HC58" s="144"/>
      <c r="HD58" s="144"/>
      <c r="HE58" s="144"/>
      <c r="HF58" s="144"/>
      <c r="HG58" s="144"/>
      <c r="HH58" s="144"/>
      <c r="HI58" s="144"/>
      <c r="HJ58" s="144"/>
      <c r="HK58" s="144"/>
      <c r="HL58" s="144"/>
      <c r="HM58" s="144"/>
      <c r="HN58" s="144"/>
      <c r="HO58" s="144"/>
      <c r="HP58" s="144"/>
      <c r="HQ58" s="144"/>
      <c r="HR58" s="144"/>
      <c r="HS58" s="144"/>
      <c r="HT58" s="144"/>
      <c r="HU58" s="144"/>
      <c r="HV58" s="144"/>
      <c r="HW58" s="144"/>
      <c r="HX58" s="144"/>
      <c r="HY58" s="144"/>
      <c r="HZ58" s="144"/>
      <c r="IA58" s="144"/>
      <c r="IB58" s="144"/>
      <c r="IC58" s="144"/>
      <c r="ID58" s="144"/>
      <c r="IE58" s="144"/>
      <c r="IF58" s="144"/>
      <c r="IG58" s="144"/>
      <c r="IH58" s="144"/>
      <c r="II58" s="144"/>
      <c r="IJ58" s="144"/>
      <c r="IK58" s="144"/>
      <c r="IL58" s="144"/>
      <c r="IM58" s="144"/>
      <c r="IN58" s="144"/>
      <c r="IO58" s="144"/>
      <c r="IP58" s="144"/>
      <c r="IQ58" s="144"/>
      <c r="IR58" s="144"/>
      <c r="IS58" s="144"/>
      <c r="IT58" s="144"/>
      <c r="IU58" s="144"/>
      <c r="IV58" s="144"/>
      <c r="IW58" s="144"/>
      <c r="IX58" s="144"/>
      <c r="IY58" s="144"/>
      <c r="IZ58" s="144"/>
      <c r="JA58" s="144"/>
      <c r="JB58" s="144"/>
      <c r="JC58" s="144"/>
      <c r="JD58" s="144"/>
      <c r="JE58" s="144"/>
      <c r="JF58" s="144"/>
      <c r="JG58" s="144"/>
      <c r="JH58" s="144"/>
      <c r="JI58" s="144"/>
      <c r="JJ58" s="144"/>
      <c r="JK58" s="144"/>
      <c r="JL58" s="144"/>
      <c r="JM58" s="144"/>
      <c r="JN58" s="144"/>
      <c r="JO58" s="144"/>
      <c r="JP58" s="144"/>
      <c r="JQ58" s="144"/>
      <c r="JR58" s="144"/>
      <c r="JS58" s="144"/>
      <c r="JT58" s="144"/>
      <c r="JU58" s="144"/>
      <c r="JV58" s="144"/>
      <c r="JW58" s="144"/>
      <c r="JX58" s="144"/>
      <c r="JY58" s="144"/>
      <c r="JZ58" s="144"/>
      <c r="KA58" s="144"/>
      <c r="KB58" s="144"/>
      <c r="KC58" s="144"/>
      <c r="KD58" s="144"/>
      <c r="KE58" s="144"/>
      <c r="KF58" s="144"/>
      <c r="KG58" s="144"/>
      <c r="KH58" s="144"/>
      <c r="KI58" s="144"/>
      <c r="KJ58" s="144"/>
      <c r="KK58" s="144"/>
      <c r="KL58" s="144"/>
      <c r="KM58" s="144"/>
      <c r="KN58" s="144"/>
      <c r="KO58" s="144"/>
      <c r="KP58" s="144"/>
      <c r="KQ58" s="144"/>
      <c r="KR58" s="144"/>
      <c r="KS58" s="144"/>
      <c r="KT58" s="144"/>
      <c r="KU58" s="144"/>
    </row>
    <row r="59" spans="1:307" s="145" customFormat="1" ht="10" customHeight="1" x14ac:dyDescent="0.2">
      <c r="B59" s="134" t="s">
        <v>1462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 t="s">
        <v>1462</v>
      </c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  <c r="EK59" s="134"/>
      <c r="EL59" s="134"/>
      <c r="EM59" s="134"/>
      <c r="EN59" s="134"/>
      <c r="EO59" s="134"/>
      <c r="EP59" s="134"/>
      <c r="EQ59" s="134"/>
      <c r="ER59" s="134"/>
      <c r="ES59" s="134"/>
      <c r="ET59" s="134"/>
      <c r="EU59" s="134"/>
      <c r="EV59" s="134"/>
      <c r="EW59" s="134"/>
      <c r="EX59" s="134"/>
      <c r="EY59" s="134"/>
      <c r="EZ59" s="134"/>
      <c r="FA59" s="134"/>
      <c r="FB59" s="134"/>
      <c r="FC59" s="134"/>
      <c r="FD59" s="134"/>
      <c r="FE59" s="134"/>
      <c r="FF59" s="134"/>
      <c r="FG59" s="134"/>
      <c r="FH59" s="134"/>
      <c r="FI59" s="134"/>
      <c r="FJ59" s="134"/>
      <c r="FK59" s="134"/>
      <c r="FL59" s="134"/>
      <c r="FM59" s="134"/>
      <c r="FN59" s="134"/>
      <c r="FO59" s="134"/>
      <c r="FP59" s="134"/>
      <c r="FQ59" s="134"/>
      <c r="FR59" s="134"/>
      <c r="FS59" s="134"/>
      <c r="FT59" s="134"/>
      <c r="FU59" s="134"/>
      <c r="FV59" s="134"/>
      <c r="FW59" s="134"/>
      <c r="FX59" s="134"/>
      <c r="FY59" s="134"/>
      <c r="FZ59" s="134"/>
      <c r="GA59" s="134"/>
      <c r="GB59" s="134"/>
      <c r="GC59" s="134"/>
      <c r="GD59" s="134"/>
      <c r="GE59" s="134"/>
      <c r="GF59" s="134"/>
      <c r="GG59" s="134"/>
      <c r="GH59" s="134"/>
      <c r="GI59" s="134"/>
      <c r="GJ59" s="134"/>
      <c r="GK59" s="134"/>
      <c r="GL59" s="134"/>
      <c r="GM59" s="134"/>
      <c r="GN59" s="134"/>
      <c r="GO59" s="134"/>
      <c r="GP59" s="134"/>
      <c r="GQ59" s="134"/>
      <c r="GR59" s="134"/>
      <c r="GS59" s="134"/>
      <c r="GT59" s="134"/>
      <c r="GU59" s="134"/>
      <c r="GV59" s="134"/>
      <c r="GW59" s="134"/>
      <c r="GX59" s="134"/>
      <c r="GY59" s="134"/>
      <c r="GZ59" s="134"/>
      <c r="HA59" s="134"/>
      <c r="HB59" s="134"/>
      <c r="HC59" s="134"/>
      <c r="HD59" s="134"/>
      <c r="HE59" s="134"/>
      <c r="HF59" s="134"/>
      <c r="HG59" s="134"/>
      <c r="HH59" s="134"/>
      <c r="HI59" s="134"/>
      <c r="HJ59" s="134"/>
      <c r="HK59" s="134"/>
      <c r="HL59" s="134"/>
      <c r="HM59" s="134"/>
      <c r="HN59" s="134"/>
      <c r="HO59" s="134"/>
      <c r="HP59" s="134"/>
      <c r="HQ59" s="134"/>
      <c r="HR59" s="134"/>
      <c r="HS59" s="134"/>
      <c r="HT59" s="134"/>
      <c r="HU59" s="134"/>
      <c r="HV59" s="134"/>
      <c r="HW59" s="134"/>
      <c r="HX59" s="134"/>
      <c r="HY59" s="134"/>
      <c r="HZ59" s="134"/>
      <c r="IA59" s="134"/>
      <c r="IB59" s="134"/>
      <c r="IC59" s="134"/>
      <c r="ID59" s="134"/>
      <c r="IE59" s="134"/>
      <c r="IF59" s="134"/>
      <c r="IG59" s="134"/>
      <c r="IH59" s="134"/>
      <c r="II59" s="134"/>
      <c r="IJ59" s="134"/>
      <c r="IK59" s="134"/>
      <c r="IL59" s="134"/>
      <c r="IM59" s="134"/>
      <c r="IN59" s="134"/>
      <c r="IO59" s="134"/>
      <c r="IP59" s="134"/>
      <c r="IQ59" s="134"/>
      <c r="IR59" s="134"/>
      <c r="IS59" s="134"/>
      <c r="IT59" s="134"/>
      <c r="IU59" s="134"/>
      <c r="IV59" s="134"/>
      <c r="IW59" s="134"/>
      <c r="IX59" s="134"/>
      <c r="IY59" s="134"/>
      <c r="IZ59" s="134"/>
      <c r="JA59" s="134"/>
      <c r="JB59" s="134"/>
      <c r="JC59" s="134"/>
      <c r="JD59" s="134"/>
      <c r="JE59" s="134"/>
      <c r="JF59" s="134"/>
      <c r="JG59" s="134"/>
      <c r="JH59" s="134"/>
      <c r="JI59" s="134"/>
      <c r="JJ59" s="134"/>
      <c r="JK59" s="134"/>
      <c r="JL59" s="134"/>
      <c r="JM59" s="134"/>
      <c r="JN59" s="134"/>
      <c r="JO59" s="134"/>
      <c r="JP59" s="134"/>
      <c r="JQ59" s="134"/>
      <c r="JR59" s="134"/>
      <c r="JS59" s="134"/>
      <c r="JT59" s="134"/>
      <c r="JU59" s="134"/>
      <c r="JV59" s="134"/>
      <c r="JW59" s="134"/>
      <c r="JX59" s="134"/>
      <c r="JY59" s="134"/>
      <c r="JZ59" s="134"/>
      <c r="KA59" s="134"/>
      <c r="KB59" s="134"/>
      <c r="KC59" s="134"/>
      <c r="KD59" s="134"/>
      <c r="KE59" s="134"/>
      <c r="KF59" s="134"/>
      <c r="KG59" s="134"/>
      <c r="KH59" s="134"/>
      <c r="KI59" s="134"/>
      <c r="KJ59" s="134"/>
      <c r="KK59" s="134"/>
      <c r="KL59" s="134"/>
      <c r="KM59" s="134"/>
      <c r="KN59" s="134"/>
      <c r="KO59" s="134"/>
      <c r="KP59" s="134"/>
      <c r="KQ59" s="134"/>
      <c r="KR59" s="134"/>
      <c r="KS59" s="134"/>
      <c r="KT59" s="134"/>
      <c r="KU59" s="134"/>
    </row>
    <row r="60" spans="1:307" s="145" customFormat="1" ht="10" customHeight="1" x14ac:dyDescent="0.2">
      <c r="B60" s="134" t="s">
        <v>1463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 t="s">
        <v>1463</v>
      </c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  <c r="EK60" s="134"/>
      <c r="EL60" s="134"/>
      <c r="EM60" s="134"/>
      <c r="EN60" s="134"/>
      <c r="EO60" s="134"/>
      <c r="EP60" s="134"/>
      <c r="EQ60" s="134"/>
      <c r="ER60" s="134"/>
      <c r="ES60" s="134"/>
      <c r="ET60" s="134"/>
      <c r="EU60" s="134"/>
      <c r="EV60" s="134"/>
      <c r="EW60" s="134"/>
      <c r="EX60" s="134"/>
      <c r="EY60" s="134"/>
      <c r="EZ60" s="134"/>
      <c r="FA60" s="134"/>
      <c r="FB60" s="134"/>
      <c r="FC60" s="134"/>
      <c r="FD60" s="134"/>
      <c r="FE60" s="134"/>
      <c r="FF60" s="134"/>
      <c r="FG60" s="134"/>
      <c r="FH60" s="134"/>
      <c r="FI60" s="134"/>
      <c r="FJ60" s="134"/>
      <c r="FK60" s="134"/>
      <c r="FL60" s="134"/>
      <c r="FM60" s="134"/>
      <c r="FN60" s="134"/>
      <c r="FO60" s="134"/>
      <c r="FP60" s="134"/>
      <c r="FQ60" s="134"/>
      <c r="FR60" s="134"/>
      <c r="FS60" s="134"/>
      <c r="FT60" s="134"/>
      <c r="FU60" s="134"/>
      <c r="FV60" s="134"/>
      <c r="FW60" s="134"/>
      <c r="FX60" s="134"/>
      <c r="FY60" s="134"/>
      <c r="FZ60" s="134"/>
      <c r="GA60" s="134"/>
      <c r="GB60" s="134"/>
      <c r="GC60" s="134"/>
      <c r="GD60" s="134"/>
      <c r="GE60" s="134"/>
      <c r="GF60" s="134"/>
      <c r="GG60" s="134"/>
      <c r="GH60" s="134"/>
      <c r="GI60" s="134"/>
      <c r="GJ60" s="134"/>
      <c r="GK60" s="134"/>
      <c r="GL60" s="134"/>
      <c r="GM60" s="134"/>
      <c r="GN60" s="134"/>
      <c r="GO60" s="134"/>
      <c r="GP60" s="134"/>
      <c r="GQ60" s="134"/>
      <c r="GR60" s="134"/>
      <c r="GS60" s="134"/>
      <c r="GT60" s="134"/>
      <c r="GU60" s="134"/>
      <c r="GV60" s="134"/>
      <c r="GW60" s="134"/>
      <c r="GX60" s="134"/>
      <c r="GY60" s="134"/>
      <c r="GZ60" s="134"/>
      <c r="HA60" s="134"/>
      <c r="HB60" s="134"/>
      <c r="HC60" s="134"/>
      <c r="HD60" s="134"/>
      <c r="HE60" s="134"/>
      <c r="HF60" s="134"/>
      <c r="HG60" s="134"/>
      <c r="HH60" s="134"/>
      <c r="HI60" s="134"/>
      <c r="HJ60" s="134"/>
      <c r="HK60" s="134"/>
      <c r="HL60" s="134"/>
      <c r="HM60" s="134"/>
      <c r="HN60" s="134"/>
      <c r="HO60" s="134"/>
      <c r="HP60" s="134"/>
      <c r="HQ60" s="134"/>
      <c r="HR60" s="134"/>
      <c r="HS60" s="134"/>
      <c r="HT60" s="134"/>
      <c r="HU60" s="134"/>
      <c r="HV60" s="134"/>
      <c r="HW60" s="134"/>
      <c r="HX60" s="134"/>
      <c r="HY60" s="134"/>
      <c r="HZ60" s="134"/>
      <c r="IA60" s="134"/>
      <c r="IB60" s="134"/>
      <c r="IC60" s="134"/>
      <c r="ID60" s="134"/>
      <c r="IE60" s="134"/>
      <c r="IF60" s="134"/>
      <c r="IG60" s="134"/>
      <c r="IH60" s="134"/>
      <c r="II60" s="134"/>
      <c r="IJ60" s="134"/>
      <c r="IK60" s="134"/>
      <c r="IL60" s="134"/>
      <c r="IM60" s="134"/>
      <c r="IN60" s="134"/>
      <c r="IO60" s="134"/>
      <c r="IP60" s="134"/>
      <c r="IQ60" s="134"/>
      <c r="IR60" s="134"/>
      <c r="IS60" s="134"/>
      <c r="IT60" s="134"/>
      <c r="IU60" s="134"/>
      <c r="IV60" s="134"/>
      <c r="IW60" s="134"/>
      <c r="IX60" s="134"/>
      <c r="IY60" s="134"/>
      <c r="IZ60" s="134"/>
      <c r="JA60" s="134"/>
      <c r="JB60" s="134"/>
      <c r="JC60" s="134"/>
      <c r="JD60" s="134"/>
      <c r="JE60" s="134"/>
      <c r="JF60" s="134"/>
      <c r="JG60" s="134"/>
      <c r="JH60" s="134"/>
      <c r="JI60" s="134"/>
      <c r="JJ60" s="134"/>
      <c r="JK60" s="134"/>
      <c r="JL60" s="134"/>
      <c r="JM60" s="134"/>
      <c r="JN60" s="134"/>
      <c r="JO60" s="134"/>
      <c r="JP60" s="134"/>
      <c r="JQ60" s="134"/>
      <c r="JR60" s="134"/>
      <c r="JS60" s="134"/>
      <c r="JT60" s="134"/>
      <c r="JU60" s="134"/>
      <c r="JV60" s="134"/>
      <c r="JW60" s="134"/>
      <c r="JX60" s="134"/>
      <c r="JY60" s="134"/>
      <c r="JZ60" s="134"/>
      <c r="KA60" s="134"/>
      <c r="KB60" s="134"/>
      <c r="KC60" s="134"/>
      <c r="KD60" s="134"/>
      <c r="KE60" s="134"/>
      <c r="KF60" s="134"/>
      <c r="KG60" s="134"/>
      <c r="KH60" s="134"/>
      <c r="KI60" s="134"/>
      <c r="KJ60" s="134"/>
      <c r="KK60" s="134"/>
      <c r="KL60" s="134"/>
      <c r="KM60" s="134"/>
      <c r="KN60" s="134"/>
      <c r="KO60" s="134"/>
      <c r="KP60" s="134"/>
      <c r="KQ60" s="134"/>
      <c r="KR60" s="134"/>
      <c r="KS60" s="134"/>
      <c r="KT60" s="134"/>
      <c r="KU60" s="134"/>
    </row>
    <row r="61" spans="1:307" ht="10" customHeight="1" x14ac:dyDescent="0.2">
      <c r="A61" s="139" t="s">
        <v>1464</v>
      </c>
      <c r="B61" s="140">
        <f t="shared" ref="B61:H61" si="14">B34*((58.71+16)/58.71)</f>
        <v>154.66172537046501</v>
      </c>
      <c r="C61" s="140">
        <f t="shared" si="14"/>
        <v>150.39488214954864</v>
      </c>
      <c r="D61" s="140">
        <f t="shared" si="14"/>
        <v>158.21391800374741</v>
      </c>
      <c r="E61" s="140">
        <f t="shared" si="14"/>
        <v>150.01706918753194</v>
      </c>
      <c r="F61" s="140">
        <f t="shared" si="14"/>
        <v>156.14631779935274</v>
      </c>
      <c r="G61" s="140">
        <f t="shared" si="14"/>
        <v>140.59375983648442</v>
      </c>
      <c r="H61" s="140">
        <f t="shared" si="14"/>
        <v>121.4106852665646</v>
      </c>
      <c r="I61" s="140"/>
      <c r="J61" s="140">
        <f t="shared" ref="J61:O61" si="15">J34*((58.71+16)/58.71)</f>
        <v>24.012565150740933</v>
      </c>
      <c r="K61" s="140">
        <f t="shared" si="15"/>
        <v>24.681468429569069</v>
      </c>
      <c r="L61" s="140">
        <f t="shared" si="15"/>
        <v>15.995651507409301</v>
      </c>
      <c r="M61" s="140">
        <f t="shared" si="15"/>
        <v>16.614063500596149</v>
      </c>
      <c r="N61" s="140">
        <f t="shared" si="15"/>
        <v>21.632941577244083</v>
      </c>
      <c r="O61" s="140">
        <f t="shared" si="15"/>
        <v>21.320752779764948</v>
      </c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  <c r="CZ61" s="140"/>
      <c r="DA61" s="140"/>
      <c r="DB61" s="140"/>
      <c r="DC61" s="140"/>
      <c r="DD61" s="140"/>
      <c r="DE61" s="140"/>
      <c r="DF61" s="140"/>
      <c r="DG61" s="140"/>
      <c r="DH61" s="140"/>
      <c r="DI61" s="140"/>
      <c r="DJ61" s="140"/>
      <c r="DK61" s="140"/>
      <c r="DL61" s="140"/>
      <c r="DM61" s="140"/>
      <c r="DN61" s="140"/>
      <c r="DO61" s="140"/>
      <c r="DP61" s="140"/>
      <c r="DQ61" s="140"/>
      <c r="DR61" s="140"/>
      <c r="DS61" s="140"/>
      <c r="DT61" s="140"/>
      <c r="DU61" s="140"/>
      <c r="DV61" s="140"/>
      <c r="DW61" s="140"/>
      <c r="DX61" s="140"/>
      <c r="DY61" s="140"/>
      <c r="DZ61" s="140"/>
      <c r="EA61" s="140"/>
      <c r="EB61" s="140"/>
      <c r="EC61" s="140"/>
      <c r="ED61" s="140"/>
      <c r="EE61" s="140"/>
      <c r="EF61" s="140"/>
      <c r="EG61" s="140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40"/>
      <c r="ES61" s="140"/>
      <c r="ET61" s="140"/>
      <c r="EU61" s="140"/>
      <c r="EV61" s="140"/>
      <c r="EW61" s="140"/>
      <c r="EX61" s="140"/>
      <c r="EY61" s="140"/>
      <c r="EZ61" s="140"/>
      <c r="FA61" s="140"/>
      <c r="FB61" s="140"/>
      <c r="FC61" s="140"/>
      <c r="FD61" s="140"/>
      <c r="FE61" s="140"/>
      <c r="FF61" s="140"/>
      <c r="FG61" s="140"/>
      <c r="FH61" s="140"/>
      <c r="FI61" s="140"/>
      <c r="FJ61" s="140"/>
      <c r="FK61" s="140"/>
      <c r="FL61" s="140"/>
      <c r="FM61" s="140"/>
      <c r="FN61" s="140"/>
      <c r="FO61" s="140"/>
      <c r="FP61" s="140"/>
      <c r="FQ61" s="140"/>
      <c r="FR61" s="140"/>
      <c r="FS61" s="140"/>
      <c r="FT61" s="140"/>
      <c r="FU61" s="140"/>
      <c r="FV61" s="140"/>
      <c r="FW61" s="140"/>
      <c r="FX61" s="140"/>
      <c r="FY61" s="140"/>
      <c r="FZ61" s="140"/>
      <c r="GA61" s="140"/>
      <c r="GB61" s="140"/>
      <c r="GC61" s="140"/>
      <c r="GD61" s="140"/>
      <c r="GE61" s="140"/>
      <c r="GF61" s="140"/>
      <c r="GG61" s="140"/>
      <c r="GH61" s="140"/>
      <c r="GI61" s="140"/>
      <c r="GJ61" s="140"/>
      <c r="GK61" s="140"/>
      <c r="GL61" s="140"/>
      <c r="GM61" s="140"/>
      <c r="GN61" s="140"/>
      <c r="GO61" s="140"/>
      <c r="GP61" s="140"/>
      <c r="GQ61" s="140"/>
      <c r="GR61" s="140"/>
      <c r="GS61" s="140"/>
      <c r="GT61" s="140"/>
      <c r="GU61" s="140"/>
      <c r="GV61" s="140"/>
      <c r="GW61" s="140"/>
      <c r="GX61" s="140"/>
      <c r="GY61" s="140"/>
      <c r="GZ61" s="140"/>
      <c r="HA61" s="140"/>
      <c r="HB61" s="140"/>
      <c r="HC61" s="140"/>
      <c r="HD61" s="140"/>
      <c r="HE61" s="140"/>
      <c r="HF61" s="140"/>
      <c r="HG61" s="140"/>
      <c r="HH61" s="140"/>
      <c r="HI61" s="140"/>
      <c r="HJ61" s="140"/>
      <c r="HK61" s="140"/>
      <c r="HL61" s="140"/>
      <c r="HM61" s="140"/>
      <c r="HN61" s="140"/>
      <c r="HO61" s="140"/>
      <c r="HP61" s="140"/>
      <c r="HQ61" s="140"/>
      <c r="HR61" s="140"/>
      <c r="HS61" s="140"/>
      <c r="HT61" s="140"/>
      <c r="HU61" s="140"/>
      <c r="HV61" s="140"/>
      <c r="HW61" s="140"/>
      <c r="HX61" s="140"/>
      <c r="HY61" s="140"/>
      <c r="HZ61" s="140"/>
      <c r="IA61" s="140"/>
      <c r="IB61" s="140"/>
      <c r="IC61" s="140"/>
      <c r="ID61" s="140"/>
      <c r="IE61" s="140"/>
      <c r="IF61" s="140"/>
      <c r="IG61" s="140"/>
      <c r="IH61" s="140"/>
      <c r="II61" s="140"/>
      <c r="IJ61" s="140"/>
      <c r="IK61" s="140"/>
      <c r="IL61" s="140"/>
      <c r="IM61" s="140"/>
      <c r="IN61" s="140"/>
      <c r="IO61" s="140"/>
      <c r="IP61" s="140"/>
      <c r="IQ61" s="140"/>
      <c r="IR61" s="140"/>
      <c r="IS61" s="140"/>
      <c r="IT61" s="140"/>
      <c r="IU61" s="140"/>
      <c r="IV61" s="140"/>
      <c r="IW61" s="140"/>
      <c r="IX61" s="140"/>
      <c r="IY61" s="140"/>
      <c r="IZ61" s="140"/>
      <c r="JA61" s="140"/>
      <c r="JB61" s="140"/>
      <c r="JC61" s="140"/>
      <c r="JD61" s="140"/>
      <c r="JE61" s="140"/>
      <c r="JF61" s="140"/>
      <c r="JG61" s="140"/>
      <c r="JH61" s="140"/>
      <c r="JI61" s="140"/>
      <c r="JJ61" s="140"/>
      <c r="JK61" s="140"/>
      <c r="JL61" s="140"/>
      <c r="JM61" s="140"/>
      <c r="JN61" s="140"/>
      <c r="JO61" s="140"/>
      <c r="JP61" s="140"/>
      <c r="JQ61" s="140"/>
      <c r="JR61" s="140"/>
      <c r="JS61" s="140"/>
      <c r="JT61" s="140"/>
      <c r="JU61" s="140"/>
      <c r="JV61" s="140"/>
      <c r="JW61" s="140"/>
      <c r="JX61" s="140"/>
      <c r="JY61" s="140"/>
      <c r="JZ61" s="140"/>
      <c r="KA61" s="140"/>
      <c r="KB61" s="140"/>
      <c r="KC61" s="140"/>
      <c r="KD61" s="140"/>
      <c r="KE61" s="140"/>
      <c r="KF61" s="140"/>
      <c r="KG61" s="140"/>
      <c r="KH61" s="140"/>
      <c r="KI61" s="140"/>
      <c r="KJ61" s="140"/>
      <c r="KK61" s="140"/>
      <c r="KL61" s="140"/>
      <c r="KM61" s="140"/>
      <c r="KN61" s="140"/>
      <c r="KO61" s="140"/>
      <c r="KP61" s="140"/>
      <c r="KQ61" s="140"/>
      <c r="KR61" s="140"/>
      <c r="KS61" s="140"/>
      <c r="KT61" s="140"/>
      <c r="KU61" s="140"/>
    </row>
    <row r="62" spans="1:307" ht="10" customHeight="1" x14ac:dyDescent="0.2">
      <c r="A62" s="143" t="s">
        <v>1465</v>
      </c>
      <c r="B62" s="140">
        <f t="shared" ref="B62:H62" si="16">B35*((51.996*2+16*3)/(51.996*2))</f>
        <v>514.43026232402485</v>
      </c>
      <c r="C62" s="140">
        <f t="shared" si="16"/>
        <v>449.94993053311788</v>
      </c>
      <c r="D62" s="140">
        <f t="shared" si="16"/>
        <v>543.29335195015051</v>
      </c>
      <c r="E62" s="140">
        <f t="shared" si="16"/>
        <v>498.14430900069237</v>
      </c>
      <c r="F62" s="140">
        <f t="shared" si="16"/>
        <v>500.03076252019389</v>
      </c>
      <c r="G62" s="140">
        <f t="shared" si="16"/>
        <v>461.01536088160628</v>
      </c>
      <c r="H62" s="140">
        <f t="shared" si="16"/>
        <v>401.48561817886957</v>
      </c>
      <c r="I62" s="140"/>
      <c r="J62" s="140">
        <f t="shared" ref="J62:O62" si="17">J35*((51.996*2+16*3)/(51.996*2))</f>
        <v>23.706729748442186</v>
      </c>
      <c r="K62" s="140">
        <f t="shared" si="17"/>
        <v>23.051383366720522</v>
      </c>
      <c r="L62" s="140">
        <f t="shared" si="17"/>
        <v>23.165947380567737</v>
      </c>
      <c r="M62" s="140">
        <f t="shared" si="17"/>
        <v>19.051464659127625</v>
      </c>
      <c r="N62" s="140">
        <f t="shared" si="17"/>
        <v>29.231479344564967</v>
      </c>
      <c r="O62" s="140">
        <f t="shared" si="17"/>
        <v>28.710527612277865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  <c r="CZ62" s="140"/>
      <c r="DA62" s="140"/>
      <c r="DB62" s="140"/>
      <c r="DC62" s="140"/>
      <c r="DD62" s="140"/>
      <c r="DE62" s="140"/>
      <c r="DF62" s="140"/>
      <c r="DG62" s="140"/>
      <c r="DH62" s="140"/>
      <c r="DI62" s="140"/>
      <c r="DJ62" s="140"/>
      <c r="DK62" s="140"/>
      <c r="DL62" s="140"/>
      <c r="DM62" s="140"/>
      <c r="DN62" s="140"/>
      <c r="DO62" s="140"/>
      <c r="DP62" s="140"/>
      <c r="DQ62" s="140"/>
      <c r="DR62" s="140"/>
      <c r="DS62" s="140"/>
      <c r="DT62" s="140"/>
      <c r="DU62" s="140"/>
      <c r="DV62" s="140"/>
      <c r="DW62" s="140"/>
      <c r="DX62" s="140"/>
      <c r="DY62" s="140"/>
      <c r="DZ62" s="140"/>
      <c r="EA62" s="140"/>
      <c r="EB62" s="140"/>
      <c r="EC62" s="140"/>
      <c r="ED62" s="140"/>
      <c r="EE62" s="140"/>
      <c r="EF62" s="140"/>
      <c r="EG62" s="140"/>
      <c r="EH62" s="140"/>
      <c r="EI62" s="140"/>
      <c r="EJ62" s="140"/>
      <c r="EK62" s="140"/>
      <c r="EL62" s="140"/>
      <c r="EM62" s="140"/>
      <c r="EN62" s="140"/>
      <c r="EO62" s="140"/>
      <c r="EP62" s="140"/>
      <c r="EQ62" s="140"/>
      <c r="ER62" s="140"/>
      <c r="ES62" s="140"/>
      <c r="ET62" s="140"/>
      <c r="EU62" s="140"/>
      <c r="EV62" s="140"/>
      <c r="EW62" s="140"/>
      <c r="EX62" s="140"/>
      <c r="EY62" s="140"/>
      <c r="EZ62" s="140"/>
      <c r="FA62" s="140"/>
      <c r="FB62" s="140"/>
      <c r="FC62" s="140"/>
      <c r="FD62" s="140"/>
      <c r="FE62" s="140"/>
      <c r="FF62" s="140"/>
      <c r="FG62" s="140"/>
      <c r="FH62" s="140"/>
      <c r="FI62" s="140"/>
      <c r="FJ62" s="140"/>
      <c r="FK62" s="140"/>
      <c r="FL62" s="140"/>
      <c r="FM62" s="140"/>
      <c r="FN62" s="140"/>
      <c r="FO62" s="140"/>
      <c r="FP62" s="140"/>
      <c r="FQ62" s="140"/>
      <c r="FR62" s="140"/>
      <c r="FS62" s="140"/>
      <c r="FT62" s="140"/>
      <c r="FU62" s="140"/>
      <c r="FV62" s="140"/>
      <c r="FW62" s="140"/>
      <c r="FX62" s="140"/>
      <c r="FY62" s="140"/>
      <c r="FZ62" s="140"/>
      <c r="GA62" s="140"/>
      <c r="GB62" s="140"/>
      <c r="GC62" s="140"/>
      <c r="GD62" s="140"/>
      <c r="GE62" s="140"/>
      <c r="GF62" s="140"/>
      <c r="GG62" s="140"/>
      <c r="GH62" s="140"/>
      <c r="GI62" s="140"/>
      <c r="GJ62" s="140"/>
      <c r="GK62" s="140"/>
      <c r="GL62" s="140"/>
      <c r="GM62" s="140"/>
      <c r="GN62" s="140"/>
      <c r="GO62" s="140"/>
      <c r="GP62" s="140"/>
      <c r="GQ62" s="140"/>
      <c r="GR62" s="140"/>
      <c r="GS62" s="140"/>
      <c r="GT62" s="140"/>
      <c r="GU62" s="140"/>
      <c r="GV62" s="140"/>
      <c r="GW62" s="140"/>
      <c r="GX62" s="140"/>
      <c r="GY62" s="140"/>
      <c r="GZ62" s="140"/>
      <c r="HA62" s="140"/>
      <c r="HB62" s="140"/>
      <c r="HC62" s="140"/>
      <c r="HD62" s="140"/>
      <c r="HE62" s="140"/>
      <c r="HF62" s="140"/>
      <c r="HG62" s="140"/>
      <c r="HH62" s="140"/>
      <c r="HI62" s="140"/>
      <c r="HJ62" s="140"/>
      <c r="HK62" s="140"/>
      <c r="HL62" s="140"/>
      <c r="HM62" s="140"/>
      <c r="HN62" s="140"/>
      <c r="HO62" s="140"/>
      <c r="HP62" s="140"/>
      <c r="HQ62" s="140"/>
      <c r="HR62" s="140"/>
      <c r="HS62" s="140"/>
      <c r="HT62" s="140"/>
      <c r="HU62" s="140"/>
      <c r="HV62" s="140"/>
      <c r="HW62" s="140"/>
      <c r="HX62" s="140"/>
      <c r="HY62" s="140"/>
      <c r="HZ62" s="140"/>
      <c r="IA62" s="140"/>
      <c r="IB62" s="140"/>
      <c r="IC62" s="140"/>
      <c r="ID62" s="140"/>
      <c r="IE62" s="140"/>
      <c r="IF62" s="140"/>
      <c r="IG62" s="140"/>
      <c r="IH62" s="140"/>
      <c r="II62" s="140"/>
      <c r="IJ62" s="140"/>
      <c r="IK62" s="140"/>
      <c r="IL62" s="140"/>
      <c r="IM62" s="140"/>
      <c r="IN62" s="140"/>
      <c r="IO62" s="140"/>
      <c r="IP62" s="140"/>
      <c r="IQ62" s="140"/>
      <c r="IR62" s="140"/>
      <c r="IS62" s="140"/>
      <c r="IT62" s="140"/>
      <c r="IU62" s="140"/>
      <c r="IV62" s="140"/>
      <c r="IW62" s="140"/>
      <c r="IX62" s="140"/>
      <c r="IY62" s="140"/>
      <c r="IZ62" s="140"/>
      <c r="JA62" s="140"/>
      <c r="JB62" s="140"/>
      <c r="JC62" s="140"/>
      <c r="JD62" s="140"/>
      <c r="JE62" s="140"/>
      <c r="JF62" s="140"/>
      <c r="JG62" s="140"/>
      <c r="JH62" s="140"/>
      <c r="JI62" s="140"/>
      <c r="JJ62" s="140"/>
      <c r="JK62" s="140"/>
      <c r="JL62" s="140"/>
      <c r="JM62" s="140"/>
      <c r="JN62" s="140"/>
      <c r="JO62" s="140"/>
      <c r="JP62" s="140"/>
      <c r="JQ62" s="140"/>
      <c r="JR62" s="140"/>
      <c r="JS62" s="140"/>
      <c r="JT62" s="140"/>
      <c r="JU62" s="140"/>
      <c r="JV62" s="140"/>
      <c r="JW62" s="140"/>
      <c r="JX62" s="140"/>
      <c r="JY62" s="140"/>
      <c r="JZ62" s="140"/>
      <c r="KA62" s="140"/>
      <c r="KB62" s="140"/>
      <c r="KC62" s="140"/>
      <c r="KD62" s="140"/>
      <c r="KE62" s="140"/>
      <c r="KF62" s="140"/>
      <c r="KG62" s="140"/>
      <c r="KH62" s="140"/>
      <c r="KI62" s="140"/>
      <c r="KJ62" s="140"/>
      <c r="KK62" s="140"/>
      <c r="KL62" s="140"/>
      <c r="KM62" s="140"/>
      <c r="KN62" s="140"/>
      <c r="KO62" s="140"/>
      <c r="KP62" s="140"/>
      <c r="KQ62" s="140"/>
      <c r="KR62" s="140"/>
      <c r="KS62" s="140"/>
      <c r="KT62" s="140"/>
      <c r="KU62" s="140"/>
    </row>
    <row r="63" spans="1:307" ht="10" customHeight="1" x14ac:dyDescent="0.2">
      <c r="A63" s="143" t="s">
        <v>1466</v>
      </c>
      <c r="B63" s="140">
        <f t="shared" ref="B63:H63" si="18">B36*((44.956*2+16*3)/(44.956*2))</f>
        <v>45.627594358928732</v>
      </c>
      <c r="C63" s="140">
        <f t="shared" si="18"/>
        <v>46.045033085683784</v>
      </c>
      <c r="D63" s="140">
        <f t="shared" si="18"/>
        <v>45.900083757451782</v>
      </c>
      <c r="E63" s="140">
        <f t="shared" si="18"/>
        <v>43.839579206335088</v>
      </c>
      <c r="F63" s="140">
        <f t="shared" si="18"/>
        <v>44.313693887356528</v>
      </c>
      <c r="G63" s="140">
        <f t="shared" si="18"/>
        <v>42.214766260343453</v>
      </c>
      <c r="H63" s="140">
        <f t="shared" si="18"/>
        <v>42.001713755672256</v>
      </c>
      <c r="I63" s="140"/>
      <c r="J63" s="140">
        <f t="shared" ref="J63:O63" si="19">J36*((44.956*2+16*3)/(44.956*2))</f>
        <v>20.108843313462049</v>
      </c>
      <c r="K63" s="140">
        <f t="shared" si="19"/>
        <v>21.305250467123411</v>
      </c>
      <c r="L63" s="140">
        <f t="shared" si="19"/>
        <v>51.430169054186315</v>
      </c>
      <c r="M63" s="140">
        <f t="shared" si="19"/>
        <v>49.620219770442212</v>
      </c>
      <c r="N63" s="140">
        <f t="shared" si="19"/>
        <v>9.6632885488032745</v>
      </c>
      <c r="O63" s="140">
        <f t="shared" si="19"/>
        <v>9.6172728890470669</v>
      </c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  <c r="CU63" s="140"/>
      <c r="CV63" s="140"/>
      <c r="CW63" s="140"/>
      <c r="CX63" s="140"/>
      <c r="CY63" s="140"/>
      <c r="CZ63" s="140"/>
      <c r="DA63" s="140"/>
      <c r="DB63" s="140"/>
      <c r="DC63" s="140"/>
      <c r="DD63" s="140"/>
      <c r="DE63" s="140"/>
      <c r="DF63" s="140"/>
      <c r="DG63" s="140"/>
      <c r="DH63" s="140"/>
      <c r="DI63" s="140"/>
      <c r="DJ63" s="140"/>
      <c r="DK63" s="140"/>
      <c r="DL63" s="140"/>
      <c r="DM63" s="140"/>
      <c r="DN63" s="140"/>
      <c r="DO63" s="140"/>
      <c r="DP63" s="140"/>
      <c r="DQ63" s="140"/>
      <c r="DR63" s="140"/>
      <c r="DS63" s="140"/>
      <c r="DT63" s="140"/>
      <c r="DU63" s="140"/>
      <c r="DV63" s="140"/>
      <c r="DW63" s="140"/>
      <c r="DX63" s="140"/>
      <c r="DY63" s="140"/>
      <c r="DZ63" s="140"/>
      <c r="EA63" s="140"/>
      <c r="EB63" s="140"/>
      <c r="EC63" s="140"/>
      <c r="ED63" s="140"/>
      <c r="EE63" s="140"/>
      <c r="EF63" s="140"/>
      <c r="EG63" s="140"/>
      <c r="EH63" s="140"/>
      <c r="EI63" s="140"/>
      <c r="EJ63" s="140"/>
      <c r="EK63" s="140"/>
      <c r="EL63" s="140"/>
      <c r="EM63" s="140"/>
      <c r="EN63" s="140"/>
      <c r="EO63" s="140"/>
      <c r="EP63" s="140"/>
      <c r="EQ63" s="140"/>
      <c r="ER63" s="140"/>
      <c r="ES63" s="140"/>
      <c r="ET63" s="140"/>
      <c r="EU63" s="140"/>
      <c r="EV63" s="140"/>
      <c r="EW63" s="140"/>
      <c r="EX63" s="140"/>
      <c r="EY63" s="140"/>
      <c r="EZ63" s="140"/>
      <c r="FA63" s="140"/>
      <c r="FB63" s="140"/>
      <c r="FC63" s="140"/>
      <c r="FD63" s="140"/>
      <c r="FE63" s="140"/>
      <c r="FF63" s="140"/>
      <c r="FG63" s="140"/>
      <c r="FH63" s="140"/>
      <c r="FI63" s="140"/>
      <c r="FJ63" s="140"/>
      <c r="FK63" s="140"/>
      <c r="FL63" s="140"/>
      <c r="FM63" s="140"/>
      <c r="FN63" s="140"/>
      <c r="FO63" s="140"/>
      <c r="FP63" s="140"/>
      <c r="FQ63" s="140"/>
      <c r="FR63" s="140"/>
      <c r="FS63" s="140"/>
      <c r="FT63" s="140"/>
      <c r="FU63" s="140"/>
      <c r="FV63" s="140"/>
      <c r="FW63" s="140"/>
      <c r="FX63" s="140"/>
      <c r="FY63" s="140"/>
      <c r="FZ63" s="140"/>
      <c r="GA63" s="140"/>
      <c r="GB63" s="140"/>
      <c r="GC63" s="140"/>
      <c r="GD63" s="140"/>
      <c r="GE63" s="140"/>
      <c r="GF63" s="140"/>
      <c r="GG63" s="140"/>
      <c r="GH63" s="140"/>
      <c r="GI63" s="140"/>
      <c r="GJ63" s="140"/>
      <c r="GK63" s="140"/>
      <c r="GL63" s="140"/>
      <c r="GM63" s="140"/>
      <c r="GN63" s="140"/>
      <c r="GO63" s="140"/>
      <c r="GP63" s="140"/>
      <c r="GQ63" s="140"/>
      <c r="GR63" s="140"/>
      <c r="GS63" s="140"/>
      <c r="GT63" s="140"/>
      <c r="GU63" s="140"/>
      <c r="GV63" s="140"/>
      <c r="GW63" s="140"/>
      <c r="GX63" s="140"/>
      <c r="GY63" s="140"/>
      <c r="GZ63" s="140"/>
      <c r="HA63" s="140"/>
      <c r="HB63" s="140"/>
      <c r="HC63" s="140"/>
      <c r="HD63" s="140"/>
      <c r="HE63" s="140"/>
      <c r="HF63" s="140"/>
      <c r="HG63" s="140"/>
      <c r="HH63" s="140"/>
      <c r="HI63" s="140"/>
      <c r="HJ63" s="140"/>
      <c r="HK63" s="140"/>
      <c r="HL63" s="140"/>
      <c r="HM63" s="140"/>
      <c r="HN63" s="140"/>
      <c r="HO63" s="140"/>
      <c r="HP63" s="140"/>
      <c r="HQ63" s="140"/>
      <c r="HR63" s="140"/>
      <c r="HS63" s="140"/>
      <c r="HT63" s="140"/>
      <c r="HU63" s="140"/>
      <c r="HV63" s="140"/>
      <c r="HW63" s="140"/>
      <c r="HX63" s="140"/>
      <c r="HY63" s="140"/>
      <c r="HZ63" s="140"/>
      <c r="IA63" s="140"/>
      <c r="IB63" s="140"/>
      <c r="IC63" s="140"/>
      <c r="ID63" s="140"/>
      <c r="IE63" s="140"/>
      <c r="IF63" s="140"/>
      <c r="IG63" s="140"/>
      <c r="IH63" s="140"/>
      <c r="II63" s="140"/>
      <c r="IJ63" s="140"/>
      <c r="IK63" s="140"/>
      <c r="IL63" s="140"/>
      <c r="IM63" s="140"/>
      <c r="IN63" s="140"/>
      <c r="IO63" s="140"/>
      <c r="IP63" s="140"/>
      <c r="IQ63" s="140"/>
      <c r="IR63" s="140"/>
      <c r="IS63" s="140"/>
      <c r="IT63" s="140"/>
      <c r="IU63" s="140"/>
      <c r="IV63" s="140"/>
      <c r="IW63" s="140"/>
      <c r="IX63" s="140"/>
      <c r="IY63" s="140"/>
      <c r="IZ63" s="140"/>
      <c r="JA63" s="140"/>
      <c r="JB63" s="140"/>
      <c r="JC63" s="140"/>
      <c r="JD63" s="140"/>
      <c r="JE63" s="140"/>
      <c r="JF63" s="140"/>
      <c r="JG63" s="140"/>
      <c r="JH63" s="140"/>
      <c r="JI63" s="140"/>
      <c r="JJ63" s="140"/>
      <c r="JK63" s="140"/>
      <c r="JL63" s="140"/>
      <c r="JM63" s="140"/>
      <c r="JN63" s="140"/>
      <c r="JO63" s="140"/>
      <c r="JP63" s="140"/>
      <c r="JQ63" s="140"/>
      <c r="JR63" s="140"/>
      <c r="JS63" s="140"/>
      <c r="JT63" s="140"/>
      <c r="JU63" s="140"/>
      <c r="JV63" s="140"/>
      <c r="JW63" s="140"/>
      <c r="JX63" s="140"/>
      <c r="JY63" s="140"/>
      <c r="JZ63" s="140"/>
      <c r="KA63" s="140"/>
      <c r="KB63" s="140"/>
      <c r="KC63" s="140"/>
      <c r="KD63" s="140"/>
      <c r="KE63" s="140"/>
      <c r="KF63" s="140"/>
      <c r="KG63" s="140"/>
      <c r="KH63" s="140"/>
      <c r="KI63" s="140"/>
      <c r="KJ63" s="140"/>
      <c r="KK63" s="140"/>
      <c r="KL63" s="140"/>
      <c r="KM63" s="140"/>
      <c r="KN63" s="140"/>
      <c r="KO63" s="140"/>
      <c r="KP63" s="140"/>
      <c r="KQ63" s="140"/>
      <c r="KR63" s="140"/>
      <c r="KS63" s="140"/>
      <c r="KT63" s="140"/>
      <c r="KU63" s="140"/>
    </row>
    <row r="64" spans="1:307" ht="10" customHeight="1" x14ac:dyDescent="0.2">
      <c r="A64" s="143" t="s">
        <v>1467</v>
      </c>
      <c r="B64" s="140">
        <f t="shared" ref="B64:H64" si="20">B37*((50.942*2+16*3)/(50.942*2))</f>
        <v>496.49045577519536</v>
      </c>
      <c r="C64" s="140">
        <f t="shared" si="20"/>
        <v>492.20676328766052</v>
      </c>
      <c r="D64" s="140">
        <f t="shared" si="20"/>
        <v>476.45779216756364</v>
      </c>
      <c r="E64" s="140">
        <f t="shared" si="20"/>
        <v>479.05785676651885</v>
      </c>
      <c r="F64" s="140">
        <f t="shared" si="20"/>
        <v>476.2949387381729</v>
      </c>
      <c r="G64" s="140">
        <f t="shared" si="20"/>
        <v>470.56697024066597</v>
      </c>
      <c r="H64" s="140">
        <f t="shared" si="20"/>
        <v>473.6608911742772</v>
      </c>
      <c r="I64" s="140"/>
      <c r="J64" s="140">
        <f t="shared" ref="J64:O64" si="21">J37*((50.942*2+16*3)/(50.942*2))</f>
        <v>174.32819677280045</v>
      </c>
      <c r="K64" s="140">
        <f t="shared" si="21"/>
        <v>177.41755722193869</v>
      </c>
      <c r="L64" s="140">
        <f t="shared" si="21"/>
        <v>614.34139217148925</v>
      </c>
      <c r="M64" s="140">
        <f t="shared" si="21"/>
        <v>595.06966746496028</v>
      </c>
      <c r="N64" s="140">
        <f t="shared" si="21"/>
        <v>76.498449216756327</v>
      </c>
      <c r="O64" s="140">
        <f t="shared" si="21"/>
        <v>78.852247654194983</v>
      </c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  <c r="CT64" s="140"/>
      <c r="CU64" s="140"/>
      <c r="CV64" s="140"/>
      <c r="CW64" s="140"/>
      <c r="CX64" s="140"/>
      <c r="CY64" s="140"/>
      <c r="CZ64" s="140"/>
      <c r="DA64" s="140"/>
      <c r="DB64" s="140"/>
      <c r="DC64" s="140"/>
      <c r="DD64" s="140"/>
      <c r="DE64" s="140"/>
      <c r="DF64" s="140"/>
      <c r="DG64" s="140"/>
      <c r="DH64" s="140"/>
      <c r="DI64" s="140"/>
      <c r="DJ64" s="140"/>
      <c r="DK64" s="140"/>
      <c r="DL64" s="140"/>
      <c r="DM64" s="140"/>
      <c r="DN64" s="140"/>
      <c r="DO64" s="140"/>
      <c r="DP64" s="140"/>
      <c r="DQ64" s="140"/>
      <c r="DR64" s="140"/>
      <c r="DS64" s="140"/>
      <c r="DT64" s="140"/>
      <c r="DU64" s="140"/>
      <c r="DV64" s="140"/>
      <c r="DW64" s="140"/>
      <c r="DX64" s="140"/>
      <c r="DY64" s="140"/>
      <c r="DZ64" s="140"/>
      <c r="EA64" s="140"/>
      <c r="EB64" s="140"/>
      <c r="EC64" s="140"/>
      <c r="ED64" s="140"/>
      <c r="EE64" s="140"/>
      <c r="EF64" s="140"/>
      <c r="EG64" s="140"/>
      <c r="EH64" s="140"/>
      <c r="EI64" s="140"/>
      <c r="EJ64" s="140"/>
      <c r="EK64" s="140"/>
      <c r="EL64" s="140"/>
      <c r="EM64" s="140"/>
      <c r="EN64" s="140"/>
      <c r="EO64" s="140"/>
      <c r="EP64" s="140"/>
      <c r="EQ64" s="140"/>
      <c r="ER64" s="140"/>
      <c r="ES64" s="140"/>
      <c r="ET64" s="140"/>
      <c r="EU64" s="140"/>
      <c r="EV64" s="140"/>
      <c r="EW64" s="140"/>
      <c r="EX64" s="140"/>
      <c r="EY64" s="140"/>
      <c r="EZ64" s="140"/>
      <c r="FA64" s="140"/>
      <c r="FB64" s="140"/>
      <c r="FC64" s="140"/>
      <c r="FD64" s="140"/>
      <c r="FE64" s="140"/>
      <c r="FF64" s="140"/>
      <c r="FG64" s="140"/>
      <c r="FH64" s="140"/>
      <c r="FI64" s="140"/>
      <c r="FJ64" s="140"/>
      <c r="FK64" s="140"/>
      <c r="FL64" s="140"/>
      <c r="FM64" s="140"/>
      <c r="FN64" s="140"/>
      <c r="FO64" s="140"/>
      <c r="FP64" s="140"/>
      <c r="FQ64" s="140"/>
      <c r="FR64" s="140"/>
      <c r="FS64" s="140"/>
      <c r="FT64" s="140"/>
      <c r="FU64" s="140"/>
      <c r="FV64" s="140"/>
      <c r="FW64" s="140"/>
      <c r="FX64" s="140"/>
      <c r="FY64" s="140"/>
      <c r="FZ64" s="140"/>
      <c r="GA64" s="140"/>
      <c r="GB64" s="140"/>
      <c r="GC64" s="140"/>
      <c r="GD64" s="140"/>
      <c r="GE64" s="140"/>
      <c r="GF64" s="140"/>
      <c r="GG64" s="140"/>
      <c r="GH64" s="140"/>
      <c r="GI64" s="140"/>
      <c r="GJ64" s="140"/>
      <c r="GK64" s="140"/>
      <c r="GL64" s="140"/>
      <c r="GM64" s="140"/>
      <c r="GN64" s="140"/>
      <c r="GO64" s="140"/>
      <c r="GP64" s="140"/>
      <c r="GQ64" s="140"/>
      <c r="GR64" s="140"/>
      <c r="GS64" s="140"/>
      <c r="GT64" s="140"/>
      <c r="GU64" s="140"/>
      <c r="GV64" s="140"/>
      <c r="GW64" s="140"/>
      <c r="GX64" s="140"/>
      <c r="GY64" s="140"/>
      <c r="GZ64" s="140"/>
      <c r="HA64" s="140"/>
      <c r="HB64" s="140"/>
      <c r="HC64" s="140"/>
      <c r="HD64" s="140"/>
      <c r="HE64" s="140"/>
      <c r="HF64" s="140"/>
      <c r="HG64" s="140"/>
      <c r="HH64" s="140"/>
      <c r="HI64" s="140"/>
      <c r="HJ64" s="140"/>
      <c r="HK64" s="140"/>
      <c r="HL64" s="140"/>
      <c r="HM64" s="140"/>
      <c r="HN64" s="140"/>
      <c r="HO64" s="140"/>
      <c r="HP64" s="140"/>
      <c r="HQ64" s="140"/>
      <c r="HR64" s="140"/>
      <c r="HS64" s="140"/>
      <c r="HT64" s="140"/>
      <c r="HU64" s="140"/>
      <c r="HV64" s="140"/>
      <c r="HW64" s="140"/>
      <c r="HX64" s="140"/>
      <c r="HY64" s="140"/>
      <c r="HZ64" s="140"/>
      <c r="IA64" s="140"/>
      <c r="IB64" s="140"/>
      <c r="IC64" s="140"/>
      <c r="ID64" s="140"/>
      <c r="IE64" s="140"/>
      <c r="IF64" s="140"/>
      <c r="IG64" s="140"/>
      <c r="IH64" s="140"/>
      <c r="II64" s="140"/>
      <c r="IJ64" s="140"/>
      <c r="IK64" s="140"/>
      <c r="IL64" s="140"/>
      <c r="IM64" s="140"/>
      <c r="IN64" s="140"/>
      <c r="IO64" s="140"/>
      <c r="IP64" s="140"/>
      <c r="IQ64" s="140"/>
      <c r="IR64" s="140"/>
      <c r="IS64" s="140"/>
      <c r="IT64" s="140"/>
      <c r="IU64" s="140"/>
      <c r="IV64" s="140"/>
      <c r="IW64" s="140"/>
      <c r="IX64" s="140"/>
      <c r="IY64" s="140"/>
      <c r="IZ64" s="140"/>
      <c r="JA64" s="140"/>
      <c r="JB64" s="140"/>
      <c r="JC64" s="140"/>
      <c r="JD64" s="140"/>
      <c r="JE64" s="140"/>
      <c r="JF64" s="140"/>
      <c r="JG64" s="140"/>
      <c r="JH64" s="140"/>
      <c r="JI64" s="140"/>
      <c r="JJ64" s="140"/>
      <c r="JK64" s="140"/>
      <c r="JL64" s="140"/>
      <c r="JM64" s="140"/>
      <c r="JN64" s="140"/>
      <c r="JO64" s="140"/>
      <c r="JP64" s="140"/>
      <c r="JQ64" s="140"/>
      <c r="JR64" s="140"/>
      <c r="JS64" s="140"/>
      <c r="JT64" s="140"/>
      <c r="JU64" s="140"/>
      <c r="JV64" s="140"/>
      <c r="JW64" s="140"/>
      <c r="JX64" s="140"/>
      <c r="JY64" s="140"/>
      <c r="JZ64" s="140"/>
      <c r="KA64" s="140"/>
      <c r="KB64" s="140"/>
      <c r="KC64" s="140"/>
      <c r="KD64" s="140"/>
      <c r="KE64" s="140"/>
      <c r="KF64" s="140"/>
      <c r="KG64" s="140"/>
      <c r="KH64" s="140"/>
      <c r="KI64" s="140"/>
      <c r="KJ64" s="140"/>
      <c r="KK64" s="140"/>
      <c r="KL64" s="140"/>
      <c r="KM64" s="140"/>
      <c r="KN64" s="140"/>
      <c r="KO64" s="140"/>
      <c r="KP64" s="140"/>
      <c r="KQ64" s="140"/>
      <c r="KR64" s="140"/>
      <c r="KS64" s="140"/>
      <c r="KT64" s="140"/>
      <c r="KU64" s="140"/>
    </row>
    <row r="65" spans="1:307" ht="10" customHeight="1" x14ac:dyDescent="0.2">
      <c r="A65" s="143" t="s">
        <v>1468</v>
      </c>
      <c r="B65" s="140">
        <f t="shared" ref="B65:H65" si="22">B38*((137.34+16)/137.34)</f>
        <v>547.34642660550458</v>
      </c>
      <c r="C65" s="140">
        <f t="shared" si="22"/>
        <v>540.37210270860646</v>
      </c>
      <c r="D65" s="140">
        <f t="shared" si="22"/>
        <v>533.61465878112767</v>
      </c>
      <c r="E65" s="140">
        <f t="shared" si="22"/>
        <v>543.86864325032764</v>
      </c>
      <c r="F65" s="140">
        <f t="shared" si="22"/>
        <v>541.21986055045863</v>
      </c>
      <c r="G65" s="140">
        <f t="shared" si="22"/>
        <v>582.12426015727397</v>
      </c>
      <c r="H65" s="140">
        <f t="shared" si="22"/>
        <v>582.06061970292774</v>
      </c>
      <c r="I65" s="140"/>
      <c r="J65" s="140">
        <f t="shared" ref="J65:O65" si="23">J38*((137.34+16)/137.34)</f>
        <v>1266.1100917431193</v>
      </c>
      <c r="K65" s="140">
        <f t="shared" si="23"/>
        <v>1246.1582510557741</v>
      </c>
      <c r="L65" s="140">
        <f t="shared" si="23"/>
        <v>763.57380224260953</v>
      </c>
      <c r="M65" s="140">
        <f t="shared" si="23"/>
        <v>761.06167904470658</v>
      </c>
      <c r="N65" s="140">
        <f t="shared" si="23"/>
        <v>1496.1089267511286</v>
      </c>
      <c r="O65" s="140">
        <f t="shared" si="23"/>
        <v>1486.2390738313675</v>
      </c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  <c r="CU65" s="140"/>
      <c r="CV65" s="140"/>
      <c r="CW65" s="140"/>
      <c r="CX65" s="140"/>
      <c r="CY65" s="140"/>
      <c r="CZ65" s="140"/>
      <c r="DA65" s="140"/>
      <c r="DB65" s="140"/>
      <c r="DC65" s="140"/>
      <c r="DD65" s="140"/>
      <c r="DE65" s="140"/>
      <c r="DF65" s="140"/>
      <c r="DG65" s="140"/>
      <c r="DH65" s="140"/>
      <c r="DI65" s="140"/>
      <c r="DJ65" s="140"/>
      <c r="DK65" s="140"/>
      <c r="DL65" s="140"/>
      <c r="DM65" s="140"/>
      <c r="DN65" s="140"/>
      <c r="DO65" s="140"/>
      <c r="DP65" s="140"/>
      <c r="DQ65" s="140"/>
      <c r="DR65" s="140"/>
      <c r="DS65" s="140"/>
      <c r="DT65" s="140"/>
      <c r="DU65" s="140"/>
      <c r="DV65" s="140"/>
      <c r="DW65" s="140"/>
      <c r="DX65" s="140"/>
      <c r="DY65" s="140"/>
      <c r="DZ65" s="140"/>
      <c r="EA65" s="140"/>
      <c r="EB65" s="140"/>
      <c r="EC65" s="140"/>
      <c r="ED65" s="140"/>
      <c r="EE65" s="140"/>
      <c r="EF65" s="140"/>
      <c r="EG65" s="140"/>
      <c r="EH65" s="140"/>
      <c r="EI65" s="140"/>
      <c r="EJ65" s="140"/>
      <c r="EK65" s="140"/>
      <c r="EL65" s="140"/>
      <c r="EM65" s="140"/>
      <c r="EN65" s="140"/>
      <c r="EO65" s="140"/>
      <c r="EP65" s="140"/>
      <c r="EQ65" s="140"/>
      <c r="ER65" s="140"/>
      <c r="ES65" s="140"/>
      <c r="ET65" s="140"/>
      <c r="EU65" s="140"/>
      <c r="EV65" s="140"/>
      <c r="EW65" s="140"/>
      <c r="EX65" s="140"/>
      <c r="EY65" s="140"/>
      <c r="EZ65" s="140"/>
      <c r="FA65" s="140"/>
      <c r="FB65" s="140"/>
      <c r="FC65" s="140"/>
      <c r="FD65" s="140"/>
      <c r="FE65" s="140"/>
      <c r="FF65" s="140"/>
      <c r="FG65" s="140"/>
      <c r="FH65" s="140"/>
      <c r="FI65" s="140"/>
      <c r="FJ65" s="140"/>
      <c r="FK65" s="140"/>
      <c r="FL65" s="140"/>
      <c r="FM65" s="140"/>
      <c r="FN65" s="140"/>
      <c r="FO65" s="140"/>
      <c r="FP65" s="140"/>
      <c r="FQ65" s="140"/>
      <c r="FR65" s="140"/>
      <c r="FS65" s="140"/>
      <c r="FT65" s="140"/>
      <c r="FU65" s="140"/>
      <c r="FV65" s="140"/>
      <c r="FW65" s="140"/>
      <c r="FX65" s="140"/>
      <c r="FY65" s="140"/>
      <c r="FZ65" s="140"/>
      <c r="GA65" s="140"/>
      <c r="GB65" s="140"/>
      <c r="GC65" s="140"/>
      <c r="GD65" s="140"/>
      <c r="GE65" s="140"/>
      <c r="GF65" s="140"/>
      <c r="GG65" s="140"/>
      <c r="GH65" s="140"/>
      <c r="GI65" s="140"/>
      <c r="GJ65" s="140"/>
      <c r="GK65" s="140"/>
      <c r="GL65" s="140"/>
      <c r="GM65" s="140"/>
      <c r="GN65" s="140"/>
      <c r="GO65" s="140"/>
      <c r="GP65" s="140"/>
      <c r="GQ65" s="140"/>
      <c r="GR65" s="140"/>
      <c r="GS65" s="140"/>
      <c r="GT65" s="140"/>
      <c r="GU65" s="140"/>
      <c r="GV65" s="140"/>
      <c r="GW65" s="140"/>
      <c r="GX65" s="140"/>
      <c r="GY65" s="140"/>
      <c r="GZ65" s="140"/>
      <c r="HA65" s="140"/>
      <c r="HB65" s="140"/>
      <c r="HC65" s="140"/>
      <c r="HD65" s="140"/>
      <c r="HE65" s="140"/>
      <c r="HF65" s="140"/>
      <c r="HG65" s="140"/>
      <c r="HH65" s="140"/>
      <c r="HI65" s="140"/>
      <c r="HJ65" s="140"/>
      <c r="HK65" s="140"/>
      <c r="HL65" s="140"/>
      <c r="HM65" s="140"/>
      <c r="HN65" s="140"/>
      <c r="HO65" s="140"/>
      <c r="HP65" s="140"/>
      <c r="HQ65" s="140"/>
      <c r="HR65" s="140"/>
      <c r="HS65" s="140"/>
      <c r="HT65" s="140"/>
      <c r="HU65" s="140"/>
      <c r="HV65" s="140"/>
      <c r="HW65" s="140"/>
      <c r="HX65" s="140"/>
      <c r="HY65" s="140"/>
      <c r="HZ65" s="140"/>
      <c r="IA65" s="140"/>
      <c r="IB65" s="140"/>
      <c r="IC65" s="140"/>
      <c r="ID65" s="140"/>
      <c r="IE65" s="140"/>
      <c r="IF65" s="140"/>
      <c r="IG65" s="140"/>
      <c r="IH65" s="140"/>
      <c r="II65" s="140"/>
      <c r="IJ65" s="140"/>
      <c r="IK65" s="140"/>
      <c r="IL65" s="140"/>
      <c r="IM65" s="140"/>
      <c r="IN65" s="140"/>
      <c r="IO65" s="140"/>
      <c r="IP65" s="140"/>
      <c r="IQ65" s="140"/>
      <c r="IR65" s="140"/>
      <c r="IS65" s="140"/>
      <c r="IT65" s="140"/>
      <c r="IU65" s="140"/>
      <c r="IV65" s="140"/>
      <c r="IW65" s="140"/>
      <c r="IX65" s="140"/>
      <c r="IY65" s="140"/>
      <c r="IZ65" s="140"/>
      <c r="JA65" s="140"/>
      <c r="JB65" s="140"/>
      <c r="JC65" s="140"/>
      <c r="JD65" s="140"/>
      <c r="JE65" s="140"/>
      <c r="JF65" s="140"/>
      <c r="JG65" s="140"/>
      <c r="JH65" s="140"/>
      <c r="JI65" s="140"/>
      <c r="JJ65" s="140"/>
      <c r="JK65" s="140"/>
      <c r="JL65" s="140"/>
      <c r="JM65" s="140"/>
      <c r="JN65" s="140"/>
      <c r="JO65" s="140"/>
      <c r="JP65" s="140"/>
      <c r="JQ65" s="140"/>
      <c r="JR65" s="140"/>
      <c r="JS65" s="140"/>
      <c r="JT65" s="140"/>
      <c r="JU65" s="140"/>
      <c r="JV65" s="140"/>
      <c r="JW65" s="140"/>
      <c r="JX65" s="140"/>
      <c r="JY65" s="140"/>
      <c r="JZ65" s="140"/>
      <c r="KA65" s="140"/>
      <c r="KB65" s="140"/>
      <c r="KC65" s="140"/>
      <c r="KD65" s="140"/>
      <c r="KE65" s="140"/>
      <c r="KF65" s="140"/>
      <c r="KG65" s="140"/>
      <c r="KH65" s="140"/>
      <c r="KI65" s="140"/>
      <c r="KJ65" s="140"/>
      <c r="KK65" s="140"/>
      <c r="KL65" s="140"/>
      <c r="KM65" s="140"/>
      <c r="KN65" s="140"/>
      <c r="KO65" s="140"/>
      <c r="KP65" s="140"/>
      <c r="KQ65" s="140"/>
      <c r="KR65" s="140"/>
      <c r="KS65" s="140"/>
      <c r="KT65" s="140"/>
      <c r="KU65" s="140"/>
    </row>
    <row r="66" spans="1:307" ht="10" customHeight="1" x14ac:dyDescent="0.2">
      <c r="A66" s="143" t="s">
        <v>1469</v>
      </c>
      <c r="B66" s="140">
        <f t="shared" ref="B66:H66" si="24">B39*((85.47*2+16)/(85.47*2))</f>
        <v>34.233291809991812</v>
      </c>
      <c r="C66" s="140">
        <f t="shared" si="24"/>
        <v>34.015009231309229</v>
      </c>
      <c r="D66" s="140">
        <f t="shared" si="24"/>
        <v>35.437782953082987</v>
      </c>
      <c r="E66" s="140">
        <f t="shared" si="24"/>
        <v>37.633403861003856</v>
      </c>
      <c r="F66" s="140">
        <f t="shared" si="24"/>
        <v>36.535210647010651</v>
      </c>
      <c r="G66" s="140">
        <f t="shared" si="24"/>
        <v>39.06252046332046</v>
      </c>
      <c r="H66" s="140">
        <f t="shared" si="24"/>
        <v>40.691984602784643</v>
      </c>
      <c r="I66" s="140"/>
      <c r="J66" s="140">
        <f t="shared" ref="J66:O66" si="25">J39*((85.47*2+16)/(85.47*2))</f>
        <v>74.13515034515035</v>
      </c>
      <c r="K66" s="140">
        <f t="shared" si="25"/>
        <v>73.960174330174326</v>
      </c>
      <c r="L66" s="140">
        <f t="shared" si="25"/>
        <v>50.32747630747631</v>
      </c>
      <c r="M66" s="140">
        <f t="shared" si="25"/>
        <v>51.650732420732417</v>
      </c>
      <c r="N66" s="140">
        <f t="shared" si="25"/>
        <v>267.9320229320229</v>
      </c>
      <c r="O66" s="140">
        <f t="shared" si="25"/>
        <v>267.74611091611092</v>
      </c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140"/>
      <c r="DN66" s="140"/>
      <c r="DO66" s="140"/>
      <c r="DP66" s="140"/>
      <c r="DQ66" s="140"/>
      <c r="DR66" s="140"/>
      <c r="DS66" s="140"/>
      <c r="DT66" s="140"/>
      <c r="DU66" s="140"/>
      <c r="DV66" s="140"/>
      <c r="DW66" s="140"/>
      <c r="DX66" s="140"/>
      <c r="DY66" s="140"/>
      <c r="DZ66" s="140"/>
      <c r="EA66" s="140"/>
      <c r="EB66" s="140"/>
      <c r="EC66" s="140"/>
      <c r="ED66" s="140"/>
      <c r="EE66" s="140"/>
      <c r="EF66" s="140"/>
      <c r="EG66" s="140"/>
      <c r="EH66" s="140"/>
      <c r="EI66" s="140"/>
      <c r="EJ66" s="140"/>
      <c r="EK66" s="140"/>
      <c r="EL66" s="140"/>
      <c r="EM66" s="140"/>
      <c r="EN66" s="140"/>
      <c r="EO66" s="140"/>
      <c r="EP66" s="140"/>
      <c r="EQ66" s="140"/>
      <c r="ER66" s="140"/>
      <c r="ES66" s="140"/>
      <c r="ET66" s="140"/>
      <c r="EU66" s="140"/>
      <c r="EV66" s="140"/>
      <c r="EW66" s="140"/>
      <c r="EX66" s="140"/>
      <c r="EY66" s="140"/>
      <c r="EZ66" s="140"/>
      <c r="FA66" s="140"/>
      <c r="FB66" s="140"/>
      <c r="FC66" s="140"/>
      <c r="FD66" s="140"/>
      <c r="FE66" s="140"/>
      <c r="FF66" s="140"/>
      <c r="FG66" s="140"/>
      <c r="FH66" s="140"/>
      <c r="FI66" s="140"/>
      <c r="FJ66" s="140"/>
      <c r="FK66" s="140"/>
      <c r="FL66" s="140"/>
      <c r="FM66" s="140"/>
      <c r="FN66" s="140"/>
      <c r="FO66" s="140"/>
      <c r="FP66" s="140"/>
      <c r="FQ66" s="140"/>
      <c r="FR66" s="140"/>
      <c r="FS66" s="140"/>
      <c r="FT66" s="140"/>
      <c r="FU66" s="140"/>
      <c r="FV66" s="140"/>
      <c r="FW66" s="140"/>
      <c r="FX66" s="140"/>
      <c r="FY66" s="140"/>
      <c r="FZ66" s="140"/>
      <c r="GA66" s="140"/>
      <c r="GB66" s="140"/>
      <c r="GC66" s="140"/>
      <c r="GD66" s="140"/>
      <c r="GE66" s="140"/>
      <c r="GF66" s="140"/>
      <c r="GG66" s="140"/>
      <c r="GH66" s="140"/>
      <c r="GI66" s="140"/>
      <c r="GJ66" s="140"/>
      <c r="GK66" s="140"/>
      <c r="GL66" s="140"/>
      <c r="GM66" s="140"/>
      <c r="GN66" s="140"/>
      <c r="GO66" s="140"/>
      <c r="GP66" s="140"/>
      <c r="GQ66" s="140"/>
      <c r="GR66" s="140"/>
      <c r="GS66" s="140"/>
      <c r="GT66" s="140"/>
      <c r="GU66" s="140"/>
      <c r="GV66" s="140"/>
      <c r="GW66" s="140"/>
      <c r="GX66" s="140"/>
      <c r="GY66" s="140"/>
      <c r="GZ66" s="140"/>
      <c r="HA66" s="140"/>
      <c r="HB66" s="140"/>
      <c r="HC66" s="140"/>
      <c r="HD66" s="140"/>
      <c r="HE66" s="140"/>
      <c r="HF66" s="140"/>
      <c r="HG66" s="140"/>
      <c r="HH66" s="140"/>
      <c r="HI66" s="140"/>
      <c r="HJ66" s="140"/>
      <c r="HK66" s="140"/>
      <c r="HL66" s="140"/>
      <c r="HM66" s="140"/>
      <c r="HN66" s="140"/>
      <c r="HO66" s="140"/>
      <c r="HP66" s="140"/>
      <c r="HQ66" s="140"/>
      <c r="HR66" s="140"/>
      <c r="HS66" s="140"/>
      <c r="HT66" s="140"/>
      <c r="HU66" s="140"/>
      <c r="HV66" s="140"/>
      <c r="HW66" s="140"/>
      <c r="HX66" s="140"/>
      <c r="HY66" s="140"/>
      <c r="HZ66" s="140"/>
      <c r="IA66" s="140"/>
      <c r="IB66" s="140"/>
      <c r="IC66" s="140"/>
      <c r="ID66" s="140"/>
      <c r="IE66" s="140"/>
      <c r="IF66" s="140"/>
      <c r="IG66" s="140"/>
      <c r="IH66" s="140"/>
      <c r="II66" s="140"/>
      <c r="IJ66" s="140"/>
      <c r="IK66" s="140"/>
      <c r="IL66" s="140"/>
      <c r="IM66" s="140"/>
      <c r="IN66" s="140"/>
      <c r="IO66" s="140"/>
      <c r="IP66" s="140"/>
      <c r="IQ66" s="140"/>
      <c r="IR66" s="140"/>
      <c r="IS66" s="140"/>
      <c r="IT66" s="140"/>
      <c r="IU66" s="140"/>
      <c r="IV66" s="140"/>
      <c r="IW66" s="140"/>
      <c r="IX66" s="140"/>
      <c r="IY66" s="140"/>
      <c r="IZ66" s="140"/>
      <c r="JA66" s="140"/>
      <c r="JB66" s="140"/>
      <c r="JC66" s="140"/>
      <c r="JD66" s="140"/>
      <c r="JE66" s="140"/>
      <c r="JF66" s="140"/>
      <c r="JG66" s="140"/>
      <c r="JH66" s="140"/>
      <c r="JI66" s="140"/>
      <c r="JJ66" s="140"/>
      <c r="JK66" s="140"/>
      <c r="JL66" s="140"/>
      <c r="JM66" s="140"/>
      <c r="JN66" s="140"/>
      <c r="JO66" s="140"/>
      <c r="JP66" s="140"/>
      <c r="JQ66" s="140"/>
      <c r="JR66" s="140"/>
      <c r="JS66" s="140"/>
      <c r="JT66" s="140"/>
      <c r="JU66" s="140"/>
      <c r="JV66" s="140"/>
      <c r="JW66" s="140"/>
      <c r="JX66" s="140"/>
      <c r="JY66" s="140"/>
      <c r="JZ66" s="140"/>
      <c r="KA66" s="140"/>
      <c r="KB66" s="140"/>
      <c r="KC66" s="140"/>
      <c r="KD66" s="140"/>
      <c r="KE66" s="140"/>
      <c r="KF66" s="140"/>
      <c r="KG66" s="140"/>
      <c r="KH66" s="140"/>
      <c r="KI66" s="140"/>
      <c r="KJ66" s="140"/>
      <c r="KK66" s="140"/>
      <c r="KL66" s="140"/>
      <c r="KM66" s="140"/>
      <c r="KN66" s="140"/>
      <c r="KO66" s="140"/>
      <c r="KP66" s="140"/>
      <c r="KQ66" s="140"/>
      <c r="KR66" s="140"/>
      <c r="KS66" s="140"/>
      <c r="KT66" s="140"/>
      <c r="KU66" s="140"/>
    </row>
    <row r="67" spans="1:307" ht="10" customHeight="1" x14ac:dyDescent="0.2">
      <c r="A67" s="143" t="s">
        <v>1470</v>
      </c>
      <c r="B67" s="140">
        <f t="shared" ref="B67:H67" si="26">B40*((87.62+16)/87.62)</f>
        <v>1220.0823348550562</v>
      </c>
      <c r="C67" s="140">
        <f t="shared" si="26"/>
        <v>1214.1949047363617</v>
      </c>
      <c r="D67" s="140">
        <f t="shared" si="26"/>
        <v>1155.994216331889</v>
      </c>
      <c r="E67" s="140">
        <f t="shared" si="26"/>
        <v>1187.569638119151</v>
      </c>
      <c r="F67" s="140">
        <f t="shared" si="26"/>
        <v>1166.534139511527</v>
      </c>
      <c r="G67" s="140">
        <f t="shared" si="26"/>
        <v>1225.9712432321392</v>
      </c>
      <c r="H67" s="140">
        <f t="shared" si="26"/>
        <v>1265.4548152248358</v>
      </c>
      <c r="I67" s="140"/>
      <c r="J67" s="140">
        <f t="shared" ref="J67:O67" si="27">J40*((87.62+16)/87.62)</f>
        <v>779.92912577037214</v>
      </c>
      <c r="K67" s="140">
        <f t="shared" si="27"/>
        <v>778.58095412006401</v>
      </c>
      <c r="L67" s="140">
        <f t="shared" si="27"/>
        <v>399.01150422278016</v>
      </c>
      <c r="M67" s="140">
        <f t="shared" si="27"/>
        <v>389.91725861675417</v>
      </c>
      <c r="N67" s="140">
        <f t="shared" si="27"/>
        <v>283.82561059118922</v>
      </c>
      <c r="O67" s="140">
        <f t="shared" si="27"/>
        <v>285.38665144944076</v>
      </c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  <c r="CV67" s="140"/>
      <c r="CW67" s="140"/>
      <c r="CX67" s="140"/>
      <c r="CY67" s="140"/>
      <c r="CZ67" s="140"/>
      <c r="DA67" s="140"/>
      <c r="DB67" s="140"/>
      <c r="DC67" s="140"/>
      <c r="DD67" s="140"/>
      <c r="DE67" s="140"/>
      <c r="DF67" s="140"/>
      <c r="DG67" s="140"/>
      <c r="DH67" s="140"/>
      <c r="DI67" s="140"/>
      <c r="DJ67" s="140"/>
      <c r="DK67" s="140"/>
      <c r="DL67" s="140"/>
      <c r="DM67" s="140"/>
      <c r="DN67" s="140"/>
      <c r="DO67" s="140"/>
      <c r="DP67" s="140"/>
      <c r="DQ67" s="140"/>
      <c r="DR67" s="140"/>
      <c r="DS67" s="140"/>
      <c r="DT67" s="140"/>
      <c r="DU67" s="140"/>
      <c r="DV67" s="140"/>
      <c r="DW67" s="140"/>
      <c r="DX67" s="140"/>
      <c r="DY67" s="140"/>
      <c r="DZ67" s="140"/>
      <c r="EA67" s="140"/>
      <c r="EB67" s="140"/>
      <c r="EC67" s="140"/>
      <c r="ED67" s="140"/>
      <c r="EE67" s="140"/>
      <c r="EF67" s="140"/>
      <c r="EG67" s="140"/>
      <c r="EH67" s="140"/>
      <c r="EI67" s="140"/>
      <c r="EJ67" s="140"/>
      <c r="EK67" s="140"/>
      <c r="EL67" s="140"/>
      <c r="EM67" s="140"/>
      <c r="EN67" s="140"/>
      <c r="EO67" s="140"/>
      <c r="EP67" s="140"/>
      <c r="EQ67" s="140"/>
      <c r="ER67" s="140"/>
      <c r="ES67" s="140"/>
      <c r="ET67" s="140"/>
      <c r="EU67" s="140"/>
      <c r="EV67" s="140"/>
      <c r="EW67" s="140"/>
      <c r="EX67" s="140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40"/>
      <c r="GM67" s="140"/>
      <c r="GN67" s="140"/>
      <c r="GO67" s="140"/>
      <c r="GP67" s="140"/>
      <c r="GQ67" s="140"/>
      <c r="GR67" s="140"/>
      <c r="GS67" s="140"/>
      <c r="GT67" s="140"/>
      <c r="GU67" s="140"/>
      <c r="GV67" s="140"/>
      <c r="GW67" s="140"/>
      <c r="GX67" s="140"/>
      <c r="GY67" s="140"/>
      <c r="GZ67" s="140"/>
      <c r="HA67" s="140"/>
      <c r="HB67" s="140"/>
      <c r="HC67" s="140"/>
      <c r="HD67" s="140"/>
      <c r="HE67" s="140"/>
      <c r="HF67" s="140"/>
      <c r="HG67" s="140"/>
      <c r="HH67" s="140"/>
      <c r="HI67" s="140"/>
      <c r="HJ67" s="140"/>
      <c r="HK67" s="140"/>
      <c r="HL67" s="140"/>
      <c r="HM67" s="140"/>
      <c r="HN67" s="140"/>
      <c r="HO67" s="140"/>
      <c r="HP67" s="140"/>
      <c r="HQ67" s="140"/>
      <c r="HR67" s="140"/>
      <c r="HS67" s="140"/>
      <c r="HT67" s="140"/>
      <c r="HU67" s="140"/>
      <c r="HV67" s="140"/>
      <c r="HW67" s="140"/>
      <c r="HX67" s="140"/>
      <c r="HY67" s="140"/>
      <c r="HZ67" s="140"/>
      <c r="IA67" s="140"/>
      <c r="IB67" s="140"/>
      <c r="IC67" s="140"/>
      <c r="ID67" s="140"/>
      <c r="IE67" s="140"/>
      <c r="IF67" s="140"/>
      <c r="IG67" s="140"/>
      <c r="IH67" s="140"/>
      <c r="II67" s="140"/>
      <c r="IJ67" s="140"/>
      <c r="IK67" s="140"/>
      <c r="IL67" s="140"/>
      <c r="IM67" s="140"/>
      <c r="IN67" s="140"/>
      <c r="IO67" s="140"/>
      <c r="IP67" s="140"/>
      <c r="IQ67" s="140"/>
      <c r="IR67" s="140"/>
      <c r="IS67" s="140"/>
      <c r="IT67" s="140"/>
      <c r="IU67" s="140"/>
      <c r="IV67" s="140"/>
      <c r="IW67" s="140"/>
      <c r="IX67" s="140"/>
      <c r="IY67" s="140"/>
      <c r="IZ67" s="140"/>
      <c r="JA67" s="140"/>
      <c r="JB67" s="140"/>
      <c r="JC67" s="140"/>
      <c r="JD67" s="140"/>
      <c r="JE67" s="140"/>
      <c r="JF67" s="140"/>
      <c r="JG67" s="140"/>
      <c r="JH67" s="140"/>
      <c r="JI67" s="140"/>
      <c r="JJ67" s="140"/>
      <c r="JK67" s="140"/>
      <c r="JL67" s="140"/>
      <c r="JM67" s="140"/>
      <c r="JN67" s="140"/>
      <c r="JO67" s="140"/>
      <c r="JP67" s="140"/>
      <c r="JQ67" s="140"/>
      <c r="JR67" s="140"/>
      <c r="JS67" s="140"/>
      <c r="JT67" s="140"/>
      <c r="JU67" s="140"/>
      <c r="JV67" s="140"/>
      <c r="JW67" s="140"/>
      <c r="JX67" s="140"/>
      <c r="JY67" s="140"/>
      <c r="JZ67" s="140"/>
      <c r="KA67" s="140"/>
      <c r="KB67" s="140"/>
      <c r="KC67" s="140"/>
      <c r="KD67" s="140"/>
      <c r="KE67" s="140"/>
      <c r="KF67" s="140"/>
      <c r="KG67" s="140"/>
      <c r="KH67" s="140"/>
      <c r="KI67" s="140"/>
      <c r="KJ67" s="140"/>
      <c r="KK67" s="140"/>
      <c r="KL67" s="140"/>
      <c r="KM67" s="140"/>
      <c r="KN67" s="140"/>
      <c r="KO67" s="140"/>
      <c r="KP67" s="140"/>
      <c r="KQ67" s="140"/>
      <c r="KR67" s="140"/>
      <c r="KS67" s="140"/>
      <c r="KT67" s="140"/>
      <c r="KU67" s="140"/>
    </row>
    <row r="68" spans="1:307" ht="10" customHeight="1" x14ac:dyDescent="0.2">
      <c r="A68" s="143" t="s">
        <v>1471</v>
      </c>
      <c r="B68" s="140">
        <f t="shared" ref="B68:H68" si="28">B41*((91.22+16*2)/91.22)</f>
        <v>386.19711211039242</v>
      </c>
      <c r="C68" s="140">
        <f t="shared" si="28"/>
        <v>386.57770400184171</v>
      </c>
      <c r="D68" s="140">
        <f t="shared" si="28"/>
        <v>397.49636287662827</v>
      </c>
      <c r="E68" s="140">
        <f t="shared" si="28"/>
        <v>397.35180239375131</v>
      </c>
      <c r="F68" s="140">
        <f t="shared" si="28"/>
        <v>399.30967242201268</v>
      </c>
      <c r="G68" s="140">
        <f t="shared" si="28"/>
        <v>413.67410970598553</v>
      </c>
      <c r="H68" s="140">
        <f t="shared" si="28"/>
        <v>427.0059288094721</v>
      </c>
      <c r="I68" s="140"/>
      <c r="J68" s="140">
        <f t="shared" ref="J68:O68" si="29">J41*((91.22+16*2)/91.22)</f>
        <v>313.3856610392458</v>
      </c>
      <c r="K68" s="140">
        <f t="shared" si="29"/>
        <v>317.79492975005479</v>
      </c>
      <c r="L68" s="140">
        <f t="shared" si="29"/>
        <v>251.92424906818681</v>
      </c>
      <c r="M68" s="140">
        <f t="shared" si="29"/>
        <v>245.44464931813198</v>
      </c>
      <c r="N68" s="140">
        <f t="shared" si="29"/>
        <v>742.94014470510854</v>
      </c>
      <c r="O68" s="140">
        <f t="shared" si="29"/>
        <v>769.2942578381934</v>
      </c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  <c r="CU68" s="140"/>
      <c r="CV68" s="140"/>
      <c r="CW68" s="140"/>
      <c r="CX68" s="140"/>
      <c r="CY68" s="140"/>
      <c r="CZ68" s="140"/>
      <c r="DA68" s="140"/>
      <c r="DB68" s="140"/>
      <c r="DC68" s="140"/>
      <c r="DD68" s="140"/>
      <c r="DE68" s="140"/>
      <c r="DF68" s="140"/>
      <c r="DG68" s="140"/>
      <c r="DH68" s="140"/>
      <c r="DI68" s="140"/>
      <c r="DJ68" s="140"/>
      <c r="DK68" s="140"/>
      <c r="DL68" s="140"/>
      <c r="DM68" s="140"/>
      <c r="DN68" s="140"/>
      <c r="DO68" s="140"/>
      <c r="DP68" s="140"/>
      <c r="DQ68" s="140"/>
      <c r="DR68" s="140"/>
      <c r="DS68" s="140"/>
      <c r="DT68" s="140"/>
      <c r="DU68" s="140"/>
      <c r="DV68" s="140"/>
      <c r="DW68" s="140"/>
      <c r="DX68" s="140"/>
      <c r="DY68" s="140"/>
      <c r="DZ68" s="140"/>
      <c r="EA68" s="140"/>
      <c r="EB68" s="140"/>
      <c r="EC68" s="140"/>
      <c r="ED68" s="140"/>
      <c r="EE68" s="140"/>
      <c r="EF68" s="140"/>
      <c r="EG68" s="140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40"/>
      <c r="ES68" s="140"/>
      <c r="ET68" s="140"/>
      <c r="EU68" s="140"/>
      <c r="EV68" s="140"/>
      <c r="EW68" s="140"/>
      <c r="EX68" s="140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40"/>
      <c r="GL68" s="140"/>
      <c r="GM68" s="140"/>
      <c r="GN68" s="140"/>
      <c r="GO68" s="140"/>
      <c r="GP68" s="140"/>
      <c r="GQ68" s="140"/>
      <c r="GR68" s="140"/>
      <c r="GS68" s="140"/>
      <c r="GT68" s="140"/>
      <c r="GU68" s="140"/>
      <c r="GV68" s="140"/>
      <c r="GW68" s="140"/>
      <c r="GX68" s="140"/>
      <c r="GY68" s="140"/>
      <c r="GZ68" s="140"/>
      <c r="HA68" s="140"/>
      <c r="HB68" s="140"/>
      <c r="HC68" s="140"/>
      <c r="HD68" s="140"/>
      <c r="HE68" s="140"/>
      <c r="HF68" s="140"/>
      <c r="HG68" s="140"/>
      <c r="HH68" s="140"/>
      <c r="HI68" s="140"/>
      <c r="HJ68" s="140"/>
      <c r="HK68" s="140"/>
      <c r="HL68" s="140"/>
      <c r="HM68" s="140"/>
      <c r="HN68" s="140"/>
      <c r="HO68" s="140"/>
      <c r="HP68" s="140"/>
      <c r="HQ68" s="140"/>
      <c r="HR68" s="140"/>
      <c r="HS68" s="140"/>
      <c r="HT68" s="140"/>
      <c r="HU68" s="140"/>
      <c r="HV68" s="140"/>
      <c r="HW68" s="140"/>
      <c r="HX68" s="140"/>
      <c r="HY68" s="140"/>
      <c r="HZ68" s="140"/>
      <c r="IA68" s="140"/>
      <c r="IB68" s="140"/>
      <c r="IC68" s="140"/>
      <c r="ID68" s="140"/>
      <c r="IE68" s="140"/>
      <c r="IF68" s="140"/>
      <c r="IG68" s="140"/>
      <c r="IH68" s="140"/>
      <c r="II68" s="140"/>
      <c r="IJ68" s="140"/>
      <c r="IK68" s="140"/>
      <c r="IL68" s="140"/>
      <c r="IM68" s="140"/>
      <c r="IN68" s="140"/>
      <c r="IO68" s="140"/>
      <c r="IP68" s="140"/>
      <c r="IQ68" s="140"/>
      <c r="IR68" s="140"/>
      <c r="IS68" s="140"/>
      <c r="IT68" s="140"/>
      <c r="IU68" s="140"/>
      <c r="IV68" s="140"/>
      <c r="IW68" s="140"/>
      <c r="IX68" s="140"/>
      <c r="IY68" s="140"/>
      <c r="IZ68" s="140"/>
      <c r="JA68" s="140"/>
      <c r="JB68" s="140"/>
      <c r="JC68" s="140"/>
      <c r="JD68" s="140"/>
      <c r="JE68" s="140"/>
      <c r="JF68" s="140"/>
      <c r="JG68" s="140"/>
      <c r="JH68" s="140"/>
      <c r="JI68" s="140"/>
      <c r="JJ68" s="140"/>
      <c r="JK68" s="140"/>
      <c r="JL68" s="140"/>
      <c r="JM68" s="140"/>
      <c r="JN68" s="140"/>
      <c r="JO68" s="140"/>
      <c r="JP68" s="140"/>
      <c r="JQ68" s="140"/>
      <c r="JR68" s="140"/>
      <c r="JS68" s="140"/>
      <c r="JT68" s="140"/>
      <c r="JU68" s="140"/>
      <c r="JV68" s="140"/>
      <c r="JW68" s="140"/>
      <c r="JX68" s="140"/>
      <c r="JY68" s="140"/>
      <c r="JZ68" s="140"/>
      <c r="KA68" s="140"/>
      <c r="KB68" s="140"/>
      <c r="KC68" s="140"/>
      <c r="KD68" s="140"/>
      <c r="KE68" s="140"/>
      <c r="KF68" s="140"/>
      <c r="KG68" s="140"/>
      <c r="KH68" s="140"/>
      <c r="KI68" s="140"/>
      <c r="KJ68" s="140"/>
      <c r="KK68" s="140"/>
      <c r="KL68" s="140"/>
      <c r="KM68" s="140"/>
      <c r="KN68" s="140"/>
      <c r="KO68" s="140"/>
      <c r="KP68" s="140"/>
      <c r="KQ68" s="140"/>
      <c r="KR68" s="140"/>
      <c r="KS68" s="140"/>
      <c r="KT68" s="140"/>
      <c r="KU68" s="140"/>
    </row>
    <row r="69" spans="1:307" ht="10" customHeight="1" x14ac:dyDescent="0.2">
      <c r="A69" s="143" t="s">
        <v>1472</v>
      </c>
      <c r="B69" s="140">
        <f t="shared" ref="B69:H69" si="30">B42*((88.905*2+16*3)/(88.905*2))</f>
        <v>40.028857769529267</v>
      </c>
      <c r="C69" s="140">
        <f t="shared" si="30"/>
        <v>40.334154007086212</v>
      </c>
      <c r="D69" s="140">
        <f t="shared" si="30"/>
        <v>38.13764663404762</v>
      </c>
      <c r="E69" s="140">
        <f t="shared" si="30"/>
        <v>39.175958629998313</v>
      </c>
      <c r="F69" s="140">
        <f t="shared" si="30"/>
        <v>38.518885945672345</v>
      </c>
      <c r="G69" s="140">
        <f t="shared" si="30"/>
        <v>40.005744660030366</v>
      </c>
      <c r="H69" s="140">
        <f t="shared" si="30"/>
        <v>40.577222642146147</v>
      </c>
      <c r="I69" s="140"/>
      <c r="J69" s="140">
        <f t="shared" ref="J69:O69" si="31">J42*((88.905*2+16*3)/(88.905*2))</f>
        <v>24.30686350598954</v>
      </c>
      <c r="K69" s="140">
        <f t="shared" si="31"/>
        <v>25.665711152353637</v>
      </c>
      <c r="L69" s="140">
        <f t="shared" si="31"/>
        <v>45.807135144255099</v>
      </c>
      <c r="M69" s="140">
        <f t="shared" si="31"/>
        <v>45.349952758562509</v>
      </c>
      <c r="N69" s="140">
        <f t="shared" si="31"/>
        <v>35.558629998312803</v>
      </c>
      <c r="O69" s="140">
        <f t="shared" si="31"/>
        <v>33.285417580563525</v>
      </c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  <c r="CZ69" s="140"/>
      <c r="DA69" s="140"/>
      <c r="DB69" s="140"/>
      <c r="DC69" s="140"/>
      <c r="DD69" s="140"/>
      <c r="DE69" s="140"/>
      <c r="DF69" s="140"/>
      <c r="DG69" s="140"/>
      <c r="DH69" s="140"/>
      <c r="DI69" s="140"/>
      <c r="DJ69" s="140"/>
      <c r="DK69" s="140"/>
      <c r="DL69" s="140"/>
      <c r="DM69" s="140"/>
      <c r="DN69" s="140"/>
      <c r="DO69" s="140"/>
      <c r="DP69" s="140"/>
      <c r="DQ69" s="140"/>
      <c r="DR69" s="140"/>
      <c r="DS69" s="140"/>
      <c r="DT69" s="140"/>
      <c r="DU69" s="140"/>
      <c r="DV69" s="140"/>
      <c r="DW69" s="140"/>
      <c r="DX69" s="140"/>
      <c r="DY69" s="140"/>
      <c r="DZ69" s="140"/>
      <c r="EA69" s="140"/>
      <c r="EB69" s="140"/>
      <c r="EC69" s="140"/>
      <c r="ED69" s="140"/>
      <c r="EE69" s="140"/>
      <c r="EF69" s="140"/>
      <c r="EG69" s="140"/>
      <c r="EH69" s="140"/>
      <c r="EI69" s="140"/>
      <c r="EJ69" s="140"/>
      <c r="EK69" s="140"/>
      <c r="EL69" s="140"/>
      <c r="EM69" s="140"/>
      <c r="EN69" s="140"/>
      <c r="EO69" s="140"/>
      <c r="EP69" s="140"/>
      <c r="EQ69" s="140"/>
      <c r="ER69" s="140"/>
      <c r="ES69" s="140"/>
      <c r="ET69" s="140"/>
      <c r="EU69" s="140"/>
      <c r="EV69" s="140"/>
      <c r="EW69" s="140"/>
      <c r="EX69" s="140"/>
      <c r="EY69" s="140"/>
      <c r="EZ69" s="140"/>
      <c r="FA69" s="140"/>
      <c r="FB69" s="140"/>
      <c r="FC69" s="140"/>
      <c r="FD69" s="140"/>
      <c r="FE69" s="140"/>
      <c r="FF69" s="140"/>
      <c r="FG69" s="140"/>
      <c r="FH69" s="140"/>
      <c r="FI69" s="140"/>
      <c r="FJ69" s="140"/>
      <c r="FK69" s="140"/>
      <c r="FL69" s="140"/>
      <c r="FM69" s="140"/>
      <c r="FN69" s="140"/>
      <c r="FO69" s="140"/>
      <c r="FP69" s="140"/>
      <c r="FQ69" s="140"/>
      <c r="FR69" s="140"/>
      <c r="FS69" s="140"/>
      <c r="FT69" s="140"/>
      <c r="FU69" s="140"/>
      <c r="FV69" s="140"/>
      <c r="FW69" s="140"/>
      <c r="FX69" s="140"/>
      <c r="FY69" s="140"/>
      <c r="FZ69" s="140"/>
      <c r="GA69" s="140"/>
      <c r="GB69" s="140"/>
      <c r="GC69" s="140"/>
      <c r="GD69" s="140"/>
      <c r="GE69" s="140"/>
      <c r="GF69" s="140"/>
      <c r="GG69" s="140"/>
      <c r="GH69" s="140"/>
      <c r="GI69" s="140"/>
      <c r="GJ69" s="140"/>
      <c r="GK69" s="140"/>
      <c r="GL69" s="140"/>
      <c r="GM69" s="140"/>
      <c r="GN69" s="140"/>
      <c r="GO69" s="140"/>
      <c r="GP69" s="140"/>
      <c r="GQ69" s="140"/>
      <c r="GR69" s="140"/>
      <c r="GS69" s="140"/>
      <c r="GT69" s="140"/>
      <c r="GU69" s="140"/>
      <c r="GV69" s="140"/>
      <c r="GW69" s="140"/>
      <c r="GX69" s="140"/>
      <c r="GY69" s="140"/>
      <c r="GZ69" s="140"/>
      <c r="HA69" s="140"/>
      <c r="HB69" s="140"/>
      <c r="HC69" s="140"/>
      <c r="HD69" s="140"/>
      <c r="HE69" s="140"/>
      <c r="HF69" s="140"/>
      <c r="HG69" s="140"/>
      <c r="HH69" s="140"/>
      <c r="HI69" s="140"/>
      <c r="HJ69" s="140"/>
      <c r="HK69" s="140"/>
      <c r="HL69" s="140"/>
      <c r="HM69" s="140"/>
      <c r="HN69" s="140"/>
      <c r="HO69" s="140"/>
      <c r="HP69" s="140"/>
      <c r="HQ69" s="140"/>
      <c r="HR69" s="140"/>
      <c r="HS69" s="140"/>
      <c r="HT69" s="140"/>
      <c r="HU69" s="140"/>
      <c r="HV69" s="140"/>
      <c r="HW69" s="140"/>
      <c r="HX69" s="140"/>
      <c r="HY69" s="140"/>
      <c r="HZ69" s="140"/>
      <c r="IA69" s="140"/>
      <c r="IB69" s="140"/>
      <c r="IC69" s="140"/>
      <c r="ID69" s="140"/>
      <c r="IE69" s="140"/>
      <c r="IF69" s="140"/>
      <c r="IG69" s="140"/>
      <c r="IH69" s="140"/>
      <c r="II69" s="140"/>
      <c r="IJ69" s="140"/>
      <c r="IK69" s="140"/>
      <c r="IL69" s="140"/>
      <c r="IM69" s="140"/>
      <c r="IN69" s="140"/>
      <c r="IO69" s="140"/>
      <c r="IP69" s="140"/>
      <c r="IQ69" s="140"/>
      <c r="IR69" s="140"/>
      <c r="IS69" s="140"/>
      <c r="IT69" s="140"/>
      <c r="IU69" s="140"/>
      <c r="IV69" s="140"/>
      <c r="IW69" s="140"/>
      <c r="IX69" s="140"/>
      <c r="IY69" s="140"/>
      <c r="IZ69" s="140"/>
      <c r="JA69" s="140"/>
      <c r="JB69" s="140"/>
      <c r="JC69" s="140"/>
      <c r="JD69" s="140"/>
      <c r="JE69" s="140"/>
      <c r="JF69" s="140"/>
      <c r="JG69" s="140"/>
      <c r="JH69" s="140"/>
      <c r="JI69" s="140"/>
      <c r="JJ69" s="140"/>
      <c r="JK69" s="140"/>
      <c r="JL69" s="140"/>
      <c r="JM69" s="140"/>
      <c r="JN69" s="140"/>
      <c r="JO69" s="140"/>
      <c r="JP69" s="140"/>
      <c r="JQ69" s="140"/>
      <c r="JR69" s="140"/>
      <c r="JS69" s="140"/>
      <c r="JT69" s="140"/>
      <c r="JU69" s="140"/>
      <c r="JV69" s="140"/>
      <c r="JW69" s="140"/>
      <c r="JX69" s="140"/>
      <c r="JY69" s="140"/>
      <c r="JZ69" s="140"/>
      <c r="KA69" s="140"/>
      <c r="KB69" s="140"/>
      <c r="KC69" s="140"/>
      <c r="KD69" s="140"/>
      <c r="KE69" s="140"/>
      <c r="KF69" s="140"/>
      <c r="KG69" s="140"/>
      <c r="KH69" s="140"/>
      <c r="KI69" s="140"/>
      <c r="KJ69" s="140"/>
      <c r="KK69" s="140"/>
      <c r="KL69" s="140"/>
      <c r="KM69" s="140"/>
      <c r="KN69" s="140"/>
      <c r="KO69" s="140"/>
      <c r="KP69" s="140"/>
      <c r="KQ69" s="140"/>
      <c r="KR69" s="140"/>
      <c r="KS69" s="140"/>
      <c r="KT69" s="140"/>
      <c r="KU69" s="140"/>
    </row>
    <row r="70" spans="1:307" ht="10" customHeight="1" x14ac:dyDescent="0.2">
      <c r="A70" s="141" t="s">
        <v>1473</v>
      </c>
      <c r="B70" s="140">
        <f t="shared" ref="B70:H70" si="32">B43*((92.906*2+16*5)/(92.906*2))</f>
        <v>104.39907494564397</v>
      </c>
      <c r="C70" s="140">
        <f t="shared" si="32"/>
        <v>103.45198415172325</v>
      </c>
      <c r="D70" s="140">
        <f t="shared" si="32"/>
        <v>101.89276413686963</v>
      </c>
      <c r="E70" s="140">
        <f t="shared" si="32"/>
        <v>103.69689306180439</v>
      </c>
      <c r="F70" s="140">
        <f t="shared" si="32"/>
        <v>104.2897099562999</v>
      </c>
      <c r="G70" s="140">
        <f t="shared" si="32"/>
        <v>109.53179062278002</v>
      </c>
      <c r="H70" s="140">
        <f t="shared" si="32"/>
        <v>114.79833356941435</v>
      </c>
      <c r="I70" s="140"/>
      <c r="J70" s="140">
        <f t="shared" ref="J70:O70" si="33">J43*((92.906*2+16*5)/(92.906*2))</f>
        <v>20.199262910899186</v>
      </c>
      <c r="K70" s="140">
        <f t="shared" si="33"/>
        <v>20.556898585667231</v>
      </c>
      <c r="L70" s="140">
        <f t="shared" si="33"/>
        <v>17.795951176457923</v>
      </c>
      <c r="M70" s="140">
        <f t="shared" si="33"/>
        <v>19.054828751641441</v>
      </c>
      <c r="N70" s="140">
        <f t="shared" si="33"/>
        <v>38.624652874948872</v>
      </c>
      <c r="O70" s="140">
        <f t="shared" si="33"/>
        <v>37.351469872774629</v>
      </c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40"/>
      <c r="DO70" s="140"/>
      <c r="DP70" s="140"/>
      <c r="DQ70" s="140"/>
      <c r="DR70" s="140"/>
      <c r="DS70" s="140"/>
      <c r="DT70" s="140"/>
      <c r="DU70" s="140"/>
      <c r="DV70" s="140"/>
      <c r="DW70" s="140"/>
      <c r="DX70" s="140"/>
      <c r="DY70" s="140"/>
      <c r="DZ70" s="140"/>
      <c r="EA70" s="140"/>
      <c r="EB70" s="140"/>
      <c r="EC70" s="140"/>
      <c r="ED70" s="140"/>
      <c r="EE70" s="140"/>
      <c r="EF70" s="140"/>
      <c r="EG70" s="140"/>
      <c r="EH70" s="140"/>
      <c r="EI70" s="140"/>
      <c r="EJ70" s="140"/>
      <c r="EK70" s="140"/>
      <c r="EL70" s="140"/>
      <c r="EM70" s="140"/>
      <c r="EN70" s="140"/>
      <c r="EO70" s="140"/>
      <c r="EP70" s="140"/>
      <c r="EQ70" s="140"/>
      <c r="ER70" s="140"/>
      <c r="ES70" s="140"/>
      <c r="ET70" s="140"/>
      <c r="EU70" s="140"/>
      <c r="EV70" s="140"/>
      <c r="EW70" s="140"/>
      <c r="EX70" s="140"/>
      <c r="EY70" s="140"/>
      <c r="EZ70" s="140"/>
      <c r="FA70" s="140"/>
      <c r="FB70" s="140"/>
      <c r="FC70" s="140"/>
      <c r="FD70" s="140"/>
      <c r="FE70" s="140"/>
      <c r="FF70" s="140"/>
      <c r="FG70" s="140"/>
      <c r="FH70" s="140"/>
      <c r="FI70" s="140"/>
      <c r="FJ70" s="140"/>
      <c r="FK70" s="140"/>
      <c r="FL70" s="140"/>
      <c r="FM70" s="140"/>
      <c r="FN70" s="140"/>
      <c r="FO70" s="140"/>
      <c r="FP70" s="140"/>
      <c r="FQ70" s="140"/>
      <c r="FR70" s="140"/>
      <c r="FS70" s="140"/>
      <c r="FT70" s="140"/>
      <c r="FU70" s="140"/>
      <c r="FV70" s="140"/>
      <c r="FW70" s="140"/>
      <c r="FX70" s="140"/>
      <c r="FY70" s="140"/>
      <c r="FZ70" s="140"/>
      <c r="GA70" s="140"/>
      <c r="GB70" s="140"/>
      <c r="GC70" s="140"/>
      <c r="GD70" s="140"/>
      <c r="GE70" s="140"/>
      <c r="GF70" s="140"/>
      <c r="GG70" s="140"/>
      <c r="GH70" s="140"/>
      <c r="GI70" s="140"/>
      <c r="GJ70" s="140"/>
      <c r="GK70" s="140"/>
      <c r="GL70" s="140"/>
      <c r="GM70" s="140"/>
      <c r="GN70" s="140"/>
      <c r="GO70" s="140"/>
      <c r="GP70" s="140"/>
      <c r="GQ70" s="140"/>
      <c r="GR70" s="140"/>
      <c r="GS70" s="140"/>
      <c r="GT70" s="140"/>
      <c r="GU70" s="140"/>
      <c r="GV70" s="140"/>
      <c r="GW70" s="140"/>
      <c r="GX70" s="140"/>
      <c r="GY70" s="140"/>
      <c r="GZ70" s="140"/>
      <c r="HA70" s="140"/>
      <c r="HB70" s="140"/>
      <c r="HC70" s="140"/>
      <c r="HD70" s="140"/>
      <c r="HE70" s="140"/>
      <c r="HF70" s="140"/>
      <c r="HG70" s="140"/>
      <c r="HH70" s="140"/>
      <c r="HI70" s="140"/>
      <c r="HJ70" s="140"/>
      <c r="HK70" s="140"/>
      <c r="HL70" s="140"/>
      <c r="HM70" s="140"/>
      <c r="HN70" s="140"/>
      <c r="HO70" s="140"/>
      <c r="HP70" s="140"/>
      <c r="HQ70" s="140"/>
      <c r="HR70" s="140"/>
      <c r="HS70" s="140"/>
      <c r="HT70" s="140"/>
      <c r="HU70" s="140"/>
      <c r="HV70" s="140"/>
      <c r="HW70" s="140"/>
      <c r="HX70" s="140"/>
      <c r="HY70" s="140"/>
      <c r="HZ70" s="140"/>
      <c r="IA70" s="140"/>
      <c r="IB70" s="140"/>
      <c r="IC70" s="140"/>
      <c r="ID70" s="140"/>
      <c r="IE70" s="140"/>
      <c r="IF70" s="140"/>
      <c r="IG70" s="140"/>
      <c r="IH70" s="140"/>
      <c r="II70" s="140"/>
      <c r="IJ70" s="140"/>
      <c r="IK70" s="140"/>
      <c r="IL70" s="140"/>
      <c r="IM70" s="140"/>
      <c r="IN70" s="140"/>
      <c r="IO70" s="140"/>
      <c r="IP70" s="140"/>
      <c r="IQ70" s="140"/>
      <c r="IR70" s="140"/>
      <c r="IS70" s="140"/>
      <c r="IT70" s="140"/>
      <c r="IU70" s="140"/>
      <c r="IV70" s="140"/>
      <c r="IW70" s="140"/>
      <c r="IX70" s="140"/>
      <c r="IY70" s="140"/>
      <c r="IZ70" s="140"/>
      <c r="JA70" s="140"/>
      <c r="JB70" s="140"/>
      <c r="JC70" s="140"/>
      <c r="JD70" s="140"/>
      <c r="JE70" s="140"/>
      <c r="JF70" s="140"/>
      <c r="JG70" s="140"/>
      <c r="JH70" s="140"/>
      <c r="JI70" s="140"/>
      <c r="JJ70" s="140"/>
      <c r="JK70" s="140"/>
      <c r="JL70" s="140"/>
      <c r="JM70" s="140"/>
      <c r="JN70" s="140"/>
      <c r="JO70" s="140"/>
      <c r="JP70" s="140"/>
      <c r="JQ70" s="140"/>
      <c r="JR70" s="140"/>
      <c r="JS70" s="140"/>
      <c r="JT70" s="140"/>
      <c r="JU70" s="140"/>
      <c r="JV70" s="140"/>
      <c r="JW70" s="140"/>
      <c r="JX70" s="140"/>
      <c r="JY70" s="140"/>
      <c r="JZ70" s="140"/>
      <c r="KA70" s="140"/>
      <c r="KB70" s="140"/>
      <c r="KC70" s="140"/>
      <c r="KD70" s="140"/>
      <c r="KE70" s="140"/>
      <c r="KF70" s="140"/>
      <c r="KG70" s="140"/>
      <c r="KH70" s="140"/>
      <c r="KI70" s="140"/>
      <c r="KJ70" s="140"/>
      <c r="KK70" s="140"/>
      <c r="KL70" s="140"/>
      <c r="KM70" s="140"/>
      <c r="KN70" s="140"/>
      <c r="KO70" s="140"/>
      <c r="KP70" s="140"/>
      <c r="KQ70" s="140"/>
      <c r="KR70" s="140"/>
      <c r="KS70" s="140"/>
      <c r="KT70" s="140"/>
      <c r="KU70" s="140"/>
    </row>
    <row r="71" spans="1:307" ht="10" customHeight="1" x14ac:dyDescent="0.2">
      <c r="A71" s="143" t="s">
        <v>1474</v>
      </c>
      <c r="B71" s="140">
        <f t="shared" ref="B71:H71" si="34">B44*((69.72*2+16*3)/(69.72*2))</f>
        <v>29.036867555938041</v>
      </c>
      <c r="C71" s="140">
        <f t="shared" si="34"/>
        <v>29.064155507745269</v>
      </c>
      <c r="D71" s="140">
        <f t="shared" si="34"/>
        <v>29.069935714285744</v>
      </c>
      <c r="E71" s="140">
        <f t="shared" si="34"/>
        <v>29.623424096385545</v>
      </c>
      <c r="F71" s="140">
        <f t="shared" si="34"/>
        <v>28.705043373493975</v>
      </c>
      <c r="G71" s="140">
        <f t="shared" si="34"/>
        <v>28.439019449225476</v>
      </c>
      <c r="H71" s="140">
        <f t="shared" si="34"/>
        <v>29.40310413080898</v>
      </c>
      <c r="I71" s="140"/>
      <c r="J71" s="140">
        <f t="shared" ref="J71:O71" si="35">J44*((69.72*2+16*3)/(69.72*2))</f>
        <v>27.449259896729782</v>
      </c>
      <c r="K71" s="140">
        <f t="shared" si="35"/>
        <v>26.427641996557661</v>
      </c>
      <c r="L71" s="140">
        <f t="shared" si="35"/>
        <v>29.66724612736661</v>
      </c>
      <c r="M71" s="140">
        <f t="shared" si="35"/>
        <v>29.815111876075733</v>
      </c>
      <c r="N71" s="140">
        <f t="shared" si="35"/>
        <v>29.573149741824444</v>
      </c>
      <c r="O71" s="140">
        <f t="shared" si="35"/>
        <v>30.204939759036144</v>
      </c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  <c r="CU71" s="140"/>
      <c r="CV71" s="140"/>
      <c r="CW71" s="140"/>
      <c r="CX71" s="140"/>
      <c r="CY71" s="140"/>
      <c r="CZ71" s="140"/>
      <c r="DA71" s="140"/>
      <c r="DB71" s="140"/>
      <c r="DC71" s="140"/>
      <c r="DD71" s="140"/>
      <c r="DE71" s="140"/>
      <c r="DF71" s="140"/>
      <c r="DG71" s="140"/>
      <c r="DH71" s="140"/>
      <c r="DI71" s="140"/>
      <c r="DJ71" s="140"/>
      <c r="DK71" s="140"/>
      <c r="DL71" s="140"/>
      <c r="DM71" s="140"/>
      <c r="DN71" s="140"/>
      <c r="DO71" s="140"/>
      <c r="DP71" s="140"/>
      <c r="DQ71" s="140"/>
      <c r="DR71" s="140"/>
      <c r="DS71" s="140"/>
      <c r="DT71" s="140"/>
      <c r="DU71" s="140"/>
      <c r="DV71" s="140"/>
      <c r="DW71" s="140"/>
      <c r="DX71" s="140"/>
      <c r="DY71" s="140"/>
      <c r="DZ71" s="140"/>
      <c r="EA71" s="140"/>
      <c r="EB71" s="140"/>
      <c r="EC71" s="140"/>
      <c r="ED71" s="140"/>
      <c r="EE71" s="140"/>
      <c r="EF71" s="140"/>
      <c r="EG71" s="140"/>
      <c r="EH71" s="140"/>
      <c r="EI71" s="140"/>
      <c r="EJ71" s="140"/>
      <c r="EK71" s="140"/>
      <c r="EL71" s="140"/>
      <c r="EM71" s="140"/>
      <c r="EN71" s="140"/>
      <c r="EO71" s="140"/>
      <c r="EP71" s="140"/>
      <c r="EQ71" s="140"/>
      <c r="ER71" s="140"/>
      <c r="ES71" s="140"/>
      <c r="ET71" s="140"/>
      <c r="EU71" s="140"/>
      <c r="EV71" s="140"/>
      <c r="EW71" s="140"/>
      <c r="EX71" s="140"/>
      <c r="EY71" s="140"/>
      <c r="EZ71" s="140"/>
      <c r="FA71" s="140"/>
      <c r="FB71" s="140"/>
      <c r="FC71" s="140"/>
      <c r="FD71" s="140"/>
      <c r="FE71" s="140"/>
      <c r="FF71" s="140"/>
      <c r="FG71" s="140"/>
      <c r="FH71" s="140"/>
      <c r="FI71" s="140"/>
      <c r="FJ71" s="140"/>
      <c r="FK71" s="140"/>
      <c r="FL71" s="140"/>
      <c r="FM71" s="140"/>
      <c r="FN71" s="140"/>
      <c r="FO71" s="140"/>
      <c r="FP71" s="140"/>
      <c r="FQ71" s="140"/>
      <c r="FR71" s="140"/>
      <c r="FS71" s="140"/>
      <c r="FT71" s="140"/>
      <c r="FU71" s="140"/>
      <c r="FV71" s="140"/>
      <c r="FW71" s="140"/>
      <c r="FX71" s="140"/>
      <c r="FY71" s="140"/>
      <c r="FZ71" s="140"/>
      <c r="GA71" s="140"/>
      <c r="GB71" s="140"/>
      <c r="GC71" s="140"/>
      <c r="GD71" s="140"/>
      <c r="GE71" s="140"/>
      <c r="GF71" s="140"/>
      <c r="GG71" s="140"/>
      <c r="GH71" s="140"/>
      <c r="GI71" s="140"/>
      <c r="GJ71" s="140"/>
      <c r="GK71" s="140"/>
      <c r="GL71" s="140"/>
      <c r="GM71" s="140"/>
      <c r="GN71" s="140"/>
      <c r="GO71" s="140"/>
      <c r="GP71" s="140"/>
      <c r="GQ71" s="140"/>
      <c r="GR71" s="140"/>
      <c r="GS71" s="140"/>
      <c r="GT71" s="140"/>
      <c r="GU71" s="140"/>
      <c r="GV71" s="140"/>
      <c r="GW71" s="140"/>
      <c r="GX71" s="140"/>
      <c r="GY71" s="140"/>
      <c r="GZ71" s="140"/>
      <c r="HA71" s="140"/>
      <c r="HB71" s="140"/>
      <c r="HC71" s="140"/>
      <c r="HD71" s="140"/>
      <c r="HE71" s="140"/>
      <c r="HF71" s="140"/>
      <c r="HG71" s="140"/>
      <c r="HH71" s="140"/>
      <c r="HI71" s="140"/>
      <c r="HJ71" s="140"/>
      <c r="HK71" s="140"/>
      <c r="HL71" s="140"/>
      <c r="HM71" s="140"/>
      <c r="HN71" s="140"/>
      <c r="HO71" s="140"/>
      <c r="HP71" s="140"/>
      <c r="HQ71" s="140"/>
      <c r="HR71" s="140"/>
      <c r="HS71" s="140"/>
      <c r="HT71" s="140"/>
      <c r="HU71" s="140"/>
      <c r="HV71" s="140"/>
      <c r="HW71" s="140"/>
      <c r="HX71" s="140"/>
      <c r="HY71" s="140"/>
      <c r="HZ71" s="140"/>
      <c r="IA71" s="140"/>
      <c r="IB71" s="140"/>
      <c r="IC71" s="140"/>
      <c r="ID71" s="140"/>
      <c r="IE71" s="140"/>
      <c r="IF71" s="140"/>
      <c r="IG71" s="140"/>
      <c r="IH71" s="140"/>
      <c r="II71" s="140"/>
      <c r="IJ71" s="140"/>
      <c r="IK71" s="140"/>
      <c r="IL71" s="140"/>
      <c r="IM71" s="140"/>
      <c r="IN71" s="140"/>
      <c r="IO71" s="140"/>
      <c r="IP71" s="140"/>
      <c r="IQ71" s="140"/>
      <c r="IR71" s="140"/>
      <c r="IS71" s="140"/>
      <c r="IT71" s="140"/>
      <c r="IU71" s="140"/>
      <c r="IV71" s="140"/>
      <c r="IW71" s="140"/>
      <c r="IX71" s="140"/>
      <c r="IY71" s="140"/>
      <c r="IZ71" s="140"/>
      <c r="JA71" s="140"/>
      <c r="JB71" s="140"/>
      <c r="JC71" s="140"/>
      <c r="JD71" s="140"/>
      <c r="JE71" s="140"/>
      <c r="JF71" s="140"/>
      <c r="JG71" s="140"/>
      <c r="JH71" s="140"/>
      <c r="JI71" s="140"/>
      <c r="JJ71" s="140"/>
      <c r="JK71" s="140"/>
      <c r="JL71" s="140"/>
      <c r="JM71" s="140"/>
      <c r="JN71" s="140"/>
      <c r="JO71" s="140"/>
      <c r="JP71" s="140"/>
      <c r="JQ71" s="140"/>
      <c r="JR71" s="140"/>
      <c r="JS71" s="140"/>
      <c r="JT71" s="140"/>
      <c r="JU71" s="140"/>
      <c r="JV71" s="140"/>
      <c r="JW71" s="140"/>
      <c r="JX71" s="140"/>
      <c r="JY71" s="140"/>
      <c r="JZ71" s="140"/>
      <c r="KA71" s="140"/>
      <c r="KB71" s="140"/>
      <c r="KC71" s="140"/>
      <c r="KD71" s="140"/>
      <c r="KE71" s="140"/>
      <c r="KF71" s="140"/>
      <c r="KG71" s="140"/>
      <c r="KH71" s="140"/>
      <c r="KI71" s="140"/>
      <c r="KJ71" s="140"/>
      <c r="KK71" s="140"/>
      <c r="KL71" s="140"/>
      <c r="KM71" s="140"/>
      <c r="KN71" s="140"/>
      <c r="KO71" s="140"/>
      <c r="KP71" s="140"/>
      <c r="KQ71" s="140"/>
      <c r="KR71" s="140"/>
      <c r="KS71" s="140"/>
      <c r="KT71" s="140"/>
      <c r="KU71" s="140"/>
    </row>
    <row r="72" spans="1:307" ht="10" customHeight="1" x14ac:dyDescent="0.2">
      <c r="A72" s="143" t="s">
        <v>1475</v>
      </c>
      <c r="B72" s="140">
        <f t="shared" ref="B72:H72" si="36">B45*((63.546+16)/63.546)</f>
        <v>133.62121958423819</v>
      </c>
      <c r="C72" s="140">
        <f t="shared" si="36"/>
        <v>130.74298778680011</v>
      </c>
      <c r="D72" s="140">
        <f t="shared" si="36"/>
        <v>113.71863413275433</v>
      </c>
      <c r="E72" s="140">
        <f t="shared" si="36"/>
        <v>122.50166617883107</v>
      </c>
      <c r="F72" s="140">
        <f t="shared" si="36"/>
        <v>118.38141220533156</v>
      </c>
      <c r="G72" s="140">
        <f t="shared" si="36"/>
        <v>117.81723220659049</v>
      </c>
      <c r="H72" s="140">
        <f t="shared" si="36"/>
        <v>110.38587879960983</v>
      </c>
      <c r="I72" s="140"/>
      <c r="J72" s="140">
        <f t="shared" ref="J72:O72" si="37">J45*((63.546+16)/63.546)</f>
        <v>64.479502407704658</v>
      </c>
      <c r="K72" s="140">
        <f t="shared" si="37"/>
        <v>64.066412992163151</v>
      </c>
      <c r="L72" s="140">
        <f t="shared" si="37"/>
        <v>24.61011487741164</v>
      </c>
      <c r="M72" s="140">
        <f t="shared" si="37"/>
        <v>23.220632297862966</v>
      </c>
      <c r="N72" s="140">
        <f t="shared" si="37"/>
        <v>53.826802631164824</v>
      </c>
      <c r="O72" s="140">
        <f t="shared" si="37"/>
        <v>55.967356875334403</v>
      </c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  <c r="CU72" s="140"/>
      <c r="CV72" s="140"/>
      <c r="CW72" s="140"/>
      <c r="CX72" s="140"/>
      <c r="CY72" s="140"/>
      <c r="CZ72" s="140"/>
      <c r="DA72" s="140"/>
      <c r="DB72" s="140"/>
      <c r="DC72" s="140"/>
      <c r="DD72" s="140"/>
      <c r="DE72" s="140"/>
      <c r="DF72" s="140"/>
      <c r="DG72" s="140"/>
      <c r="DH72" s="140"/>
      <c r="DI72" s="140"/>
      <c r="DJ72" s="140"/>
      <c r="DK72" s="140"/>
      <c r="DL72" s="140"/>
      <c r="DM72" s="140"/>
      <c r="DN72" s="140"/>
      <c r="DO72" s="140"/>
      <c r="DP72" s="140"/>
      <c r="DQ72" s="140"/>
      <c r="DR72" s="140"/>
      <c r="DS72" s="140"/>
      <c r="DT72" s="140"/>
      <c r="DU72" s="140"/>
      <c r="DV72" s="140"/>
      <c r="DW72" s="140"/>
      <c r="DX72" s="140"/>
      <c r="DY72" s="140"/>
      <c r="DZ72" s="140"/>
      <c r="EA72" s="140"/>
      <c r="EB72" s="140"/>
      <c r="EC72" s="140"/>
      <c r="ED72" s="140"/>
      <c r="EE72" s="140"/>
      <c r="EF72" s="140"/>
      <c r="EG72" s="140"/>
      <c r="EH72" s="140"/>
      <c r="EI72" s="140"/>
      <c r="EJ72" s="140"/>
      <c r="EK72" s="140"/>
      <c r="EL72" s="140"/>
      <c r="EM72" s="140"/>
      <c r="EN72" s="140"/>
      <c r="EO72" s="140"/>
      <c r="EP72" s="140"/>
      <c r="EQ72" s="140"/>
      <c r="ER72" s="140"/>
      <c r="ES72" s="140"/>
      <c r="ET72" s="140"/>
      <c r="EU72" s="140"/>
      <c r="EV72" s="140"/>
      <c r="EW72" s="140"/>
      <c r="EX72" s="140"/>
      <c r="EY72" s="140"/>
      <c r="EZ72" s="140"/>
      <c r="FA72" s="140"/>
      <c r="FB72" s="140"/>
      <c r="FC72" s="140"/>
      <c r="FD72" s="140"/>
      <c r="FE72" s="140"/>
      <c r="FF72" s="140"/>
      <c r="FG72" s="140"/>
      <c r="FH72" s="140"/>
      <c r="FI72" s="140"/>
      <c r="FJ72" s="140"/>
      <c r="FK72" s="140"/>
      <c r="FL72" s="140"/>
      <c r="FM72" s="140"/>
      <c r="FN72" s="140"/>
      <c r="FO72" s="140"/>
      <c r="FP72" s="140"/>
      <c r="FQ72" s="140"/>
      <c r="FR72" s="140"/>
      <c r="FS72" s="140"/>
      <c r="FT72" s="140"/>
      <c r="FU72" s="140"/>
      <c r="FV72" s="140"/>
      <c r="FW72" s="140"/>
      <c r="FX72" s="140"/>
      <c r="FY72" s="140"/>
      <c r="FZ72" s="140"/>
      <c r="GA72" s="140"/>
      <c r="GB72" s="140"/>
      <c r="GC72" s="140"/>
      <c r="GD72" s="140"/>
      <c r="GE72" s="140"/>
      <c r="GF72" s="140"/>
      <c r="GG72" s="140"/>
      <c r="GH72" s="140"/>
      <c r="GI72" s="140"/>
      <c r="GJ72" s="140"/>
      <c r="GK72" s="140"/>
      <c r="GL72" s="140"/>
      <c r="GM72" s="140"/>
      <c r="GN72" s="140"/>
      <c r="GO72" s="140"/>
      <c r="GP72" s="140"/>
      <c r="GQ72" s="140"/>
      <c r="GR72" s="140"/>
      <c r="GS72" s="140"/>
      <c r="GT72" s="140"/>
      <c r="GU72" s="140"/>
      <c r="GV72" s="140"/>
      <c r="GW72" s="140"/>
      <c r="GX72" s="140"/>
      <c r="GY72" s="140"/>
      <c r="GZ72" s="140"/>
      <c r="HA72" s="140"/>
      <c r="HB72" s="140"/>
      <c r="HC72" s="140"/>
      <c r="HD72" s="140"/>
      <c r="HE72" s="140"/>
      <c r="HF72" s="140"/>
      <c r="HG72" s="140"/>
      <c r="HH72" s="140"/>
      <c r="HI72" s="140"/>
      <c r="HJ72" s="140"/>
      <c r="HK72" s="140"/>
      <c r="HL72" s="140"/>
      <c r="HM72" s="140"/>
      <c r="HN72" s="140"/>
      <c r="HO72" s="140"/>
      <c r="HP72" s="140"/>
      <c r="HQ72" s="140"/>
      <c r="HR72" s="140"/>
      <c r="HS72" s="140"/>
      <c r="HT72" s="140"/>
      <c r="HU72" s="140"/>
      <c r="HV72" s="140"/>
      <c r="HW72" s="140"/>
      <c r="HX72" s="140"/>
      <c r="HY72" s="140"/>
      <c r="HZ72" s="140"/>
      <c r="IA72" s="140"/>
      <c r="IB72" s="140"/>
      <c r="IC72" s="140"/>
      <c r="ID72" s="140"/>
      <c r="IE72" s="140"/>
      <c r="IF72" s="140"/>
      <c r="IG72" s="140"/>
      <c r="IH72" s="140"/>
      <c r="II72" s="140"/>
      <c r="IJ72" s="140"/>
      <c r="IK72" s="140"/>
      <c r="IL72" s="140"/>
      <c r="IM72" s="140"/>
      <c r="IN72" s="140"/>
      <c r="IO72" s="140"/>
      <c r="IP72" s="140"/>
      <c r="IQ72" s="140"/>
      <c r="IR72" s="140"/>
      <c r="IS72" s="140"/>
      <c r="IT72" s="140"/>
      <c r="IU72" s="140"/>
      <c r="IV72" s="140"/>
      <c r="IW72" s="140"/>
      <c r="IX72" s="140"/>
      <c r="IY72" s="140"/>
      <c r="IZ72" s="140"/>
      <c r="JA72" s="140"/>
      <c r="JB72" s="140"/>
      <c r="JC72" s="140"/>
      <c r="JD72" s="140"/>
      <c r="JE72" s="140"/>
      <c r="JF72" s="140"/>
      <c r="JG72" s="140"/>
      <c r="JH72" s="140"/>
      <c r="JI72" s="140"/>
      <c r="JJ72" s="140"/>
      <c r="JK72" s="140"/>
      <c r="JL72" s="140"/>
      <c r="JM72" s="140"/>
      <c r="JN72" s="140"/>
      <c r="JO72" s="140"/>
      <c r="JP72" s="140"/>
      <c r="JQ72" s="140"/>
      <c r="JR72" s="140"/>
      <c r="JS72" s="140"/>
      <c r="JT72" s="140"/>
      <c r="JU72" s="140"/>
      <c r="JV72" s="140"/>
      <c r="JW72" s="140"/>
      <c r="JX72" s="140"/>
      <c r="JY72" s="140"/>
      <c r="JZ72" s="140"/>
      <c r="KA72" s="140"/>
      <c r="KB72" s="140"/>
      <c r="KC72" s="140"/>
      <c r="KD72" s="140"/>
      <c r="KE72" s="140"/>
      <c r="KF72" s="140"/>
      <c r="KG72" s="140"/>
      <c r="KH72" s="140"/>
      <c r="KI72" s="140"/>
      <c r="KJ72" s="140"/>
      <c r="KK72" s="140"/>
      <c r="KL72" s="140"/>
      <c r="KM72" s="140"/>
      <c r="KN72" s="140"/>
      <c r="KO72" s="140"/>
      <c r="KP72" s="140"/>
      <c r="KQ72" s="140"/>
      <c r="KR72" s="140"/>
      <c r="KS72" s="140"/>
      <c r="KT72" s="140"/>
      <c r="KU72" s="140"/>
    </row>
    <row r="73" spans="1:307" ht="10" customHeight="1" x14ac:dyDescent="0.2">
      <c r="A73" s="143" t="s">
        <v>1476</v>
      </c>
      <c r="B73" s="140">
        <f t="shared" ref="B73:H73" si="38">B46*((65.37+16)/65.37)</f>
        <v>138.24155556830348</v>
      </c>
      <c r="C73" s="140">
        <f t="shared" si="38"/>
        <v>138.02253994186935</v>
      </c>
      <c r="D73" s="140">
        <f t="shared" si="38"/>
        <v>138.58174863851931</v>
      </c>
      <c r="E73" s="140">
        <f t="shared" si="38"/>
        <v>140.24954111977971</v>
      </c>
      <c r="F73" s="140">
        <f t="shared" si="38"/>
        <v>140.69927312222731</v>
      </c>
      <c r="G73" s="140">
        <f t="shared" si="38"/>
        <v>144.04506512161541</v>
      </c>
      <c r="H73" s="140">
        <f t="shared" si="38"/>
        <v>143.65856695732001</v>
      </c>
      <c r="I73" s="140"/>
      <c r="J73" s="140">
        <f t="shared" ref="J73:O73" si="39">J46*((65.37+16)/65.37)</f>
        <v>107.92074346030289</v>
      </c>
      <c r="K73" s="140">
        <f t="shared" si="39"/>
        <v>111.91642496558053</v>
      </c>
      <c r="L73" s="140">
        <f t="shared" si="39"/>
        <v>161.19649686400487</v>
      </c>
      <c r="M73" s="140">
        <f t="shared" si="39"/>
        <v>162.40391463974299</v>
      </c>
      <c r="N73" s="140">
        <f t="shared" si="39"/>
        <v>149.37127122533272</v>
      </c>
      <c r="O73" s="140">
        <f t="shared" si="39"/>
        <v>140.39654734587731</v>
      </c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0"/>
      <c r="CU73" s="140"/>
      <c r="CV73" s="140"/>
      <c r="CW73" s="140"/>
      <c r="CX73" s="140"/>
      <c r="CY73" s="140"/>
      <c r="CZ73" s="140"/>
      <c r="DA73" s="140"/>
      <c r="DB73" s="140"/>
      <c r="DC73" s="140"/>
      <c r="DD73" s="140"/>
      <c r="DE73" s="140"/>
      <c r="DF73" s="140"/>
      <c r="DG73" s="140"/>
      <c r="DH73" s="140"/>
      <c r="DI73" s="140"/>
      <c r="DJ73" s="140"/>
      <c r="DK73" s="140"/>
      <c r="DL73" s="140"/>
      <c r="DM73" s="140"/>
      <c r="DN73" s="140"/>
      <c r="DO73" s="140"/>
      <c r="DP73" s="140"/>
      <c r="DQ73" s="140"/>
      <c r="DR73" s="140"/>
      <c r="DS73" s="140"/>
      <c r="DT73" s="140"/>
      <c r="DU73" s="140"/>
      <c r="DV73" s="140"/>
      <c r="DW73" s="140"/>
      <c r="DX73" s="140"/>
      <c r="DY73" s="140"/>
      <c r="DZ73" s="140"/>
      <c r="EA73" s="140"/>
      <c r="EB73" s="140"/>
      <c r="EC73" s="140"/>
      <c r="ED73" s="140"/>
      <c r="EE73" s="140"/>
      <c r="EF73" s="140"/>
      <c r="EG73" s="140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40"/>
      <c r="ET73" s="140"/>
      <c r="EU73" s="140"/>
      <c r="EV73" s="140"/>
      <c r="EW73" s="140"/>
      <c r="EX73" s="140"/>
      <c r="EY73" s="140"/>
      <c r="EZ73" s="140"/>
      <c r="FA73" s="140"/>
      <c r="FB73" s="140"/>
      <c r="FC73" s="140"/>
      <c r="FD73" s="140"/>
      <c r="FE73" s="140"/>
      <c r="FF73" s="140"/>
      <c r="FG73" s="140"/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40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40"/>
      <c r="GM73" s="140"/>
      <c r="GN73" s="140"/>
      <c r="GO73" s="140"/>
      <c r="GP73" s="140"/>
      <c r="GQ73" s="140"/>
      <c r="GR73" s="140"/>
      <c r="GS73" s="140"/>
      <c r="GT73" s="140"/>
      <c r="GU73" s="140"/>
      <c r="GV73" s="140"/>
      <c r="GW73" s="140"/>
      <c r="GX73" s="140"/>
      <c r="GY73" s="140"/>
      <c r="GZ73" s="140"/>
      <c r="HA73" s="140"/>
      <c r="HB73" s="140"/>
      <c r="HC73" s="140"/>
      <c r="HD73" s="140"/>
      <c r="HE73" s="140"/>
      <c r="HF73" s="140"/>
      <c r="HG73" s="140"/>
      <c r="HH73" s="140"/>
      <c r="HI73" s="140"/>
      <c r="HJ73" s="140"/>
      <c r="HK73" s="140"/>
      <c r="HL73" s="140"/>
      <c r="HM73" s="140"/>
      <c r="HN73" s="140"/>
      <c r="HO73" s="140"/>
      <c r="HP73" s="140"/>
      <c r="HQ73" s="140"/>
      <c r="HR73" s="140"/>
      <c r="HS73" s="140"/>
      <c r="HT73" s="140"/>
      <c r="HU73" s="140"/>
      <c r="HV73" s="140"/>
      <c r="HW73" s="140"/>
      <c r="HX73" s="140"/>
      <c r="HY73" s="140"/>
      <c r="HZ73" s="140"/>
      <c r="IA73" s="140"/>
      <c r="IB73" s="140"/>
      <c r="IC73" s="140"/>
      <c r="ID73" s="140"/>
      <c r="IE73" s="140"/>
      <c r="IF73" s="140"/>
      <c r="IG73" s="140"/>
      <c r="IH73" s="140"/>
      <c r="II73" s="140"/>
      <c r="IJ73" s="140"/>
      <c r="IK73" s="140"/>
      <c r="IL73" s="140"/>
      <c r="IM73" s="140"/>
      <c r="IN73" s="140"/>
      <c r="IO73" s="140"/>
      <c r="IP73" s="140"/>
      <c r="IQ73" s="140"/>
      <c r="IR73" s="140"/>
      <c r="IS73" s="140"/>
      <c r="IT73" s="140"/>
      <c r="IU73" s="140"/>
      <c r="IV73" s="140"/>
      <c r="IW73" s="140"/>
      <c r="IX73" s="140"/>
      <c r="IY73" s="140"/>
      <c r="IZ73" s="140"/>
      <c r="JA73" s="140"/>
      <c r="JB73" s="140"/>
      <c r="JC73" s="140"/>
      <c r="JD73" s="140"/>
      <c r="JE73" s="140"/>
      <c r="JF73" s="140"/>
      <c r="JG73" s="140"/>
      <c r="JH73" s="140"/>
      <c r="JI73" s="140"/>
      <c r="JJ73" s="140"/>
      <c r="JK73" s="140"/>
      <c r="JL73" s="140"/>
      <c r="JM73" s="140"/>
      <c r="JN73" s="140"/>
      <c r="JO73" s="140"/>
      <c r="JP73" s="140"/>
      <c r="JQ73" s="140"/>
      <c r="JR73" s="140"/>
      <c r="JS73" s="140"/>
      <c r="JT73" s="140"/>
      <c r="JU73" s="140"/>
      <c r="JV73" s="140"/>
      <c r="JW73" s="140"/>
      <c r="JX73" s="140"/>
      <c r="JY73" s="140"/>
      <c r="JZ73" s="140"/>
      <c r="KA73" s="140"/>
      <c r="KB73" s="140"/>
      <c r="KC73" s="140"/>
      <c r="KD73" s="140"/>
      <c r="KE73" s="140"/>
      <c r="KF73" s="140"/>
      <c r="KG73" s="140"/>
      <c r="KH73" s="140"/>
      <c r="KI73" s="140"/>
      <c r="KJ73" s="140"/>
      <c r="KK73" s="140"/>
      <c r="KL73" s="140"/>
      <c r="KM73" s="140"/>
      <c r="KN73" s="140"/>
      <c r="KO73" s="140"/>
      <c r="KP73" s="140"/>
      <c r="KQ73" s="140"/>
      <c r="KR73" s="140"/>
      <c r="KS73" s="140"/>
      <c r="KT73" s="140"/>
      <c r="KU73" s="140"/>
    </row>
    <row r="74" spans="1:307" ht="10" customHeight="1" x14ac:dyDescent="0.2">
      <c r="A74" s="143" t="s">
        <v>1477</v>
      </c>
      <c r="B74" s="140">
        <f t="shared" ref="B74:H74" si="40">B47*((207.19+16)/207.19)</f>
        <v>3.0877004512766062</v>
      </c>
      <c r="C74" s="140">
        <f t="shared" si="40"/>
        <v>3.6871216371446498</v>
      </c>
      <c r="D74" s="140">
        <f t="shared" si="40"/>
        <v>2.4948503306144141</v>
      </c>
      <c r="E74" s="140">
        <f t="shared" si="40"/>
        <v>4.1378320768376851</v>
      </c>
      <c r="F74" s="140">
        <f t="shared" si="40"/>
        <v>4.0010246536995027</v>
      </c>
      <c r="G74" s="140">
        <f t="shared" si="40"/>
        <v>5.502890081567644</v>
      </c>
      <c r="H74" s="140">
        <f t="shared" si="40"/>
        <v>4.1482811477387953</v>
      </c>
      <c r="I74" s="140"/>
      <c r="J74" s="140">
        <f t="shared" ref="J74:O74" si="41">J47*((207.19+16)/207.19)</f>
        <v>14.154720787682804</v>
      </c>
      <c r="K74" s="140">
        <f t="shared" si="41"/>
        <v>15.835189922293546</v>
      </c>
      <c r="L74" s="140">
        <f t="shared" si="41"/>
        <v>11.407800086876779</v>
      </c>
      <c r="M74" s="140">
        <f t="shared" si="41"/>
        <v>10.050498093537334</v>
      </c>
      <c r="N74" s="140">
        <f t="shared" si="41"/>
        <v>45.243399777981566</v>
      </c>
      <c r="O74" s="140">
        <f t="shared" si="41"/>
        <v>45.297260968193441</v>
      </c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0"/>
      <c r="DP74" s="140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0"/>
      <c r="EI74" s="140"/>
      <c r="EJ74" s="140"/>
      <c r="EK74" s="140"/>
      <c r="EL74" s="140"/>
      <c r="EM74" s="140"/>
      <c r="EN74" s="140"/>
      <c r="EO74" s="140"/>
      <c r="EP74" s="140"/>
      <c r="EQ74" s="140"/>
      <c r="ER74" s="140"/>
      <c r="ES74" s="140"/>
      <c r="ET74" s="140"/>
      <c r="EU74" s="140"/>
      <c r="EV74" s="140"/>
      <c r="EW74" s="140"/>
      <c r="EX74" s="140"/>
      <c r="EY74" s="140"/>
      <c r="EZ74" s="140"/>
      <c r="FA74" s="140"/>
      <c r="FB74" s="140"/>
      <c r="FC74" s="140"/>
      <c r="FD74" s="140"/>
      <c r="FE74" s="140"/>
      <c r="FF74" s="140"/>
      <c r="FG74" s="140"/>
      <c r="FH74" s="140"/>
      <c r="FI74" s="140"/>
      <c r="FJ74" s="140"/>
      <c r="FK74" s="140"/>
      <c r="FL74" s="140"/>
      <c r="FM74" s="140"/>
      <c r="FN74" s="140"/>
      <c r="FO74" s="140"/>
      <c r="FP74" s="140"/>
      <c r="FQ74" s="140"/>
      <c r="FR74" s="140"/>
      <c r="FS74" s="140"/>
      <c r="FT74" s="140"/>
      <c r="FU74" s="140"/>
      <c r="FV74" s="140"/>
      <c r="FW74" s="140"/>
      <c r="FX74" s="140"/>
      <c r="FY74" s="140"/>
      <c r="FZ74" s="140"/>
      <c r="GA74" s="140"/>
      <c r="GB74" s="140"/>
      <c r="GC74" s="140"/>
      <c r="GD74" s="140"/>
      <c r="GE74" s="140"/>
      <c r="GF74" s="140"/>
      <c r="GG74" s="140"/>
      <c r="GH74" s="140"/>
      <c r="GI74" s="140"/>
      <c r="GJ74" s="140"/>
      <c r="GK74" s="140"/>
      <c r="GL74" s="140"/>
      <c r="GM74" s="140"/>
      <c r="GN74" s="140"/>
      <c r="GO74" s="140"/>
      <c r="GP74" s="140"/>
      <c r="GQ74" s="140"/>
      <c r="GR74" s="140"/>
      <c r="GS74" s="140"/>
      <c r="GT74" s="140"/>
      <c r="GU74" s="140"/>
      <c r="GV74" s="140"/>
      <c r="GW74" s="140"/>
      <c r="GX74" s="140"/>
      <c r="GY74" s="140"/>
      <c r="GZ74" s="140"/>
      <c r="HA74" s="140"/>
      <c r="HB74" s="140"/>
      <c r="HC74" s="140"/>
      <c r="HD74" s="140"/>
      <c r="HE74" s="140"/>
      <c r="HF74" s="140"/>
      <c r="HG74" s="140"/>
      <c r="HH74" s="140"/>
      <c r="HI74" s="140"/>
      <c r="HJ74" s="140"/>
      <c r="HK74" s="140"/>
      <c r="HL74" s="140"/>
      <c r="HM74" s="140"/>
      <c r="HN74" s="140"/>
      <c r="HO74" s="140"/>
      <c r="HP74" s="140"/>
      <c r="HQ74" s="140"/>
      <c r="HR74" s="140"/>
      <c r="HS74" s="140"/>
      <c r="HT74" s="140"/>
      <c r="HU74" s="140"/>
      <c r="HV74" s="140"/>
      <c r="HW74" s="140"/>
      <c r="HX74" s="140"/>
      <c r="HY74" s="140"/>
      <c r="HZ74" s="140"/>
      <c r="IA74" s="140"/>
      <c r="IB74" s="140"/>
      <c r="IC74" s="140"/>
      <c r="ID74" s="140"/>
      <c r="IE74" s="140"/>
      <c r="IF74" s="140"/>
      <c r="IG74" s="140"/>
      <c r="IH74" s="140"/>
      <c r="II74" s="140"/>
      <c r="IJ74" s="140"/>
      <c r="IK74" s="140"/>
      <c r="IL74" s="140"/>
      <c r="IM74" s="140"/>
      <c r="IN74" s="140"/>
      <c r="IO74" s="140"/>
      <c r="IP74" s="140"/>
      <c r="IQ74" s="140"/>
      <c r="IR74" s="140"/>
      <c r="IS74" s="140"/>
      <c r="IT74" s="140"/>
      <c r="IU74" s="140"/>
      <c r="IV74" s="140"/>
      <c r="IW74" s="140"/>
      <c r="IX74" s="140"/>
      <c r="IY74" s="140"/>
      <c r="IZ74" s="140"/>
      <c r="JA74" s="140"/>
      <c r="JB74" s="140"/>
      <c r="JC74" s="140"/>
      <c r="JD74" s="140"/>
      <c r="JE74" s="140"/>
      <c r="JF74" s="140"/>
      <c r="JG74" s="140"/>
      <c r="JH74" s="140"/>
      <c r="JI74" s="140"/>
      <c r="JJ74" s="140"/>
      <c r="JK74" s="140"/>
      <c r="JL74" s="140"/>
      <c r="JM74" s="140"/>
      <c r="JN74" s="140"/>
      <c r="JO74" s="140"/>
      <c r="JP74" s="140"/>
      <c r="JQ74" s="140"/>
      <c r="JR74" s="140"/>
      <c r="JS74" s="140"/>
      <c r="JT74" s="140"/>
      <c r="JU74" s="140"/>
      <c r="JV74" s="140"/>
      <c r="JW74" s="140"/>
      <c r="JX74" s="140"/>
      <c r="JY74" s="140"/>
      <c r="JZ74" s="140"/>
      <c r="KA74" s="140"/>
      <c r="KB74" s="140"/>
      <c r="KC74" s="140"/>
      <c r="KD74" s="140"/>
      <c r="KE74" s="140"/>
      <c r="KF74" s="140"/>
      <c r="KG74" s="140"/>
      <c r="KH74" s="140"/>
      <c r="KI74" s="140"/>
      <c r="KJ74" s="140"/>
      <c r="KK74" s="140"/>
      <c r="KL74" s="140"/>
      <c r="KM74" s="140"/>
      <c r="KN74" s="140"/>
      <c r="KO74" s="140"/>
      <c r="KP74" s="140"/>
      <c r="KQ74" s="140"/>
      <c r="KR74" s="140"/>
      <c r="KS74" s="140"/>
      <c r="KT74" s="140"/>
      <c r="KU74" s="140"/>
    </row>
    <row r="75" spans="1:307" ht="10" customHeight="1" x14ac:dyDescent="0.2">
      <c r="A75" s="141" t="s">
        <v>1478</v>
      </c>
      <c r="B75" s="140">
        <f t="shared" ref="B75:H75" si="42">B48*((138.91*2+16*3)/(138.91*2))</f>
        <v>82.618626103232302</v>
      </c>
      <c r="C75" s="140">
        <f t="shared" si="42"/>
        <v>82.93228443956518</v>
      </c>
      <c r="D75" s="140">
        <f t="shared" si="42"/>
        <v>81.869106407026209</v>
      </c>
      <c r="E75" s="140">
        <f t="shared" si="42"/>
        <v>81.203557310488804</v>
      </c>
      <c r="F75" s="140">
        <f t="shared" si="42"/>
        <v>82.796887711467875</v>
      </c>
      <c r="G75" s="140">
        <f t="shared" si="42"/>
        <v>83.479207472464196</v>
      </c>
      <c r="H75" s="140">
        <f t="shared" si="42"/>
        <v>91.689796414945022</v>
      </c>
      <c r="I75" s="140"/>
      <c r="J75" s="140">
        <f t="shared" ref="J75:O75" si="43">J48*((138.91*2+16*3)/(138.91*2))</f>
        <v>44.811684543949319</v>
      </c>
      <c r="K75" s="140">
        <f t="shared" si="43"/>
        <v>44.952417392556328</v>
      </c>
      <c r="L75" s="140">
        <f t="shared" si="43"/>
        <v>29.413165358865452</v>
      </c>
      <c r="M75" s="140">
        <f t="shared" si="43"/>
        <v>28.076203297098843</v>
      </c>
      <c r="N75" s="140">
        <f t="shared" si="43"/>
        <v>211.09927291051761</v>
      </c>
      <c r="O75" s="140">
        <f t="shared" si="43"/>
        <v>216.21256640990572</v>
      </c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  <c r="CT75" s="140"/>
      <c r="CU75" s="140"/>
      <c r="CV75" s="140"/>
      <c r="CW75" s="140"/>
      <c r="CX75" s="140"/>
      <c r="CY75" s="140"/>
      <c r="CZ75" s="140"/>
      <c r="DA75" s="140"/>
      <c r="DB75" s="140"/>
      <c r="DC75" s="140"/>
      <c r="DD75" s="140"/>
      <c r="DE75" s="140"/>
      <c r="DF75" s="140"/>
      <c r="DG75" s="140"/>
      <c r="DH75" s="140"/>
      <c r="DI75" s="140"/>
      <c r="DJ75" s="140"/>
      <c r="DK75" s="140"/>
      <c r="DL75" s="140"/>
      <c r="DM75" s="140"/>
      <c r="DN75" s="140"/>
      <c r="DO75" s="140"/>
      <c r="DP75" s="140"/>
      <c r="DQ75" s="140"/>
      <c r="DR75" s="140"/>
      <c r="DS75" s="140"/>
      <c r="DT75" s="140"/>
      <c r="DU75" s="140"/>
      <c r="DV75" s="140"/>
      <c r="DW75" s="140"/>
      <c r="DX75" s="140"/>
      <c r="DY75" s="140"/>
      <c r="DZ75" s="140"/>
      <c r="EA75" s="140"/>
      <c r="EB75" s="140"/>
      <c r="EC75" s="140"/>
      <c r="ED75" s="140"/>
      <c r="EE75" s="140"/>
      <c r="EF75" s="140"/>
      <c r="EG75" s="140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40"/>
      <c r="ES75" s="140"/>
      <c r="ET75" s="140"/>
      <c r="EU75" s="140"/>
      <c r="EV75" s="140"/>
      <c r="EW75" s="140"/>
      <c r="EX75" s="140"/>
      <c r="EY75" s="140"/>
      <c r="EZ75" s="140"/>
      <c r="FA75" s="140"/>
      <c r="FB75" s="140"/>
      <c r="FC75" s="140"/>
      <c r="FD75" s="140"/>
      <c r="FE75" s="140"/>
      <c r="FF75" s="140"/>
      <c r="FG75" s="140"/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40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40"/>
      <c r="GM75" s="140"/>
      <c r="GN75" s="140"/>
      <c r="GO75" s="140"/>
      <c r="GP75" s="140"/>
      <c r="GQ75" s="140"/>
      <c r="GR75" s="140"/>
      <c r="GS75" s="140"/>
      <c r="GT75" s="140"/>
      <c r="GU75" s="140"/>
      <c r="GV75" s="140"/>
      <c r="GW75" s="140"/>
      <c r="GX75" s="140"/>
      <c r="GY75" s="140"/>
      <c r="GZ75" s="140"/>
      <c r="HA75" s="140"/>
      <c r="HB75" s="140"/>
      <c r="HC75" s="140"/>
      <c r="HD75" s="140"/>
      <c r="HE75" s="140"/>
      <c r="HF75" s="140"/>
      <c r="HG75" s="140"/>
      <c r="HH75" s="140"/>
      <c r="HI75" s="140"/>
      <c r="HJ75" s="140"/>
      <c r="HK75" s="140"/>
      <c r="HL75" s="140"/>
      <c r="HM75" s="140"/>
      <c r="HN75" s="140"/>
      <c r="HO75" s="140"/>
      <c r="HP75" s="140"/>
      <c r="HQ75" s="140"/>
      <c r="HR75" s="140"/>
      <c r="HS75" s="140"/>
      <c r="HT75" s="140"/>
      <c r="HU75" s="140"/>
      <c r="HV75" s="140"/>
      <c r="HW75" s="140"/>
      <c r="HX75" s="140"/>
      <c r="HY75" s="140"/>
      <c r="HZ75" s="140"/>
      <c r="IA75" s="140"/>
      <c r="IB75" s="140"/>
      <c r="IC75" s="140"/>
      <c r="ID75" s="140"/>
      <c r="IE75" s="140"/>
      <c r="IF75" s="140"/>
      <c r="IG75" s="140"/>
      <c r="IH75" s="140"/>
      <c r="II75" s="140"/>
      <c r="IJ75" s="140"/>
      <c r="IK75" s="140"/>
      <c r="IL75" s="140"/>
      <c r="IM75" s="140"/>
      <c r="IN75" s="140"/>
      <c r="IO75" s="140"/>
      <c r="IP75" s="140"/>
      <c r="IQ75" s="140"/>
      <c r="IR75" s="140"/>
      <c r="IS75" s="140"/>
      <c r="IT75" s="140"/>
      <c r="IU75" s="140"/>
      <c r="IV75" s="140"/>
      <c r="IW75" s="140"/>
      <c r="IX75" s="140"/>
      <c r="IY75" s="140"/>
      <c r="IZ75" s="140"/>
      <c r="JA75" s="140"/>
      <c r="JB75" s="140"/>
      <c r="JC75" s="140"/>
      <c r="JD75" s="140"/>
      <c r="JE75" s="140"/>
      <c r="JF75" s="140"/>
      <c r="JG75" s="140"/>
      <c r="JH75" s="140"/>
      <c r="JI75" s="140"/>
      <c r="JJ75" s="140"/>
      <c r="JK75" s="140"/>
      <c r="JL75" s="140"/>
      <c r="JM75" s="140"/>
      <c r="JN75" s="140"/>
      <c r="JO75" s="140"/>
      <c r="JP75" s="140"/>
      <c r="JQ75" s="140"/>
      <c r="JR75" s="140"/>
      <c r="JS75" s="140"/>
      <c r="JT75" s="140"/>
      <c r="JU75" s="140"/>
      <c r="JV75" s="140"/>
      <c r="JW75" s="140"/>
      <c r="JX75" s="140"/>
      <c r="JY75" s="140"/>
      <c r="JZ75" s="140"/>
      <c r="KA75" s="140"/>
      <c r="KB75" s="140"/>
      <c r="KC75" s="140"/>
      <c r="KD75" s="140"/>
      <c r="KE75" s="140"/>
      <c r="KF75" s="140"/>
      <c r="KG75" s="140"/>
      <c r="KH75" s="140"/>
      <c r="KI75" s="140"/>
      <c r="KJ75" s="140"/>
      <c r="KK75" s="140"/>
      <c r="KL75" s="140"/>
      <c r="KM75" s="140"/>
      <c r="KN75" s="140"/>
      <c r="KO75" s="140"/>
      <c r="KP75" s="140"/>
      <c r="KQ75" s="140"/>
      <c r="KR75" s="140"/>
      <c r="KS75" s="140"/>
      <c r="KT75" s="140"/>
      <c r="KU75" s="140"/>
    </row>
    <row r="76" spans="1:307" ht="10" customHeight="1" x14ac:dyDescent="0.2">
      <c r="A76" s="143" t="s">
        <v>1479</v>
      </c>
      <c r="B76" s="140">
        <f t="shared" ref="B76:H76" si="44">B49*((140.12+16*2)/(140.02))</f>
        <v>181.65844983573774</v>
      </c>
      <c r="C76" s="140">
        <f t="shared" si="44"/>
        <v>178.75704406513356</v>
      </c>
      <c r="D76" s="140">
        <f t="shared" si="44"/>
        <v>169.89173315240697</v>
      </c>
      <c r="E76" s="140">
        <f t="shared" si="44"/>
        <v>174.52429587201826</v>
      </c>
      <c r="F76" s="140">
        <f t="shared" si="44"/>
        <v>175.3514601914012</v>
      </c>
      <c r="G76" s="140">
        <f t="shared" si="44"/>
        <v>181.33927430367086</v>
      </c>
      <c r="H76" s="140">
        <f t="shared" si="44"/>
        <v>193.68945590629926</v>
      </c>
      <c r="I76" s="140"/>
      <c r="J76" s="140">
        <f t="shared" ref="J76:O76" si="45">J49*((140.12+16*2)/(140.02))</f>
        <v>85.347033280959863</v>
      </c>
      <c r="K76" s="140">
        <f t="shared" si="45"/>
        <v>90.645113555206393</v>
      </c>
      <c r="L76" s="140">
        <f t="shared" si="45"/>
        <v>65.297917440365651</v>
      </c>
      <c r="M76" s="140">
        <f t="shared" si="45"/>
        <v>62.126444793600911</v>
      </c>
      <c r="N76" s="140">
        <f t="shared" si="45"/>
        <v>503.99371518354519</v>
      </c>
      <c r="O76" s="140">
        <f t="shared" si="45"/>
        <v>537.29417797457495</v>
      </c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  <c r="CU76" s="140"/>
      <c r="CV76" s="140"/>
      <c r="CW76" s="140"/>
      <c r="CX76" s="140"/>
      <c r="CY76" s="140"/>
      <c r="CZ76" s="140"/>
      <c r="DA76" s="140"/>
      <c r="DB76" s="140"/>
      <c r="DC76" s="140"/>
      <c r="DD76" s="140"/>
      <c r="DE76" s="140"/>
      <c r="DF76" s="140"/>
      <c r="DG76" s="140"/>
      <c r="DH76" s="140"/>
      <c r="DI76" s="140"/>
      <c r="DJ76" s="140"/>
      <c r="DK76" s="140"/>
      <c r="DL76" s="140"/>
      <c r="DM76" s="140"/>
      <c r="DN76" s="140"/>
      <c r="DO76" s="140"/>
      <c r="DP76" s="140"/>
      <c r="DQ76" s="140"/>
      <c r="DR76" s="140"/>
      <c r="DS76" s="140"/>
      <c r="DT76" s="140"/>
      <c r="DU76" s="140"/>
      <c r="DV76" s="140"/>
      <c r="DW76" s="140"/>
      <c r="DX76" s="140"/>
      <c r="DY76" s="140"/>
      <c r="DZ76" s="140"/>
      <c r="EA76" s="140"/>
      <c r="EB76" s="140"/>
      <c r="EC76" s="140"/>
      <c r="ED76" s="140"/>
      <c r="EE76" s="140"/>
      <c r="EF76" s="140"/>
      <c r="EG76" s="140"/>
      <c r="EH76" s="140"/>
      <c r="EI76" s="140"/>
      <c r="EJ76" s="140"/>
      <c r="EK76" s="140"/>
      <c r="EL76" s="140"/>
      <c r="EM76" s="140"/>
      <c r="EN76" s="140"/>
      <c r="EO76" s="140"/>
      <c r="EP76" s="140"/>
      <c r="EQ76" s="140"/>
      <c r="ER76" s="140"/>
      <c r="ES76" s="140"/>
      <c r="ET76" s="140"/>
      <c r="EU76" s="140"/>
      <c r="EV76" s="140"/>
      <c r="EW76" s="140"/>
      <c r="EX76" s="140"/>
      <c r="EY76" s="140"/>
      <c r="EZ76" s="140"/>
      <c r="FA76" s="140"/>
      <c r="FB76" s="140"/>
      <c r="FC76" s="140"/>
      <c r="FD76" s="140"/>
      <c r="FE76" s="140"/>
      <c r="FF76" s="140"/>
      <c r="FG76" s="140"/>
      <c r="FH76" s="140"/>
      <c r="FI76" s="140"/>
      <c r="FJ76" s="140"/>
      <c r="FK76" s="140"/>
      <c r="FL76" s="140"/>
      <c r="FM76" s="140"/>
      <c r="FN76" s="140"/>
      <c r="FO76" s="140"/>
      <c r="FP76" s="140"/>
      <c r="FQ76" s="140"/>
      <c r="FR76" s="140"/>
      <c r="FS76" s="140"/>
      <c r="FT76" s="140"/>
      <c r="FU76" s="140"/>
      <c r="FV76" s="140"/>
      <c r="FW76" s="140"/>
      <c r="FX76" s="140"/>
      <c r="FY76" s="140"/>
      <c r="FZ76" s="140"/>
      <c r="GA76" s="140"/>
      <c r="GB76" s="140"/>
      <c r="GC76" s="140"/>
      <c r="GD76" s="140"/>
      <c r="GE76" s="140"/>
      <c r="GF76" s="140"/>
      <c r="GG76" s="140"/>
      <c r="GH76" s="140"/>
      <c r="GI76" s="140"/>
      <c r="GJ76" s="140"/>
      <c r="GK76" s="140"/>
      <c r="GL76" s="140"/>
      <c r="GM76" s="140"/>
      <c r="GN76" s="140"/>
      <c r="GO76" s="140"/>
      <c r="GP76" s="140"/>
      <c r="GQ76" s="140"/>
      <c r="GR76" s="140"/>
      <c r="GS76" s="140"/>
      <c r="GT76" s="140"/>
      <c r="GU76" s="140"/>
      <c r="GV76" s="140"/>
      <c r="GW76" s="140"/>
      <c r="GX76" s="140"/>
      <c r="GY76" s="140"/>
      <c r="GZ76" s="140"/>
      <c r="HA76" s="140"/>
      <c r="HB76" s="140"/>
      <c r="HC76" s="140"/>
      <c r="HD76" s="140"/>
      <c r="HE76" s="140"/>
      <c r="HF76" s="140"/>
      <c r="HG76" s="140"/>
      <c r="HH76" s="140"/>
      <c r="HI76" s="140"/>
      <c r="HJ76" s="140"/>
      <c r="HK76" s="140"/>
      <c r="HL76" s="140"/>
      <c r="HM76" s="140"/>
      <c r="HN76" s="140"/>
      <c r="HO76" s="140"/>
      <c r="HP76" s="140"/>
      <c r="HQ76" s="140"/>
      <c r="HR76" s="140"/>
      <c r="HS76" s="140"/>
      <c r="HT76" s="140"/>
      <c r="HU76" s="140"/>
      <c r="HV76" s="140"/>
      <c r="HW76" s="140"/>
      <c r="HX76" s="140"/>
      <c r="HY76" s="140"/>
      <c r="HZ76" s="140"/>
      <c r="IA76" s="140"/>
      <c r="IB76" s="140"/>
      <c r="IC76" s="140"/>
      <c r="ID76" s="140"/>
      <c r="IE76" s="140"/>
      <c r="IF76" s="140"/>
      <c r="IG76" s="140"/>
      <c r="IH76" s="140"/>
      <c r="II76" s="140"/>
      <c r="IJ76" s="140"/>
      <c r="IK76" s="140"/>
      <c r="IL76" s="140"/>
      <c r="IM76" s="140"/>
      <c r="IN76" s="140"/>
      <c r="IO76" s="140"/>
      <c r="IP76" s="140"/>
      <c r="IQ76" s="140"/>
      <c r="IR76" s="140"/>
      <c r="IS76" s="140"/>
      <c r="IT76" s="140"/>
      <c r="IU76" s="140"/>
      <c r="IV76" s="140"/>
      <c r="IW76" s="140"/>
      <c r="IX76" s="140"/>
      <c r="IY76" s="140"/>
      <c r="IZ76" s="140"/>
      <c r="JA76" s="140"/>
      <c r="JB76" s="140"/>
      <c r="JC76" s="140"/>
      <c r="JD76" s="140"/>
      <c r="JE76" s="140"/>
      <c r="JF76" s="140"/>
      <c r="JG76" s="140"/>
      <c r="JH76" s="140"/>
      <c r="JI76" s="140"/>
      <c r="JJ76" s="140"/>
      <c r="JK76" s="140"/>
      <c r="JL76" s="140"/>
      <c r="JM76" s="140"/>
      <c r="JN76" s="140"/>
      <c r="JO76" s="140"/>
      <c r="JP76" s="140"/>
      <c r="JQ76" s="140"/>
      <c r="JR76" s="140"/>
      <c r="JS76" s="140"/>
      <c r="JT76" s="140"/>
      <c r="JU76" s="140"/>
      <c r="JV76" s="140"/>
      <c r="JW76" s="140"/>
      <c r="JX76" s="140"/>
      <c r="JY76" s="140"/>
      <c r="JZ76" s="140"/>
      <c r="KA76" s="140"/>
      <c r="KB76" s="140"/>
      <c r="KC76" s="140"/>
      <c r="KD76" s="140"/>
      <c r="KE76" s="140"/>
      <c r="KF76" s="140"/>
      <c r="KG76" s="140"/>
      <c r="KH76" s="140"/>
      <c r="KI76" s="140"/>
      <c r="KJ76" s="140"/>
      <c r="KK76" s="140"/>
      <c r="KL76" s="140"/>
      <c r="KM76" s="140"/>
      <c r="KN76" s="140"/>
      <c r="KO76" s="140"/>
      <c r="KP76" s="140"/>
      <c r="KQ76" s="140"/>
      <c r="KR76" s="140"/>
      <c r="KS76" s="140"/>
      <c r="KT76" s="140"/>
      <c r="KU76" s="140"/>
    </row>
    <row r="77" spans="1:307" ht="10" customHeight="1" x14ac:dyDescent="0.2">
      <c r="A77" s="141" t="s">
        <v>1480</v>
      </c>
      <c r="B77" s="140">
        <f t="shared" ref="B77:H77" si="46">B50*((232.038+16*2)/(232.038))</f>
        <v>6.7138305178462154</v>
      </c>
      <c r="C77" s="140">
        <f t="shared" si="46"/>
        <v>6.8499243679914503</v>
      </c>
      <c r="D77" s="140">
        <f t="shared" si="46"/>
        <v>6.7312405170704874</v>
      </c>
      <c r="E77" s="140">
        <f t="shared" si="46"/>
        <v>6.6014620588007142</v>
      </c>
      <c r="F77" s="140">
        <f t="shared" si="46"/>
        <v>7.7391429231419</v>
      </c>
      <c r="G77" s="140">
        <f t="shared" si="46"/>
        <v>7.6378690714451949</v>
      </c>
      <c r="H77" s="140">
        <f t="shared" si="46"/>
        <v>7.3621538549720382</v>
      </c>
      <c r="I77" s="140"/>
      <c r="J77" s="140">
        <f t="shared" ref="J77:O77" si="47">J50*((232.038+16*2)/(232.038))</f>
        <v>7.0254467457916387</v>
      </c>
      <c r="K77" s="140">
        <f t="shared" si="47"/>
        <v>6.2016010308656346</v>
      </c>
      <c r="L77" s="140">
        <f t="shared" si="47"/>
        <v>6.6317304234651226</v>
      </c>
      <c r="M77" s="140">
        <f t="shared" si="47"/>
        <v>5.564372301088615</v>
      </c>
      <c r="N77" s="140">
        <f t="shared" si="47"/>
        <v>119.48038683319112</v>
      </c>
      <c r="O77" s="140">
        <f t="shared" si="47"/>
        <v>122.62101414423501</v>
      </c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  <c r="EF77" s="140"/>
      <c r="EG77" s="140"/>
      <c r="EH77" s="140"/>
      <c r="EI77" s="140"/>
      <c r="EJ77" s="140"/>
      <c r="EK77" s="140"/>
      <c r="EL77" s="140"/>
      <c r="EM77" s="140"/>
      <c r="EN77" s="140"/>
      <c r="EO77" s="140"/>
      <c r="EP77" s="140"/>
      <c r="EQ77" s="140"/>
      <c r="ER77" s="140"/>
      <c r="ES77" s="140"/>
      <c r="ET77" s="140"/>
      <c r="EU77" s="140"/>
      <c r="EV77" s="140"/>
      <c r="EW77" s="140"/>
      <c r="EX77" s="140"/>
      <c r="EY77" s="140"/>
      <c r="EZ77" s="140"/>
      <c r="FA77" s="140"/>
      <c r="FB77" s="140"/>
      <c r="FC77" s="140"/>
      <c r="FD77" s="140"/>
      <c r="FE77" s="140"/>
      <c r="FF77" s="140"/>
      <c r="FG77" s="140"/>
      <c r="FH77" s="140"/>
      <c r="FI77" s="140"/>
      <c r="FJ77" s="140"/>
      <c r="FK77" s="140"/>
      <c r="FL77" s="140"/>
      <c r="FM77" s="140"/>
      <c r="FN77" s="140"/>
      <c r="FO77" s="140"/>
      <c r="FP77" s="140"/>
      <c r="FQ77" s="140"/>
      <c r="FR77" s="140"/>
      <c r="FS77" s="140"/>
      <c r="FT77" s="140"/>
      <c r="FU77" s="140"/>
      <c r="FV77" s="140"/>
      <c r="FW77" s="140"/>
      <c r="FX77" s="140"/>
      <c r="FY77" s="140"/>
      <c r="FZ77" s="140"/>
      <c r="GA77" s="140"/>
      <c r="GB77" s="140"/>
      <c r="GC77" s="140"/>
      <c r="GD77" s="140"/>
      <c r="GE77" s="140"/>
      <c r="GF77" s="140"/>
      <c r="GG77" s="140"/>
      <c r="GH77" s="140"/>
      <c r="GI77" s="140"/>
      <c r="GJ77" s="140"/>
      <c r="GK77" s="140"/>
      <c r="GL77" s="140"/>
      <c r="GM77" s="140"/>
      <c r="GN77" s="140"/>
      <c r="GO77" s="140"/>
      <c r="GP77" s="140"/>
      <c r="GQ77" s="140"/>
      <c r="GR77" s="140"/>
      <c r="GS77" s="140"/>
      <c r="GT77" s="140"/>
      <c r="GU77" s="140"/>
      <c r="GV77" s="140"/>
      <c r="GW77" s="140"/>
      <c r="GX77" s="140"/>
      <c r="GY77" s="140"/>
      <c r="GZ77" s="140"/>
      <c r="HA77" s="140"/>
      <c r="HB77" s="140"/>
      <c r="HC77" s="140"/>
      <c r="HD77" s="140"/>
      <c r="HE77" s="140"/>
      <c r="HF77" s="140"/>
      <c r="HG77" s="140"/>
      <c r="HH77" s="140"/>
      <c r="HI77" s="140"/>
      <c r="HJ77" s="140"/>
      <c r="HK77" s="140"/>
      <c r="HL77" s="140"/>
      <c r="HM77" s="140"/>
      <c r="HN77" s="140"/>
      <c r="HO77" s="140"/>
      <c r="HP77" s="140"/>
      <c r="HQ77" s="140"/>
      <c r="HR77" s="140"/>
      <c r="HS77" s="140"/>
      <c r="HT77" s="140"/>
      <c r="HU77" s="140"/>
      <c r="HV77" s="140"/>
      <c r="HW77" s="140"/>
      <c r="HX77" s="140"/>
      <c r="HY77" s="140"/>
      <c r="HZ77" s="140"/>
      <c r="IA77" s="140"/>
      <c r="IB77" s="140"/>
      <c r="IC77" s="140"/>
      <c r="ID77" s="140"/>
      <c r="IE77" s="140"/>
      <c r="IF77" s="140"/>
      <c r="IG77" s="140"/>
      <c r="IH77" s="140"/>
      <c r="II77" s="140"/>
      <c r="IJ77" s="140"/>
      <c r="IK77" s="140"/>
      <c r="IL77" s="140"/>
      <c r="IM77" s="140"/>
      <c r="IN77" s="140"/>
      <c r="IO77" s="140"/>
      <c r="IP77" s="140"/>
      <c r="IQ77" s="140"/>
      <c r="IR77" s="140"/>
      <c r="IS77" s="140"/>
      <c r="IT77" s="140"/>
      <c r="IU77" s="140"/>
      <c r="IV77" s="140"/>
      <c r="IW77" s="140"/>
      <c r="IX77" s="140"/>
      <c r="IY77" s="140"/>
      <c r="IZ77" s="140"/>
      <c r="JA77" s="140"/>
      <c r="JB77" s="140"/>
      <c r="JC77" s="140"/>
      <c r="JD77" s="140"/>
      <c r="JE77" s="140"/>
      <c r="JF77" s="140"/>
      <c r="JG77" s="140"/>
      <c r="JH77" s="140"/>
      <c r="JI77" s="140"/>
      <c r="JJ77" s="140"/>
      <c r="JK77" s="140"/>
      <c r="JL77" s="140"/>
      <c r="JM77" s="140"/>
      <c r="JN77" s="140"/>
      <c r="JO77" s="140"/>
      <c r="JP77" s="140"/>
      <c r="JQ77" s="140"/>
      <c r="JR77" s="140"/>
      <c r="JS77" s="140"/>
      <c r="JT77" s="140"/>
      <c r="JU77" s="140"/>
      <c r="JV77" s="140"/>
      <c r="JW77" s="140"/>
      <c r="JX77" s="140"/>
      <c r="JY77" s="140"/>
      <c r="JZ77" s="140"/>
      <c r="KA77" s="140"/>
      <c r="KB77" s="140"/>
      <c r="KC77" s="140"/>
      <c r="KD77" s="140"/>
      <c r="KE77" s="140"/>
      <c r="KF77" s="140"/>
      <c r="KG77" s="140"/>
      <c r="KH77" s="140"/>
      <c r="KI77" s="140"/>
      <c r="KJ77" s="140"/>
      <c r="KK77" s="140"/>
      <c r="KL77" s="140"/>
      <c r="KM77" s="140"/>
      <c r="KN77" s="140"/>
      <c r="KO77" s="140"/>
      <c r="KP77" s="140"/>
      <c r="KQ77" s="140"/>
      <c r="KR77" s="140"/>
      <c r="KS77" s="140"/>
      <c r="KT77" s="140"/>
      <c r="KU77" s="140"/>
    </row>
    <row r="78" spans="1:307" ht="10" customHeight="1" x14ac:dyDescent="0.2">
      <c r="A78" s="141" t="s">
        <v>1481</v>
      </c>
      <c r="B78" s="140">
        <f t="shared" ref="B78:H78" si="48">B51*((144.24*2+16*3)/(144.24*2))</f>
        <v>74.011719966722126</v>
      </c>
      <c r="C78" s="140">
        <f t="shared" si="48"/>
        <v>74.58902437603993</v>
      </c>
      <c r="D78" s="140">
        <f t="shared" si="48"/>
        <v>73.611998336106566</v>
      </c>
      <c r="E78" s="140">
        <f t="shared" si="48"/>
        <v>72.251171880199664</v>
      </c>
      <c r="F78" s="140">
        <f t="shared" si="48"/>
        <v>72.733007321131453</v>
      </c>
      <c r="G78" s="140">
        <f t="shared" si="48"/>
        <v>75.599875707154737</v>
      </c>
      <c r="H78" s="140">
        <f t="shared" si="48"/>
        <v>79.469372379367798</v>
      </c>
      <c r="I78" s="140"/>
      <c r="J78" s="140">
        <f t="shared" ref="J78:O78" si="49">J51*((144.24*2+16*3)/(144.24*2))</f>
        <v>35.563211314475872</v>
      </c>
      <c r="K78" s="140">
        <f t="shared" si="49"/>
        <v>34.945024958402662</v>
      </c>
      <c r="L78" s="140">
        <f t="shared" si="49"/>
        <v>32.962163061564063</v>
      </c>
      <c r="M78" s="140">
        <f t="shared" si="49"/>
        <v>34.210199667221296</v>
      </c>
      <c r="N78" s="140">
        <f t="shared" si="49"/>
        <v>233.27787021630618</v>
      </c>
      <c r="O78" s="140">
        <f t="shared" si="49"/>
        <v>236.14718801996673</v>
      </c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  <c r="EF78" s="140"/>
      <c r="EG78" s="140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40"/>
      <c r="ET78" s="140"/>
      <c r="EU78" s="140"/>
      <c r="EV78" s="140"/>
      <c r="EW78" s="140"/>
      <c r="EX78" s="140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40"/>
      <c r="GL78" s="140"/>
      <c r="GM78" s="140"/>
      <c r="GN78" s="140"/>
      <c r="GO78" s="140"/>
      <c r="GP78" s="140"/>
      <c r="GQ78" s="140"/>
      <c r="GR78" s="140"/>
      <c r="GS78" s="140"/>
      <c r="GT78" s="140"/>
      <c r="GU78" s="140"/>
      <c r="GV78" s="140"/>
      <c r="GW78" s="140"/>
      <c r="GX78" s="140"/>
      <c r="GY78" s="140"/>
      <c r="GZ78" s="140"/>
      <c r="HA78" s="140"/>
      <c r="HB78" s="140"/>
      <c r="HC78" s="140"/>
      <c r="HD78" s="140"/>
      <c r="HE78" s="140"/>
      <c r="HF78" s="140"/>
      <c r="HG78" s="140"/>
      <c r="HH78" s="140"/>
      <c r="HI78" s="140"/>
      <c r="HJ78" s="140"/>
      <c r="HK78" s="140"/>
      <c r="HL78" s="140"/>
      <c r="HM78" s="140"/>
      <c r="HN78" s="140"/>
      <c r="HO78" s="140"/>
      <c r="HP78" s="140"/>
      <c r="HQ78" s="140"/>
      <c r="HR78" s="140"/>
      <c r="HS78" s="140"/>
      <c r="HT78" s="140"/>
      <c r="HU78" s="140"/>
      <c r="HV78" s="140"/>
      <c r="HW78" s="140"/>
      <c r="HX78" s="140"/>
      <c r="HY78" s="140"/>
      <c r="HZ78" s="140"/>
      <c r="IA78" s="140"/>
      <c r="IB78" s="140"/>
      <c r="IC78" s="140"/>
      <c r="ID78" s="140"/>
      <c r="IE78" s="140"/>
      <c r="IF78" s="140"/>
      <c r="IG78" s="140"/>
      <c r="IH78" s="140"/>
      <c r="II78" s="140"/>
      <c r="IJ78" s="140"/>
      <c r="IK78" s="140"/>
      <c r="IL78" s="140"/>
      <c r="IM78" s="140"/>
      <c r="IN78" s="140"/>
      <c r="IO78" s="140"/>
      <c r="IP78" s="140"/>
      <c r="IQ78" s="140"/>
      <c r="IR78" s="140"/>
      <c r="IS78" s="140"/>
      <c r="IT78" s="140"/>
      <c r="IU78" s="140"/>
      <c r="IV78" s="140"/>
      <c r="IW78" s="140"/>
      <c r="IX78" s="140"/>
      <c r="IY78" s="140"/>
      <c r="IZ78" s="140"/>
      <c r="JA78" s="140"/>
      <c r="JB78" s="140"/>
      <c r="JC78" s="140"/>
      <c r="JD78" s="140"/>
      <c r="JE78" s="140"/>
      <c r="JF78" s="140"/>
      <c r="JG78" s="140"/>
      <c r="JH78" s="140"/>
      <c r="JI78" s="140"/>
      <c r="JJ78" s="140"/>
      <c r="JK78" s="140"/>
      <c r="JL78" s="140"/>
      <c r="JM78" s="140"/>
      <c r="JN78" s="140"/>
      <c r="JO78" s="140"/>
      <c r="JP78" s="140"/>
      <c r="JQ78" s="140"/>
      <c r="JR78" s="140"/>
      <c r="JS78" s="140"/>
      <c r="JT78" s="140"/>
      <c r="JU78" s="140"/>
      <c r="JV78" s="140"/>
      <c r="JW78" s="140"/>
      <c r="JX78" s="140"/>
      <c r="JY78" s="140"/>
      <c r="JZ78" s="140"/>
      <c r="KA78" s="140"/>
      <c r="KB78" s="140"/>
      <c r="KC78" s="140"/>
      <c r="KD78" s="140"/>
      <c r="KE78" s="140"/>
      <c r="KF78" s="140"/>
      <c r="KG78" s="140"/>
      <c r="KH78" s="140"/>
      <c r="KI78" s="140"/>
      <c r="KJ78" s="140"/>
      <c r="KK78" s="140"/>
      <c r="KL78" s="140"/>
      <c r="KM78" s="140"/>
      <c r="KN78" s="140"/>
      <c r="KO78" s="140"/>
      <c r="KP78" s="140"/>
      <c r="KQ78" s="140"/>
      <c r="KR78" s="140"/>
      <c r="KS78" s="140"/>
      <c r="KT78" s="140"/>
      <c r="KU78" s="140"/>
    </row>
    <row r="79" spans="1:307" ht="10" customHeight="1" x14ac:dyDescent="0.2">
      <c r="A79" s="141" t="s">
        <v>1482</v>
      </c>
      <c r="B79" s="140">
        <f t="shared" ref="B79:H79" si="50">B52*((238.03*2+16*3)/(238.03*2))</f>
        <v>1.1060015166155523</v>
      </c>
      <c r="C79" s="140">
        <f t="shared" si="50"/>
        <v>1.7415643469310591</v>
      </c>
      <c r="D79" s="140">
        <f t="shared" si="50"/>
        <v>2.1564662794605738</v>
      </c>
      <c r="E79" s="140">
        <f t="shared" si="50"/>
        <v>3.2585598580010919</v>
      </c>
      <c r="F79" s="140">
        <f t="shared" si="50"/>
        <v>1.6182166113515102</v>
      </c>
      <c r="G79" s="140">
        <f t="shared" si="50"/>
        <v>3.5746074696466827</v>
      </c>
      <c r="H79" s="140">
        <f t="shared" si="50"/>
        <v>3.4490030374322598</v>
      </c>
      <c r="I79" s="140"/>
      <c r="J79" s="140">
        <f t="shared" ref="J79:O79" si="51">J52*((238.03*2+16*3)/(238.03*2))</f>
        <v>2.0750600764609501</v>
      </c>
      <c r="K79" s="140">
        <f t="shared" si="51"/>
        <v>3.1924001176322307</v>
      </c>
      <c r="L79" s="140">
        <f t="shared" si="51"/>
        <v>1.8526928958534636</v>
      </c>
      <c r="M79" s="140">
        <f t="shared" si="51"/>
        <v>2.9502180397428894</v>
      </c>
      <c r="N79" s="140">
        <f t="shared" si="51"/>
        <v>2.6419863042473635</v>
      </c>
      <c r="O79" s="140">
        <f t="shared" si="51"/>
        <v>2.0475393857917066</v>
      </c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  <c r="EF79" s="140"/>
      <c r="EG79" s="140"/>
      <c r="EH79" s="140"/>
      <c r="EI79" s="140"/>
      <c r="EJ79" s="140"/>
      <c r="EK79" s="140"/>
      <c r="EL79" s="140"/>
      <c r="EM79" s="140"/>
      <c r="EN79" s="140"/>
      <c r="EO79" s="140"/>
      <c r="EP79" s="140"/>
      <c r="EQ79" s="140"/>
      <c r="ER79" s="140"/>
      <c r="ES79" s="140"/>
      <c r="ET79" s="140"/>
      <c r="EU79" s="140"/>
      <c r="EV79" s="140"/>
      <c r="EW79" s="140"/>
      <c r="EX79" s="140"/>
      <c r="EY79" s="140"/>
      <c r="EZ79" s="140"/>
      <c r="FA79" s="140"/>
      <c r="FB79" s="140"/>
      <c r="FC79" s="140"/>
      <c r="FD79" s="140"/>
      <c r="FE79" s="140"/>
      <c r="FF79" s="140"/>
      <c r="FG79" s="140"/>
      <c r="FH79" s="140"/>
      <c r="FI79" s="140"/>
      <c r="FJ79" s="140"/>
      <c r="FK79" s="140"/>
      <c r="FL79" s="140"/>
      <c r="FM79" s="140"/>
      <c r="FN79" s="140"/>
      <c r="FO79" s="140"/>
      <c r="FP79" s="140"/>
      <c r="FQ79" s="140"/>
      <c r="FR79" s="140"/>
      <c r="FS79" s="140"/>
      <c r="FT79" s="140"/>
      <c r="FU79" s="140"/>
      <c r="FV79" s="140"/>
      <c r="FW79" s="140"/>
      <c r="FX79" s="140"/>
      <c r="FY79" s="140"/>
      <c r="FZ79" s="140"/>
      <c r="GA79" s="140"/>
      <c r="GB79" s="140"/>
      <c r="GC79" s="140"/>
      <c r="GD79" s="140"/>
      <c r="GE79" s="140"/>
      <c r="GF79" s="140"/>
      <c r="GG79" s="140"/>
      <c r="GH79" s="140"/>
      <c r="GI79" s="140"/>
      <c r="GJ79" s="140"/>
      <c r="GK79" s="140"/>
      <c r="GL79" s="140"/>
      <c r="GM79" s="140"/>
      <c r="GN79" s="140"/>
      <c r="GO79" s="140"/>
      <c r="GP79" s="140"/>
      <c r="GQ79" s="140"/>
      <c r="GR79" s="140"/>
      <c r="GS79" s="140"/>
      <c r="GT79" s="140"/>
      <c r="GU79" s="140"/>
      <c r="GV79" s="140"/>
      <c r="GW79" s="140"/>
      <c r="GX79" s="140"/>
      <c r="GY79" s="140"/>
      <c r="GZ79" s="140"/>
      <c r="HA79" s="140"/>
      <c r="HB79" s="140"/>
      <c r="HC79" s="140"/>
      <c r="HD79" s="140"/>
      <c r="HE79" s="140"/>
      <c r="HF79" s="140"/>
      <c r="HG79" s="140"/>
      <c r="HH79" s="140"/>
      <c r="HI79" s="140"/>
      <c r="HJ79" s="140"/>
      <c r="HK79" s="140"/>
      <c r="HL79" s="140"/>
      <c r="HM79" s="140"/>
      <c r="HN79" s="140"/>
      <c r="HO79" s="140"/>
      <c r="HP79" s="140"/>
      <c r="HQ79" s="140"/>
      <c r="HR79" s="140"/>
      <c r="HS79" s="140"/>
      <c r="HT79" s="140"/>
      <c r="HU79" s="140"/>
      <c r="HV79" s="140"/>
      <c r="HW79" s="140"/>
      <c r="HX79" s="140"/>
      <c r="HY79" s="140"/>
      <c r="HZ79" s="140"/>
      <c r="IA79" s="140"/>
      <c r="IB79" s="140"/>
      <c r="IC79" s="140"/>
      <c r="ID79" s="140"/>
      <c r="IE79" s="140"/>
      <c r="IF79" s="140"/>
      <c r="IG79" s="140"/>
      <c r="IH79" s="140"/>
      <c r="II79" s="140"/>
      <c r="IJ79" s="140"/>
      <c r="IK79" s="140"/>
      <c r="IL79" s="140"/>
      <c r="IM79" s="140"/>
      <c r="IN79" s="140"/>
      <c r="IO79" s="140"/>
      <c r="IP79" s="140"/>
      <c r="IQ79" s="140"/>
      <c r="IR79" s="140"/>
      <c r="IS79" s="140"/>
      <c r="IT79" s="140"/>
      <c r="IU79" s="140"/>
      <c r="IV79" s="140"/>
      <c r="IW79" s="140"/>
      <c r="IX79" s="140"/>
      <c r="IY79" s="140"/>
      <c r="IZ79" s="140"/>
      <c r="JA79" s="140"/>
      <c r="JB79" s="140"/>
      <c r="JC79" s="140"/>
      <c r="JD79" s="140"/>
      <c r="JE79" s="140"/>
      <c r="JF79" s="140"/>
      <c r="JG79" s="140"/>
      <c r="JH79" s="140"/>
      <c r="JI79" s="140"/>
      <c r="JJ79" s="140"/>
      <c r="JK79" s="140"/>
      <c r="JL79" s="140"/>
      <c r="JM79" s="140"/>
      <c r="JN79" s="140"/>
      <c r="JO79" s="140"/>
      <c r="JP79" s="140"/>
      <c r="JQ79" s="140"/>
      <c r="JR79" s="140"/>
      <c r="JS79" s="140"/>
      <c r="JT79" s="140"/>
      <c r="JU79" s="140"/>
      <c r="JV79" s="140"/>
      <c r="JW79" s="140"/>
      <c r="JX79" s="140"/>
      <c r="JY79" s="140"/>
      <c r="JZ79" s="140"/>
      <c r="KA79" s="140"/>
      <c r="KB79" s="140"/>
      <c r="KC79" s="140"/>
      <c r="KD79" s="140"/>
      <c r="KE79" s="140"/>
      <c r="KF79" s="140"/>
      <c r="KG79" s="140"/>
      <c r="KH79" s="140"/>
      <c r="KI79" s="140"/>
      <c r="KJ79" s="140"/>
      <c r="KK79" s="140"/>
      <c r="KL79" s="140"/>
      <c r="KM79" s="140"/>
      <c r="KN79" s="140"/>
      <c r="KO79" s="140"/>
      <c r="KP79" s="140"/>
      <c r="KQ79" s="140"/>
      <c r="KR79" s="140"/>
      <c r="KS79" s="140"/>
      <c r="KT79" s="140"/>
      <c r="KU79" s="140"/>
    </row>
    <row r="80" spans="1:307" ht="10" customHeight="1" x14ac:dyDescent="0.2">
      <c r="A80" s="131" t="s">
        <v>1456</v>
      </c>
      <c r="B80" s="146">
        <f t="shared" ref="B80:H80" si="52">SUM(B61:B79)</f>
        <v>4193.5931070246415</v>
      </c>
      <c r="C80" s="146">
        <f t="shared" si="52"/>
        <v>4103.9291143621604</v>
      </c>
      <c r="D80" s="146">
        <f t="shared" si="52"/>
        <v>4104.5642911008035</v>
      </c>
      <c r="E80" s="146">
        <f t="shared" si="52"/>
        <v>4114.7066639284567</v>
      </c>
      <c r="F80" s="146">
        <f t="shared" si="52"/>
        <v>4095.2186600913033</v>
      </c>
      <c r="G80" s="146">
        <f t="shared" si="52"/>
        <v>4172.1955669440094</v>
      </c>
      <c r="H80" s="146">
        <f t="shared" si="52"/>
        <v>4172.4034255554589</v>
      </c>
      <c r="I80" s="146"/>
      <c r="J80" s="146">
        <f t="shared" ref="J80:O80" si="53">SUM(J61:J79)</f>
        <v>3109.0491528142798</v>
      </c>
      <c r="K80" s="146">
        <f t="shared" si="53"/>
        <v>3107.3548054106986</v>
      </c>
      <c r="L80" s="146">
        <f t="shared" si="53"/>
        <v>2596.4126054111921</v>
      </c>
      <c r="M80" s="146">
        <f t="shared" si="53"/>
        <v>2551.2521113116277</v>
      </c>
      <c r="N80" s="146">
        <f t="shared" si="53"/>
        <v>4350.5240013641915</v>
      </c>
      <c r="O80" s="146">
        <f t="shared" si="53"/>
        <v>4403.9923733066516</v>
      </c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  <c r="CT80" s="146"/>
      <c r="CU80" s="146"/>
      <c r="CV80" s="146"/>
      <c r="CW80" s="146"/>
      <c r="CX80" s="146"/>
      <c r="CY80" s="146"/>
      <c r="CZ80" s="146"/>
      <c r="DA80" s="146"/>
      <c r="DB80" s="146"/>
      <c r="DC80" s="146"/>
      <c r="DD80" s="146"/>
      <c r="DE80" s="146"/>
      <c r="DF80" s="146"/>
      <c r="DG80" s="146"/>
      <c r="DH80" s="146"/>
      <c r="DI80" s="146"/>
      <c r="DJ80" s="146"/>
      <c r="DK80" s="146"/>
      <c r="DL80" s="146"/>
      <c r="DM80" s="146"/>
      <c r="DN80" s="146"/>
      <c r="DO80" s="146"/>
      <c r="DP80" s="146"/>
      <c r="DQ80" s="146"/>
      <c r="DR80" s="146"/>
      <c r="DS80" s="146"/>
      <c r="DT80" s="146"/>
      <c r="DU80" s="146"/>
      <c r="DV80" s="146"/>
      <c r="DW80" s="146"/>
      <c r="DX80" s="146"/>
      <c r="DY80" s="146"/>
      <c r="DZ80" s="146"/>
      <c r="EA80" s="146"/>
      <c r="EB80" s="146"/>
      <c r="EC80" s="146"/>
      <c r="ED80" s="146"/>
      <c r="EE80" s="146"/>
      <c r="EF80" s="146"/>
      <c r="EG80" s="146"/>
      <c r="EH80" s="146"/>
      <c r="EI80" s="146"/>
      <c r="EJ80" s="146"/>
      <c r="EK80" s="146"/>
      <c r="EL80" s="146"/>
      <c r="EM80" s="146"/>
      <c r="EN80" s="146"/>
      <c r="EO80" s="146"/>
      <c r="EP80" s="146"/>
      <c r="EQ80" s="146"/>
      <c r="ER80" s="146"/>
      <c r="ES80" s="146"/>
      <c r="ET80" s="146"/>
      <c r="EU80" s="146"/>
      <c r="EV80" s="146"/>
      <c r="EW80" s="146"/>
      <c r="EX80" s="146"/>
      <c r="EY80" s="146"/>
      <c r="EZ80" s="146"/>
      <c r="FA80" s="146"/>
      <c r="FB80" s="146"/>
      <c r="FC80" s="146"/>
      <c r="FD80" s="146"/>
      <c r="FE80" s="146"/>
      <c r="FF80" s="146"/>
      <c r="FG80" s="146"/>
      <c r="FH80" s="146"/>
      <c r="FI80" s="146"/>
      <c r="FJ80" s="146"/>
      <c r="FK80" s="146"/>
      <c r="FL80" s="146"/>
      <c r="FM80" s="146"/>
      <c r="FN80" s="146"/>
      <c r="FO80" s="146"/>
      <c r="FP80" s="146"/>
      <c r="FQ80" s="146"/>
      <c r="FR80" s="146"/>
      <c r="FS80" s="146"/>
      <c r="FT80" s="146"/>
      <c r="FU80" s="146"/>
      <c r="FV80" s="146"/>
      <c r="FW80" s="146"/>
      <c r="FX80" s="146"/>
      <c r="FY80" s="146"/>
      <c r="FZ80" s="146"/>
      <c r="GA80" s="146"/>
      <c r="GB80" s="146"/>
      <c r="GC80" s="146"/>
      <c r="GD80" s="146"/>
      <c r="GE80" s="146"/>
      <c r="GF80" s="146"/>
      <c r="GG80" s="146"/>
      <c r="GH80" s="146"/>
      <c r="GI80" s="146"/>
      <c r="GJ80" s="146"/>
      <c r="GK80" s="146"/>
      <c r="GL80" s="146"/>
      <c r="GM80" s="146"/>
      <c r="GN80" s="146"/>
      <c r="GO80" s="146"/>
      <c r="GP80" s="146"/>
      <c r="GQ80" s="146"/>
      <c r="GR80" s="146"/>
      <c r="GS80" s="146"/>
      <c r="GT80" s="146"/>
      <c r="GU80" s="146"/>
      <c r="GV80" s="146"/>
      <c r="GW80" s="146"/>
      <c r="GX80" s="146"/>
      <c r="GY80" s="146"/>
      <c r="GZ80" s="146"/>
      <c r="HA80" s="146"/>
      <c r="HB80" s="146"/>
      <c r="HC80" s="146"/>
      <c r="HD80" s="146"/>
      <c r="HE80" s="146"/>
      <c r="HF80" s="146"/>
      <c r="HG80" s="146"/>
      <c r="HH80" s="146"/>
      <c r="HI80" s="146"/>
      <c r="HJ80" s="146"/>
      <c r="HK80" s="146"/>
      <c r="HL80" s="146"/>
      <c r="HM80" s="146"/>
      <c r="HN80" s="146"/>
      <c r="HO80" s="146"/>
      <c r="HP80" s="146"/>
      <c r="HQ80" s="146"/>
      <c r="HR80" s="146"/>
      <c r="HS80" s="146"/>
      <c r="HT80" s="146"/>
      <c r="HU80" s="146"/>
      <c r="HV80" s="146"/>
      <c r="HW80" s="146"/>
      <c r="HX80" s="146"/>
      <c r="HY80" s="146"/>
      <c r="HZ80" s="146"/>
      <c r="IA80" s="146"/>
      <c r="IB80" s="146"/>
      <c r="IC80" s="146"/>
      <c r="ID80" s="146"/>
      <c r="IE80" s="146"/>
      <c r="IF80" s="146"/>
      <c r="IG80" s="146"/>
      <c r="IH80" s="146"/>
      <c r="II80" s="146"/>
      <c r="IJ80" s="146"/>
      <c r="IK80" s="146"/>
      <c r="IL80" s="146"/>
      <c r="IM80" s="146"/>
      <c r="IN80" s="146"/>
      <c r="IO80" s="146"/>
      <c r="IP80" s="146"/>
      <c r="IQ80" s="146"/>
      <c r="IR80" s="146"/>
      <c r="IS80" s="146"/>
      <c r="IT80" s="146"/>
      <c r="IU80" s="146"/>
      <c r="IV80" s="146"/>
      <c r="IW80" s="146"/>
      <c r="IX80" s="146"/>
      <c r="IY80" s="146"/>
      <c r="IZ80" s="146"/>
      <c r="JA80" s="146"/>
      <c r="JB80" s="146"/>
      <c r="JC80" s="146"/>
      <c r="JD80" s="146"/>
      <c r="JE80" s="146"/>
      <c r="JF80" s="146"/>
      <c r="JG80" s="146"/>
      <c r="JH80" s="146"/>
      <c r="JI80" s="146"/>
      <c r="JJ80" s="146"/>
      <c r="JK80" s="146"/>
      <c r="JL80" s="146"/>
      <c r="JM80" s="146"/>
      <c r="JN80" s="146"/>
      <c r="JO80" s="146"/>
      <c r="JP80" s="146"/>
      <c r="JQ80" s="146"/>
      <c r="JR80" s="146"/>
      <c r="JS80" s="146"/>
      <c r="JT80" s="146"/>
      <c r="JU80" s="146"/>
      <c r="JV80" s="146"/>
      <c r="JW80" s="146"/>
      <c r="JX80" s="146"/>
      <c r="JY80" s="146"/>
      <c r="JZ80" s="146"/>
      <c r="KA80" s="146"/>
      <c r="KB80" s="146"/>
      <c r="KC80" s="146"/>
      <c r="KD80" s="146"/>
      <c r="KE80" s="146"/>
      <c r="KF80" s="146"/>
      <c r="KG80" s="146"/>
      <c r="KH80" s="146"/>
      <c r="KI80" s="146"/>
      <c r="KJ80" s="146"/>
      <c r="KK80" s="146"/>
      <c r="KL80" s="146"/>
      <c r="KM80" s="146"/>
      <c r="KN80" s="146"/>
      <c r="KO80" s="146"/>
      <c r="KP80" s="146"/>
      <c r="KQ80" s="146"/>
      <c r="KR80" s="146"/>
      <c r="KS80" s="146"/>
      <c r="KT80" s="146"/>
      <c r="KU80" s="146"/>
    </row>
    <row r="81" spans="1:307" ht="10" customHeight="1" x14ac:dyDescent="0.2">
      <c r="A81" s="131" t="s">
        <v>1457</v>
      </c>
      <c r="B81" s="147">
        <f>B80/10000</f>
        <v>0.41935931070246413</v>
      </c>
      <c r="C81" s="147">
        <f t="shared" ref="C81:O81" si="54">C80/10000</f>
        <v>0.41039291143621603</v>
      </c>
      <c r="D81" s="147">
        <f t="shared" si="54"/>
        <v>0.41045642911008035</v>
      </c>
      <c r="E81" s="147">
        <f t="shared" si="54"/>
        <v>0.41147066639284569</v>
      </c>
      <c r="F81" s="147">
        <f t="shared" si="54"/>
        <v>0.40952186600913032</v>
      </c>
      <c r="G81" s="147">
        <f t="shared" si="54"/>
        <v>0.41721955669440092</v>
      </c>
      <c r="H81" s="147">
        <f t="shared" si="54"/>
        <v>0.41724034255554587</v>
      </c>
      <c r="I81" s="147"/>
      <c r="J81" s="147">
        <f t="shared" si="54"/>
        <v>0.310904915281428</v>
      </c>
      <c r="K81" s="147">
        <f t="shared" si="54"/>
        <v>0.31073548054106986</v>
      </c>
      <c r="L81" s="147">
        <f t="shared" si="54"/>
        <v>0.25964126054111919</v>
      </c>
      <c r="M81" s="147">
        <f t="shared" si="54"/>
        <v>0.25512521113116277</v>
      </c>
      <c r="N81" s="147">
        <f t="shared" si="54"/>
        <v>0.43505240013641916</v>
      </c>
      <c r="O81" s="147">
        <f t="shared" si="54"/>
        <v>0.44039923733066516</v>
      </c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I81" s="14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  <c r="CT81" s="147"/>
      <c r="CU81" s="147"/>
      <c r="CV81" s="147"/>
      <c r="CW81" s="147"/>
      <c r="CX81" s="147"/>
      <c r="CY81" s="147"/>
      <c r="CZ81" s="147"/>
      <c r="DA81" s="147"/>
      <c r="DB81" s="147"/>
      <c r="DC81" s="147"/>
      <c r="DD81" s="147"/>
      <c r="DE81" s="147"/>
      <c r="DF81" s="147"/>
      <c r="DG81" s="147"/>
      <c r="DH81" s="147"/>
      <c r="DI81" s="147"/>
      <c r="DJ81" s="147"/>
      <c r="DK81" s="147"/>
      <c r="DL81" s="147"/>
      <c r="DM81" s="147"/>
      <c r="DN81" s="147"/>
      <c r="DO81" s="147"/>
      <c r="DP81" s="147"/>
      <c r="DQ81" s="147"/>
      <c r="DR81" s="147"/>
      <c r="DS81" s="147"/>
      <c r="DT81" s="147"/>
      <c r="DU81" s="147"/>
      <c r="DV81" s="147"/>
      <c r="DW81" s="147"/>
      <c r="DX81" s="147"/>
      <c r="DY81" s="147"/>
      <c r="DZ81" s="147"/>
      <c r="EA81" s="147"/>
      <c r="EB81" s="147"/>
      <c r="EC81" s="147"/>
      <c r="ED81" s="147"/>
      <c r="EE81" s="147"/>
      <c r="EF81" s="147"/>
      <c r="EG81" s="147"/>
      <c r="EH81" s="147"/>
      <c r="EI81" s="147"/>
      <c r="EJ81" s="147"/>
      <c r="EK81" s="147"/>
      <c r="EL81" s="147"/>
      <c r="EM81" s="147"/>
      <c r="EN81" s="147"/>
      <c r="EO81" s="147"/>
      <c r="EP81" s="147"/>
      <c r="EQ81" s="147"/>
      <c r="ER81" s="147"/>
      <c r="ES81" s="147"/>
      <c r="ET81" s="147"/>
      <c r="EU81" s="147"/>
      <c r="EV81" s="147"/>
      <c r="EW81" s="147"/>
      <c r="EX81" s="147"/>
      <c r="EY81" s="147"/>
      <c r="EZ81" s="147"/>
      <c r="FA81" s="147"/>
      <c r="FB81" s="147"/>
      <c r="FC81" s="147"/>
      <c r="FD81" s="147"/>
      <c r="FE81" s="147"/>
      <c r="FF81" s="147"/>
      <c r="FG81" s="147"/>
      <c r="FH81" s="147"/>
      <c r="FI81" s="147"/>
      <c r="FJ81" s="147"/>
      <c r="FK81" s="147"/>
      <c r="FL81" s="147"/>
      <c r="FM81" s="147"/>
      <c r="FN81" s="147"/>
      <c r="FO81" s="147"/>
      <c r="FP81" s="147"/>
      <c r="FQ81" s="147"/>
      <c r="FR81" s="147"/>
      <c r="FS81" s="147"/>
      <c r="FT81" s="147"/>
      <c r="FU81" s="147"/>
      <c r="FV81" s="147"/>
      <c r="FW81" s="147"/>
      <c r="FX81" s="147"/>
      <c r="FY81" s="147"/>
      <c r="FZ81" s="147"/>
      <c r="GA81" s="147"/>
      <c r="GB81" s="147"/>
      <c r="GC81" s="147"/>
      <c r="GD81" s="147"/>
      <c r="GE81" s="147"/>
      <c r="GF81" s="147"/>
      <c r="GG81" s="147"/>
      <c r="GH81" s="147"/>
      <c r="GI81" s="147"/>
      <c r="GJ81" s="147"/>
      <c r="GK81" s="147"/>
      <c r="GL81" s="147"/>
      <c r="GM81" s="147"/>
      <c r="GN81" s="147"/>
      <c r="GO81" s="147"/>
      <c r="GP81" s="147"/>
      <c r="GQ81" s="147"/>
      <c r="GR81" s="147"/>
      <c r="GS81" s="147"/>
      <c r="GT81" s="147"/>
      <c r="GU81" s="147"/>
      <c r="GV81" s="147"/>
      <c r="GW81" s="147"/>
      <c r="GX81" s="147"/>
      <c r="GY81" s="147"/>
      <c r="GZ81" s="147"/>
      <c r="HA81" s="147"/>
      <c r="HB81" s="147"/>
      <c r="HC81" s="147"/>
      <c r="HD81" s="147"/>
      <c r="HE81" s="147"/>
      <c r="HF81" s="147"/>
      <c r="HG81" s="147"/>
      <c r="HH81" s="147"/>
      <c r="HI81" s="147"/>
      <c r="HJ81" s="147"/>
      <c r="HK81" s="147"/>
      <c r="HL81" s="147"/>
      <c r="HM81" s="147"/>
      <c r="HN81" s="147"/>
      <c r="HO81" s="147"/>
      <c r="HP81" s="147"/>
      <c r="HQ81" s="147"/>
      <c r="HR81" s="147"/>
      <c r="HS81" s="147"/>
      <c r="HT81" s="147"/>
      <c r="HU81" s="147"/>
      <c r="HV81" s="147"/>
      <c r="HW81" s="147"/>
      <c r="HX81" s="147"/>
      <c r="HY81" s="147"/>
      <c r="HZ81" s="147"/>
      <c r="IA81" s="147"/>
      <c r="IB81" s="147"/>
      <c r="IC81" s="147"/>
      <c r="ID81" s="147"/>
      <c r="IE81" s="147"/>
      <c r="IF81" s="147"/>
      <c r="IG81" s="147"/>
      <c r="IH81" s="147"/>
      <c r="II81" s="147"/>
      <c r="IJ81" s="147"/>
      <c r="IK81" s="147"/>
      <c r="IL81" s="147"/>
      <c r="IM81" s="147"/>
      <c r="IN81" s="147"/>
      <c r="IO81" s="147"/>
      <c r="IP81" s="147"/>
      <c r="IQ81" s="147"/>
      <c r="IR81" s="147"/>
      <c r="IS81" s="147"/>
      <c r="IT81" s="147"/>
      <c r="IU81" s="147"/>
      <c r="IV81" s="147"/>
      <c r="IW81" s="147"/>
      <c r="IX81" s="147"/>
      <c r="IY81" s="147"/>
      <c r="IZ81" s="147"/>
      <c r="JA81" s="147"/>
      <c r="JB81" s="147"/>
      <c r="JC81" s="147"/>
      <c r="JD81" s="147"/>
      <c r="JE81" s="147"/>
      <c r="JF81" s="147"/>
      <c r="JG81" s="147"/>
      <c r="JH81" s="147"/>
      <c r="JI81" s="147"/>
      <c r="JJ81" s="147"/>
      <c r="JK81" s="147"/>
      <c r="JL81" s="147"/>
      <c r="JM81" s="147"/>
      <c r="JN81" s="147"/>
      <c r="JO81" s="147"/>
      <c r="JP81" s="147"/>
      <c r="JQ81" s="147"/>
      <c r="JR81" s="147"/>
      <c r="JS81" s="147"/>
      <c r="JT81" s="147"/>
      <c r="JU81" s="147"/>
      <c r="JV81" s="147"/>
      <c r="JW81" s="147"/>
      <c r="JX81" s="147"/>
      <c r="JY81" s="147"/>
      <c r="JZ81" s="147"/>
      <c r="KA81" s="147"/>
      <c r="KB81" s="147"/>
      <c r="KC81" s="147"/>
      <c r="KD81" s="147"/>
      <c r="KE81" s="147"/>
      <c r="KF81" s="147"/>
      <c r="KG81" s="147"/>
      <c r="KH81" s="147"/>
      <c r="KI81" s="147"/>
      <c r="KJ81" s="147"/>
      <c r="KK81" s="147"/>
      <c r="KL81" s="147"/>
      <c r="KM81" s="147"/>
      <c r="KN81" s="147"/>
      <c r="KO81" s="147"/>
      <c r="KP81" s="147"/>
      <c r="KQ81" s="147"/>
      <c r="KR81" s="147"/>
      <c r="KS81" s="147"/>
      <c r="KT81" s="147"/>
      <c r="KU81" s="147"/>
    </row>
    <row r="82" spans="1:307" ht="10" customHeight="1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  <c r="CT82" s="147"/>
      <c r="CU82" s="147"/>
      <c r="CV82" s="147"/>
      <c r="CW82" s="147"/>
      <c r="CX82" s="147"/>
      <c r="CY82" s="147"/>
      <c r="CZ82" s="147"/>
      <c r="DA82" s="147"/>
      <c r="DB82" s="147"/>
      <c r="DC82" s="147"/>
      <c r="DD82" s="147"/>
      <c r="DE82" s="147"/>
      <c r="DF82" s="147"/>
      <c r="DG82" s="147"/>
      <c r="DH82" s="147"/>
      <c r="DI82" s="147"/>
      <c r="DJ82" s="147"/>
      <c r="DK82" s="147"/>
      <c r="DL82" s="147"/>
      <c r="DM82" s="147"/>
      <c r="DN82" s="147"/>
      <c r="DO82" s="147"/>
      <c r="DP82" s="147"/>
      <c r="DQ82" s="147"/>
      <c r="DR82" s="147"/>
      <c r="DS82" s="147"/>
      <c r="DT82" s="147"/>
      <c r="DU82" s="147"/>
      <c r="DV82" s="147"/>
      <c r="DW82" s="147"/>
      <c r="DX82" s="147"/>
      <c r="DY82" s="147"/>
      <c r="DZ82" s="147"/>
      <c r="EA82" s="147"/>
      <c r="EB82" s="147"/>
      <c r="EC82" s="147"/>
      <c r="ED82" s="147"/>
      <c r="EE82" s="147"/>
      <c r="EF82" s="147"/>
      <c r="EG82" s="147"/>
      <c r="EH82" s="147"/>
      <c r="EI82" s="147"/>
      <c r="EJ82" s="147"/>
      <c r="EK82" s="147"/>
      <c r="EL82" s="147"/>
      <c r="EM82" s="147"/>
      <c r="EN82" s="147"/>
      <c r="EO82" s="147"/>
      <c r="EP82" s="147"/>
      <c r="EQ82" s="147"/>
      <c r="ER82" s="147"/>
      <c r="ES82" s="147"/>
      <c r="ET82" s="147"/>
      <c r="EU82" s="147"/>
      <c r="EV82" s="147"/>
      <c r="EW82" s="147"/>
      <c r="EX82" s="147"/>
      <c r="EY82" s="147"/>
      <c r="EZ82" s="147"/>
      <c r="FA82" s="147"/>
      <c r="FB82" s="147"/>
      <c r="FC82" s="147"/>
      <c r="FD82" s="147"/>
      <c r="FE82" s="147"/>
      <c r="FF82" s="147"/>
      <c r="FG82" s="147"/>
      <c r="FH82" s="147"/>
      <c r="FI82" s="147"/>
      <c r="FJ82" s="147"/>
      <c r="FK82" s="147"/>
      <c r="FL82" s="147"/>
      <c r="FM82" s="147"/>
      <c r="FN82" s="147"/>
      <c r="FO82" s="147"/>
      <c r="FP82" s="147"/>
      <c r="FQ82" s="147"/>
      <c r="FR82" s="147"/>
      <c r="FS82" s="147"/>
      <c r="FT82" s="147"/>
      <c r="FU82" s="147"/>
      <c r="FV82" s="147"/>
      <c r="FW82" s="147"/>
      <c r="FX82" s="147"/>
      <c r="FY82" s="147"/>
      <c r="FZ82" s="147"/>
      <c r="GA82" s="147"/>
      <c r="GB82" s="147"/>
      <c r="GC82" s="147"/>
      <c r="GD82" s="147"/>
      <c r="GE82" s="147"/>
      <c r="GF82" s="147"/>
      <c r="GG82" s="147"/>
      <c r="GH82" s="147"/>
      <c r="GI82" s="147"/>
      <c r="GJ82" s="147"/>
      <c r="GK82" s="147"/>
      <c r="GL82" s="147"/>
      <c r="GM82" s="147"/>
      <c r="GN82" s="147"/>
      <c r="GO82" s="147"/>
      <c r="GP82" s="147"/>
      <c r="GQ82" s="147"/>
      <c r="GR82" s="147"/>
      <c r="GS82" s="147"/>
    </row>
    <row r="83" spans="1:307" ht="10" customHeight="1" x14ac:dyDescent="0.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  <c r="CZ83" s="148"/>
      <c r="DA83" s="148"/>
      <c r="DB83" s="148"/>
      <c r="DC83" s="148"/>
      <c r="DD83" s="148"/>
      <c r="DE83" s="148"/>
      <c r="DF83" s="148"/>
      <c r="DG83" s="148"/>
      <c r="DH83" s="148"/>
      <c r="DI83" s="148"/>
      <c r="DJ83" s="148"/>
      <c r="DK83" s="148"/>
      <c r="DL83" s="148"/>
      <c r="DM83" s="148"/>
      <c r="DN83" s="148"/>
      <c r="DO83" s="148"/>
      <c r="DP83" s="148"/>
      <c r="DQ83" s="148"/>
      <c r="DR83" s="148"/>
      <c r="DS83" s="148"/>
      <c r="DT83" s="148"/>
      <c r="DU83" s="148"/>
      <c r="DV83" s="148"/>
      <c r="DW83" s="148"/>
      <c r="DX83" s="148"/>
      <c r="DY83" s="148"/>
      <c r="DZ83" s="148"/>
      <c r="EA83" s="148"/>
      <c r="EB83" s="148"/>
      <c r="EC83" s="148"/>
      <c r="ED83" s="148"/>
      <c r="EE83" s="148"/>
      <c r="EF83" s="148"/>
      <c r="EG83" s="148"/>
      <c r="EH83" s="148"/>
      <c r="EI83" s="148"/>
      <c r="EJ83" s="148"/>
      <c r="EK83" s="148"/>
      <c r="EL83" s="148"/>
      <c r="EM83" s="148"/>
      <c r="EN83" s="148"/>
      <c r="EO83" s="148"/>
      <c r="EP83" s="148"/>
      <c r="EQ83" s="148"/>
      <c r="ER83" s="148"/>
      <c r="ES83" s="148"/>
      <c r="ET83" s="148"/>
      <c r="EU83" s="148"/>
      <c r="EV83" s="148"/>
      <c r="EW83" s="148"/>
      <c r="EX83" s="148"/>
      <c r="EY83" s="148"/>
      <c r="EZ83" s="148"/>
      <c r="FA83" s="148"/>
      <c r="FB83" s="148"/>
      <c r="FC83" s="148"/>
      <c r="FD83" s="148"/>
      <c r="FE83" s="148"/>
      <c r="FF83" s="148"/>
      <c r="FG83" s="148"/>
      <c r="FH83" s="148"/>
      <c r="FI83" s="148"/>
      <c r="FJ83" s="148"/>
      <c r="FK83" s="148"/>
      <c r="FL83" s="148"/>
      <c r="FM83" s="148"/>
      <c r="FN83" s="148"/>
      <c r="FO83" s="148"/>
      <c r="FP83" s="148"/>
      <c r="FQ83" s="148"/>
      <c r="FR83" s="148"/>
      <c r="FS83" s="148"/>
      <c r="FT83" s="148"/>
      <c r="FU83" s="148"/>
      <c r="FV83" s="148"/>
      <c r="FW83" s="148"/>
      <c r="FX83" s="148"/>
      <c r="FY83" s="148"/>
      <c r="FZ83" s="148"/>
      <c r="GA83" s="148"/>
      <c r="GB83" s="148"/>
      <c r="GC83" s="148"/>
      <c r="GD83" s="148"/>
      <c r="GE83" s="148"/>
      <c r="GF83" s="148"/>
      <c r="GG83" s="148"/>
      <c r="GH83" s="148"/>
      <c r="GI83" s="148"/>
      <c r="GJ83" s="148"/>
      <c r="GK83" s="148"/>
      <c r="GL83" s="148"/>
      <c r="GM83" s="148"/>
      <c r="GN83" s="148"/>
      <c r="GO83" s="148"/>
      <c r="GP83" s="148"/>
      <c r="GQ83" s="148"/>
      <c r="GR83" s="148"/>
      <c r="GS83" s="148"/>
      <c r="GT83" s="148"/>
      <c r="GU83" s="148"/>
      <c r="GV83" s="148"/>
      <c r="GW83" s="148"/>
      <c r="GX83" s="148"/>
      <c r="GY83" s="148"/>
      <c r="GZ83" s="148"/>
      <c r="HA83" s="148"/>
      <c r="HB83" s="148"/>
      <c r="HC83" s="148"/>
      <c r="HD83" s="148"/>
      <c r="HE83" s="148"/>
      <c r="HF83" s="148"/>
      <c r="HG83" s="148"/>
      <c r="HH83" s="148"/>
      <c r="HI83" s="148"/>
      <c r="HJ83" s="148"/>
      <c r="HK83" s="148"/>
      <c r="HL83" s="148"/>
      <c r="HM83" s="148"/>
      <c r="HN83" s="148"/>
      <c r="HO83" s="148"/>
      <c r="HP83" s="148"/>
      <c r="HQ83" s="148"/>
      <c r="HR83" s="148"/>
      <c r="HS83" s="148"/>
      <c r="HT83" s="148"/>
      <c r="HU83" s="148"/>
      <c r="HV83" s="148"/>
      <c r="HW83" s="148"/>
      <c r="HX83" s="148"/>
      <c r="HY83" s="148"/>
      <c r="HZ83" s="148"/>
      <c r="IA83" s="148"/>
      <c r="IB83" s="148"/>
      <c r="IC83" s="148"/>
      <c r="ID83" s="148"/>
      <c r="IE83" s="148"/>
      <c r="IF83" s="148"/>
      <c r="IG83" s="148"/>
      <c r="IH83" s="148"/>
      <c r="II83" s="148"/>
      <c r="IJ83" s="148"/>
      <c r="IK83" s="148"/>
      <c r="IL83" s="148"/>
      <c r="IM83" s="148"/>
      <c r="IN83" s="148"/>
      <c r="IO83" s="148"/>
      <c r="IP83" s="148"/>
      <c r="IQ83" s="148"/>
      <c r="IR83" s="148"/>
      <c r="IS83" s="148"/>
      <c r="IT83" s="148"/>
      <c r="IU83" s="148"/>
      <c r="IV83" s="148"/>
      <c r="IW83" s="148"/>
      <c r="IX83" s="148"/>
      <c r="IY83" s="148"/>
      <c r="IZ83" s="148"/>
      <c r="JA83" s="148"/>
      <c r="JB83" s="148"/>
      <c r="JC83" s="148"/>
      <c r="JD83" s="148"/>
      <c r="JE83" s="148"/>
      <c r="JF83" s="148"/>
      <c r="JG83" s="148"/>
      <c r="JH83" s="148"/>
      <c r="JI83" s="148"/>
      <c r="JJ83" s="148"/>
      <c r="JK83" s="148"/>
      <c r="JL83" s="148"/>
      <c r="JM83" s="148"/>
      <c r="JN83" s="148"/>
      <c r="JO83" s="148"/>
      <c r="JP83" s="148"/>
      <c r="JQ83" s="148"/>
      <c r="JR83" s="148"/>
      <c r="JS83" s="148"/>
      <c r="JT83" s="148"/>
      <c r="JU83" s="148"/>
      <c r="JV83" s="148"/>
      <c r="JW83" s="148"/>
      <c r="JX83" s="148"/>
      <c r="JY83" s="148"/>
      <c r="JZ83" s="148"/>
      <c r="KA83" s="148"/>
      <c r="KB83" s="148"/>
      <c r="KC83" s="148"/>
      <c r="KD83" s="148"/>
      <c r="KE83" s="148"/>
      <c r="KF83" s="148"/>
      <c r="KG83" s="148"/>
      <c r="KH83" s="148"/>
      <c r="KI83" s="148"/>
      <c r="KJ83" s="148"/>
      <c r="KK83" s="148"/>
      <c r="KL83" s="148"/>
      <c r="KM83" s="148"/>
      <c r="KN83" s="148"/>
      <c r="KO83" s="148"/>
    </row>
    <row r="84" spans="1:307" ht="10" customHeight="1" x14ac:dyDescent="0.2">
      <c r="B84" s="134"/>
      <c r="C84" s="134"/>
      <c r="D84" s="134"/>
      <c r="E84" s="134"/>
      <c r="F84" s="134"/>
      <c r="G84" s="134"/>
      <c r="H84" s="134"/>
      <c r="I84" s="134"/>
      <c r="K84" s="134"/>
      <c r="M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  <c r="EK84" s="134"/>
      <c r="EL84" s="134"/>
      <c r="EM84" s="134"/>
      <c r="EN84" s="134"/>
      <c r="EO84" s="134"/>
      <c r="EP84" s="134"/>
      <c r="EQ84" s="134"/>
      <c r="ER84" s="134"/>
      <c r="ES84" s="134"/>
      <c r="ET84" s="134"/>
      <c r="EU84" s="134"/>
      <c r="EV84" s="134"/>
      <c r="EW84" s="134"/>
      <c r="EX84" s="134"/>
      <c r="EY84" s="134"/>
      <c r="EZ84" s="134"/>
      <c r="FA84" s="134"/>
      <c r="FB84" s="134"/>
      <c r="FC84" s="134"/>
      <c r="FD84" s="134"/>
      <c r="FE84" s="134"/>
      <c r="FF84" s="134"/>
      <c r="FG84" s="134"/>
      <c r="FH84" s="134"/>
      <c r="FI84" s="134"/>
      <c r="FJ84" s="134"/>
      <c r="FK84" s="134"/>
      <c r="FL84" s="134"/>
      <c r="FM84" s="134"/>
      <c r="FN84" s="134"/>
      <c r="FO84" s="134"/>
      <c r="FP84" s="134"/>
      <c r="FQ84" s="134"/>
      <c r="FR84" s="134"/>
      <c r="FS84" s="134"/>
      <c r="FT84" s="134"/>
      <c r="FU84" s="134"/>
      <c r="FV84" s="134"/>
      <c r="FW84" s="134"/>
      <c r="FX84" s="134"/>
      <c r="FY84" s="134"/>
      <c r="FZ84" s="134"/>
      <c r="GA84" s="134"/>
      <c r="GB84" s="134"/>
      <c r="GC84" s="134"/>
      <c r="GD84" s="134"/>
      <c r="GE84" s="134"/>
      <c r="GF84" s="134"/>
      <c r="GG84" s="134"/>
      <c r="GH84" s="134"/>
      <c r="GI84" s="134"/>
      <c r="GJ84" s="134"/>
      <c r="GK84" s="134"/>
      <c r="GL84" s="134"/>
      <c r="GM84" s="134"/>
      <c r="GN84" s="134"/>
      <c r="GO84" s="134"/>
      <c r="GP84" s="134"/>
      <c r="GQ84" s="134"/>
      <c r="GR84" s="134"/>
      <c r="GS84" s="134"/>
      <c r="GT84" s="134"/>
      <c r="GU84" s="134"/>
      <c r="GV84" s="134"/>
      <c r="GW84" s="134"/>
      <c r="GX84" s="134"/>
      <c r="GY84" s="134"/>
      <c r="GZ84" s="134"/>
      <c r="HA84" s="134"/>
      <c r="HB84" s="134"/>
      <c r="HC84" s="134"/>
      <c r="HD84" s="134"/>
      <c r="HE84" s="134"/>
      <c r="HF84" s="134"/>
      <c r="HG84" s="134"/>
      <c r="HH84" s="134"/>
      <c r="HI84" s="134"/>
      <c r="HJ84" s="134"/>
      <c r="HK84" s="134"/>
      <c r="HL84" s="134"/>
      <c r="HM84" s="134"/>
      <c r="HN84" s="134"/>
      <c r="HO84" s="134"/>
      <c r="HP84" s="134"/>
      <c r="HQ84" s="134"/>
      <c r="HR84" s="134"/>
      <c r="HS84" s="134"/>
      <c r="HT84" s="134"/>
      <c r="HU84" s="134"/>
      <c r="HV84" s="134"/>
      <c r="HW84" s="134"/>
      <c r="HX84" s="134"/>
      <c r="HY84" s="134"/>
      <c r="HZ84" s="134"/>
      <c r="IA84" s="134"/>
      <c r="IB84" s="134"/>
      <c r="IC84" s="134"/>
      <c r="ID84" s="134"/>
      <c r="IE84" s="134"/>
      <c r="IF84" s="134"/>
      <c r="IG84" s="134"/>
      <c r="IH84" s="134"/>
      <c r="II84" s="134"/>
      <c r="IJ84" s="134"/>
      <c r="IK84" s="134"/>
      <c r="IL84" s="134"/>
      <c r="IM84" s="134"/>
      <c r="IN84" s="134"/>
      <c r="IO84" s="134"/>
      <c r="IP84" s="134"/>
      <c r="IQ84" s="134"/>
      <c r="IR84" s="134"/>
      <c r="IS84" s="134"/>
      <c r="IT84" s="134"/>
      <c r="IU84" s="134"/>
      <c r="IV84" s="134"/>
      <c r="IW84" s="134"/>
      <c r="IX84" s="134"/>
      <c r="IY84" s="134"/>
      <c r="IZ84" s="134"/>
      <c r="JA84" s="134"/>
      <c r="JB84" s="134"/>
      <c r="JC84" s="134"/>
      <c r="JD84" s="134"/>
      <c r="JE84" s="134"/>
      <c r="JF84" s="134"/>
      <c r="JG84" s="134"/>
      <c r="JH84" s="134"/>
      <c r="JI84" s="134"/>
      <c r="JJ84" s="134"/>
      <c r="JK84" s="134"/>
      <c r="JL84" s="134"/>
      <c r="JM84" s="134"/>
      <c r="JN84" s="134"/>
      <c r="JO84" s="134"/>
      <c r="JP84" s="134"/>
      <c r="JQ84" s="134"/>
      <c r="JR84" s="134"/>
      <c r="JS84" s="134"/>
      <c r="JT84" s="134"/>
      <c r="JU84" s="134"/>
      <c r="JV84" s="134"/>
      <c r="JW84" s="134"/>
      <c r="JX84" s="134"/>
      <c r="JY84" s="134"/>
      <c r="JZ84" s="134"/>
      <c r="KA84" s="134"/>
      <c r="KB84" s="134"/>
      <c r="KC84" s="134"/>
      <c r="KD84" s="134"/>
      <c r="KE84" s="134"/>
      <c r="KF84" s="134"/>
      <c r="KG84" s="134"/>
      <c r="KH84" s="134"/>
      <c r="KI84" s="134"/>
      <c r="KJ84" s="134"/>
      <c r="KK84" s="134"/>
      <c r="KL84" s="134"/>
      <c r="KM84" s="134"/>
      <c r="KN84" s="134"/>
      <c r="KO84" s="134"/>
    </row>
    <row r="85" spans="1:307" ht="10" customHeight="1" x14ac:dyDescent="0.2">
      <c r="A85" s="143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  <c r="CW85" s="144"/>
      <c r="CX85" s="144"/>
      <c r="CY85" s="144"/>
      <c r="CZ85" s="144"/>
      <c r="DA85" s="144"/>
      <c r="DB85" s="144"/>
      <c r="DC85" s="144"/>
      <c r="DD85" s="144"/>
      <c r="DE85" s="144"/>
      <c r="DF85" s="144"/>
      <c r="DG85" s="144"/>
      <c r="DH85" s="144"/>
      <c r="DI85" s="144"/>
      <c r="DJ85" s="144"/>
      <c r="DK85" s="144"/>
      <c r="DL85" s="144"/>
      <c r="DM85" s="144"/>
      <c r="DN85" s="144"/>
      <c r="DO85" s="144"/>
      <c r="DP85" s="144"/>
      <c r="DQ85" s="144"/>
      <c r="DR85" s="144"/>
      <c r="DS85" s="144"/>
      <c r="DT85" s="144"/>
      <c r="DU85" s="144"/>
      <c r="DV85" s="144"/>
      <c r="DW85" s="144"/>
      <c r="DX85" s="144"/>
      <c r="DY85" s="144"/>
      <c r="DZ85" s="144"/>
      <c r="EA85" s="144"/>
      <c r="EB85" s="144"/>
      <c r="EC85" s="144"/>
      <c r="ED85" s="144"/>
      <c r="EE85" s="144"/>
      <c r="EF85" s="144"/>
      <c r="EG85" s="144"/>
      <c r="EH85" s="144"/>
      <c r="EI85" s="144"/>
      <c r="EJ85" s="144"/>
      <c r="EK85" s="144"/>
      <c r="EL85" s="144"/>
      <c r="EM85" s="144"/>
      <c r="EN85" s="144"/>
      <c r="EO85" s="144"/>
      <c r="EP85" s="144"/>
      <c r="EQ85" s="144"/>
      <c r="ER85" s="144"/>
      <c r="ES85" s="144"/>
      <c r="ET85" s="144"/>
      <c r="EU85" s="144"/>
      <c r="EV85" s="144"/>
      <c r="EW85" s="144"/>
      <c r="EX85" s="144"/>
      <c r="EY85" s="144"/>
      <c r="EZ85" s="144"/>
      <c r="FA85" s="144"/>
      <c r="FB85" s="144"/>
      <c r="FC85" s="144"/>
      <c r="FD85" s="144"/>
      <c r="FE85" s="144"/>
      <c r="FF85" s="144"/>
      <c r="FG85" s="144"/>
      <c r="FH85" s="144"/>
      <c r="FI85" s="144"/>
      <c r="FJ85" s="144"/>
      <c r="FK85" s="144"/>
      <c r="FL85" s="144"/>
      <c r="FM85" s="144"/>
      <c r="FN85" s="144"/>
      <c r="FO85" s="144"/>
      <c r="FP85" s="144"/>
      <c r="FQ85" s="144"/>
      <c r="FR85" s="144"/>
      <c r="FS85" s="144"/>
      <c r="FT85" s="144"/>
      <c r="FU85" s="144"/>
      <c r="FV85" s="144"/>
      <c r="FW85" s="144"/>
      <c r="FX85" s="144"/>
      <c r="FY85" s="144"/>
      <c r="FZ85" s="144"/>
      <c r="GA85" s="144"/>
      <c r="GB85" s="144"/>
      <c r="GC85" s="144"/>
      <c r="GD85" s="144"/>
      <c r="GE85" s="144"/>
      <c r="GF85" s="144"/>
      <c r="GG85" s="144"/>
      <c r="GH85" s="144"/>
      <c r="GI85" s="144"/>
      <c r="GJ85" s="144"/>
      <c r="GK85" s="144"/>
      <c r="GL85" s="144"/>
      <c r="GM85" s="144"/>
      <c r="GN85" s="144"/>
      <c r="GO85" s="144"/>
      <c r="GP85" s="144"/>
      <c r="GQ85" s="144"/>
      <c r="GR85" s="144"/>
      <c r="GS85" s="144"/>
      <c r="GT85" s="144"/>
      <c r="GU85" s="144"/>
      <c r="GV85" s="144"/>
      <c r="GW85" s="144"/>
      <c r="GX85" s="144"/>
      <c r="GY85" s="144"/>
      <c r="GZ85" s="144"/>
      <c r="HA85" s="144"/>
      <c r="HB85" s="144"/>
      <c r="HC85" s="144"/>
      <c r="HD85" s="144"/>
      <c r="HE85" s="144"/>
      <c r="HF85" s="144"/>
      <c r="HG85" s="144"/>
      <c r="HH85" s="144"/>
      <c r="HI85" s="144"/>
      <c r="HJ85" s="144"/>
      <c r="HK85" s="144"/>
      <c r="HL85" s="144"/>
      <c r="HM85" s="144"/>
      <c r="HN85" s="144"/>
      <c r="HO85" s="144"/>
      <c r="HP85" s="144"/>
      <c r="HQ85" s="144"/>
      <c r="HR85" s="144"/>
      <c r="HS85" s="144"/>
      <c r="HT85" s="144"/>
      <c r="HU85" s="144"/>
      <c r="HV85" s="144"/>
      <c r="HW85" s="144"/>
      <c r="HX85" s="144"/>
      <c r="HY85" s="144"/>
      <c r="HZ85" s="144"/>
      <c r="IA85" s="144"/>
      <c r="IB85" s="144"/>
      <c r="IC85" s="144"/>
      <c r="ID85" s="144"/>
      <c r="IE85" s="144"/>
      <c r="IF85" s="144"/>
      <c r="IG85" s="144"/>
      <c r="IH85" s="144"/>
      <c r="II85" s="144"/>
      <c r="IJ85" s="144"/>
      <c r="IK85" s="144"/>
      <c r="IL85" s="144"/>
      <c r="IM85" s="144"/>
      <c r="IN85" s="144"/>
      <c r="IO85" s="144"/>
      <c r="IP85" s="144"/>
      <c r="IQ85" s="144"/>
      <c r="IR85" s="144"/>
      <c r="IS85" s="144"/>
      <c r="IT85" s="144"/>
      <c r="IU85" s="144"/>
      <c r="IV85" s="144"/>
      <c r="IW85" s="144"/>
      <c r="IX85" s="144"/>
      <c r="IY85" s="144"/>
      <c r="IZ85" s="144"/>
      <c r="JA85" s="144"/>
      <c r="JB85" s="144"/>
      <c r="JC85" s="144"/>
      <c r="JD85" s="144"/>
      <c r="JE85" s="144"/>
      <c r="JF85" s="144"/>
      <c r="JG85" s="144"/>
      <c r="JH85" s="144"/>
      <c r="JI85" s="144"/>
      <c r="JJ85" s="144"/>
      <c r="JK85" s="144"/>
      <c r="JL85" s="144"/>
      <c r="JM85" s="144"/>
      <c r="JN85" s="144"/>
      <c r="JO85" s="144"/>
      <c r="JP85" s="144"/>
      <c r="JQ85" s="144"/>
      <c r="JR85" s="144"/>
      <c r="JS85" s="144"/>
      <c r="JT85" s="144"/>
      <c r="JU85" s="144"/>
      <c r="JV85" s="144"/>
      <c r="JW85" s="144"/>
      <c r="JX85" s="144"/>
      <c r="JY85" s="144"/>
      <c r="JZ85" s="144"/>
      <c r="KA85" s="144"/>
      <c r="KB85" s="144"/>
      <c r="KC85" s="144"/>
      <c r="KD85" s="144"/>
      <c r="KE85" s="144"/>
      <c r="KF85" s="144"/>
      <c r="KG85" s="144"/>
      <c r="KH85" s="144"/>
      <c r="KI85" s="144"/>
      <c r="KJ85" s="144"/>
      <c r="KK85" s="144"/>
      <c r="KL85" s="144"/>
      <c r="KM85" s="144"/>
      <c r="KN85" s="144"/>
      <c r="KO85" s="144"/>
    </row>
    <row r="86" spans="1:307" ht="10" customHeight="1" x14ac:dyDescent="0.2">
      <c r="A86" s="148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144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44"/>
      <c r="DR86" s="144"/>
      <c r="DS86" s="144"/>
      <c r="DT86" s="144"/>
      <c r="DU86" s="144"/>
      <c r="DV86" s="144"/>
      <c r="DW86" s="144"/>
      <c r="DX86" s="144"/>
      <c r="DY86" s="144"/>
      <c r="DZ86" s="144"/>
      <c r="EA86" s="144"/>
      <c r="EB86" s="144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  <c r="FD86" s="144"/>
      <c r="FE86" s="144"/>
      <c r="FF86" s="144"/>
      <c r="FG86" s="144"/>
      <c r="FH86" s="144"/>
      <c r="FI86" s="144"/>
      <c r="FJ86" s="144"/>
      <c r="FK86" s="144"/>
      <c r="FL86" s="144"/>
      <c r="FM86" s="144"/>
      <c r="FN86" s="144"/>
      <c r="FO86" s="144"/>
      <c r="FP86" s="144"/>
      <c r="FQ86" s="144"/>
      <c r="FR86" s="144"/>
      <c r="FS86" s="144"/>
      <c r="FT86" s="144"/>
      <c r="FU86" s="144"/>
      <c r="FV86" s="144"/>
      <c r="FW86" s="144"/>
      <c r="FX86" s="144"/>
      <c r="FY86" s="144"/>
      <c r="FZ86" s="144"/>
      <c r="GA86" s="144"/>
      <c r="GB86" s="144"/>
      <c r="GC86" s="144"/>
      <c r="GD86" s="144"/>
      <c r="GE86" s="144"/>
      <c r="GF86" s="144"/>
      <c r="GG86" s="144"/>
      <c r="GH86" s="144"/>
      <c r="GI86" s="144"/>
      <c r="GJ86" s="144"/>
      <c r="GK86" s="144"/>
      <c r="GL86" s="144"/>
      <c r="GM86" s="144"/>
      <c r="GN86" s="144"/>
      <c r="GO86" s="144"/>
      <c r="GP86" s="144"/>
      <c r="GQ86" s="144"/>
      <c r="GR86" s="144"/>
      <c r="GS86" s="144"/>
      <c r="GT86" s="144"/>
      <c r="GU86" s="144"/>
      <c r="GV86" s="144"/>
      <c r="GW86" s="144"/>
      <c r="GX86" s="144"/>
      <c r="GY86" s="144"/>
      <c r="GZ86" s="144"/>
      <c r="HA86" s="144"/>
      <c r="HB86" s="144"/>
      <c r="HC86" s="144"/>
      <c r="HD86" s="144"/>
      <c r="HE86" s="144"/>
      <c r="HF86" s="144"/>
      <c r="HG86" s="144"/>
      <c r="HH86" s="144"/>
      <c r="HI86" s="144"/>
      <c r="HJ86" s="144"/>
      <c r="HK86" s="144"/>
      <c r="HL86" s="144"/>
      <c r="HM86" s="144"/>
      <c r="HN86" s="144"/>
      <c r="HO86" s="144"/>
      <c r="HP86" s="144"/>
      <c r="HQ86" s="144"/>
      <c r="HR86" s="144"/>
      <c r="HS86" s="144"/>
      <c r="HT86" s="144"/>
      <c r="HU86" s="144"/>
      <c r="HV86" s="144"/>
      <c r="HW86" s="144"/>
      <c r="HX86" s="144"/>
      <c r="HY86" s="144"/>
      <c r="HZ86" s="144"/>
      <c r="IA86" s="144"/>
      <c r="IB86" s="144"/>
      <c r="IC86" s="144"/>
      <c r="ID86" s="144"/>
      <c r="IE86" s="144"/>
      <c r="IF86" s="144"/>
      <c r="IG86" s="144"/>
      <c r="IH86" s="144"/>
      <c r="II86" s="144"/>
      <c r="IJ86" s="144"/>
      <c r="IK86" s="144"/>
      <c r="IL86" s="144"/>
      <c r="IM86" s="144"/>
      <c r="IN86" s="144"/>
      <c r="IO86" s="144"/>
      <c r="IP86" s="144"/>
      <c r="IQ86" s="144"/>
      <c r="IR86" s="144"/>
      <c r="IS86" s="144"/>
      <c r="IT86" s="144"/>
      <c r="IU86" s="144"/>
      <c r="IV86" s="144"/>
      <c r="IW86" s="144"/>
      <c r="IX86" s="144"/>
      <c r="IY86" s="144"/>
      <c r="IZ86" s="144"/>
      <c r="JA86" s="144"/>
      <c r="JB86" s="144"/>
      <c r="JC86" s="144"/>
      <c r="JD86" s="144"/>
      <c r="JE86" s="144"/>
      <c r="JF86" s="144"/>
      <c r="JG86" s="144"/>
      <c r="JH86" s="144"/>
      <c r="JI86" s="144"/>
      <c r="JJ86" s="144"/>
      <c r="JK86" s="144"/>
      <c r="JL86" s="144"/>
      <c r="JM86" s="144"/>
      <c r="JN86" s="144"/>
      <c r="JO86" s="144"/>
      <c r="JP86" s="144"/>
      <c r="JQ86" s="144"/>
      <c r="JR86" s="144"/>
      <c r="JS86" s="144"/>
      <c r="JT86" s="144"/>
      <c r="JU86" s="144"/>
      <c r="JV86" s="144"/>
      <c r="JW86" s="144"/>
      <c r="JX86" s="144"/>
      <c r="JY86" s="144"/>
      <c r="JZ86" s="144"/>
      <c r="KA86" s="144"/>
      <c r="KB86" s="144"/>
      <c r="KC86" s="144"/>
      <c r="KD86" s="144"/>
      <c r="KE86" s="144"/>
      <c r="KF86" s="144"/>
      <c r="KG86" s="144"/>
      <c r="KH86" s="144"/>
      <c r="KI86" s="144"/>
      <c r="KJ86" s="144"/>
      <c r="KK86" s="144"/>
      <c r="KL86" s="144"/>
      <c r="KM86" s="144"/>
      <c r="KN86" s="144"/>
      <c r="KO86" s="144"/>
    </row>
    <row r="87" spans="1:307" ht="10" customHeight="1" x14ac:dyDescent="0.2">
      <c r="A87" s="148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  <c r="CW87" s="144"/>
      <c r="CX87" s="144"/>
      <c r="CY87" s="144"/>
      <c r="CZ87" s="144"/>
      <c r="DA87" s="144"/>
      <c r="DB87" s="144"/>
      <c r="DC87" s="144"/>
      <c r="DD87" s="144"/>
      <c r="DE87" s="144"/>
      <c r="DF87" s="144"/>
      <c r="DG87" s="144"/>
      <c r="DH87" s="144"/>
      <c r="DI87" s="144"/>
      <c r="DJ87" s="144"/>
      <c r="DK87" s="144"/>
      <c r="DL87" s="144"/>
      <c r="DM87" s="144"/>
      <c r="DN87" s="144"/>
      <c r="DO87" s="144"/>
      <c r="DP87" s="144"/>
      <c r="DQ87" s="144"/>
      <c r="DR87" s="144"/>
      <c r="DS87" s="144"/>
      <c r="DT87" s="144"/>
      <c r="DU87" s="144"/>
      <c r="DV87" s="144"/>
      <c r="DW87" s="144"/>
      <c r="DX87" s="144"/>
      <c r="DY87" s="144"/>
      <c r="DZ87" s="144"/>
      <c r="EA87" s="144"/>
      <c r="EB87" s="144"/>
      <c r="EC87" s="144"/>
      <c r="ED87" s="144"/>
      <c r="EE87" s="144"/>
      <c r="EF87" s="144"/>
      <c r="EG87" s="144"/>
      <c r="EH87" s="144"/>
      <c r="EI87" s="144"/>
      <c r="EJ87" s="144"/>
      <c r="EK87" s="144"/>
      <c r="EL87" s="144"/>
      <c r="EM87" s="144"/>
      <c r="EN87" s="144"/>
      <c r="EO87" s="144"/>
      <c r="EP87" s="144"/>
      <c r="EQ87" s="144"/>
      <c r="ER87" s="144"/>
      <c r="ES87" s="144"/>
      <c r="ET87" s="144"/>
      <c r="EU87" s="144"/>
      <c r="EV87" s="144"/>
      <c r="EW87" s="144"/>
      <c r="EX87" s="144"/>
      <c r="EY87" s="144"/>
      <c r="EZ87" s="144"/>
      <c r="FA87" s="144"/>
      <c r="FB87" s="144"/>
      <c r="FC87" s="144"/>
      <c r="FD87" s="144"/>
      <c r="FE87" s="144"/>
      <c r="FF87" s="144"/>
      <c r="FG87" s="144"/>
      <c r="FH87" s="144"/>
      <c r="FI87" s="144"/>
      <c r="FJ87" s="144"/>
      <c r="FK87" s="144"/>
      <c r="FL87" s="144"/>
      <c r="FM87" s="144"/>
      <c r="FN87" s="144"/>
      <c r="FO87" s="144"/>
      <c r="FP87" s="144"/>
      <c r="FQ87" s="144"/>
      <c r="FR87" s="144"/>
      <c r="FS87" s="144"/>
      <c r="FT87" s="144"/>
      <c r="FU87" s="144"/>
      <c r="FV87" s="144"/>
      <c r="FW87" s="144"/>
      <c r="FX87" s="144"/>
      <c r="FY87" s="144"/>
      <c r="FZ87" s="144"/>
      <c r="GA87" s="144"/>
      <c r="GB87" s="144"/>
      <c r="GC87" s="144"/>
      <c r="GD87" s="144"/>
      <c r="GE87" s="144"/>
      <c r="GF87" s="144"/>
      <c r="GG87" s="144"/>
      <c r="GH87" s="144"/>
      <c r="GI87" s="144"/>
      <c r="GJ87" s="144"/>
      <c r="GK87" s="144"/>
      <c r="GL87" s="144"/>
      <c r="GM87" s="144"/>
      <c r="GN87" s="144"/>
      <c r="GO87" s="144"/>
      <c r="GP87" s="144"/>
      <c r="GQ87" s="144"/>
      <c r="GR87" s="144"/>
      <c r="GS87" s="144"/>
      <c r="GT87" s="144"/>
      <c r="GU87" s="144"/>
      <c r="GV87" s="144"/>
      <c r="GW87" s="144"/>
      <c r="GX87" s="144"/>
      <c r="GY87" s="144"/>
      <c r="GZ87" s="144"/>
      <c r="HA87" s="144"/>
      <c r="HB87" s="144"/>
      <c r="HC87" s="144"/>
      <c r="HD87" s="144"/>
      <c r="HE87" s="144"/>
      <c r="HF87" s="144"/>
      <c r="HG87" s="144"/>
      <c r="HH87" s="144"/>
      <c r="HI87" s="144"/>
      <c r="HJ87" s="144"/>
      <c r="HK87" s="144"/>
      <c r="HL87" s="144"/>
      <c r="HM87" s="144"/>
      <c r="HN87" s="144"/>
      <c r="HO87" s="144"/>
      <c r="HP87" s="144"/>
      <c r="HQ87" s="144"/>
      <c r="HR87" s="144"/>
      <c r="HS87" s="144"/>
      <c r="HT87" s="144"/>
      <c r="HU87" s="144"/>
      <c r="HV87" s="144"/>
      <c r="HW87" s="144"/>
      <c r="HX87" s="144"/>
      <c r="HY87" s="144"/>
      <c r="HZ87" s="144"/>
      <c r="IA87" s="144"/>
      <c r="IB87" s="144"/>
      <c r="IC87" s="144"/>
      <c r="ID87" s="144"/>
      <c r="IE87" s="144"/>
      <c r="IF87" s="144"/>
      <c r="IG87" s="144"/>
      <c r="IH87" s="144"/>
      <c r="II87" s="144"/>
      <c r="IJ87" s="144"/>
      <c r="IK87" s="144"/>
      <c r="IL87" s="144"/>
      <c r="IM87" s="144"/>
      <c r="IN87" s="144"/>
      <c r="IO87" s="144"/>
      <c r="IP87" s="144"/>
      <c r="IQ87" s="144"/>
      <c r="IR87" s="144"/>
      <c r="IS87" s="144"/>
      <c r="IT87" s="144"/>
      <c r="IU87" s="144"/>
      <c r="IV87" s="144"/>
      <c r="IW87" s="144"/>
      <c r="IX87" s="144"/>
      <c r="IY87" s="144"/>
      <c r="IZ87" s="144"/>
      <c r="JA87" s="144"/>
      <c r="JB87" s="144"/>
      <c r="JC87" s="144"/>
      <c r="JD87" s="144"/>
      <c r="JE87" s="144"/>
      <c r="JF87" s="144"/>
      <c r="JG87" s="144"/>
      <c r="JH87" s="144"/>
      <c r="JI87" s="144"/>
      <c r="JJ87" s="144"/>
      <c r="JK87" s="144"/>
      <c r="JL87" s="144"/>
      <c r="JM87" s="144"/>
      <c r="JN87" s="144"/>
      <c r="JO87" s="144"/>
      <c r="JP87" s="144"/>
      <c r="JQ87" s="144"/>
      <c r="JR87" s="144"/>
      <c r="JS87" s="144"/>
      <c r="JT87" s="144"/>
      <c r="JU87" s="144"/>
      <c r="JV87" s="144"/>
      <c r="JW87" s="144"/>
      <c r="JX87" s="144"/>
      <c r="JY87" s="144"/>
      <c r="JZ87" s="144"/>
      <c r="KA87" s="144"/>
      <c r="KB87" s="144"/>
      <c r="KC87" s="144"/>
      <c r="KD87" s="144"/>
      <c r="KE87" s="144"/>
      <c r="KF87" s="144"/>
      <c r="KG87" s="144"/>
      <c r="KH87" s="144"/>
      <c r="KI87" s="144"/>
      <c r="KJ87" s="144"/>
      <c r="KK87" s="144"/>
      <c r="KL87" s="144"/>
      <c r="KM87" s="144"/>
      <c r="KN87" s="144"/>
      <c r="KO87" s="144"/>
    </row>
    <row r="88" spans="1:307" ht="10" customHeight="1" x14ac:dyDescent="0.2">
      <c r="A88" s="148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  <c r="FD88" s="144"/>
      <c r="FE88" s="144"/>
      <c r="FF88" s="144"/>
      <c r="FG88" s="144"/>
      <c r="FH88" s="144"/>
      <c r="FI88" s="144"/>
      <c r="FJ88" s="144"/>
      <c r="FK88" s="144"/>
      <c r="FL88" s="144"/>
      <c r="FM88" s="144"/>
      <c r="FN88" s="144"/>
      <c r="FO88" s="144"/>
      <c r="FP88" s="144"/>
      <c r="FQ88" s="144"/>
      <c r="FR88" s="144"/>
      <c r="FS88" s="144"/>
      <c r="FT88" s="144"/>
      <c r="FU88" s="144"/>
      <c r="FV88" s="144"/>
      <c r="FW88" s="144"/>
      <c r="FX88" s="144"/>
      <c r="FY88" s="144"/>
      <c r="FZ88" s="144"/>
      <c r="GA88" s="144"/>
      <c r="GB88" s="144"/>
      <c r="GC88" s="144"/>
      <c r="GD88" s="144"/>
      <c r="GE88" s="144"/>
      <c r="GF88" s="144"/>
      <c r="GG88" s="144"/>
      <c r="GH88" s="144"/>
      <c r="GI88" s="144"/>
      <c r="GJ88" s="144"/>
      <c r="GK88" s="144"/>
      <c r="GL88" s="144"/>
      <c r="GM88" s="144"/>
      <c r="GN88" s="144"/>
      <c r="GO88" s="144"/>
      <c r="GP88" s="144"/>
      <c r="GQ88" s="144"/>
      <c r="GR88" s="144"/>
      <c r="GS88" s="144"/>
      <c r="GT88" s="144"/>
      <c r="GU88" s="144"/>
      <c r="GV88" s="144"/>
      <c r="GW88" s="144"/>
      <c r="GX88" s="144"/>
      <c r="GY88" s="144"/>
      <c r="GZ88" s="144"/>
      <c r="HA88" s="144"/>
      <c r="HB88" s="144"/>
      <c r="HC88" s="144"/>
      <c r="HD88" s="144"/>
      <c r="HE88" s="144"/>
      <c r="HF88" s="144"/>
      <c r="HG88" s="144"/>
      <c r="HH88" s="144"/>
      <c r="HI88" s="144"/>
      <c r="HJ88" s="144"/>
      <c r="HK88" s="144"/>
      <c r="HL88" s="144"/>
      <c r="HM88" s="144"/>
      <c r="HN88" s="144"/>
      <c r="HO88" s="144"/>
      <c r="HP88" s="144"/>
      <c r="HQ88" s="144"/>
      <c r="HR88" s="144"/>
      <c r="HS88" s="144"/>
      <c r="HT88" s="144"/>
      <c r="HU88" s="144"/>
      <c r="HV88" s="144"/>
      <c r="HW88" s="144"/>
      <c r="HX88" s="144"/>
      <c r="HY88" s="144"/>
      <c r="HZ88" s="144"/>
      <c r="IA88" s="144"/>
      <c r="IB88" s="144"/>
      <c r="IC88" s="144"/>
      <c r="ID88" s="144"/>
      <c r="IE88" s="144"/>
      <c r="IF88" s="144"/>
      <c r="IG88" s="144"/>
      <c r="IH88" s="144"/>
      <c r="II88" s="144"/>
      <c r="IJ88" s="144"/>
      <c r="IK88" s="144"/>
      <c r="IL88" s="144"/>
      <c r="IM88" s="144"/>
      <c r="IN88" s="144"/>
      <c r="IO88" s="144"/>
      <c r="IP88" s="144"/>
      <c r="IQ88" s="144"/>
      <c r="IR88" s="144"/>
      <c r="IS88" s="144"/>
      <c r="IT88" s="144"/>
      <c r="IU88" s="144"/>
      <c r="IV88" s="144"/>
      <c r="IW88" s="144"/>
      <c r="IX88" s="144"/>
      <c r="IY88" s="144"/>
      <c r="IZ88" s="144"/>
      <c r="JA88" s="144"/>
      <c r="JB88" s="144"/>
      <c r="JC88" s="144"/>
      <c r="JD88" s="144"/>
      <c r="JE88" s="144"/>
      <c r="JF88" s="144"/>
      <c r="JG88" s="144"/>
      <c r="JH88" s="144"/>
      <c r="JI88" s="144"/>
      <c r="JJ88" s="144"/>
      <c r="JK88" s="144"/>
      <c r="JL88" s="144"/>
      <c r="JM88" s="144"/>
      <c r="JN88" s="144"/>
      <c r="JO88" s="144"/>
      <c r="JP88" s="144"/>
      <c r="JQ88" s="144"/>
      <c r="JR88" s="144"/>
      <c r="JS88" s="144"/>
      <c r="JT88" s="144"/>
      <c r="JU88" s="144"/>
      <c r="JV88" s="144"/>
      <c r="JW88" s="144"/>
      <c r="JX88" s="144"/>
      <c r="JY88" s="144"/>
      <c r="JZ88" s="144"/>
      <c r="KA88" s="144"/>
      <c r="KB88" s="144"/>
      <c r="KC88" s="144"/>
      <c r="KD88" s="144"/>
      <c r="KE88" s="144"/>
      <c r="KF88" s="144"/>
      <c r="KG88" s="144"/>
      <c r="KH88" s="144"/>
      <c r="KI88" s="144"/>
      <c r="KJ88" s="144"/>
      <c r="KK88" s="144"/>
      <c r="KL88" s="144"/>
      <c r="KM88" s="144"/>
      <c r="KN88" s="144"/>
      <c r="KO88" s="144"/>
    </row>
    <row r="89" spans="1:307" ht="10" customHeight="1" x14ac:dyDescent="0.2">
      <c r="A89" s="148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  <c r="CT89" s="144"/>
      <c r="CU89" s="144"/>
      <c r="CV89" s="144"/>
      <c r="CW89" s="144"/>
      <c r="CX89" s="144"/>
      <c r="CY89" s="144"/>
      <c r="CZ89" s="144"/>
      <c r="DA89" s="144"/>
      <c r="DB89" s="144"/>
      <c r="DC89" s="144"/>
      <c r="DD89" s="144"/>
      <c r="DE89" s="144"/>
      <c r="DF89" s="144"/>
      <c r="DG89" s="144"/>
      <c r="DH89" s="144"/>
      <c r="DI89" s="144"/>
      <c r="DJ89" s="144"/>
      <c r="DK89" s="144"/>
      <c r="DL89" s="144"/>
      <c r="DM89" s="144"/>
      <c r="DN89" s="144"/>
      <c r="DO89" s="144"/>
      <c r="DP89" s="144"/>
      <c r="DQ89" s="144"/>
      <c r="DR89" s="144"/>
      <c r="DS89" s="144"/>
      <c r="DT89" s="144"/>
      <c r="DU89" s="144"/>
      <c r="DV89" s="144"/>
      <c r="DW89" s="144"/>
      <c r="DX89" s="144"/>
      <c r="DY89" s="144"/>
      <c r="DZ89" s="144"/>
      <c r="EA89" s="144"/>
      <c r="EB89" s="144"/>
      <c r="EC89" s="144"/>
      <c r="ED89" s="144"/>
      <c r="EE89" s="144"/>
      <c r="EF89" s="144"/>
      <c r="EG89" s="144"/>
      <c r="EH89" s="144"/>
      <c r="EI89" s="144"/>
      <c r="EJ89" s="144"/>
      <c r="EK89" s="144"/>
      <c r="EL89" s="144"/>
      <c r="EM89" s="144"/>
      <c r="EN89" s="144"/>
      <c r="EO89" s="144"/>
      <c r="EP89" s="144"/>
      <c r="EQ89" s="144"/>
      <c r="ER89" s="144"/>
      <c r="ES89" s="144"/>
      <c r="ET89" s="144"/>
      <c r="EU89" s="144"/>
      <c r="EV89" s="144"/>
      <c r="EW89" s="144"/>
      <c r="EX89" s="144"/>
      <c r="EY89" s="144"/>
      <c r="EZ89" s="144"/>
      <c r="FA89" s="144"/>
      <c r="FB89" s="144"/>
      <c r="FC89" s="144"/>
      <c r="FD89" s="144"/>
      <c r="FE89" s="144"/>
      <c r="FF89" s="144"/>
      <c r="FG89" s="144"/>
      <c r="FH89" s="144"/>
      <c r="FI89" s="144"/>
      <c r="FJ89" s="144"/>
      <c r="FK89" s="144"/>
      <c r="FL89" s="144"/>
      <c r="FM89" s="144"/>
      <c r="FN89" s="144"/>
      <c r="FO89" s="144"/>
      <c r="FP89" s="144"/>
      <c r="FQ89" s="144"/>
      <c r="FR89" s="144"/>
      <c r="FS89" s="144"/>
      <c r="FT89" s="144"/>
      <c r="FU89" s="144"/>
      <c r="FV89" s="144"/>
      <c r="FW89" s="144"/>
      <c r="FX89" s="144"/>
      <c r="FY89" s="144"/>
      <c r="FZ89" s="144"/>
      <c r="GA89" s="144"/>
      <c r="GB89" s="144"/>
      <c r="GC89" s="144"/>
      <c r="GD89" s="144"/>
      <c r="GE89" s="144"/>
      <c r="GF89" s="144"/>
      <c r="GG89" s="144"/>
      <c r="GH89" s="144"/>
      <c r="GI89" s="144"/>
      <c r="GJ89" s="144"/>
      <c r="GK89" s="144"/>
      <c r="GL89" s="144"/>
      <c r="GM89" s="144"/>
      <c r="GN89" s="144"/>
      <c r="GO89" s="144"/>
      <c r="GP89" s="144"/>
      <c r="GQ89" s="144"/>
      <c r="GR89" s="144"/>
      <c r="GS89" s="144"/>
      <c r="GT89" s="144"/>
      <c r="GU89" s="144"/>
      <c r="GV89" s="144"/>
      <c r="GW89" s="144"/>
      <c r="GX89" s="144"/>
      <c r="GY89" s="144"/>
      <c r="GZ89" s="144"/>
      <c r="HA89" s="144"/>
      <c r="HB89" s="144"/>
      <c r="HC89" s="144"/>
      <c r="HD89" s="144"/>
      <c r="HE89" s="144"/>
      <c r="HF89" s="144"/>
      <c r="HG89" s="144"/>
      <c r="HH89" s="144"/>
      <c r="HI89" s="144"/>
      <c r="HJ89" s="144"/>
      <c r="HK89" s="144"/>
      <c r="HL89" s="144"/>
      <c r="HM89" s="144"/>
      <c r="HN89" s="144"/>
      <c r="HO89" s="144"/>
      <c r="HP89" s="144"/>
      <c r="HQ89" s="144"/>
      <c r="HR89" s="144"/>
      <c r="HS89" s="144"/>
      <c r="HT89" s="144"/>
      <c r="HU89" s="144"/>
      <c r="HV89" s="144"/>
      <c r="HW89" s="144"/>
      <c r="HX89" s="144"/>
      <c r="HY89" s="144"/>
      <c r="HZ89" s="144"/>
      <c r="IA89" s="144"/>
      <c r="IB89" s="144"/>
      <c r="IC89" s="144"/>
      <c r="ID89" s="144"/>
      <c r="IE89" s="144"/>
      <c r="IF89" s="144"/>
      <c r="IG89" s="144"/>
      <c r="IH89" s="144"/>
      <c r="II89" s="144"/>
      <c r="IJ89" s="144"/>
      <c r="IK89" s="144"/>
      <c r="IL89" s="144"/>
      <c r="IM89" s="144"/>
      <c r="IN89" s="144"/>
      <c r="IO89" s="144"/>
      <c r="IP89" s="144"/>
      <c r="IQ89" s="144"/>
      <c r="IR89" s="144"/>
      <c r="IS89" s="144"/>
      <c r="IT89" s="144"/>
      <c r="IU89" s="144"/>
      <c r="IV89" s="144"/>
      <c r="IW89" s="144"/>
      <c r="IX89" s="144"/>
      <c r="IY89" s="144"/>
      <c r="IZ89" s="144"/>
      <c r="JA89" s="144"/>
      <c r="JB89" s="144"/>
      <c r="JC89" s="144"/>
      <c r="JD89" s="144"/>
      <c r="JE89" s="144"/>
      <c r="JF89" s="144"/>
      <c r="JG89" s="144"/>
      <c r="JH89" s="144"/>
      <c r="JI89" s="144"/>
      <c r="JJ89" s="144"/>
      <c r="JK89" s="144"/>
      <c r="JL89" s="144"/>
      <c r="JM89" s="144"/>
      <c r="JN89" s="144"/>
      <c r="JO89" s="144"/>
      <c r="JP89" s="144"/>
      <c r="JQ89" s="144"/>
      <c r="JR89" s="144"/>
      <c r="JS89" s="144"/>
      <c r="JT89" s="144"/>
      <c r="JU89" s="144"/>
      <c r="JV89" s="144"/>
      <c r="JW89" s="144"/>
      <c r="JX89" s="144"/>
      <c r="JY89" s="144"/>
      <c r="JZ89" s="144"/>
      <c r="KA89" s="144"/>
      <c r="KB89" s="144"/>
      <c r="KC89" s="144"/>
      <c r="KD89" s="144"/>
      <c r="KE89" s="144"/>
      <c r="KF89" s="144"/>
      <c r="KG89" s="144"/>
      <c r="KH89" s="144"/>
      <c r="KI89" s="144"/>
      <c r="KJ89" s="144"/>
      <c r="KK89" s="144"/>
      <c r="KL89" s="144"/>
      <c r="KM89" s="144"/>
      <c r="KN89" s="144"/>
      <c r="KO89" s="144"/>
    </row>
    <row r="90" spans="1:307" ht="10" customHeight="1" x14ac:dyDescent="0.2">
      <c r="A90" s="148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  <c r="CW90" s="144"/>
      <c r="CX90" s="144"/>
      <c r="CY90" s="144"/>
      <c r="CZ90" s="144"/>
      <c r="DA90" s="144"/>
      <c r="DB90" s="144"/>
      <c r="DC90" s="144"/>
      <c r="DD90" s="144"/>
      <c r="DE90" s="144"/>
      <c r="DF90" s="144"/>
      <c r="DG90" s="144"/>
      <c r="DH90" s="144"/>
      <c r="DI90" s="144"/>
      <c r="DJ90" s="144"/>
      <c r="DK90" s="144"/>
      <c r="DL90" s="144"/>
      <c r="DM90" s="144"/>
      <c r="DN90" s="144"/>
      <c r="DO90" s="144"/>
      <c r="DP90" s="144"/>
      <c r="DQ90" s="144"/>
      <c r="DR90" s="144"/>
      <c r="DS90" s="144"/>
      <c r="DT90" s="144"/>
      <c r="DU90" s="144"/>
      <c r="DV90" s="144"/>
      <c r="DW90" s="144"/>
      <c r="DX90" s="144"/>
      <c r="DY90" s="144"/>
      <c r="DZ90" s="144"/>
      <c r="EA90" s="144"/>
      <c r="EB90" s="144"/>
      <c r="EC90" s="144"/>
      <c r="ED90" s="144"/>
      <c r="EE90" s="144"/>
      <c r="EF90" s="144"/>
      <c r="EG90" s="144"/>
      <c r="EH90" s="144"/>
      <c r="EI90" s="144"/>
      <c r="EJ90" s="144"/>
      <c r="EK90" s="144"/>
      <c r="EL90" s="144"/>
      <c r="EM90" s="144"/>
      <c r="EN90" s="144"/>
      <c r="EO90" s="144"/>
      <c r="EP90" s="144"/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144"/>
      <c r="FB90" s="144"/>
      <c r="FC90" s="144"/>
      <c r="FD90" s="144"/>
      <c r="FE90" s="144"/>
      <c r="FF90" s="144"/>
      <c r="FG90" s="144"/>
      <c r="FH90" s="144"/>
      <c r="FI90" s="144"/>
      <c r="FJ90" s="144"/>
      <c r="FK90" s="144"/>
      <c r="FL90" s="144"/>
      <c r="FM90" s="144"/>
      <c r="FN90" s="144"/>
      <c r="FO90" s="144"/>
      <c r="FP90" s="144"/>
      <c r="FQ90" s="144"/>
      <c r="FR90" s="144"/>
      <c r="FS90" s="144"/>
      <c r="FT90" s="144"/>
      <c r="FU90" s="144"/>
      <c r="FV90" s="144"/>
      <c r="FW90" s="144"/>
      <c r="FX90" s="144"/>
      <c r="FY90" s="144"/>
      <c r="FZ90" s="144"/>
      <c r="GA90" s="144"/>
      <c r="GB90" s="144"/>
      <c r="GC90" s="144"/>
      <c r="GD90" s="144"/>
      <c r="GE90" s="144"/>
      <c r="GF90" s="144"/>
      <c r="GG90" s="144"/>
      <c r="GH90" s="144"/>
      <c r="GI90" s="144"/>
      <c r="GJ90" s="144"/>
      <c r="GK90" s="144"/>
      <c r="GL90" s="144"/>
      <c r="GM90" s="144"/>
      <c r="GN90" s="144"/>
      <c r="GO90" s="144"/>
      <c r="GP90" s="144"/>
      <c r="GQ90" s="144"/>
      <c r="GR90" s="144"/>
      <c r="GS90" s="144"/>
      <c r="GT90" s="144"/>
      <c r="GU90" s="144"/>
      <c r="GV90" s="144"/>
      <c r="GW90" s="144"/>
      <c r="GX90" s="144"/>
      <c r="GY90" s="144"/>
      <c r="GZ90" s="144"/>
      <c r="HA90" s="144"/>
      <c r="HB90" s="144"/>
      <c r="HC90" s="144"/>
      <c r="HD90" s="144"/>
      <c r="HE90" s="144"/>
      <c r="HF90" s="144"/>
      <c r="HG90" s="144"/>
      <c r="HH90" s="144"/>
      <c r="HI90" s="144"/>
      <c r="HJ90" s="144"/>
      <c r="HK90" s="144"/>
      <c r="HL90" s="144"/>
      <c r="HM90" s="144"/>
      <c r="HN90" s="144"/>
      <c r="HO90" s="144"/>
      <c r="HP90" s="144"/>
      <c r="HQ90" s="144"/>
      <c r="HR90" s="144"/>
      <c r="HS90" s="144"/>
      <c r="HT90" s="144"/>
      <c r="HU90" s="144"/>
      <c r="HV90" s="144"/>
      <c r="HW90" s="144"/>
      <c r="HX90" s="144"/>
      <c r="HY90" s="144"/>
      <c r="HZ90" s="144"/>
      <c r="IA90" s="144"/>
      <c r="IB90" s="144"/>
      <c r="IC90" s="144"/>
      <c r="ID90" s="144"/>
      <c r="IE90" s="144"/>
      <c r="IF90" s="144"/>
      <c r="IG90" s="144"/>
      <c r="IH90" s="144"/>
      <c r="II90" s="144"/>
      <c r="IJ90" s="144"/>
      <c r="IK90" s="144"/>
      <c r="IL90" s="144"/>
      <c r="IM90" s="144"/>
      <c r="IN90" s="144"/>
      <c r="IO90" s="144"/>
      <c r="IP90" s="144"/>
      <c r="IQ90" s="144"/>
      <c r="IR90" s="144"/>
      <c r="IS90" s="144"/>
      <c r="IT90" s="144"/>
      <c r="IU90" s="144"/>
      <c r="IV90" s="144"/>
      <c r="IW90" s="144"/>
      <c r="IX90" s="144"/>
      <c r="IY90" s="144"/>
      <c r="IZ90" s="144"/>
      <c r="JA90" s="144"/>
      <c r="JB90" s="144"/>
      <c r="JC90" s="144"/>
      <c r="JD90" s="144"/>
      <c r="JE90" s="144"/>
      <c r="JF90" s="144"/>
      <c r="JG90" s="144"/>
      <c r="JH90" s="144"/>
      <c r="JI90" s="144"/>
      <c r="JJ90" s="144"/>
      <c r="JK90" s="144"/>
      <c r="JL90" s="144"/>
      <c r="JM90" s="144"/>
      <c r="JN90" s="144"/>
      <c r="JO90" s="144"/>
      <c r="JP90" s="144"/>
      <c r="JQ90" s="144"/>
      <c r="JR90" s="144"/>
      <c r="JS90" s="144"/>
      <c r="JT90" s="144"/>
      <c r="JU90" s="144"/>
      <c r="JV90" s="144"/>
      <c r="JW90" s="144"/>
      <c r="JX90" s="144"/>
      <c r="JY90" s="144"/>
      <c r="JZ90" s="144"/>
      <c r="KA90" s="144"/>
      <c r="KB90" s="144"/>
      <c r="KC90" s="144"/>
      <c r="KD90" s="144"/>
      <c r="KE90" s="144"/>
      <c r="KF90" s="144"/>
      <c r="KG90" s="144"/>
      <c r="KH90" s="144"/>
      <c r="KI90" s="144"/>
      <c r="KJ90" s="144"/>
      <c r="KK90" s="144"/>
      <c r="KL90" s="144"/>
      <c r="KM90" s="144"/>
      <c r="KN90" s="144"/>
      <c r="KO90" s="144"/>
    </row>
    <row r="91" spans="1:307" ht="10" customHeight="1" x14ac:dyDescent="0.2">
      <c r="A91" s="148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  <c r="CW91" s="144"/>
      <c r="CX91" s="144"/>
      <c r="CY91" s="144"/>
      <c r="CZ91" s="144"/>
      <c r="DA91" s="144"/>
      <c r="DB91" s="144"/>
      <c r="DC91" s="144"/>
      <c r="DD91" s="144"/>
      <c r="DE91" s="144"/>
      <c r="DF91" s="144"/>
      <c r="DG91" s="144"/>
      <c r="DH91" s="144"/>
      <c r="DI91" s="144"/>
      <c r="DJ91" s="144"/>
      <c r="DK91" s="144"/>
      <c r="DL91" s="144"/>
      <c r="DM91" s="144"/>
      <c r="DN91" s="144"/>
      <c r="DO91" s="144"/>
      <c r="DP91" s="144"/>
      <c r="DQ91" s="144"/>
      <c r="DR91" s="144"/>
      <c r="DS91" s="144"/>
      <c r="DT91" s="144"/>
      <c r="DU91" s="144"/>
      <c r="DV91" s="144"/>
      <c r="DW91" s="144"/>
      <c r="DX91" s="144"/>
      <c r="DY91" s="144"/>
      <c r="DZ91" s="144"/>
      <c r="EA91" s="144"/>
      <c r="EB91" s="144"/>
      <c r="EC91" s="144"/>
      <c r="ED91" s="144"/>
      <c r="EE91" s="144"/>
      <c r="EF91" s="144"/>
      <c r="EG91" s="144"/>
      <c r="EH91" s="144"/>
      <c r="EI91" s="144"/>
      <c r="EJ91" s="144"/>
      <c r="EK91" s="144"/>
      <c r="EL91" s="144"/>
      <c r="EM91" s="144"/>
      <c r="EN91" s="144"/>
      <c r="EO91" s="144"/>
      <c r="EP91" s="144"/>
      <c r="EQ91" s="144"/>
      <c r="ER91" s="144"/>
      <c r="ES91" s="144"/>
      <c r="ET91" s="144"/>
      <c r="EU91" s="144"/>
      <c r="EV91" s="144"/>
      <c r="EW91" s="144"/>
      <c r="EX91" s="144"/>
      <c r="EY91" s="144"/>
      <c r="EZ91" s="144"/>
      <c r="FA91" s="144"/>
      <c r="FB91" s="144"/>
      <c r="FC91" s="144"/>
      <c r="FD91" s="144"/>
      <c r="FE91" s="144"/>
      <c r="FF91" s="144"/>
      <c r="FG91" s="144"/>
      <c r="FH91" s="144"/>
      <c r="FI91" s="144"/>
      <c r="FJ91" s="144"/>
      <c r="FK91" s="144"/>
      <c r="FL91" s="144"/>
      <c r="FM91" s="144"/>
      <c r="FN91" s="144"/>
      <c r="FO91" s="144"/>
      <c r="FP91" s="144"/>
      <c r="FQ91" s="144"/>
      <c r="FR91" s="144"/>
      <c r="FS91" s="144"/>
      <c r="FT91" s="144"/>
      <c r="FU91" s="144"/>
      <c r="FV91" s="144"/>
      <c r="FW91" s="144"/>
      <c r="FX91" s="144"/>
      <c r="FY91" s="144"/>
      <c r="FZ91" s="144"/>
      <c r="GA91" s="144"/>
      <c r="GB91" s="144"/>
      <c r="GC91" s="144"/>
      <c r="GD91" s="144"/>
      <c r="GE91" s="144"/>
      <c r="GF91" s="144"/>
      <c r="GG91" s="144"/>
      <c r="GH91" s="144"/>
      <c r="GI91" s="144"/>
      <c r="GJ91" s="144"/>
      <c r="GK91" s="144"/>
      <c r="GL91" s="144"/>
      <c r="GM91" s="144"/>
      <c r="GN91" s="144"/>
      <c r="GO91" s="144"/>
      <c r="GP91" s="144"/>
      <c r="GQ91" s="144"/>
      <c r="GR91" s="144"/>
      <c r="GS91" s="144"/>
      <c r="GT91" s="144"/>
      <c r="GU91" s="144"/>
      <c r="GV91" s="144"/>
      <c r="GW91" s="144"/>
      <c r="GX91" s="144"/>
      <c r="GY91" s="144"/>
      <c r="GZ91" s="144"/>
      <c r="HA91" s="144"/>
      <c r="HB91" s="144"/>
      <c r="HC91" s="144"/>
      <c r="HD91" s="144"/>
      <c r="HE91" s="144"/>
      <c r="HF91" s="144"/>
      <c r="HG91" s="144"/>
      <c r="HH91" s="144"/>
      <c r="HI91" s="144"/>
      <c r="HJ91" s="144"/>
      <c r="HK91" s="144"/>
      <c r="HL91" s="144"/>
      <c r="HM91" s="144"/>
      <c r="HN91" s="144"/>
      <c r="HO91" s="144"/>
      <c r="HP91" s="144"/>
      <c r="HQ91" s="144"/>
      <c r="HR91" s="144"/>
      <c r="HS91" s="144"/>
      <c r="HT91" s="144"/>
      <c r="HU91" s="144"/>
      <c r="HV91" s="144"/>
      <c r="HW91" s="144"/>
      <c r="HX91" s="144"/>
      <c r="HY91" s="144"/>
      <c r="HZ91" s="144"/>
      <c r="IA91" s="144"/>
      <c r="IB91" s="144"/>
      <c r="IC91" s="144"/>
      <c r="ID91" s="144"/>
      <c r="IE91" s="144"/>
      <c r="IF91" s="144"/>
      <c r="IG91" s="144"/>
      <c r="IH91" s="144"/>
      <c r="II91" s="144"/>
      <c r="IJ91" s="144"/>
      <c r="IK91" s="144"/>
      <c r="IL91" s="144"/>
      <c r="IM91" s="144"/>
      <c r="IN91" s="144"/>
      <c r="IO91" s="144"/>
      <c r="IP91" s="144"/>
      <c r="IQ91" s="144"/>
      <c r="IR91" s="144"/>
      <c r="IS91" s="144"/>
      <c r="IT91" s="144"/>
      <c r="IU91" s="144"/>
      <c r="IV91" s="144"/>
      <c r="IW91" s="144"/>
      <c r="IX91" s="144"/>
      <c r="IY91" s="144"/>
      <c r="IZ91" s="144"/>
      <c r="JA91" s="144"/>
      <c r="JB91" s="144"/>
      <c r="JC91" s="144"/>
      <c r="JD91" s="144"/>
      <c r="JE91" s="144"/>
      <c r="JF91" s="144"/>
      <c r="JG91" s="144"/>
      <c r="JH91" s="144"/>
      <c r="JI91" s="144"/>
      <c r="JJ91" s="144"/>
      <c r="JK91" s="144"/>
      <c r="JL91" s="144"/>
      <c r="JM91" s="144"/>
      <c r="JN91" s="144"/>
      <c r="JO91" s="144"/>
      <c r="JP91" s="144"/>
      <c r="JQ91" s="144"/>
      <c r="JR91" s="144"/>
      <c r="JS91" s="144"/>
      <c r="JT91" s="144"/>
      <c r="JU91" s="144"/>
      <c r="JV91" s="144"/>
      <c r="JW91" s="144"/>
      <c r="JX91" s="144"/>
      <c r="JY91" s="144"/>
      <c r="JZ91" s="144"/>
      <c r="KA91" s="144"/>
      <c r="KB91" s="144"/>
      <c r="KC91" s="144"/>
      <c r="KD91" s="144"/>
      <c r="KE91" s="144"/>
      <c r="KF91" s="144"/>
      <c r="KG91" s="144"/>
      <c r="KH91" s="144"/>
      <c r="KI91" s="144"/>
      <c r="KJ91" s="144"/>
      <c r="KK91" s="144"/>
      <c r="KL91" s="144"/>
      <c r="KM91" s="144"/>
      <c r="KN91" s="144"/>
      <c r="KO91" s="144"/>
    </row>
    <row r="92" spans="1:307" ht="10" customHeight="1" x14ac:dyDescent="0.2">
      <c r="A92" s="148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  <c r="CT92" s="144"/>
      <c r="CU92" s="144"/>
      <c r="CV92" s="144"/>
      <c r="CW92" s="144"/>
      <c r="CX92" s="144"/>
      <c r="CY92" s="144"/>
      <c r="CZ92" s="144"/>
      <c r="DA92" s="144"/>
      <c r="DB92" s="144"/>
      <c r="DC92" s="144"/>
      <c r="DD92" s="144"/>
      <c r="DE92" s="144"/>
      <c r="DF92" s="144"/>
      <c r="DG92" s="144"/>
      <c r="DH92" s="144"/>
      <c r="DI92" s="144"/>
      <c r="DJ92" s="144"/>
      <c r="DK92" s="144"/>
      <c r="DL92" s="144"/>
      <c r="DM92" s="144"/>
      <c r="DN92" s="144"/>
      <c r="DO92" s="144"/>
      <c r="DP92" s="144"/>
      <c r="DQ92" s="144"/>
      <c r="DR92" s="144"/>
      <c r="DS92" s="144"/>
      <c r="DT92" s="144"/>
      <c r="DU92" s="144"/>
      <c r="DV92" s="144"/>
      <c r="DW92" s="144"/>
      <c r="DX92" s="144"/>
      <c r="DY92" s="144"/>
      <c r="DZ92" s="144"/>
      <c r="EA92" s="144"/>
      <c r="EB92" s="144"/>
      <c r="EC92" s="144"/>
      <c r="ED92" s="144"/>
      <c r="EE92" s="144"/>
      <c r="EF92" s="144"/>
      <c r="EG92" s="144"/>
      <c r="EH92" s="144"/>
      <c r="EI92" s="144"/>
      <c r="EJ92" s="144"/>
      <c r="EK92" s="144"/>
      <c r="EL92" s="144"/>
      <c r="EM92" s="144"/>
      <c r="EN92" s="144"/>
      <c r="EO92" s="144"/>
      <c r="EP92" s="144"/>
      <c r="EQ92" s="144"/>
      <c r="ER92" s="144"/>
      <c r="ES92" s="144"/>
      <c r="ET92" s="144"/>
      <c r="EU92" s="144"/>
      <c r="EV92" s="144"/>
      <c r="EW92" s="144"/>
      <c r="EX92" s="144"/>
      <c r="EY92" s="144"/>
      <c r="EZ92" s="144"/>
      <c r="FA92" s="144"/>
      <c r="FB92" s="144"/>
      <c r="FC92" s="144"/>
      <c r="FD92" s="144"/>
      <c r="FE92" s="144"/>
      <c r="FF92" s="144"/>
      <c r="FG92" s="144"/>
      <c r="FH92" s="144"/>
      <c r="FI92" s="144"/>
      <c r="FJ92" s="144"/>
      <c r="FK92" s="144"/>
      <c r="FL92" s="144"/>
      <c r="FM92" s="144"/>
      <c r="FN92" s="144"/>
      <c r="FO92" s="144"/>
      <c r="FP92" s="144"/>
      <c r="FQ92" s="144"/>
      <c r="FR92" s="144"/>
      <c r="FS92" s="144"/>
      <c r="FT92" s="144"/>
      <c r="FU92" s="144"/>
      <c r="FV92" s="144"/>
      <c r="FW92" s="144"/>
      <c r="FX92" s="144"/>
      <c r="FY92" s="144"/>
      <c r="FZ92" s="144"/>
      <c r="GA92" s="144"/>
      <c r="GB92" s="144"/>
      <c r="GC92" s="144"/>
      <c r="GD92" s="144"/>
      <c r="GE92" s="144"/>
      <c r="GF92" s="144"/>
      <c r="GG92" s="144"/>
      <c r="GH92" s="144"/>
      <c r="GI92" s="144"/>
      <c r="GJ92" s="144"/>
      <c r="GK92" s="144"/>
      <c r="GL92" s="144"/>
      <c r="GM92" s="144"/>
      <c r="GN92" s="144"/>
      <c r="GO92" s="144"/>
      <c r="GP92" s="144"/>
      <c r="GQ92" s="144"/>
      <c r="GR92" s="144"/>
      <c r="GS92" s="144"/>
      <c r="GT92" s="144"/>
      <c r="GU92" s="144"/>
      <c r="GV92" s="144"/>
      <c r="GW92" s="144"/>
      <c r="GX92" s="144"/>
      <c r="GY92" s="144"/>
      <c r="GZ92" s="144"/>
      <c r="HA92" s="144"/>
      <c r="HB92" s="144"/>
      <c r="HC92" s="144"/>
      <c r="HD92" s="144"/>
      <c r="HE92" s="144"/>
      <c r="HF92" s="144"/>
      <c r="HG92" s="144"/>
      <c r="HH92" s="144"/>
      <c r="HI92" s="144"/>
      <c r="HJ92" s="144"/>
      <c r="HK92" s="144"/>
      <c r="HL92" s="144"/>
      <c r="HM92" s="144"/>
      <c r="HN92" s="144"/>
      <c r="HO92" s="144"/>
      <c r="HP92" s="144"/>
      <c r="HQ92" s="144"/>
      <c r="HR92" s="144"/>
      <c r="HS92" s="144"/>
      <c r="HT92" s="144"/>
      <c r="HU92" s="144"/>
      <c r="HV92" s="144"/>
      <c r="HW92" s="144"/>
      <c r="HX92" s="144"/>
      <c r="HY92" s="144"/>
      <c r="HZ92" s="144"/>
      <c r="IA92" s="144"/>
      <c r="IB92" s="144"/>
      <c r="IC92" s="144"/>
      <c r="ID92" s="144"/>
      <c r="IE92" s="144"/>
      <c r="IF92" s="144"/>
      <c r="IG92" s="144"/>
      <c r="IH92" s="144"/>
      <c r="II92" s="144"/>
      <c r="IJ92" s="144"/>
      <c r="IK92" s="144"/>
      <c r="IL92" s="144"/>
      <c r="IM92" s="144"/>
      <c r="IN92" s="144"/>
      <c r="IO92" s="144"/>
      <c r="IP92" s="144"/>
      <c r="IQ92" s="144"/>
      <c r="IR92" s="144"/>
      <c r="IS92" s="144"/>
      <c r="IT92" s="144"/>
      <c r="IU92" s="144"/>
      <c r="IV92" s="144"/>
      <c r="IW92" s="144"/>
      <c r="IX92" s="144"/>
      <c r="IY92" s="144"/>
      <c r="IZ92" s="144"/>
      <c r="JA92" s="144"/>
      <c r="JB92" s="144"/>
      <c r="JC92" s="144"/>
      <c r="JD92" s="144"/>
      <c r="JE92" s="144"/>
      <c r="JF92" s="144"/>
      <c r="JG92" s="144"/>
      <c r="JH92" s="144"/>
      <c r="JI92" s="144"/>
      <c r="JJ92" s="144"/>
      <c r="JK92" s="144"/>
      <c r="JL92" s="144"/>
      <c r="JM92" s="144"/>
      <c r="JN92" s="144"/>
      <c r="JO92" s="144"/>
      <c r="JP92" s="144"/>
      <c r="JQ92" s="144"/>
      <c r="JR92" s="144"/>
      <c r="JS92" s="144"/>
      <c r="JT92" s="144"/>
      <c r="JU92" s="144"/>
      <c r="JV92" s="144"/>
      <c r="JW92" s="144"/>
      <c r="JX92" s="144"/>
      <c r="JY92" s="144"/>
      <c r="JZ92" s="144"/>
      <c r="KA92" s="144"/>
      <c r="KB92" s="144"/>
      <c r="KC92" s="144"/>
      <c r="KD92" s="144"/>
      <c r="KE92" s="144"/>
      <c r="KF92" s="144"/>
      <c r="KG92" s="144"/>
      <c r="KH92" s="144"/>
      <c r="KI92" s="144"/>
      <c r="KJ92" s="144"/>
      <c r="KK92" s="144"/>
      <c r="KL92" s="144"/>
      <c r="KM92" s="144"/>
      <c r="KN92" s="144"/>
      <c r="KO92" s="144"/>
    </row>
    <row r="93" spans="1:307" ht="10" customHeight="1" x14ac:dyDescent="0.2">
      <c r="A93" s="148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  <c r="CT93" s="144"/>
      <c r="CU93" s="144"/>
      <c r="CV93" s="144"/>
      <c r="CW93" s="144"/>
      <c r="CX93" s="144"/>
      <c r="CY93" s="144"/>
      <c r="CZ93" s="144"/>
      <c r="DA93" s="144"/>
      <c r="DB93" s="144"/>
      <c r="DC93" s="144"/>
      <c r="DD93" s="144"/>
      <c r="DE93" s="144"/>
      <c r="DF93" s="144"/>
      <c r="DG93" s="144"/>
      <c r="DH93" s="144"/>
      <c r="DI93" s="144"/>
      <c r="DJ93" s="144"/>
      <c r="DK93" s="144"/>
      <c r="DL93" s="144"/>
      <c r="DM93" s="144"/>
      <c r="DN93" s="144"/>
      <c r="DO93" s="144"/>
      <c r="DP93" s="144"/>
      <c r="DQ93" s="144"/>
      <c r="DR93" s="144"/>
      <c r="DS93" s="144"/>
      <c r="DT93" s="144"/>
      <c r="DU93" s="144"/>
      <c r="DV93" s="144"/>
      <c r="DW93" s="144"/>
      <c r="DX93" s="144"/>
      <c r="DY93" s="144"/>
      <c r="DZ93" s="144"/>
      <c r="EA93" s="144"/>
      <c r="EB93" s="144"/>
      <c r="EC93" s="144"/>
      <c r="ED93" s="144"/>
      <c r="EE93" s="144"/>
      <c r="EF93" s="144"/>
      <c r="EG93" s="144"/>
      <c r="EH93" s="144"/>
      <c r="EI93" s="144"/>
      <c r="EJ93" s="144"/>
      <c r="EK93" s="144"/>
      <c r="EL93" s="144"/>
      <c r="EM93" s="144"/>
      <c r="EN93" s="144"/>
      <c r="EO93" s="144"/>
      <c r="EP93" s="144"/>
      <c r="EQ93" s="144"/>
      <c r="ER93" s="144"/>
      <c r="ES93" s="144"/>
      <c r="ET93" s="144"/>
      <c r="EU93" s="144"/>
      <c r="EV93" s="144"/>
      <c r="EW93" s="144"/>
      <c r="EX93" s="144"/>
      <c r="EY93" s="144"/>
      <c r="EZ93" s="144"/>
      <c r="FA93" s="144"/>
      <c r="FB93" s="144"/>
      <c r="FC93" s="144"/>
      <c r="FD93" s="144"/>
      <c r="FE93" s="144"/>
      <c r="FF93" s="144"/>
      <c r="FG93" s="144"/>
      <c r="FH93" s="144"/>
      <c r="FI93" s="144"/>
      <c r="FJ93" s="144"/>
      <c r="FK93" s="144"/>
      <c r="FL93" s="144"/>
      <c r="FM93" s="144"/>
      <c r="FN93" s="144"/>
      <c r="FO93" s="144"/>
      <c r="FP93" s="144"/>
      <c r="FQ93" s="144"/>
      <c r="FR93" s="144"/>
      <c r="FS93" s="144"/>
      <c r="FT93" s="144"/>
      <c r="FU93" s="144"/>
      <c r="FV93" s="144"/>
      <c r="FW93" s="144"/>
      <c r="FX93" s="144"/>
      <c r="FY93" s="144"/>
      <c r="FZ93" s="144"/>
      <c r="GA93" s="144"/>
      <c r="GB93" s="144"/>
      <c r="GC93" s="144"/>
      <c r="GD93" s="144"/>
      <c r="GE93" s="144"/>
      <c r="GF93" s="144"/>
      <c r="GG93" s="144"/>
      <c r="GH93" s="144"/>
      <c r="GI93" s="144"/>
      <c r="GJ93" s="144"/>
      <c r="GK93" s="144"/>
      <c r="GL93" s="144"/>
      <c r="GM93" s="144"/>
      <c r="GN93" s="144"/>
      <c r="GO93" s="144"/>
      <c r="GP93" s="144"/>
      <c r="GQ93" s="144"/>
      <c r="GR93" s="144"/>
      <c r="GS93" s="144"/>
      <c r="GT93" s="144"/>
      <c r="GU93" s="144"/>
      <c r="GV93" s="144"/>
      <c r="GW93" s="144"/>
      <c r="GX93" s="144"/>
      <c r="GY93" s="144"/>
      <c r="GZ93" s="144"/>
      <c r="HA93" s="144"/>
      <c r="HB93" s="144"/>
      <c r="HC93" s="144"/>
      <c r="HD93" s="144"/>
      <c r="HE93" s="144"/>
      <c r="HF93" s="144"/>
      <c r="HG93" s="144"/>
      <c r="HH93" s="144"/>
      <c r="HI93" s="144"/>
      <c r="HJ93" s="144"/>
      <c r="HK93" s="144"/>
      <c r="HL93" s="144"/>
      <c r="HM93" s="144"/>
      <c r="HN93" s="144"/>
      <c r="HO93" s="144"/>
      <c r="HP93" s="144"/>
      <c r="HQ93" s="144"/>
      <c r="HR93" s="144"/>
      <c r="HS93" s="144"/>
      <c r="HT93" s="144"/>
      <c r="HU93" s="144"/>
      <c r="HV93" s="144"/>
      <c r="HW93" s="144"/>
      <c r="HX93" s="144"/>
      <c r="HY93" s="144"/>
      <c r="HZ93" s="144"/>
      <c r="IA93" s="144"/>
      <c r="IB93" s="144"/>
      <c r="IC93" s="144"/>
      <c r="ID93" s="144"/>
      <c r="IE93" s="144"/>
      <c r="IF93" s="144"/>
      <c r="IG93" s="144"/>
      <c r="IH93" s="144"/>
      <c r="II93" s="144"/>
      <c r="IJ93" s="144"/>
      <c r="IK93" s="144"/>
      <c r="IL93" s="144"/>
      <c r="IM93" s="144"/>
      <c r="IN93" s="144"/>
      <c r="IO93" s="144"/>
      <c r="IP93" s="144"/>
      <c r="IQ93" s="144"/>
      <c r="IR93" s="144"/>
      <c r="IS93" s="144"/>
      <c r="IT93" s="144"/>
      <c r="IU93" s="144"/>
      <c r="IV93" s="144"/>
      <c r="IW93" s="144"/>
      <c r="IX93" s="144"/>
      <c r="IY93" s="144"/>
      <c r="IZ93" s="144"/>
      <c r="JA93" s="144"/>
      <c r="JB93" s="144"/>
      <c r="JC93" s="144"/>
      <c r="JD93" s="144"/>
      <c r="JE93" s="144"/>
      <c r="JF93" s="144"/>
      <c r="JG93" s="144"/>
      <c r="JH93" s="144"/>
      <c r="JI93" s="144"/>
      <c r="JJ93" s="144"/>
      <c r="JK93" s="144"/>
      <c r="JL93" s="144"/>
      <c r="JM93" s="144"/>
      <c r="JN93" s="144"/>
      <c r="JO93" s="144"/>
      <c r="JP93" s="144"/>
      <c r="JQ93" s="144"/>
      <c r="JR93" s="144"/>
      <c r="JS93" s="144"/>
      <c r="JT93" s="144"/>
      <c r="JU93" s="144"/>
      <c r="JV93" s="144"/>
      <c r="JW93" s="144"/>
      <c r="JX93" s="144"/>
      <c r="JY93" s="144"/>
      <c r="JZ93" s="144"/>
      <c r="KA93" s="144"/>
      <c r="KB93" s="144"/>
      <c r="KC93" s="144"/>
      <c r="KD93" s="144"/>
      <c r="KE93" s="144"/>
      <c r="KF93" s="144"/>
      <c r="KG93" s="144"/>
      <c r="KH93" s="144"/>
      <c r="KI93" s="144"/>
      <c r="KJ93" s="144"/>
      <c r="KK93" s="144"/>
      <c r="KL93" s="144"/>
      <c r="KM93" s="144"/>
      <c r="KN93" s="144"/>
      <c r="KO93" s="144"/>
    </row>
    <row r="94" spans="1:307" ht="10" customHeight="1" x14ac:dyDescent="0.2">
      <c r="A94" s="148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  <c r="CT94" s="144"/>
      <c r="CU94" s="144"/>
      <c r="CV94" s="144"/>
      <c r="CW94" s="144"/>
      <c r="CX94" s="144"/>
      <c r="CY94" s="144"/>
      <c r="CZ94" s="144"/>
      <c r="DA94" s="144"/>
      <c r="DB94" s="144"/>
      <c r="DC94" s="144"/>
      <c r="DD94" s="144"/>
      <c r="DE94" s="144"/>
      <c r="DF94" s="144"/>
      <c r="DG94" s="144"/>
      <c r="DH94" s="144"/>
      <c r="DI94" s="144"/>
      <c r="DJ94" s="144"/>
      <c r="DK94" s="144"/>
      <c r="DL94" s="144"/>
      <c r="DM94" s="144"/>
      <c r="DN94" s="144"/>
      <c r="DO94" s="144"/>
      <c r="DP94" s="144"/>
      <c r="DQ94" s="144"/>
      <c r="DR94" s="144"/>
      <c r="DS94" s="144"/>
      <c r="DT94" s="144"/>
      <c r="DU94" s="144"/>
      <c r="DV94" s="144"/>
      <c r="DW94" s="144"/>
      <c r="DX94" s="144"/>
      <c r="DY94" s="144"/>
      <c r="DZ94" s="144"/>
      <c r="EA94" s="144"/>
      <c r="EB94" s="144"/>
      <c r="EC94" s="144"/>
      <c r="ED94" s="144"/>
      <c r="EE94" s="144"/>
      <c r="EF94" s="144"/>
      <c r="EG94" s="144"/>
      <c r="EH94" s="144"/>
      <c r="EI94" s="144"/>
      <c r="EJ94" s="144"/>
      <c r="EK94" s="144"/>
      <c r="EL94" s="144"/>
      <c r="EM94" s="144"/>
      <c r="EN94" s="144"/>
      <c r="EO94" s="144"/>
      <c r="EP94" s="144"/>
      <c r="EQ94" s="144"/>
      <c r="ER94" s="144"/>
      <c r="ES94" s="144"/>
      <c r="ET94" s="144"/>
      <c r="EU94" s="144"/>
      <c r="EV94" s="144"/>
      <c r="EW94" s="144"/>
      <c r="EX94" s="144"/>
      <c r="EY94" s="144"/>
      <c r="EZ94" s="144"/>
      <c r="FA94" s="144"/>
      <c r="FB94" s="144"/>
      <c r="FC94" s="144"/>
      <c r="FD94" s="144"/>
      <c r="FE94" s="144"/>
      <c r="FF94" s="144"/>
      <c r="FG94" s="144"/>
      <c r="FH94" s="144"/>
      <c r="FI94" s="144"/>
      <c r="FJ94" s="144"/>
      <c r="FK94" s="144"/>
      <c r="FL94" s="144"/>
      <c r="FM94" s="144"/>
      <c r="FN94" s="144"/>
      <c r="FO94" s="144"/>
      <c r="FP94" s="144"/>
      <c r="FQ94" s="144"/>
      <c r="FR94" s="144"/>
      <c r="FS94" s="144"/>
      <c r="FT94" s="144"/>
      <c r="FU94" s="144"/>
      <c r="FV94" s="144"/>
      <c r="FW94" s="144"/>
      <c r="FX94" s="144"/>
      <c r="FY94" s="144"/>
      <c r="FZ94" s="144"/>
      <c r="GA94" s="144"/>
      <c r="GB94" s="144"/>
      <c r="GC94" s="144"/>
      <c r="GD94" s="144"/>
      <c r="GE94" s="144"/>
      <c r="GF94" s="144"/>
      <c r="GG94" s="144"/>
      <c r="GH94" s="144"/>
      <c r="GI94" s="144"/>
      <c r="GJ94" s="144"/>
      <c r="GK94" s="144"/>
      <c r="GL94" s="144"/>
      <c r="GM94" s="144"/>
      <c r="GN94" s="144"/>
      <c r="GO94" s="144"/>
      <c r="GP94" s="144"/>
      <c r="GQ94" s="144"/>
      <c r="GR94" s="144"/>
      <c r="GS94" s="144"/>
      <c r="GT94" s="144"/>
      <c r="GU94" s="144"/>
      <c r="GV94" s="144"/>
      <c r="GW94" s="144"/>
      <c r="GX94" s="144"/>
      <c r="GY94" s="144"/>
      <c r="GZ94" s="144"/>
      <c r="HA94" s="144"/>
      <c r="HB94" s="144"/>
      <c r="HC94" s="144"/>
      <c r="HD94" s="144"/>
      <c r="HE94" s="144"/>
      <c r="HF94" s="144"/>
      <c r="HG94" s="144"/>
      <c r="HH94" s="144"/>
      <c r="HI94" s="144"/>
      <c r="HJ94" s="144"/>
      <c r="HK94" s="144"/>
      <c r="HL94" s="144"/>
      <c r="HM94" s="144"/>
      <c r="HN94" s="144"/>
      <c r="HO94" s="144"/>
      <c r="HP94" s="144"/>
      <c r="HQ94" s="144"/>
      <c r="HR94" s="144"/>
      <c r="HS94" s="144"/>
      <c r="HT94" s="144"/>
      <c r="HU94" s="144"/>
      <c r="HV94" s="144"/>
      <c r="HW94" s="144"/>
      <c r="HX94" s="144"/>
      <c r="HY94" s="144"/>
      <c r="HZ94" s="144"/>
      <c r="IA94" s="144"/>
      <c r="IB94" s="144"/>
      <c r="IC94" s="144"/>
      <c r="ID94" s="144"/>
      <c r="IE94" s="144"/>
      <c r="IF94" s="144"/>
      <c r="IG94" s="144"/>
      <c r="IH94" s="144"/>
      <c r="II94" s="144"/>
      <c r="IJ94" s="144"/>
      <c r="IK94" s="144"/>
      <c r="IL94" s="144"/>
      <c r="IM94" s="144"/>
      <c r="IN94" s="144"/>
      <c r="IO94" s="144"/>
      <c r="IP94" s="144"/>
      <c r="IQ94" s="144"/>
      <c r="IR94" s="144"/>
      <c r="IS94" s="144"/>
      <c r="IT94" s="144"/>
      <c r="IU94" s="144"/>
      <c r="IV94" s="144"/>
      <c r="IW94" s="144"/>
      <c r="IX94" s="144"/>
      <c r="IY94" s="144"/>
      <c r="IZ94" s="144"/>
      <c r="JA94" s="144"/>
      <c r="JB94" s="144"/>
      <c r="JC94" s="144"/>
      <c r="JD94" s="144"/>
      <c r="JE94" s="144"/>
      <c r="JF94" s="144"/>
      <c r="JG94" s="144"/>
      <c r="JH94" s="144"/>
      <c r="JI94" s="144"/>
      <c r="JJ94" s="144"/>
      <c r="JK94" s="144"/>
      <c r="JL94" s="144"/>
      <c r="JM94" s="144"/>
      <c r="JN94" s="144"/>
      <c r="JO94" s="144"/>
      <c r="JP94" s="144"/>
      <c r="JQ94" s="144"/>
      <c r="JR94" s="144"/>
      <c r="JS94" s="144"/>
      <c r="JT94" s="144"/>
      <c r="JU94" s="144"/>
      <c r="JV94" s="144"/>
      <c r="JW94" s="144"/>
      <c r="JX94" s="144"/>
      <c r="JY94" s="144"/>
      <c r="JZ94" s="144"/>
      <c r="KA94" s="144"/>
      <c r="KB94" s="144"/>
      <c r="KC94" s="144"/>
      <c r="KD94" s="144"/>
      <c r="KE94" s="144"/>
      <c r="KF94" s="144"/>
      <c r="KG94" s="144"/>
      <c r="KH94" s="144"/>
      <c r="KI94" s="144"/>
      <c r="KJ94" s="144"/>
      <c r="KK94" s="144"/>
      <c r="KL94" s="144"/>
      <c r="KM94" s="144"/>
      <c r="KN94" s="144"/>
      <c r="KO94" s="144"/>
    </row>
    <row r="95" spans="1:307" ht="10" customHeight="1" x14ac:dyDescent="0.2">
      <c r="A95" s="148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  <c r="CT95" s="144"/>
      <c r="CU95" s="144"/>
      <c r="CV95" s="144"/>
      <c r="CW95" s="144"/>
      <c r="CX95" s="144"/>
      <c r="CY95" s="144"/>
      <c r="CZ95" s="144"/>
      <c r="DA95" s="144"/>
      <c r="DB95" s="144"/>
      <c r="DC95" s="144"/>
      <c r="DD95" s="144"/>
      <c r="DE95" s="144"/>
      <c r="DF95" s="144"/>
      <c r="DG95" s="144"/>
      <c r="DH95" s="144"/>
      <c r="DI95" s="144"/>
      <c r="DJ95" s="144"/>
      <c r="DK95" s="144"/>
      <c r="DL95" s="144"/>
      <c r="DM95" s="144"/>
      <c r="DN95" s="144"/>
      <c r="DO95" s="144"/>
      <c r="DP95" s="144"/>
      <c r="DQ95" s="144"/>
      <c r="DR95" s="144"/>
      <c r="DS95" s="144"/>
      <c r="DT95" s="144"/>
      <c r="DU95" s="144"/>
      <c r="DV95" s="144"/>
      <c r="DW95" s="144"/>
      <c r="DX95" s="144"/>
      <c r="DY95" s="144"/>
      <c r="DZ95" s="144"/>
      <c r="EA95" s="144"/>
      <c r="EB95" s="144"/>
      <c r="EC95" s="144"/>
      <c r="ED95" s="144"/>
      <c r="EE95" s="144"/>
      <c r="EF95" s="144"/>
      <c r="EG95" s="144"/>
      <c r="EH95" s="144"/>
      <c r="EI95" s="144"/>
      <c r="EJ95" s="144"/>
      <c r="EK95" s="144"/>
      <c r="EL95" s="144"/>
      <c r="EM95" s="144"/>
      <c r="EN95" s="144"/>
      <c r="EO95" s="144"/>
      <c r="EP95" s="144"/>
      <c r="EQ95" s="144"/>
      <c r="ER95" s="144"/>
      <c r="ES95" s="144"/>
      <c r="ET95" s="144"/>
      <c r="EU95" s="144"/>
      <c r="EV95" s="144"/>
      <c r="EW95" s="144"/>
      <c r="EX95" s="144"/>
      <c r="EY95" s="144"/>
      <c r="EZ95" s="144"/>
      <c r="FA95" s="144"/>
      <c r="FB95" s="144"/>
      <c r="FC95" s="144"/>
      <c r="FD95" s="144"/>
      <c r="FE95" s="144"/>
      <c r="FF95" s="144"/>
      <c r="FG95" s="144"/>
      <c r="FH95" s="144"/>
      <c r="FI95" s="144"/>
      <c r="FJ95" s="144"/>
      <c r="FK95" s="144"/>
      <c r="FL95" s="144"/>
      <c r="FM95" s="144"/>
      <c r="FN95" s="144"/>
      <c r="FO95" s="144"/>
      <c r="FP95" s="144"/>
      <c r="FQ95" s="144"/>
      <c r="FR95" s="144"/>
      <c r="FS95" s="144"/>
      <c r="FT95" s="144"/>
      <c r="FU95" s="144"/>
      <c r="FV95" s="144"/>
      <c r="FW95" s="144"/>
      <c r="FX95" s="144"/>
      <c r="FY95" s="144"/>
      <c r="FZ95" s="144"/>
      <c r="GA95" s="144"/>
      <c r="GB95" s="144"/>
      <c r="GC95" s="144"/>
      <c r="GD95" s="144"/>
      <c r="GE95" s="144"/>
      <c r="GF95" s="144"/>
      <c r="GG95" s="144"/>
      <c r="GH95" s="144"/>
      <c r="GI95" s="144"/>
      <c r="GJ95" s="144"/>
      <c r="GK95" s="144"/>
      <c r="GL95" s="144"/>
      <c r="GM95" s="144"/>
      <c r="GN95" s="144"/>
      <c r="GO95" s="144"/>
      <c r="GP95" s="144"/>
      <c r="GQ95" s="144"/>
      <c r="GR95" s="144"/>
      <c r="GS95" s="144"/>
      <c r="GT95" s="144"/>
      <c r="GU95" s="144"/>
      <c r="GV95" s="144"/>
      <c r="GW95" s="144"/>
      <c r="GX95" s="144"/>
      <c r="GY95" s="144"/>
      <c r="GZ95" s="144"/>
      <c r="HA95" s="144"/>
      <c r="HB95" s="144"/>
      <c r="HC95" s="144"/>
      <c r="HD95" s="144"/>
      <c r="HE95" s="144"/>
      <c r="HF95" s="144"/>
      <c r="HG95" s="144"/>
      <c r="HH95" s="144"/>
      <c r="HI95" s="144"/>
      <c r="HJ95" s="144"/>
      <c r="HK95" s="144"/>
      <c r="HL95" s="144"/>
      <c r="HM95" s="144"/>
      <c r="HN95" s="144"/>
      <c r="HO95" s="144"/>
      <c r="HP95" s="144"/>
      <c r="HQ95" s="144"/>
      <c r="HR95" s="144"/>
      <c r="HS95" s="144"/>
      <c r="HT95" s="144"/>
      <c r="HU95" s="144"/>
      <c r="HV95" s="144"/>
      <c r="HW95" s="144"/>
      <c r="HX95" s="144"/>
      <c r="HY95" s="144"/>
      <c r="HZ95" s="144"/>
      <c r="IA95" s="144"/>
      <c r="IB95" s="144"/>
      <c r="IC95" s="144"/>
      <c r="ID95" s="144"/>
      <c r="IE95" s="144"/>
      <c r="IF95" s="144"/>
      <c r="IG95" s="144"/>
      <c r="IH95" s="144"/>
      <c r="II95" s="144"/>
      <c r="IJ95" s="144"/>
      <c r="IK95" s="144"/>
      <c r="IL95" s="144"/>
      <c r="IM95" s="144"/>
      <c r="IN95" s="144"/>
      <c r="IO95" s="144"/>
      <c r="IP95" s="144"/>
      <c r="IQ95" s="144"/>
      <c r="IR95" s="144"/>
      <c r="IS95" s="144"/>
      <c r="IT95" s="144"/>
      <c r="IU95" s="144"/>
      <c r="IV95" s="144"/>
      <c r="IW95" s="144"/>
      <c r="IX95" s="144"/>
      <c r="IY95" s="144"/>
      <c r="IZ95" s="144"/>
      <c r="JA95" s="144"/>
      <c r="JB95" s="144"/>
      <c r="JC95" s="144"/>
      <c r="JD95" s="144"/>
      <c r="JE95" s="144"/>
      <c r="JF95" s="144"/>
      <c r="JG95" s="144"/>
      <c r="JH95" s="144"/>
      <c r="JI95" s="144"/>
      <c r="JJ95" s="144"/>
      <c r="JK95" s="144"/>
      <c r="JL95" s="144"/>
      <c r="JM95" s="144"/>
      <c r="JN95" s="144"/>
      <c r="JO95" s="144"/>
      <c r="JP95" s="144"/>
      <c r="JQ95" s="144"/>
      <c r="JR95" s="144"/>
      <c r="JS95" s="144"/>
      <c r="JT95" s="144"/>
      <c r="JU95" s="144"/>
      <c r="JV95" s="144"/>
      <c r="JW95" s="144"/>
      <c r="JX95" s="144"/>
      <c r="JY95" s="144"/>
      <c r="JZ95" s="144"/>
      <c r="KA95" s="144"/>
      <c r="KB95" s="144"/>
      <c r="KC95" s="144"/>
      <c r="KD95" s="144"/>
      <c r="KE95" s="144"/>
      <c r="KF95" s="144"/>
      <c r="KG95" s="144"/>
      <c r="KH95" s="144"/>
      <c r="KI95" s="144"/>
      <c r="KJ95" s="144"/>
      <c r="KK95" s="144"/>
      <c r="KL95" s="144"/>
      <c r="KM95" s="144"/>
      <c r="KN95" s="144"/>
      <c r="KO95" s="144"/>
    </row>
    <row r="96" spans="1:307" ht="10" customHeight="1" x14ac:dyDescent="0.2">
      <c r="A96" s="148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  <c r="CT96" s="144"/>
      <c r="CU96" s="144"/>
      <c r="CV96" s="144"/>
      <c r="CW96" s="144"/>
      <c r="CX96" s="144"/>
      <c r="CY96" s="144"/>
      <c r="CZ96" s="144"/>
      <c r="DA96" s="144"/>
      <c r="DB96" s="144"/>
      <c r="DC96" s="144"/>
      <c r="DD96" s="144"/>
      <c r="DE96" s="144"/>
      <c r="DF96" s="144"/>
      <c r="DG96" s="144"/>
      <c r="DH96" s="144"/>
      <c r="DI96" s="144"/>
      <c r="DJ96" s="144"/>
      <c r="DK96" s="144"/>
      <c r="DL96" s="144"/>
      <c r="DM96" s="144"/>
      <c r="DN96" s="144"/>
      <c r="DO96" s="144"/>
      <c r="DP96" s="144"/>
      <c r="DQ96" s="144"/>
      <c r="DR96" s="144"/>
      <c r="DS96" s="144"/>
      <c r="DT96" s="144"/>
      <c r="DU96" s="144"/>
      <c r="DV96" s="144"/>
      <c r="DW96" s="144"/>
      <c r="DX96" s="144"/>
      <c r="DY96" s="144"/>
      <c r="DZ96" s="144"/>
      <c r="EA96" s="144"/>
      <c r="EB96" s="144"/>
      <c r="EC96" s="144"/>
      <c r="ED96" s="144"/>
      <c r="EE96" s="144"/>
      <c r="EF96" s="144"/>
      <c r="EG96" s="144"/>
      <c r="EH96" s="144"/>
      <c r="EI96" s="144"/>
      <c r="EJ96" s="144"/>
      <c r="EK96" s="144"/>
      <c r="EL96" s="144"/>
      <c r="EM96" s="144"/>
      <c r="EN96" s="144"/>
      <c r="EO96" s="144"/>
      <c r="EP96" s="144"/>
      <c r="EQ96" s="144"/>
      <c r="ER96" s="144"/>
      <c r="ES96" s="144"/>
      <c r="ET96" s="144"/>
      <c r="EU96" s="144"/>
      <c r="EV96" s="144"/>
      <c r="EW96" s="144"/>
      <c r="EX96" s="144"/>
      <c r="EY96" s="144"/>
      <c r="EZ96" s="144"/>
      <c r="FA96" s="144"/>
      <c r="FB96" s="144"/>
      <c r="FC96" s="144"/>
      <c r="FD96" s="144"/>
      <c r="FE96" s="144"/>
      <c r="FF96" s="144"/>
      <c r="FG96" s="144"/>
      <c r="FH96" s="144"/>
      <c r="FI96" s="144"/>
      <c r="FJ96" s="144"/>
      <c r="FK96" s="144"/>
      <c r="FL96" s="144"/>
      <c r="FM96" s="144"/>
      <c r="FN96" s="144"/>
      <c r="FO96" s="144"/>
      <c r="FP96" s="144"/>
      <c r="FQ96" s="144"/>
      <c r="FR96" s="144"/>
      <c r="FS96" s="144"/>
      <c r="FT96" s="144"/>
      <c r="FU96" s="144"/>
      <c r="FV96" s="144"/>
      <c r="FW96" s="144"/>
      <c r="FX96" s="144"/>
      <c r="FY96" s="144"/>
      <c r="FZ96" s="144"/>
      <c r="GA96" s="144"/>
      <c r="GB96" s="144"/>
      <c r="GC96" s="144"/>
      <c r="GD96" s="144"/>
      <c r="GE96" s="144"/>
      <c r="GF96" s="144"/>
      <c r="GG96" s="144"/>
      <c r="GH96" s="144"/>
      <c r="GI96" s="144"/>
      <c r="GJ96" s="144"/>
      <c r="GK96" s="144"/>
      <c r="GL96" s="144"/>
      <c r="GM96" s="144"/>
      <c r="GN96" s="144"/>
      <c r="GO96" s="144"/>
      <c r="GP96" s="144"/>
      <c r="GQ96" s="144"/>
      <c r="GR96" s="144"/>
      <c r="GS96" s="144"/>
      <c r="GT96" s="144"/>
      <c r="GU96" s="144"/>
      <c r="GV96" s="144"/>
      <c r="GW96" s="144"/>
      <c r="GX96" s="144"/>
      <c r="GY96" s="144"/>
      <c r="GZ96" s="144"/>
      <c r="HA96" s="144"/>
      <c r="HB96" s="144"/>
      <c r="HC96" s="144"/>
      <c r="HD96" s="144"/>
      <c r="HE96" s="144"/>
      <c r="HF96" s="144"/>
      <c r="HG96" s="144"/>
      <c r="HH96" s="144"/>
      <c r="HI96" s="144"/>
      <c r="HJ96" s="144"/>
      <c r="HK96" s="144"/>
      <c r="HL96" s="144"/>
      <c r="HM96" s="144"/>
      <c r="HN96" s="144"/>
      <c r="HO96" s="144"/>
      <c r="HP96" s="144"/>
      <c r="HQ96" s="144"/>
      <c r="HR96" s="144"/>
      <c r="HS96" s="144"/>
      <c r="HT96" s="144"/>
      <c r="HU96" s="144"/>
      <c r="HV96" s="144"/>
      <c r="HW96" s="144"/>
      <c r="HX96" s="144"/>
      <c r="HY96" s="144"/>
      <c r="HZ96" s="144"/>
      <c r="IA96" s="144"/>
      <c r="IB96" s="144"/>
      <c r="IC96" s="144"/>
      <c r="ID96" s="144"/>
      <c r="IE96" s="144"/>
      <c r="IF96" s="144"/>
      <c r="IG96" s="144"/>
      <c r="IH96" s="144"/>
      <c r="II96" s="144"/>
      <c r="IJ96" s="144"/>
      <c r="IK96" s="144"/>
      <c r="IL96" s="144"/>
      <c r="IM96" s="144"/>
      <c r="IN96" s="144"/>
      <c r="IO96" s="144"/>
      <c r="IP96" s="144"/>
      <c r="IQ96" s="144"/>
      <c r="IR96" s="144"/>
      <c r="IS96" s="144"/>
      <c r="IT96" s="144"/>
      <c r="IU96" s="144"/>
      <c r="IV96" s="144"/>
      <c r="IW96" s="144"/>
      <c r="IX96" s="144"/>
      <c r="IY96" s="144"/>
      <c r="IZ96" s="144"/>
      <c r="JA96" s="144"/>
      <c r="JB96" s="144"/>
      <c r="JC96" s="144"/>
      <c r="JD96" s="144"/>
      <c r="JE96" s="144"/>
      <c r="JF96" s="144"/>
      <c r="JG96" s="144"/>
      <c r="JH96" s="144"/>
      <c r="JI96" s="144"/>
      <c r="JJ96" s="144"/>
      <c r="JK96" s="144"/>
      <c r="JL96" s="144"/>
      <c r="JM96" s="144"/>
      <c r="JN96" s="144"/>
      <c r="JO96" s="144"/>
      <c r="JP96" s="144"/>
      <c r="JQ96" s="144"/>
      <c r="JR96" s="144"/>
      <c r="JS96" s="144"/>
      <c r="JT96" s="144"/>
      <c r="JU96" s="144"/>
      <c r="JV96" s="144"/>
      <c r="JW96" s="144"/>
      <c r="JX96" s="144"/>
      <c r="JY96" s="144"/>
      <c r="JZ96" s="144"/>
      <c r="KA96" s="144"/>
      <c r="KB96" s="144"/>
      <c r="KC96" s="144"/>
      <c r="KD96" s="144"/>
      <c r="KE96" s="144"/>
      <c r="KF96" s="144"/>
      <c r="KG96" s="144"/>
      <c r="KH96" s="144"/>
      <c r="KI96" s="144"/>
      <c r="KJ96" s="144"/>
      <c r="KK96" s="144"/>
      <c r="KL96" s="144"/>
      <c r="KM96" s="144"/>
      <c r="KN96" s="144"/>
      <c r="KO96" s="144"/>
    </row>
    <row r="97" spans="1:301" ht="10" customHeight="1" x14ac:dyDescent="0.2">
      <c r="A97" s="148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U97" s="144"/>
      <c r="AV97" s="144"/>
      <c r="AW97" s="144"/>
      <c r="AX97" s="144"/>
      <c r="AY97" s="144"/>
      <c r="AZ97" s="144"/>
      <c r="BA97" s="144"/>
      <c r="BB97" s="144"/>
      <c r="BC97" s="144"/>
      <c r="BD97" s="144"/>
      <c r="BE97" s="144"/>
      <c r="BF97" s="144"/>
      <c r="BG97" s="144"/>
      <c r="BH97" s="144"/>
      <c r="BI97" s="144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  <c r="CT97" s="144"/>
      <c r="CU97" s="144"/>
      <c r="CV97" s="144"/>
      <c r="CW97" s="144"/>
      <c r="CX97" s="144"/>
      <c r="CY97" s="144"/>
      <c r="CZ97" s="144"/>
      <c r="DA97" s="144"/>
      <c r="DB97" s="144"/>
      <c r="DC97" s="144"/>
      <c r="DD97" s="144"/>
      <c r="DE97" s="144"/>
      <c r="DF97" s="144"/>
      <c r="DG97" s="144"/>
      <c r="DH97" s="144"/>
      <c r="DI97" s="144"/>
      <c r="DJ97" s="144"/>
      <c r="DK97" s="144"/>
      <c r="DL97" s="144"/>
      <c r="DM97" s="144"/>
      <c r="DN97" s="144"/>
      <c r="DO97" s="144"/>
      <c r="DP97" s="144"/>
      <c r="DQ97" s="144"/>
      <c r="DR97" s="144"/>
      <c r="DS97" s="144"/>
      <c r="DT97" s="144"/>
      <c r="DU97" s="144"/>
      <c r="DV97" s="144"/>
      <c r="DW97" s="144"/>
      <c r="DX97" s="144"/>
      <c r="DY97" s="144"/>
      <c r="DZ97" s="144"/>
      <c r="EA97" s="144"/>
      <c r="EB97" s="144"/>
      <c r="EC97" s="144"/>
      <c r="ED97" s="144"/>
      <c r="EE97" s="144"/>
      <c r="EF97" s="144"/>
      <c r="EG97" s="144"/>
      <c r="EH97" s="144"/>
      <c r="EI97" s="144"/>
      <c r="EJ97" s="144"/>
      <c r="EK97" s="144"/>
      <c r="EL97" s="144"/>
      <c r="EM97" s="144"/>
      <c r="EN97" s="144"/>
      <c r="EO97" s="144"/>
      <c r="EP97" s="144"/>
      <c r="EQ97" s="144"/>
      <c r="ER97" s="144"/>
      <c r="ES97" s="144"/>
      <c r="ET97" s="144"/>
      <c r="EU97" s="144"/>
      <c r="EV97" s="144"/>
      <c r="EW97" s="144"/>
      <c r="EX97" s="144"/>
      <c r="EY97" s="144"/>
      <c r="EZ97" s="144"/>
      <c r="FA97" s="144"/>
      <c r="FB97" s="144"/>
      <c r="FC97" s="144"/>
      <c r="FD97" s="144"/>
      <c r="FE97" s="144"/>
      <c r="FF97" s="144"/>
      <c r="FG97" s="144"/>
      <c r="FH97" s="144"/>
      <c r="FI97" s="144"/>
      <c r="FJ97" s="144"/>
      <c r="FK97" s="144"/>
      <c r="FL97" s="144"/>
      <c r="FM97" s="144"/>
      <c r="FN97" s="144"/>
      <c r="FO97" s="144"/>
      <c r="FP97" s="144"/>
      <c r="FQ97" s="144"/>
      <c r="FR97" s="144"/>
      <c r="FS97" s="144"/>
      <c r="FT97" s="144"/>
      <c r="FU97" s="144"/>
      <c r="FV97" s="144"/>
      <c r="FW97" s="144"/>
      <c r="FX97" s="144"/>
      <c r="FY97" s="144"/>
      <c r="FZ97" s="144"/>
      <c r="GA97" s="144"/>
      <c r="GB97" s="144"/>
      <c r="GC97" s="144"/>
      <c r="GD97" s="144"/>
      <c r="GE97" s="144"/>
      <c r="GF97" s="144"/>
      <c r="GG97" s="144"/>
      <c r="GH97" s="144"/>
      <c r="GI97" s="144"/>
      <c r="GJ97" s="144"/>
      <c r="GK97" s="144"/>
      <c r="GL97" s="144"/>
      <c r="GM97" s="144"/>
      <c r="GN97" s="144"/>
      <c r="GO97" s="144"/>
      <c r="GP97" s="144"/>
      <c r="GQ97" s="144"/>
      <c r="GR97" s="144"/>
      <c r="GS97" s="144"/>
      <c r="GT97" s="144"/>
      <c r="GU97" s="144"/>
      <c r="GV97" s="144"/>
      <c r="GW97" s="144"/>
      <c r="GX97" s="144"/>
      <c r="GY97" s="144"/>
      <c r="GZ97" s="144"/>
      <c r="HA97" s="144"/>
      <c r="HB97" s="144"/>
      <c r="HC97" s="144"/>
      <c r="HD97" s="144"/>
      <c r="HE97" s="144"/>
      <c r="HF97" s="144"/>
      <c r="HG97" s="144"/>
      <c r="HH97" s="144"/>
      <c r="HI97" s="144"/>
      <c r="HJ97" s="144"/>
      <c r="HK97" s="144"/>
      <c r="HL97" s="144"/>
      <c r="HM97" s="144"/>
      <c r="HN97" s="144"/>
      <c r="HO97" s="144"/>
      <c r="HP97" s="144"/>
      <c r="HQ97" s="144"/>
      <c r="HR97" s="144"/>
      <c r="HS97" s="144"/>
      <c r="HT97" s="144"/>
      <c r="HU97" s="144"/>
      <c r="HV97" s="144"/>
      <c r="HW97" s="144"/>
      <c r="HX97" s="144"/>
      <c r="HY97" s="144"/>
      <c r="HZ97" s="144"/>
      <c r="IA97" s="144"/>
      <c r="IB97" s="144"/>
      <c r="IC97" s="144"/>
      <c r="ID97" s="144"/>
      <c r="IE97" s="144"/>
      <c r="IF97" s="144"/>
      <c r="IG97" s="144"/>
      <c r="IH97" s="144"/>
      <c r="II97" s="144"/>
      <c r="IJ97" s="144"/>
      <c r="IK97" s="144"/>
      <c r="IL97" s="144"/>
      <c r="IM97" s="144"/>
      <c r="IN97" s="144"/>
      <c r="IO97" s="144"/>
      <c r="IP97" s="144"/>
      <c r="IQ97" s="144"/>
      <c r="IR97" s="144"/>
      <c r="IS97" s="144"/>
      <c r="IT97" s="144"/>
      <c r="IU97" s="144"/>
      <c r="IV97" s="144"/>
      <c r="IW97" s="144"/>
      <c r="IX97" s="144"/>
      <c r="IY97" s="144"/>
      <c r="IZ97" s="144"/>
      <c r="JA97" s="144"/>
      <c r="JB97" s="144"/>
      <c r="JC97" s="144"/>
      <c r="JD97" s="144"/>
      <c r="JE97" s="144"/>
      <c r="JF97" s="144"/>
      <c r="JG97" s="144"/>
      <c r="JH97" s="144"/>
      <c r="JI97" s="144"/>
      <c r="JJ97" s="144"/>
      <c r="JK97" s="144"/>
      <c r="JL97" s="144"/>
      <c r="JM97" s="144"/>
      <c r="JN97" s="144"/>
      <c r="JO97" s="144"/>
      <c r="JP97" s="144"/>
      <c r="JQ97" s="144"/>
      <c r="JR97" s="144"/>
      <c r="JS97" s="144"/>
      <c r="JT97" s="144"/>
      <c r="JU97" s="144"/>
      <c r="JV97" s="144"/>
      <c r="JW97" s="144"/>
      <c r="JX97" s="144"/>
      <c r="JY97" s="144"/>
      <c r="JZ97" s="144"/>
      <c r="KA97" s="144"/>
      <c r="KB97" s="144"/>
      <c r="KC97" s="144"/>
      <c r="KD97" s="144"/>
      <c r="KE97" s="144"/>
      <c r="KF97" s="144"/>
      <c r="KG97" s="144"/>
      <c r="KH97" s="144"/>
      <c r="KI97" s="144"/>
      <c r="KJ97" s="144"/>
      <c r="KK97" s="144"/>
      <c r="KL97" s="144"/>
      <c r="KM97" s="144"/>
      <c r="KN97" s="144"/>
      <c r="KO97" s="144"/>
    </row>
    <row r="98" spans="1:301" ht="10" customHeight="1" x14ac:dyDescent="0.2">
      <c r="A98" s="148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  <c r="CT98" s="144"/>
      <c r="CU98" s="144"/>
      <c r="CV98" s="144"/>
      <c r="CW98" s="144"/>
      <c r="CX98" s="144"/>
      <c r="CY98" s="144"/>
      <c r="CZ98" s="144"/>
      <c r="DA98" s="144"/>
      <c r="DB98" s="144"/>
      <c r="DC98" s="144"/>
      <c r="DD98" s="144"/>
      <c r="DE98" s="144"/>
      <c r="DF98" s="144"/>
      <c r="DG98" s="144"/>
      <c r="DH98" s="144"/>
      <c r="DI98" s="144"/>
      <c r="DJ98" s="144"/>
      <c r="DK98" s="144"/>
      <c r="DL98" s="144"/>
      <c r="DM98" s="144"/>
      <c r="DN98" s="144"/>
      <c r="DO98" s="144"/>
      <c r="DP98" s="144"/>
      <c r="DQ98" s="144"/>
      <c r="DR98" s="144"/>
      <c r="DS98" s="144"/>
      <c r="DT98" s="144"/>
      <c r="DU98" s="144"/>
      <c r="DV98" s="144"/>
      <c r="DW98" s="144"/>
      <c r="DX98" s="144"/>
      <c r="DY98" s="144"/>
      <c r="DZ98" s="144"/>
      <c r="EA98" s="144"/>
      <c r="EB98" s="144"/>
      <c r="EC98" s="144"/>
      <c r="ED98" s="144"/>
      <c r="EE98" s="144"/>
      <c r="EF98" s="144"/>
      <c r="EG98" s="144"/>
      <c r="EH98" s="144"/>
      <c r="EI98" s="144"/>
      <c r="EJ98" s="144"/>
      <c r="EK98" s="144"/>
      <c r="EL98" s="144"/>
      <c r="EM98" s="144"/>
      <c r="EN98" s="144"/>
      <c r="EO98" s="144"/>
      <c r="EP98" s="144"/>
      <c r="EQ98" s="144"/>
      <c r="ER98" s="144"/>
      <c r="ES98" s="144"/>
      <c r="ET98" s="144"/>
      <c r="EU98" s="144"/>
      <c r="EV98" s="144"/>
      <c r="EW98" s="144"/>
      <c r="EX98" s="144"/>
      <c r="EY98" s="144"/>
      <c r="EZ98" s="144"/>
      <c r="FA98" s="144"/>
      <c r="FB98" s="144"/>
      <c r="FC98" s="144"/>
      <c r="FD98" s="144"/>
      <c r="FE98" s="144"/>
      <c r="FF98" s="144"/>
      <c r="FG98" s="144"/>
      <c r="FH98" s="144"/>
      <c r="FI98" s="144"/>
      <c r="FJ98" s="144"/>
      <c r="FK98" s="144"/>
      <c r="FL98" s="144"/>
      <c r="FM98" s="144"/>
      <c r="FN98" s="144"/>
      <c r="FO98" s="144"/>
      <c r="FP98" s="144"/>
      <c r="FQ98" s="144"/>
      <c r="FR98" s="144"/>
      <c r="FS98" s="144"/>
      <c r="FT98" s="144"/>
      <c r="FU98" s="144"/>
      <c r="FV98" s="144"/>
      <c r="FW98" s="144"/>
      <c r="FX98" s="144"/>
      <c r="FY98" s="144"/>
      <c r="FZ98" s="144"/>
      <c r="GA98" s="144"/>
      <c r="GB98" s="144"/>
      <c r="GC98" s="144"/>
      <c r="GD98" s="144"/>
      <c r="GE98" s="144"/>
      <c r="GF98" s="144"/>
      <c r="GG98" s="144"/>
      <c r="GH98" s="144"/>
      <c r="GI98" s="144"/>
      <c r="GJ98" s="144"/>
      <c r="GK98" s="144"/>
      <c r="GL98" s="144"/>
      <c r="GM98" s="144"/>
      <c r="GN98" s="144"/>
      <c r="GO98" s="144"/>
      <c r="GP98" s="144"/>
      <c r="GQ98" s="144"/>
      <c r="GR98" s="144"/>
      <c r="GS98" s="144"/>
      <c r="GT98" s="144"/>
      <c r="GU98" s="144"/>
      <c r="GV98" s="144"/>
      <c r="GW98" s="144"/>
      <c r="GX98" s="144"/>
      <c r="GY98" s="144"/>
      <c r="GZ98" s="144"/>
      <c r="HA98" s="144"/>
      <c r="HB98" s="144"/>
      <c r="HC98" s="144"/>
      <c r="HD98" s="144"/>
      <c r="HE98" s="144"/>
      <c r="HF98" s="144"/>
      <c r="HG98" s="144"/>
      <c r="HH98" s="144"/>
      <c r="HI98" s="144"/>
      <c r="HJ98" s="144"/>
      <c r="HK98" s="144"/>
      <c r="HL98" s="144"/>
      <c r="HM98" s="144"/>
      <c r="HN98" s="144"/>
      <c r="HO98" s="144"/>
      <c r="HP98" s="144"/>
      <c r="HQ98" s="144"/>
      <c r="HR98" s="144"/>
      <c r="HS98" s="144"/>
      <c r="HT98" s="144"/>
      <c r="HU98" s="144"/>
      <c r="HV98" s="144"/>
      <c r="HW98" s="144"/>
      <c r="HX98" s="144"/>
      <c r="HY98" s="144"/>
      <c r="HZ98" s="144"/>
      <c r="IA98" s="144"/>
      <c r="IB98" s="144"/>
      <c r="IC98" s="144"/>
      <c r="ID98" s="144"/>
      <c r="IE98" s="144"/>
      <c r="IF98" s="144"/>
      <c r="IG98" s="144"/>
      <c r="IH98" s="144"/>
      <c r="II98" s="144"/>
      <c r="IJ98" s="144"/>
      <c r="IK98" s="144"/>
      <c r="IL98" s="144"/>
      <c r="IM98" s="144"/>
      <c r="IN98" s="144"/>
      <c r="IO98" s="144"/>
      <c r="IP98" s="144"/>
      <c r="IQ98" s="144"/>
      <c r="IR98" s="144"/>
      <c r="IS98" s="144"/>
      <c r="IT98" s="144"/>
      <c r="IU98" s="144"/>
      <c r="IV98" s="144"/>
      <c r="IW98" s="144"/>
      <c r="IX98" s="144"/>
      <c r="IY98" s="144"/>
      <c r="IZ98" s="144"/>
      <c r="JA98" s="144"/>
      <c r="JB98" s="144"/>
      <c r="JC98" s="144"/>
      <c r="JD98" s="144"/>
      <c r="JE98" s="144"/>
      <c r="JF98" s="144"/>
      <c r="JG98" s="144"/>
      <c r="JH98" s="144"/>
      <c r="JI98" s="144"/>
      <c r="JJ98" s="144"/>
      <c r="JK98" s="144"/>
      <c r="JL98" s="144"/>
      <c r="JM98" s="144"/>
      <c r="JN98" s="144"/>
      <c r="JO98" s="144"/>
      <c r="JP98" s="144"/>
      <c r="JQ98" s="144"/>
      <c r="JR98" s="144"/>
      <c r="JS98" s="144"/>
      <c r="JT98" s="144"/>
      <c r="JU98" s="144"/>
      <c r="JV98" s="144"/>
      <c r="JW98" s="144"/>
      <c r="JX98" s="144"/>
      <c r="JY98" s="144"/>
      <c r="JZ98" s="144"/>
      <c r="KA98" s="144"/>
      <c r="KB98" s="144"/>
      <c r="KC98" s="144"/>
      <c r="KD98" s="144"/>
      <c r="KE98" s="144"/>
      <c r="KF98" s="144"/>
      <c r="KG98" s="144"/>
      <c r="KH98" s="144"/>
      <c r="KI98" s="144"/>
      <c r="KJ98" s="144"/>
      <c r="KK98" s="144"/>
      <c r="KL98" s="144"/>
      <c r="KM98" s="144"/>
      <c r="KN98" s="144"/>
      <c r="KO98" s="144"/>
    </row>
    <row r="99" spans="1:301" ht="10" customHeight="1" x14ac:dyDescent="0.2">
      <c r="A99" s="148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  <c r="CT99" s="144"/>
      <c r="CU99" s="144"/>
      <c r="CV99" s="144"/>
      <c r="CW99" s="144"/>
      <c r="CX99" s="144"/>
      <c r="CY99" s="144"/>
      <c r="CZ99" s="144"/>
      <c r="DA99" s="144"/>
      <c r="DB99" s="144"/>
      <c r="DC99" s="144"/>
      <c r="DD99" s="144"/>
      <c r="DE99" s="144"/>
      <c r="DF99" s="144"/>
      <c r="DG99" s="144"/>
      <c r="DH99" s="144"/>
      <c r="DI99" s="144"/>
      <c r="DJ99" s="144"/>
      <c r="DK99" s="144"/>
      <c r="DL99" s="144"/>
      <c r="DM99" s="144"/>
      <c r="DN99" s="144"/>
      <c r="DO99" s="144"/>
      <c r="DP99" s="144"/>
      <c r="DQ99" s="144"/>
      <c r="DR99" s="144"/>
      <c r="DS99" s="144"/>
      <c r="DT99" s="144"/>
      <c r="DU99" s="144"/>
      <c r="DV99" s="144"/>
      <c r="DW99" s="144"/>
      <c r="DX99" s="144"/>
      <c r="DY99" s="144"/>
      <c r="DZ99" s="144"/>
      <c r="EA99" s="144"/>
      <c r="EB99" s="144"/>
      <c r="EC99" s="144"/>
      <c r="ED99" s="144"/>
      <c r="EE99" s="144"/>
      <c r="EF99" s="144"/>
      <c r="EG99" s="144"/>
      <c r="EH99" s="144"/>
      <c r="EI99" s="144"/>
      <c r="EJ99" s="144"/>
      <c r="EK99" s="144"/>
      <c r="EL99" s="144"/>
      <c r="EM99" s="144"/>
      <c r="EN99" s="144"/>
      <c r="EO99" s="144"/>
      <c r="EP99" s="144"/>
      <c r="EQ99" s="144"/>
      <c r="ER99" s="144"/>
      <c r="ES99" s="144"/>
      <c r="ET99" s="144"/>
      <c r="EU99" s="144"/>
      <c r="EV99" s="144"/>
      <c r="EW99" s="144"/>
      <c r="EX99" s="144"/>
      <c r="EY99" s="144"/>
      <c r="EZ99" s="144"/>
      <c r="FA99" s="144"/>
      <c r="FB99" s="144"/>
      <c r="FC99" s="144"/>
      <c r="FD99" s="144"/>
      <c r="FE99" s="144"/>
      <c r="FF99" s="144"/>
      <c r="FG99" s="144"/>
      <c r="FH99" s="144"/>
      <c r="FI99" s="144"/>
      <c r="FJ99" s="144"/>
      <c r="FK99" s="144"/>
      <c r="FL99" s="144"/>
      <c r="FM99" s="144"/>
      <c r="FN99" s="144"/>
      <c r="FO99" s="144"/>
      <c r="FP99" s="144"/>
      <c r="FQ99" s="144"/>
      <c r="FR99" s="144"/>
      <c r="FS99" s="144"/>
      <c r="FT99" s="144"/>
      <c r="FU99" s="144"/>
      <c r="FV99" s="144"/>
      <c r="FW99" s="144"/>
      <c r="FX99" s="144"/>
      <c r="FY99" s="144"/>
      <c r="FZ99" s="144"/>
      <c r="GA99" s="144"/>
      <c r="GB99" s="144"/>
      <c r="GC99" s="144"/>
      <c r="GD99" s="144"/>
      <c r="GE99" s="144"/>
      <c r="GF99" s="144"/>
      <c r="GG99" s="144"/>
      <c r="GH99" s="144"/>
      <c r="GI99" s="144"/>
      <c r="GJ99" s="144"/>
      <c r="GK99" s="144"/>
      <c r="GL99" s="144"/>
      <c r="GM99" s="144"/>
      <c r="GN99" s="144"/>
      <c r="GO99" s="144"/>
      <c r="GP99" s="144"/>
      <c r="GQ99" s="144"/>
      <c r="GR99" s="144"/>
      <c r="GS99" s="144"/>
      <c r="GT99" s="144"/>
      <c r="GU99" s="144"/>
      <c r="GV99" s="144"/>
      <c r="GW99" s="144"/>
      <c r="GX99" s="144"/>
      <c r="GY99" s="144"/>
      <c r="GZ99" s="144"/>
      <c r="HA99" s="144"/>
      <c r="HB99" s="144"/>
      <c r="HC99" s="144"/>
      <c r="HD99" s="144"/>
      <c r="HE99" s="144"/>
      <c r="HF99" s="144"/>
      <c r="HG99" s="144"/>
      <c r="HH99" s="144"/>
      <c r="HI99" s="144"/>
      <c r="HJ99" s="144"/>
      <c r="HK99" s="144"/>
      <c r="HL99" s="144"/>
      <c r="HM99" s="144"/>
      <c r="HN99" s="144"/>
      <c r="HO99" s="144"/>
      <c r="HP99" s="144"/>
      <c r="HQ99" s="144"/>
      <c r="HR99" s="144"/>
      <c r="HS99" s="144"/>
      <c r="HT99" s="144"/>
      <c r="HU99" s="144"/>
      <c r="HV99" s="144"/>
      <c r="HW99" s="144"/>
      <c r="HX99" s="144"/>
      <c r="HY99" s="144"/>
      <c r="HZ99" s="144"/>
      <c r="IA99" s="144"/>
      <c r="IB99" s="144"/>
      <c r="IC99" s="144"/>
      <c r="ID99" s="144"/>
      <c r="IE99" s="144"/>
      <c r="IF99" s="144"/>
      <c r="IG99" s="144"/>
      <c r="IH99" s="144"/>
      <c r="II99" s="144"/>
      <c r="IJ99" s="144"/>
      <c r="IK99" s="144"/>
      <c r="IL99" s="144"/>
      <c r="IM99" s="144"/>
      <c r="IN99" s="144"/>
      <c r="IO99" s="144"/>
      <c r="IP99" s="144"/>
      <c r="IQ99" s="144"/>
      <c r="IR99" s="144"/>
      <c r="IS99" s="144"/>
      <c r="IT99" s="144"/>
      <c r="IU99" s="144"/>
      <c r="IV99" s="144"/>
      <c r="IW99" s="144"/>
      <c r="IX99" s="144"/>
      <c r="IY99" s="144"/>
      <c r="IZ99" s="144"/>
      <c r="JA99" s="144"/>
      <c r="JB99" s="144"/>
      <c r="JC99" s="144"/>
      <c r="JD99" s="144"/>
      <c r="JE99" s="144"/>
      <c r="JF99" s="144"/>
      <c r="JG99" s="144"/>
      <c r="JH99" s="144"/>
      <c r="JI99" s="144"/>
      <c r="JJ99" s="144"/>
      <c r="JK99" s="144"/>
      <c r="JL99" s="144"/>
      <c r="JM99" s="144"/>
      <c r="JN99" s="144"/>
      <c r="JO99" s="144"/>
      <c r="JP99" s="144"/>
      <c r="JQ99" s="144"/>
      <c r="JR99" s="144"/>
      <c r="JS99" s="144"/>
      <c r="JT99" s="144"/>
      <c r="JU99" s="144"/>
      <c r="JV99" s="144"/>
      <c r="JW99" s="144"/>
      <c r="JX99" s="144"/>
      <c r="JY99" s="144"/>
      <c r="JZ99" s="144"/>
      <c r="KA99" s="144"/>
      <c r="KB99" s="144"/>
      <c r="KC99" s="144"/>
      <c r="KD99" s="144"/>
      <c r="KE99" s="144"/>
      <c r="KF99" s="144"/>
      <c r="KG99" s="144"/>
      <c r="KH99" s="144"/>
      <c r="KI99" s="144"/>
      <c r="KJ99" s="144"/>
      <c r="KK99" s="144"/>
      <c r="KL99" s="144"/>
      <c r="KM99" s="144"/>
      <c r="KN99" s="144"/>
      <c r="KO99" s="144"/>
    </row>
    <row r="100" spans="1:301" ht="10" customHeight="1" x14ac:dyDescent="0.2">
      <c r="A100" s="148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  <c r="CT100" s="144"/>
      <c r="CU100" s="144"/>
      <c r="CV100" s="144"/>
      <c r="CW100" s="144"/>
      <c r="CX100" s="144"/>
      <c r="CY100" s="144"/>
      <c r="CZ100" s="144"/>
      <c r="DA100" s="144"/>
      <c r="DB100" s="144"/>
      <c r="DC100" s="144"/>
      <c r="DD100" s="144"/>
      <c r="DE100" s="144"/>
      <c r="DF100" s="144"/>
      <c r="DG100" s="144"/>
      <c r="DH100" s="144"/>
      <c r="DI100" s="144"/>
      <c r="DJ100" s="144"/>
      <c r="DK100" s="144"/>
      <c r="DL100" s="144"/>
      <c r="DM100" s="144"/>
      <c r="DN100" s="144"/>
      <c r="DO100" s="144"/>
      <c r="DP100" s="144"/>
      <c r="DQ100" s="144"/>
      <c r="DR100" s="144"/>
      <c r="DS100" s="144"/>
      <c r="DT100" s="144"/>
      <c r="DU100" s="144"/>
      <c r="DV100" s="144"/>
      <c r="DW100" s="144"/>
      <c r="DX100" s="144"/>
      <c r="DY100" s="144"/>
      <c r="DZ100" s="144"/>
      <c r="EA100" s="144"/>
      <c r="EB100" s="144"/>
      <c r="EC100" s="144"/>
      <c r="ED100" s="144"/>
      <c r="EE100" s="144"/>
      <c r="EF100" s="144"/>
      <c r="EG100" s="144"/>
      <c r="EH100" s="144"/>
      <c r="EI100" s="144"/>
      <c r="EJ100" s="144"/>
      <c r="EK100" s="144"/>
      <c r="EL100" s="144"/>
      <c r="EM100" s="144"/>
      <c r="EN100" s="144"/>
      <c r="EO100" s="144"/>
      <c r="EP100" s="144"/>
      <c r="EQ100" s="144"/>
      <c r="ER100" s="144"/>
      <c r="ES100" s="144"/>
      <c r="ET100" s="144"/>
      <c r="EU100" s="144"/>
      <c r="EV100" s="144"/>
      <c r="EW100" s="144"/>
      <c r="EX100" s="144"/>
      <c r="EY100" s="144"/>
      <c r="EZ100" s="144"/>
      <c r="FA100" s="144"/>
      <c r="FB100" s="144"/>
      <c r="FC100" s="144"/>
      <c r="FD100" s="144"/>
      <c r="FE100" s="144"/>
      <c r="FF100" s="144"/>
      <c r="FG100" s="144"/>
      <c r="FH100" s="144"/>
      <c r="FI100" s="144"/>
      <c r="FJ100" s="144"/>
      <c r="FK100" s="144"/>
      <c r="FL100" s="144"/>
      <c r="FM100" s="144"/>
      <c r="FN100" s="144"/>
      <c r="FO100" s="144"/>
      <c r="FP100" s="144"/>
      <c r="FQ100" s="144"/>
      <c r="FR100" s="144"/>
      <c r="FS100" s="144"/>
      <c r="FT100" s="144"/>
      <c r="FU100" s="144"/>
      <c r="FV100" s="144"/>
      <c r="FW100" s="144"/>
      <c r="FX100" s="144"/>
      <c r="FY100" s="144"/>
      <c r="FZ100" s="144"/>
      <c r="GA100" s="144"/>
      <c r="GB100" s="144"/>
      <c r="GC100" s="144"/>
      <c r="GD100" s="144"/>
      <c r="GE100" s="144"/>
      <c r="GF100" s="144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  <c r="JD100" s="144"/>
      <c r="JE100" s="144"/>
      <c r="JF100" s="144"/>
      <c r="JG100" s="144"/>
      <c r="JH100" s="144"/>
      <c r="JI100" s="144"/>
      <c r="JJ100" s="144"/>
      <c r="JK100" s="144"/>
      <c r="JL100" s="144"/>
      <c r="JM100" s="144"/>
      <c r="JN100" s="144"/>
      <c r="JO100" s="144"/>
      <c r="JP100" s="144"/>
      <c r="JQ100" s="144"/>
      <c r="JR100" s="144"/>
      <c r="JS100" s="144"/>
      <c r="JT100" s="144"/>
      <c r="JU100" s="144"/>
      <c r="JV100" s="144"/>
      <c r="JW100" s="144"/>
      <c r="JX100" s="144"/>
      <c r="JY100" s="144"/>
      <c r="JZ100" s="144"/>
      <c r="KA100" s="144"/>
      <c r="KB100" s="144"/>
      <c r="KC100" s="144"/>
      <c r="KD100" s="144"/>
      <c r="KE100" s="144"/>
      <c r="KF100" s="144"/>
      <c r="KG100" s="144"/>
      <c r="KH100" s="144"/>
      <c r="KI100" s="144"/>
      <c r="KJ100" s="144"/>
      <c r="KK100" s="144"/>
      <c r="KL100" s="144"/>
      <c r="KM100" s="144"/>
      <c r="KN100" s="144"/>
      <c r="KO100" s="144"/>
    </row>
    <row r="101" spans="1:301" ht="10" customHeight="1" x14ac:dyDescent="0.2">
      <c r="A101" s="148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4"/>
      <c r="CY101" s="144"/>
      <c r="CZ101" s="144"/>
      <c r="DA101" s="144"/>
      <c r="DB101" s="144"/>
      <c r="DC101" s="144"/>
      <c r="DD101" s="144"/>
      <c r="DE101" s="144"/>
      <c r="DF101" s="144"/>
      <c r="DG101" s="144"/>
      <c r="DH101" s="144"/>
      <c r="DI101" s="144"/>
      <c r="DJ101" s="144"/>
      <c r="DK101" s="144"/>
      <c r="DL101" s="144"/>
      <c r="DM101" s="144"/>
      <c r="DN101" s="144"/>
      <c r="DO101" s="144"/>
      <c r="DP101" s="144"/>
      <c r="DQ101" s="144"/>
      <c r="DR101" s="144"/>
      <c r="DS101" s="144"/>
      <c r="DT101" s="144"/>
      <c r="DU101" s="144"/>
      <c r="DV101" s="144"/>
      <c r="DW101" s="144"/>
      <c r="DX101" s="144"/>
      <c r="DY101" s="144"/>
      <c r="DZ101" s="144"/>
      <c r="EA101" s="144"/>
      <c r="EB101" s="144"/>
      <c r="EC101" s="144"/>
      <c r="ED101" s="144"/>
      <c r="EE101" s="144"/>
      <c r="EF101" s="144"/>
      <c r="EG101" s="144"/>
      <c r="EH101" s="144"/>
      <c r="EI101" s="144"/>
      <c r="EJ101" s="144"/>
      <c r="EK101" s="144"/>
      <c r="EL101" s="144"/>
      <c r="EM101" s="144"/>
      <c r="EN101" s="144"/>
      <c r="EO101" s="144"/>
      <c r="EP101" s="144"/>
      <c r="EQ101" s="144"/>
      <c r="ER101" s="144"/>
      <c r="ES101" s="144"/>
      <c r="ET101" s="144"/>
      <c r="EU101" s="144"/>
      <c r="EV101" s="144"/>
      <c r="EW101" s="144"/>
      <c r="EX101" s="144"/>
      <c r="EY101" s="144"/>
      <c r="EZ101" s="144"/>
      <c r="FA101" s="144"/>
      <c r="FB101" s="144"/>
      <c r="FC101" s="144"/>
      <c r="FD101" s="144"/>
      <c r="FE101" s="144"/>
      <c r="FF101" s="144"/>
      <c r="FG101" s="144"/>
      <c r="FH101" s="144"/>
      <c r="FI101" s="144"/>
      <c r="FJ101" s="144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  <c r="GE101" s="144"/>
      <c r="GF101" s="144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  <c r="JD101" s="144"/>
      <c r="JE101" s="144"/>
      <c r="JF101" s="144"/>
      <c r="JG101" s="144"/>
      <c r="JH101" s="144"/>
      <c r="JI101" s="144"/>
      <c r="JJ101" s="144"/>
      <c r="JK101" s="144"/>
      <c r="JL101" s="144"/>
      <c r="JM101" s="144"/>
      <c r="JN101" s="144"/>
      <c r="JO101" s="144"/>
      <c r="JP101" s="144"/>
      <c r="JQ101" s="144"/>
      <c r="JR101" s="144"/>
      <c r="JS101" s="144"/>
      <c r="JT101" s="144"/>
      <c r="JU101" s="144"/>
      <c r="JV101" s="144"/>
      <c r="JW101" s="144"/>
      <c r="JX101" s="144"/>
      <c r="JY101" s="144"/>
      <c r="JZ101" s="144"/>
      <c r="KA101" s="144"/>
      <c r="KB101" s="144"/>
      <c r="KC101" s="144"/>
      <c r="KD101" s="144"/>
      <c r="KE101" s="144"/>
      <c r="KF101" s="144"/>
      <c r="KG101" s="144"/>
      <c r="KH101" s="144"/>
      <c r="KI101" s="144"/>
      <c r="KJ101" s="144"/>
      <c r="KK101" s="144"/>
      <c r="KL101" s="144"/>
      <c r="KM101" s="144"/>
      <c r="KN101" s="144"/>
      <c r="KO101" s="144"/>
    </row>
    <row r="102" spans="1:301" ht="10" customHeight="1" x14ac:dyDescent="0.2">
      <c r="A102" s="148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  <c r="CT102" s="144"/>
      <c r="CU102" s="144"/>
      <c r="CV102" s="144"/>
      <c r="CW102" s="144"/>
      <c r="CX102" s="144"/>
      <c r="CY102" s="144"/>
      <c r="CZ102" s="144"/>
      <c r="DA102" s="144"/>
      <c r="DB102" s="144"/>
      <c r="DC102" s="144"/>
      <c r="DD102" s="144"/>
      <c r="DE102" s="144"/>
      <c r="DF102" s="144"/>
      <c r="DG102" s="144"/>
      <c r="DH102" s="144"/>
      <c r="DI102" s="144"/>
      <c r="DJ102" s="144"/>
      <c r="DK102" s="144"/>
      <c r="DL102" s="144"/>
      <c r="DM102" s="144"/>
      <c r="DN102" s="144"/>
      <c r="DO102" s="144"/>
      <c r="DP102" s="144"/>
      <c r="DQ102" s="144"/>
      <c r="DR102" s="144"/>
      <c r="DS102" s="144"/>
      <c r="DT102" s="144"/>
      <c r="DU102" s="144"/>
      <c r="DV102" s="144"/>
      <c r="DW102" s="144"/>
      <c r="DX102" s="144"/>
      <c r="DY102" s="144"/>
      <c r="DZ102" s="144"/>
      <c r="EA102" s="144"/>
      <c r="EB102" s="144"/>
      <c r="EC102" s="144"/>
      <c r="ED102" s="144"/>
      <c r="EE102" s="144"/>
      <c r="EF102" s="144"/>
      <c r="EG102" s="144"/>
      <c r="EH102" s="144"/>
      <c r="EI102" s="144"/>
      <c r="EJ102" s="144"/>
      <c r="EK102" s="144"/>
      <c r="EL102" s="144"/>
      <c r="EM102" s="144"/>
      <c r="EN102" s="144"/>
      <c r="EO102" s="144"/>
      <c r="EP102" s="144"/>
      <c r="EQ102" s="144"/>
      <c r="ER102" s="144"/>
      <c r="ES102" s="144"/>
      <c r="ET102" s="144"/>
      <c r="EU102" s="144"/>
      <c r="EV102" s="144"/>
      <c r="EW102" s="144"/>
      <c r="EX102" s="144"/>
      <c r="EY102" s="144"/>
      <c r="EZ102" s="144"/>
      <c r="FA102" s="144"/>
      <c r="FB102" s="144"/>
      <c r="FC102" s="144"/>
      <c r="FD102" s="144"/>
      <c r="FE102" s="144"/>
      <c r="FF102" s="144"/>
      <c r="FG102" s="144"/>
      <c r="FH102" s="144"/>
      <c r="FI102" s="144"/>
      <c r="FJ102" s="144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  <c r="JD102" s="144"/>
      <c r="JE102" s="144"/>
      <c r="JF102" s="144"/>
      <c r="JG102" s="144"/>
      <c r="JH102" s="144"/>
      <c r="JI102" s="144"/>
      <c r="JJ102" s="144"/>
      <c r="JK102" s="144"/>
      <c r="JL102" s="144"/>
      <c r="JM102" s="144"/>
      <c r="JN102" s="144"/>
      <c r="JO102" s="144"/>
      <c r="JP102" s="144"/>
      <c r="JQ102" s="144"/>
      <c r="JR102" s="144"/>
      <c r="JS102" s="144"/>
      <c r="JT102" s="144"/>
      <c r="JU102" s="144"/>
      <c r="JV102" s="144"/>
      <c r="JW102" s="144"/>
      <c r="JX102" s="144"/>
      <c r="JY102" s="144"/>
      <c r="JZ102" s="144"/>
      <c r="KA102" s="144"/>
      <c r="KB102" s="144"/>
      <c r="KC102" s="144"/>
      <c r="KD102" s="144"/>
      <c r="KE102" s="144"/>
      <c r="KF102" s="144"/>
      <c r="KG102" s="144"/>
      <c r="KH102" s="144"/>
      <c r="KI102" s="144"/>
      <c r="KJ102" s="144"/>
      <c r="KK102" s="144"/>
      <c r="KL102" s="144"/>
      <c r="KM102" s="144"/>
      <c r="KN102" s="144"/>
      <c r="KO102" s="144"/>
    </row>
    <row r="103" spans="1:301" ht="10" customHeight="1" x14ac:dyDescent="0.2">
      <c r="A103" s="148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4"/>
      <c r="BC103" s="144"/>
      <c r="BD103" s="144"/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  <c r="CT103" s="144"/>
      <c r="CU103" s="144"/>
      <c r="CV103" s="144"/>
      <c r="CW103" s="144"/>
      <c r="CX103" s="144"/>
      <c r="CY103" s="144"/>
      <c r="CZ103" s="144"/>
      <c r="DA103" s="144"/>
      <c r="DB103" s="144"/>
      <c r="DC103" s="144"/>
      <c r="DD103" s="144"/>
      <c r="DE103" s="144"/>
      <c r="DF103" s="144"/>
      <c r="DG103" s="144"/>
      <c r="DH103" s="144"/>
      <c r="DI103" s="144"/>
      <c r="DJ103" s="144"/>
      <c r="DK103" s="144"/>
      <c r="DL103" s="144"/>
      <c r="DM103" s="144"/>
      <c r="DN103" s="144"/>
      <c r="DO103" s="144"/>
      <c r="DP103" s="144"/>
      <c r="DQ103" s="144"/>
      <c r="DR103" s="144"/>
      <c r="DS103" s="144"/>
      <c r="DT103" s="144"/>
      <c r="DU103" s="144"/>
      <c r="DV103" s="144"/>
      <c r="DW103" s="144"/>
      <c r="DX103" s="144"/>
      <c r="DY103" s="144"/>
      <c r="DZ103" s="144"/>
      <c r="EA103" s="144"/>
      <c r="EB103" s="144"/>
      <c r="EC103" s="144"/>
      <c r="ED103" s="144"/>
      <c r="EE103" s="144"/>
      <c r="EF103" s="144"/>
      <c r="EG103" s="144"/>
      <c r="EH103" s="144"/>
      <c r="EI103" s="144"/>
      <c r="EJ103" s="144"/>
      <c r="EK103" s="144"/>
      <c r="EL103" s="144"/>
      <c r="EM103" s="144"/>
      <c r="EN103" s="144"/>
      <c r="EO103" s="144"/>
      <c r="EP103" s="144"/>
      <c r="EQ103" s="144"/>
      <c r="ER103" s="144"/>
      <c r="ES103" s="144"/>
      <c r="ET103" s="144"/>
      <c r="EU103" s="144"/>
      <c r="EV103" s="144"/>
      <c r="EW103" s="144"/>
      <c r="EX103" s="144"/>
      <c r="EY103" s="144"/>
      <c r="EZ103" s="144"/>
      <c r="FA103" s="144"/>
      <c r="FB103" s="144"/>
      <c r="FC103" s="144"/>
      <c r="FD103" s="144"/>
      <c r="FE103" s="144"/>
      <c r="FF103" s="144"/>
      <c r="FG103" s="144"/>
      <c r="FH103" s="144"/>
      <c r="FI103" s="144"/>
      <c r="FJ103" s="144"/>
      <c r="FK103" s="144"/>
      <c r="FL103" s="144"/>
      <c r="FM103" s="144"/>
      <c r="FN103" s="144"/>
      <c r="FO103" s="144"/>
      <c r="FP103" s="144"/>
      <c r="FQ103" s="144"/>
      <c r="FR103" s="144"/>
      <c r="FS103" s="144"/>
      <c r="FT103" s="144"/>
      <c r="FU103" s="144"/>
      <c r="FV103" s="144"/>
      <c r="FW103" s="144"/>
      <c r="FX103" s="144"/>
      <c r="FY103" s="144"/>
      <c r="FZ103" s="144"/>
      <c r="GA103" s="144"/>
      <c r="GB103" s="144"/>
      <c r="GC103" s="144"/>
      <c r="GD103" s="144"/>
      <c r="GE103" s="144"/>
      <c r="GF103" s="144"/>
      <c r="GG103" s="144"/>
      <c r="GH103" s="144"/>
      <c r="GI103" s="144"/>
      <c r="GJ103" s="144"/>
      <c r="GK103" s="144"/>
      <c r="GL103" s="144"/>
      <c r="GM103" s="144"/>
      <c r="GN103" s="144"/>
      <c r="GO103" s="144"/>
      <c r="GP103" s="144"/>
      <c r="GQ103" s="144"/>
      <c r="GR103" s="144"/>
      <c r="GS103" s="144"/>
      <c r="GT103" s="144"/>
      <c r="GU103" s="144"/>
      <c r="GV103" s="144"/>
      <c r="GW103" s="144"/>
      <c r="GX103" s="144"/>
      <c r="GY103" s="144"/>
      <c r="GZ103" s="144"/>
      <c r="HA103" s="144"/>
      <c r="HB103" s="144"/>
      <c r="HC103" s="144"/>
      <c r="HD103" s="144"/>
      <c r="HE103" s="144"/>
      <c r="HF103" s="144"/>
      <c r="HG103" s="144"/>
      <c r="HH103" s="144"/>
      <c r="HI103" s="144"/>
      <c r="HJ103" s="144"/>
      <c r="HK103" s="144"/>
      <c r="HL103" s="144"/>
      <c r="HM103" s="144"/>
      <c r="HN103" s="144"/>
      <c r="HO103" s="144"/>
      <c r="HP103" s="144"/>
      <c r="HQ103" s="144"/>
      <c r="HR103" s="144"/>
      <c r="HS103" s="144"/>
      <c r="HT103" s="144"/>
      <c r="HU103" s="144"/>
      <c r="HV103" s="144"/>
      <c r="HW103" s="144"/>
      <c r="HX103" s="144"/>
      <c r="HY103" s="144"/>
      <c r="HZ103" s="144"/>
      <c r="IA103" s="144"/>
      <c r="IB103" s="144"/>
      <c r="IC103" s="144"/>
      <c r="ID103" s="144"/>
      <c r="IE103" s="144"/>
      <c r="IF103" s="144"/>
      <c r="IG103" s="144"/>
      <c r="IH103" s="144"/>
      <c r="II103" s="144"/>
      <c r="IJ103" s="144"/>
      <c r="IK103" s="144"/>
      <c r="IL103" s="144"/>
      <c r="IM103" s="144"/>
      <c r="IN103" s="144"/>
      <c r="IO103" s="144"/>
      <c r="IP103" s="144"/>
      <c r="IQ103" s="144"/>
      <c r="IR103" s="144"/>
      <c r="IS103" s="144"/>
      <c r="IT103" s="144"/>
      <c r="IU103" s="144"/>
      <c r="IV103" s="144"/>
      <c r="IW103" s="144"/>
      <c r="IX103" s="144"/>
      <c r="IY103" s="144"/>
      <c r="IZ103" s="144"/>
      <c r="JA103" s="144"/>
      <c r="JB103" s="144"/>
      <c r="JC103" s="144"/>
      <c r="JD103" s="144"/>
      <c r="JE103" s="144"/>
      <c r="JF103" s="144"/>
      <c r="JG103" s="144"/>
      <c r="JH103" s="144"/>
      <c r="JI103" s="144"/>
      <c r="JJ103" s="144"/>
      <c r="JK103" s="144"/>
      <c r="JL103" s="144"/>
      <c r="JM103" s="144"/>
      <c r="JN103" s="144"/>
      <c r="JO103" s="144"/>
      <c r="JP103" s="144"/>
      <c r="JQ103" s="144"/>
      <c r="JR103" s="144"/>
      <c r="JS103" s="144"/>
      <c r="JT103" s="144"/>
      <c r="JU103" s="144"/>
      <c r="JV103" s="144"/>
      <c r="JW103" s="144"/>
      <c r="JX103" s="144"/>
      <c r="JY103" s="144"/>
      <c r="JZ103" s="144"/>
      <c r="KA103" s="144"/>
      <c r="KB103" s="144"/>
      <c r="KC103" s="144"/>
      <c r="KD103" s="144"/>
      <c r="KE103" s="144"/>
      <c r="KF103" s="144"/>
      <c r="KG103" s="144"/>
      <c r="KH103" s="144"/>
      <c r="KI103" s="144"/>
      <c r="KJ103" s="144"/>
      <c r="KK103" s="144"/>
      <c r="KL103" s="144"/>
      <c r="KM103" s="144"/>
      <c r="KN103" s="144"/>
      <c r="KO103" s="144"/>
    </row>
    <row r="104" spans="1:301" ht="10" customHeight="1" x14ac:dyDescent="0.2">
      <c r="A104" s="148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  <c r="CT104" s="144"/>
      <c r="CU104" s="144"/>
      <c r="CV104" s="144"/>
      <c r="CW104" s="144"/>
      <c r="CX104" s="144"/>
      <c r="CY104" s="144"/>
      <c r="CZ104" s="144"/>
      <c r="DA104" s="144"/>
      <c r="DB104" s="144"/>
      <c r="DC104" s="144"/>
      <c r="DD104" s="144"/>
      <c r="DE104" s="144"/>
      <c r="DF104" s="144"/>
      <c r="DG104" s="144"/>
      <c r="DH104" s="144"/>
      <c r="DI104" s="144"/>
      <c r="DJ104" s="144"/>
      <c r="DK104" s="144"/>
      <c r="DL104" s="144"/>
      <c r="DM104" s="144"/>
      <c r="DN104" s="144"/>
      <c r="DO104" s="144"/>
      <c r="DP104" s="144"/>
      <c r="DQ104" s="144"/>
      <c r="DR104" s="144"/>
      <c r="DS104" s="144"/>
      <c r="DT104" s="144"/>
      <c r="DU104" s="144"/>
      <c r="DV104" s="144"/>
      <c r="DW104" s="144"/>
      <c r="DX104" s="144"/>
      <c r="DY104" s="144"/>
      <c r="DZ104" s="144"/>
      <c r="EA104" s="144"/>
      <c r="EB104" s="144"/>
      <c r="EC104" s="144"/>
      <c r="ED104" s="144"/>
      <c r="EE104" s="144"/>
      <c r="EF104" s="144"/>
      <c r="EG104" s="144"/>
      <c r="EH104" s="144"/>
      <c r="EI104" s="144"/>
      <c r="EJ104" s="144"/>
      <c r="EK104" s="144"/>
      <c r="EL104" s="144"/>
      <c r="EM104" s="144"/>
      <c r="EN104" s="144"/>
      <c r="EO104" s="144"/>
      <c r="EP104" s="144"/>
      <c r="EQ104" s="144"/>
      <c r="ER104" s="144"/>
      <c r="ES104" s="144"/>
      <c r="ET104" s="144"/>
      <c r="EU104" s="144"/>
      <c r="EV104" s="144"/>
      <c r="EW104" s="144"/>
      <c r="EX104" s="144"/>
      <c r="EY104" s="144"/>
      <c r="EZ104" s="144"/>
      <c r="FA104" s="144"/>
      <c r="FB104" s="144"/>
      <c r="FC104" s="144"/>
      <c r="FD104" s="144"/>
      <c r="FE104" s="144"/>
      <c r="FF104" s="144"/>
      <c r="FG104" s="144"/>
      <c r="FH104" s="144"/>
      <c r="FI104" s="144"/>
      <c r="FJ104" s="144"/>
      <c r="FK104" s="144"/>
      <c r="FL104" s="144"/>
      <c r="FM104" s="144"/>
      <c r="FN104" s="144"/>
      <c r="FO104" s="144"/>
      <c r="FP104" s="144"/>
      <c r="FQ104" s="144"/>
      <c r="FR104" s="144"/>
      <c r="FS104" s="144"/>
      <c r="FT104" s="144"/>
      <c r="FU104" s="144"/>
      <c r="FV104" s="144"/>
      <c r="FW104" s="144"/>
      <c r="FX104" s="144"/>
      <c r="FY104" s="144"/>
      <c r="FZ104" s="144"/>
      <c r="GA104" s="144"/>
      <c r="GB104" s="144"/>
      <c r="GC104" s="144"/>
      <c r="GD104" s="144"/>
      <c r="GE104" s="144"/>
      <c r="GF104" s="144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  <c r="JD104" s="144"/>
      <c r="JE104" s="144"/>
      <c r="JF104" s="144"/>
      <c r="JG104" s="144"/>
      <c r="JH104" s="144"/>
      <c r="JI104" s="144"/>
      <c r="JJ104" s="144"/>
      <c r="JK104" s="144"/>
      <c r="JL104" s="144"/>
      <c r="JM104" s="144"/>
      <c r="JN104" s="144"/>
      <c r="JO104" s="144"/>
      <c r="JP104" s="144"/>
      <c r="JQ104" s="144"/>
      <c r="JR104" s="144"/>
      <c r="JS104" s="144"/>
      <c r="JT104" s="144"/>
      <c r="JU104" s="144"/>
      <c r="JV104" s="144"/>
      <c r="JW104" s="144"/>
      <c r="JX104" s="144"/>
      <c r="JY104" s="144"/>
      <c r="JZ104" s="144"/>
      <c r="KA104" s="144"/>
      <c r="KB104" s="144"/>
      <c r="KC104" s="144"/>
      <c r="KD104" s="144"/>
      <c r="KE104" s="144"/>
      <c r="KF104" s="144"/>
      <c r="KG104" s="144"/>
      <c r="KH104" s="144"/>
      <c r="KI104" s="144"/>
      <c r="KJ104" s="144"/>
      <c r="KK104" s="144"/>
      <c r="KL104" s="144"/>
      <c r="KM104" s="144"/>
      <c r="KN104" s="144"/>
      <c r="KO104" s="144"/>
    </row>
    <row r="105" spans="1:301" ht="10" customHeight="1" x14ac:dyDescent="0.2">
      <c r="A105" s="148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  <c r="CT105" s="144"/>
      <c r="CU105" s="144"/>
      <c r="CV105" s="144"/>
      <c r="CW105" s="144"/>
      <c r="CX105" s="144"/>
      <c r="CY105" s="144"/>
      <c r="CZ105" s="144"/>
      <c r="DA105" s="144"/>
      <c r="DB105" s="144"/>
      <c r="DC105" s="144"/>
      <c r="DD105" s="144"/>
      <c r="DE105" s="144"/>
      <c r="DF105" s="144"/>
      <c r="DG105" s="144"/>
      <c r="DH105" s="144"/>
      <c r="DI105" s="144"/>
      <c r="DJ105" s="144"/>
      <c r="DK105" s="144"/>
      <c r="DL105" s="144"/>
      <c r="DM105" s="144"/>
      <c r="DN105" s="144"/>
      <c r="DO105" s="144"/>
      <c r="DP105" s="144"/>
      <c r="DQ105" s="144"/>
      <c r="DR105" s="144"/>
      <c r="DS105" s="144"/>
      <c r="DT105" s="144"/>
      <c r="DU105" s="144"/>
      <c r="DV105" s="144"/>
      <c r="DW105" s="144"/>
      <c r="DX105" s="144"/>
      <c r="DY105" s="144"/>
      <c r="DZ105" s="144"/>
      <c r="EA105" s="144"/>
      <c r="EB105" s="144"/>
      <c r="EC105" s="144"/>
      <c r="ED105" s="144"/>
      <c r="EE105" s="144"/>
      <c r="EF105" s="144"/>
      <c r="EG105" s="144"/>
      <c r="EH105" s="144"/>
      <c r="EI105" s="144"/>
      <c r="EJ105" s="144"/>
      <c r="EK105" s="144"/>
      <c r="EL105" s="144"/>
      <c r="EM105" s="144"/>
      <c r="EN105" s="144"/>
      <c r="EO105" s="144"/>
      <c r="EP105" s="144"/>
      <c r="EQ105" s="144"/>
      <c r="ER105" s="144"/>
      <c r="ES105" s="144"/>
      <c r="ET105" s="144"/>
      <c r="EU105" s="144"/>
      <c r="EV105" s="144"/>
      <c r="EW105" s="144"/>
      <c r="EX105" s="144"/>
      <c r="EY105" s="144"/>
      <c r="EZ105" s="144"/>
      <c r="FA105" s="144"/>
      <c r="FB105" s="144"/>
      <c r="FC105" s="144"/>
      <c r="FD105" s="144"/>
      <c r="FE105" s="144"/>
      <c r="FF105" s="144"/>
      <c r="FG105" s="144"/>
      <c r="FH105" s="144"/>
      <c r="FI105" s="144"/>
      <c r="FJ105" s="144"/>
      <c r="FK105" s="144"/>
      <c r="FL105" s="144"/>
      <c r="FM105" s="144"/>
      <c r="FN105" s="144"/>
      <c r="FO105" s="144"/>
      <c r="FP105" s="144"/>
      <c r="FQ105" s="144"/>
      <c r="FR105" s="144"/>
      <c r="FS105" s="144"/>
      <c r="FT105" s="144"/>
      <c r="FU105" s="144"/>
      <c r="FV105" s="144"/>
      <c r="FW105" s="144"/>
      <c r="FX105" s="144"/>
      <c r="FY105" s="144"/>
      <c r="FZ105" s="144"/>
      <c r="GA105" s="144"/>
      <c r="GB105" s="144"/>
      <c r="GC105" s="144"/>
      <c r="GD105" s="144"/>
      <c r="GE105" s="144"/>
      <c r="GF105" s="144"/>
      <c r="GG105" s="144"/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  <c r="JD105" s="144"/>
      <c r="JE105" s="144"/>
      <c r="JF105" s="144"/>
      <c r="JG105" s="144"/>
      <c r="JH105" s="144"/>
      <c r="JI105" s="144"/>
      <c r="JJ105" s="144"/>
      <c r="JK105" s="144"/>
      <c r="JL105" s="144"/>
      <c r="JM105" s="144"/>
      <c r="JN105" s="144"/>
      <c r="JO105" s="144"/>
      <c r="JP105" s="144"/>
      <c r="JQ105" s="144"/>
      <c r="JR105" s="144"/>
      <c r="JS105" s="144"/>
      <c r="JT105" s="144"/>
      <c r="JU105" s="144"/>
      <c r="JV105" s="144"/>
      <c r="JW105" s="144"/>
      <c r="JX105" s="144"/>
      <c r="JY105" s="144"/>
      <c r="JZ105" s="144"/>
      <c r="KA105" s="144"/>
      <c r="KB105" s="144"/>
      <c r="KC105" s="144"/>
      <c r="KD105" s="144"/>
      <c r="KE105" s="144"/>
      <c r="KF105" s="144"/>
      <c r="KG105" s="144"/>
      <c r="KH105" s="144"/>
      <c r="KI105" s="144"/>
      <c r="KJ105" s="144"/>
      <c r="KK105" s="144"/>
      <c r="KL105" s="144"/>
      <c r="KM105" s="144"/>
      <c r="KN105" s="144"/>
      <c r="KO105" s="144"/>
    </row>
    <row r="106" spans="1:301" ht="10" customHeight="1" x14ac:dyDescent="0.2">
      <c r="A106" s="148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  <c r="CT106" s="144"/>
      <c r="CU106" s="144"/>
      <c r="CV106" s="144"/>
      <c r="CW106" s="144"/>
      <c r="CX106" s="144"/>
      <c r="CY106" s="144"/>
      <c r="CZ106" s="144"/>
      <c r="DA106" s="144"/>
      <c r="DB106" s="144"/>
      <c r="DC106" s="144"/>
      <c r="DD106" s="144"/>
      <c r="DE106" s="144"/>
      <c r="DF106" s="144"/>
      <c r="DG106" s="144"/>
      <c r="DH106" s="144"/>
      <c r="DI106" s="144"/>
      <c r="DJ106" s="144"/>
      <c r="DK106" s="144"/>
      <c r="DL106" s="144"/>
      <c r="DM106" s="144"/>
      <c r="DN106" s="144"/>
      <c r="DO106" s="144"/>
      <c r="DP106" s="144"/>
      <c r="DQ106" s="144"/>
      <c r="DR106" s="144"/>
      <c r="DS106" s="144"/>
      <c r="DT106" s="144"/>
      <c r="DU106" s="144"/>
      <c r="DV106" s="144"/>
      <c r="DW106" s="144"/>
      <c r="DX106" s="144"/>
      <c r="DY106" s="144"/>
      <c r="DZ106" s="144"/>
      <c r="EA106" s="144"/>
      <c r="EB106" s="144"/>
      <c r="EC106" s="144"/>
      <c r="ED106" s="144"/>
      <c r="EE106" s="144"/>
      <c r="EF106" s="144"/>
      <c r="EG106" s="144"/>
      <c r="EH106" s="144"/>
      <c r="EI106" s="144"/>
      <c r="EJ106" s="144"/>
      <c r="EK106" s="144"/>
      <c r="EL106" s="144"/>
      <c r="EM106" s="144"/>
      <c r="EN106" s="144"/>
      <c r="EO106" s="144"/>
      <c r="EP106" s="144"/>
      <c r="EQ106" s="144"/>
      <c r="ER106" s="144"/>
      <c r="ES106" s="144"/>
      <c r="ET106" s="144"/>
      <c r="EU106" s="144"/>
      <c r="EV106" s="144"/>
      <c r="EW106" s="144"/>
      <c r="EX106" s="144"/>
      <c r="EY106" s="144"/>
      <c r="EZ106" s="144"/>
      <c r="FA106" s="144"/>
      <c r="FB106" s="144"/>
      <c r="FC106" s="144"/>
      <c r="FD106" s="144"/>
      <c r="FE106" s="144"/>
      <c r="FF106" s="144"/>
      <c r="FG106" s="144"/>
      <c r="FH106" s="144"/>
      <c r="FI106" s="144"/>
      <c r="FJ106" s="144"/>
      <c r="FK106" s="144"/>
      <c r="FL106" s="144"/>
      <c r="FM106" s="144"/>
      <c r="FN106" s="144"/>
      <c r="FO106" s="144"/>
      <c r="FP106" s="144"/>
      <c r="FQ106" s="144"/>
      <c r="FR106" s="144"/>
      <c r="FS106" s="144"/>
      <c r="FT106" s="144"/>
      <c r="FU106" s="144"/>
      <c r="FV106" s="144"/>
      <c r="FW106" s="144"/>
      <c r="FX106" s="144"/>
      <c r="FY106" s="144"/>
      <c r="FZ106" s="144"/>
      <c r="GA106" s="144"/>
      <c r="GB106" s="144"/>
      <c r="GC106" s="144"/>
      <c r="GD106" s="144"/>
      <c r="GE106" s="144"/>
      <c r="GF106" s="144"/>
      <c r="GG106" s="144"/>
      <c r="GH106" s="144"/>
      <c r="GI106" s="144"/>
      <c r="GJ106" s="144"/>
      <c r="GK106" s="144"/>
      <c r="GL106" s="144"/>
      <c r="GM106" s="144"/>
      <c r="GN106" s="144"/>
      <c r="GO106" s="144"/>
      <c r="GP106" s="144"/>
      <c r="GQ106" s="144"/>
      <c r="GR106" s="144"/>
      <c r="GS106" s="144"/>
      <c r="GT106" s="144"/>
      <c r="GU106" s="144"/>
      <c r="GV106" s="144"/>
      <c r="GW106" s="144"/>
      <c r="GX106" s="144"/>
      <c r="GY106" s="144"/>
      <c r="GZ106" s="144"/>
      <c r="HA106" s="144"/>
      <c r="HB106" s="144"/>
      <c r="HC106" s="144"/>
      <c r="HD106" s="144"/>
      <c r="HE106" s="144"/>
      <c r="HF106" s="144"/>
      <c r="HG106" s="144"/>
      <c r="HH106" s="144"/>
      <c r="HI106" s="144"/>
      <c r="HJ106" s="144"/>
      <c r="HK106" s="144"/>
      <c r="HL106" s="144"/>
      <c r="HM106" s="144"/>
      <c r="HN106" s="144"/>
      <c r="HO106" s="144"/>
      <c r="HP106" s="144"/>
      <c r="HQ106" s="144"/>
      <c r="HR106" s="144"/>
      <c r="HS106" s="144"/>
      <c r="HT106" s="144"/>
      <c r="HU106" s="144"/>
      <c r="HV106" s="144"/>
      <c r="HW106" s="144"/>
      <c r="HX106" s="144"/>
      <c r="HY106" s="144"/>
      <c r="HZ106" s="144"/>
      <c r="IA106" s="144"/>
      <c r="IB106" s="144"/>
      <c r="IC106" s="144"/>
      <c r="ID106" s="144"/>
      <c r="IE106" s="144"/>
      <c r="IF106" s="144"/>
      <c r="IG106" s="144"/>
      <c r="IH106" s="144"/>
      <c r="II106" s="144"/>
      <c r="IJ106" s="144"/>
      <c r="IK106" s="144"/>
      <c r="IL106" s="144"/>
      <c r="IM106" s="144"/>
      <c r="IN106" s="144"/>
      <c r="IO106" s="144"/>
      <c r="IP106" s="144"/>
      <c r="IQ106" s="144"/>
      <c r="IR106" s="144"/>
      <c r="IS106" s="144"/>
      <c r="IT106" s="144"/>
      <c r="IU106" s="144"/>
      <c r="IV106" s="144"/>
      <c r="IW106" s="144"/>
      <c r="IX106" s="144"/>
      <c r="IY106" s="144"/>
      <c r="IZ106" s="144"/>
      <c r="JA106" s="144"/>
      <c r="JB106" s="144"/>
      <c r="JC106" s="144"/>
      <c r="JD106" s="144"/>
      <c r="JE106" s="144"/>
      <c r="JF106" s="144"/>
      <c r="JG106" s="144"/>
      <c r="JH106" s="144"/>
      <c r="JI106" s="144"/>
      <c r="JJ106" s="144"/>
      <c r="JK106" s="144"/>
      <c r="JL106" s="144"/>
      <c r="JM106" s="144"/>
      <c r="JN106" s="144"/>
      <c r="JO106" s="144"/>
      <c r="JP106" s="144"/>
      <c r="JQ106" s="144"/>
      <c r="JR106" s="144"/>
      <c r="JS106" s="144"/>
      <c r="JT106" s="144"/>
      <c r="JU106" s="144"/>
      <c r="JV106" s="144"/>
      <c r="JW106" s="144"/>
      <c r="JX106" s="144"/>
      <c r="JY106" s="144"/>
      <c r="JZ106" s="144"/>
      <c r="KA106" s="144"/>
      <c r="KB106" s="144"/>
      <c r="KC106" s="144"/>
      <c r="KD106" s="144"/>
      <c r="KE106" s="144"/>
      <c r="KF106" s="144"/>
      <c r="KG106" s="144"/>
      <c r="KH106" s="144"/>
      <c r="KI106" s="144"/>
      <c r="KJ106" s="144"/>
      <c r="KK106" s="144"/>
      <c r="KL106" s="144"/>
      <c r="KM106" s="144"/>
      <c r="KN106" s="144"/>
      <c r="KO106" s="144"/>
    </row>
    <row r="107" spans="1:301" ht="10" customHeight="1" x14ac:dyDescent="0.2">
      <c r="A107" s="148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  <c r="CT107" s="144"/>
      <c r="CU107" s="144"/>
      <c r="CV107" s="144"/>
      <c r="CW107" s="144"/>
      <c r="CX107" s="144"/>
      <c r="CY107" s="144"/>
      <c r="CZ107" s="144"/>
      <c r="DA107" s="144"/>
      <c r="DB107" s="144"/>
      <c r="DC107" s="144"/>
      <c r="DD107" s="144"/>
      <c r="DE107" s="144"/>
      <c r="DF107" s="144"/>
      <c r="DG107" s="144"/>
      <c r="DH107" s="144"/>
      <c r="DI107" s="144"/>
      <c r="DJ107" s="144"/>
      <c r="DK107" s="144"/>
      <c r="DL107" s="144"/>
      <c r="DM107" s="144"/>
      <c r="DN107" s="144"/>
      <c r="DO107" s="144"/>
      <c r="DP107" s="144"/>
      <c r="DQ107" s="144"/>
      <c r="DR107" s="144"/>
      <c r="DS107" s="144"/>
      <c r="DT107" s="144"/>
      <c r="DU107" s="144"/>
      <c r="DV107" s="144"/>
      <c r="DW107" s="144"/>
      <c r="DX107" s="144"/>
      <c r="DY107" s="144"/>
      <c r="DZ107" s="144"/>
      <c r="EA107" s="144"/>
      <c r="EB107" s="144"/>
      <c r="EC107" s="144"/>
      <c r="ED107" s="144"/>
      <c r="EE107" s="144"/>
      <c r="EF107" s="144"/>
      <c r="EG107" s="144"/>
      <c r="EH107" s="144"/>
      <c r="EI107" s="144"/>
      <c r="EJ107" s="144"/>
      <c r="EK107" s="144"/>
      <c r="EL107" s="144"/>
      <c r="EM107" s="144"/>
      <c r="EN107" s="144"/>
      <c r="EO107" s="144"/>
      <c r="EP107" s="144"/>
      <c r="EQ107" s="144"/>
      <c r="ER107" s="144"/>
      <c r="ES107" s="144"/>
      <c r="ET107" s="144"/>
      <c r="EU107" s="144"/>
      <c r="EV107" s="144"/>
      <c r="EW107" s="144"/>
      <c r="EX107" s="144"/>
      <c r="EY107" s="144"/>
      <c r="EZ107" s="144"/>
      <c r="FA107" s="144"/>
      <c r="FB107" s="144"/>
      <c r="FC107" s="144"/>
      <c r="FD107" s="144"/>
      <c r="FE107" s="144"/>
      <c r="FF107" s="144"/>
      <c r="FG107" s="144"/>
      <c r="FH107" s="144"/>
      <c r="FI107" s="144"/>
      <c r="FJ107" s="144"/>
      <c r="FK107" s="144"/>
      <c r="FL107" s="144"/>
      <c r="FM107" s="144"/>
      <c r="FN107" s="144"/>
      <c r="FO107" s="144"/>
      <c r="FP107" s="144"/>
      <c r="FQ107" s="144"/>
      <c r="FR107" s="144"/>
      <c r="FS107" s="144"/>
      <c r="FT107" s="144"/>
      <c r="FU107" s="144"/>
      <c r="FV107" s="144"/>
      <c r="FW107" s="144"/>
      <c r="FX107" s="144"/>
      <c r="FY107" s="144"/>
      <c r="FZ107" s="144"/>
      <c r="GA107" s="144"/>
      <c r="GB107" s="144"/>
      <c r="GC107" s="144"/>
      <c r="GD107" s="144"/>
      <c r="GE107" s="144"/>
      <c r="GF107" s="144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  <c r="JD107" s="144"/>
      <c r="JE107" s="144"/>
      <c r="JF107" s="144"/>
      <c r="JG107" s="144"/>
      <c r="JH107" s="144"/>
      <c r="JI107" s="144"/>
      <c r="JJ107" s="144"/>
      <c r="JK107" s="144"/>
      <c r="JL107" s="144"/>
      <c r="JM107" s="144"/>
      <c r="JN107" s="144"/>
      <c r="JO107" s="144"/>
      <c r="JP107" s="144"/>
      <c r="JQ107" s="144"/>
      <c r="JR107" s="144"/>
      <c r="JS107" s="144"/>
      <c r="JT107" s="144"/>
      <c r="JU107" s="144"/>
      <c r="JV107" s="144"/>
      <c r="JW107" s="144"/>
      <c r="JX107" s="144"/>
      <c r="JY107" s="144"/>
      <c r="JZ107" s="144"/>
      <c r="KA107" s="144"/>
      <c r="KB107" s="144"/>
      <c r="KC107" s="144"/>
      <c r="KD107" s="144"/>
      <c r="KE107" s="144"/>
      <c r="KF107" s="144"/>
      <c r="KG107" s="144"/>
      <c r="KH107" s="144"/>
      <c r="KI107" s="144"/>
      <c r="KJ107" s="144"/>
      <c r="KK107" s="144"/>
      <c r="KL107" s="144"/>
      <c r="KM107" s="144"/>
      <c r="KN107" s="144"/>
      <c r="KO107" s="144"/>
    </row>
    <row r="108" spans="1:301" ht="10" customHeight="1" x14ac:dyDescent="0.2">
      <c r="A108" s="148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4"/>
      <c r="CU108" s="144"/>
      <c r="CV108" s="144"/>
      <c r="CW108" s="144"/>
      <c r="CX108" s="144"/>
      <c r="CY108" s="144"/>
      <c r="CZ108" s="144"/>
      <c r="DA108" s="144"/>
      <c r="DB108" s="144"/>
      <c r="DC108" s="144"/>
      <c r="DD108" s="144"/>
      <c r="DE108" s="144"/>
      <c r="DF108" s="144"/>
      <c r="DG108" s="144"/>
      <c r="DH108" s="144"/>
      <c r="DI108" s="144"/>
      <c r="DJ108" s="144"/>
      <c r="DK108" s="144"/>
      <c r="DL108" s="144"/>
      <c r="DM108" s="144"/>
      <c r="DN108" s="144"/>
      <c r="DO108" s="144"/>
      <c r="DP108" s="144"/>
      <c r="DQ108" s="144"/>
      <c r="DR108" s="144"/>
      <c r="DS108" s="144"/>
      <c r="DT108" s="144"/>
      <c r="DU108" s="144"/>
      <c r="DV108" s="144"/>
      <c r="DW108" s="144"/>
      <c r="DX108" s="144"/>
      <c r="DY108" s="144"/>
      <c r="DZ108" s="144"/>
      <c r="EA108" s="144"/>
      <c r="EB108" s="144"/>
      <c r="EC108" s="144"/>
      <c r="ED108" s="144"/>
      <c r="EE108" s="144"/>
      <c r="EF108" s="144"/>
      <c r="EG108" s="144"/>
      <c r="EH108" s="144"/>
      <c r="EI108" s="144"/>
      <c r="EJ108" s="144"/>
      <c r="EK108" s="144"/>
      <c r="EL108" s="144"/>
      <c r="EM108" s="144"/>
      <c r="EN108" s="144"/>
      <c r="EO108" s="144"/>
      <c r="EP108" s="144"/>
      <c r="EQ108" s="144"/>
      <c r="ER108" s="144"/>
      <c r="ES108" s="144"/>
      <c r="ET108" s="144"/>
      <c r="EU108" s="144"/>
      <c r="EV108" s="144"/>
      <c r="EW108" s="144"/>
      <c r="EX108" s="144"/>
      <c r="EY108" s="144"/>
      <c r="EZ108" s="144"/>
      <c r="FA108" s="144"/>
      <c r="FB108" s="144"/>
      <c r="FC108" s="144"/>
      <c r="FD108" s="144"/>
      <c r="FE108" s="144"/>
      <c r="FF108" s="144"/>
      <c r="FG108" s="144"/>
      <c r="FH108" s="144"/>
      <c r="FI108" s="144"/>
      <c r="FJ108" s="144"/>
      <c r="FK108" s="144"/>
      <c r="FL108" s="144"/>
      <c r="FM108" s="144"/>
      <c r="FN108" s="144"/>
      <c r="FO108" s="144"/>
      <c r="FP108" s="144"/>
      <c r="FQ108" s="144"/>
      <c r="FR108" s="144"/>
      <c r="FS108" s="144"/>
      <c r="FT108" s="144"/>
      <c r="FU108" s="144"/>
      <c r="FV108" s="144"/>
      <c r="FW108" s="144"/>
      <c r="FX108" s="144"/>
      <c r="FY108" s="144"/>
      <c r="FZ108" s="144"/>
      <c r="GA108" s="144"/>
      <c r="GB108" s="144"/>
      <c r="GC108" s="144"/>
      <c r="GD108" s="144"/>
      <c r="GE108" s="144"/>
      <c r="GF108" s="144"/>
      <c r="GG108" s="144"/>
      <c r="GH108" s="144"/>
      <c r="GI108" s="144"/>
      <c r="GJ108" s="144"/>
      <c r="GK108" s="144"/>
      <c r="GL108" s="144"/>
      <c r="GM108" s="144"/>
      <c r="GN108" s="144"/>
      <c r="GO108" s="144"/>
      <c r="GP108" s="144"/>
      <c r="GQ108" s="144"/>
      <c r="GR108" s="144"/>
      <c r="GS108" s="144"/>
      <c r="GT108" s="144"/>
      <c r="GU108" s="144"/>
      <c r="GV108" s="144"/>
      <c r="GW108" s="144"/>
      <c r="GX108" s="144"/>
      <c r="GY108" s="144"/>
      <c r="GZ108" s="144"/>
      <c r="HA108" s="144"/>
      <c r="HB108" s="144"/>
      <c r="HC108" s="144"/>
      <c r="HD108" s="144"/>
      <c r="HE108" s="144"/>
      <c r="HF108" s="144"/>
      <c r="HG108" s="144"/>
      <c r="HH108" s="144"/>
      <c r="HI108" s="144"/>
      <c r="HJ108" s="144"/>
      <c r="HK108" s="144"/>
      <c r="HL108" s="144"/>
      <c r="HM108" s="144"/>
      <c r="HN108" s="144"/>
      <c r="HO108" s="144"/>
      <c r="HP108" s="144"/>
      <c r="HQ108" s="144"/>
      <c r="HR108" s="144"/>
      <c r="HS108" s="144"/>
      <c r="HT108" s="144"/>
      <c r="HU108" s="144"/>
      <c r="HV108" s="144"/>
      <c r="HW108" s="144"/>
      <c r="HX108" s="144"/>
      <c r="HY108" s="144"/>
      <c r="HZ108" s="144"/>
      <c r="IA108" s="144"/>
      <c r="IB108" s="144"/>
      <c r="IC108" s="144"/>
      <c r="ID108" s="144"/>
      <c r="IE108" s="144"/>
      <c r="IF108" s="144"/>
      <c r="IG108" s="144"/>
      <c r="IH108" s="144"/>
      <c r="II108" s="144"/>
      <c r="IJ108" s="144"/>
      <c r="IK108" s="144"/>
      <c r="IL108" s="144"/>
      <c r="IM108" s="144"/>
      <c r="IN108" s="144"/>
      <c r="IO108" s="144"/>
      <c r="IP108" s="144"/>
      <c r="IQ108" s="144"/>
      <c r="IR108" s="144"/>
      <c r="IS108" s="144"/>
      <c r="IT108" s="144"/>
      <c r="IU108" s="144"/>
      <c r="IV108" s="144"/>
      <c r="IW108" s="144"/>
      <c r="IX108" s="144"/>
      <c r="IY108" s="144"/>
      <c r="IZ108" s="144"/>
      <c r="JA108" s="144"/>
      <c r="JB108" s="144"/>
      <c r="JC108" s="144"/>
      <c r="JD108" s="144"/>
      <c r="JE108" s="144"/>
      <c r="JF108" s="144"/>
      <c r="JG108" s="144"/>
      <c r="JH108" s="144"/>
      <c r="JI108" s="144"/>
      <c r="JJ108" s="144"/>
      <c r="JK108" s="144"/>
      <c r="JL108" s="144"/>
      <c r="JM108" s="144"/>
      <c r="JN108" s="144"/>
      <c r="JO108" s="144"/>
      <c r="JP108" s="144"/>
      <c r="JQ108" s="144"/>
      <c r="JR108" s="144"/>
      <c r="JS108" s="144"/>
      <c r="JT108" s="144"/>
      <c r="JU108" s="144"/>
      <c r="JV108" s="144"/>
      <c r="JW108" s="144"/>
      <c r="JX108" s="144"/>
      <c r="JY108" s="144"/>
      <c r="JZ108" s="144"/>
      <c r="KA108" s="144"/>
      <c r="KB108" s="144"/>
      <c r="KC108" s="144"/>
      <c r="KD108" s="144"/>
      <c r="KE108" s="144"/>
      <c r="KF108" s="144"/>
      <c r="KG108" s="144"/>
      <c r="KH108" s="144"/>
      <c r="KI108" s="144"/>
      <c r="KJ108" s="144"/>
      <c r="KK108" s="144"/>
      <c r="KL108" s="144"/>
      <c r="KM108" s="144"/>
      <c r="KN108" s="144"/>
      <c r="KO108" s="144"/>
    </row>
    <row r="109" spans="1:301" ht="10" customHeight="1" x14ac:dyDescent="0.2">
      <c r="A109" s="148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44"/>
      <c r="BB109" s="144"/>
      <c r="BC109" s="144"/>
      <c r="BD109" s="144"/>
      <c r="BE109" s="144"/>
      <c r="BF109" s="144"/>
      <c r="BG109" s="144"/>
      <c r="BH109" s="144"/>
      <c r="BI109" s="144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  <c r="CT109" s="144"/>
      <c r="CU109" s="144"/>
      <c r="CV109" s="144"/>
      <c r="CW109" s="144"/>
      <c r="CX109" s="144"/>
      <c r="CY109" s="144"/>
      <c r="CZ109" s="144"/>
      <c r="DA109" s="144"/>
      <c r="DB109" s="144"/>
      <c r="DC109" s="144"/>
      <c r="DD109" s="144"/>
      <c r="DE109" s="144"/>
      <c r="DF109" s="144"/>
      <c r="DG109" s="144"/>
      <c r="DH109" s="144"/>
      <c r="DI109" s="144"/>
      <c r="DJ109" s="144"/>
      <c r="DK109" s="144"/>
      <c r="DL109" s="144"/>
      <c r="DM109" s="144"/>
      <c r="DN109" s="144"/>
      <c r="DO109" s="144"/>
      <c r="DP109" s="144"/>
      <c r="DQ109" s="144"/>
      <c r="DR109" s="144"/>
      <c r="DS109" s="144"/>
      <c r="DT109" s="144"/>
      <c r="DU109" s="144"/>
      <c r="DV109" s="144"/>
      <c r="DW109" s="144"/>
      <c r="DX109" s="144"/>
      <c r="DY109" s="144"/>
      <c r="DZ109" s="144"/>
      <c r="EA109" s="144"/>
      <c r="EB109" s="144"/>
      <c r="EC109" s="144"/>
      <c r="ED109" s="144"/>
      <c r="EE109" s="144"/>
      <c r="EF109" s="144"/>
      <c r="EG109" s="144"/>
      <c r="EH109" s="144"/>
      <c r="EI109" s="144"/>
      <c r="EJ109" s="144"/>
      <c r="EK109" s="144"/>
      <c r="EL109" s="144"/>
      <c r="EM109" s="144"/>
      <c r="EN109" s="144"/>
      <c r="EO109" s="144"/>
      <c r="EP109" s="144"/>
      <c r="EQ109" s="144"/>
      <c r="ER109" s="144"/>
      <c r="ES109" s="144"/>
      <c r="ET109" s="144"/>
      <c r="EU109" s="144"/>
      <c r="EV109" s="144"/>
      <c r="EW109" s="144"/>
      <c r="EX109" s="144"/>
      <c r="EY109" s="144"/>
      <c r="EZ109" s="144"/>
      <c r="FA109" s="144"/>
      <c r="FB109" s="144"/>
      <c r="FC109" s="144"/>
      <c r="FD109" s="144"/>
      <c r="FE109" s="144"/>
      <c r="FF109" s="144"/>
      <c r="FG109" s="144"/>
      <c r="FH109" s="144"/>
      <c r="FI109" s="144"/>
      <c r="FJ109" s="144"/>
      <c r="FK109" s="144"/>
      <c r="FL109" s="144"/>
      <c r="FM109" s="144"/>
      <c r="FN109" s="144"/>
      <c r="FO109" s="144"/>
      <c r="FP109" s="144"/>
      <c r="FQ109" s="144"/>
      <c r="FR109" s="144"/>
      <c r="FS109" s="144"/>
      <c r="FT109" s="144"/>
      <c r="FU109" s="144"/>
      <c r="FV109" s="144"/>
      <c r="FW109" s="144"/>
      <c r="FX109" s="144"/>
      <c r="FY109" s="144"/>
      <c r="FZ109" s="144"/>
      <c r="GA109" s="144"/>
      <c r="GB109" s="144"/>
      <c r="GC109" s="144"/>
      <c r="GD109" s="144"/>
      <c r="GE109" s="144"/>
      <c r="GF109" s="144"/>
      <c r="GG109" s="144"/>
      <c r="GH109" s="144"/>
      <c r="GI109" s="144"/>
      <c r="GJ109" s="144"/>
      <c r="GK109" s="144"/>
      <c r="GL109" s="144"/>
      <c r="GM109" s="144"/>
      <c r="GN109" s="144"/>
      <c r="GO109" s="144"/>
      <c r="GP109" s="144"/>
      <c r="GQ109" s="144"/>
      <c r="GR109" s="144"/>
      <c r="GS109" s="144"/>
      <c r="GT109" s="144"/>
      <c r="GU109" s="144"/>
      <c r="GV109" s="144"/>
      <c r="GW109" s="144"/>
      <c r="GX109" s="144"/>
      <c r="GY109" s="144"/>
      <c r="GZ109" s="144"/>
      <c r="HA109" s="144"/>
      <c r="HB109" s="144"/>
      <c r="HC109" s="144"/>
      <c r="HD109" s="144"/>
      <c r="HE109" s="144"/>
      <c r="HF109" s="144"/>
      <c r="HG109" s="144"/>
      <c r="HH109" s="144"/>
      <c r="HI109" s="144"/>
      <c r="HJ109" s="144"/>
      <c r="HK109" s="144"/>
      <c r="HL109" s="144"/>
      <c r="HM109" s="144"/>
      <c r="HN109" s="144"/>
      <c r="HO109" s="144"/>
      <c r="HP109" s="144"/>
      <c r="HQ109" s="144"/>
      <c r="HR109" s="144"/>
      <c r="HS109" s="144"/>
      <c r="HT109" s="144"/>
      <c r="HU109" s="144"/>
      <c r="HV109" s="144"/>
      <c r="HW109" s="144"/>
      <c r="HX109" s="144"/>
      <c r="HY109" s="144"/>
      <c r="HZ109" s="144"/>
      <c r="IA109" s="144"/>
      <c r="IB109" s="144"/>
      <c r="IC109" s="144"/>
      <c r="ID109" s="144"/>
      <c r="IE109" s="144"/>
      <c r="IF109" s="144"/>
      <c r="IG109" s="144"/>
      <c r="IH109" s="144"/>
      <c r="II109" s="144"/>
      <c r="IJ109" s="144"/>
      <c r="IK109" s="144"/>
      <c r="IL109" s="144"/>
      <c r="IM109" s="144"/>
      <c r="IN109" s="144"/>
      <c r="IO109" s="144"/>
      <c r="IP109" s="144"/>
      <c r="IQ109" s="144"/>
      <c r="IR109" s="144"/>
      <c r="IS109" s="144"/>
      <c r="IT109" s="144"/>
      <c r="IU109" s="144"/>
      <c r="IV109" s="144"/>
      <c r="IW109" s="144"/>
      <c r="IX109" s="144"/>
      <c r="IY109" s="144"/>
      <c r="IZ109" s="144"/>
      <c r="JA109" s="144"/>
      <c r="JB109" s="144"/>
      <c r="JC109" s="144"/>
      <c r="JD109" s="144"/>
      <c r="JE109" s="144"/>
      <c r="JF109" s="144"/>
      <c r="JG109" s="144"/>
      <c r="JH109" s="144"/>
      <c r="JI109" s="144"/>
      <c r="JJ109" s="144"/>
      <c r="JK109" s="144"/>
      <c r="JL109" s="144"/>
      <c r="JM109" s="144"/>
      <c r="JN109" s="144"/>
      <c r="JO109" s="144"/>
      <c r="JP109" s="144"/>
      <c r="JQ109" s="144"/>
      <c r="JR109" s="144"/>
      <c r="JS109" s="144"/>
      <c r="JT109" s="144"/>
      <c r="JU109" s="144"/>
      <c r="JV109" s="144"/>
      <c r="JW109" s="144"/>
      <c r="JX109" s="144"/>
      <c r="JY109" s="144"/>
      <c r="JZ109" s="144"/>
      <c r="KA109" s="144"/>
      <c r="KB109" s="144"/>
      <c r="KC109" s="144"/>
      <c r="KD109" s="144"/>
      <c r="KE109" s="144"/>
      <c r="KF109" s="144"/>
      <c r="KG109" s="144"/>
      <c r="KH109" s="144"/>
      <c r="KI109" s="144"/>
      <c r="KJ109" s="144"/>
      <c r="KK109" s="144"/>
      <c r="KL109" s="144"/>
      <c r="KM109" s="144"/>
      <c r="KN109" s="144"/>
      <c r="KO109" s="144"/>
    </row>
    <row r="110" spans="1:301" ht="10" customHeight="1" x14ac:dyDescent="0.2">
      <c r="A110" s="148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  <c r="AU110" s="144"/>
      <c r="AV110" s="144"/>
      <c r="AW110" s="144"/>
      <c r="AX110" s="144"/>
      <c r="AY110" s="144"/>
      <c r="AZ110" s="144"/>
      <c r="BA110" s="144"/>
      <c r="BB110" s="144"/>
      <c r="BC110" s="144"/>
      <c r="BD110" s="144"/>
      <c r="BE110" s="144"/>
      <c r="BF110" s="144"/>
      <c r="BG110" s="144"/>
      <c r="BH110" s="144"/>
      <c r="BI110" s="144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  <c r="CT110" s="144"/>
      <c r="CU110" s="144"/>
      <c r="CV110" s="144"/>
      <c r="CW110" s="144"/>
      <c r="CX110" s="144"/>
      <c r="CY110" s="144"/>
      <c r="CZ110" s="144"/>
      <c r="DA110" s="144"/>
      <c r="DB110" s="144"/>
      <c r="DC110" s="144"/>
      <c r="DD110" s="144"/>
      <c r="DE110" s="144"/>
      <c r="DF110" s="144"/>
      <c r="DG110" s="144"/>
      <c r="DH110" s="144"/>
      <c r="DI110" s="144"/>
      <c r="DJ110" s="144"/>
      <c r="DK110" s="144"/>
      <c r="DL110" s="144"/>
      <c r="DM110" s="144"/>
      <c r="DN110" s="144"/>
      <c r="DO110" s="144"/>
      <c r="DP110" s="144"/>
      <c r="DQ110" s="144"/>
      <c r="DR110" s="144"/>
      <c r="DS110" s="144"/>
      <c r="DT110" s="144"/>
      <c r="DU110" s="144"/>
      <c r="DV110" s="144"/>
      <c r="DW110" s="144"/>
      <c r="DX110" s="144"/>
      <c r="DY110" s="144"/>
      <c r="DZ110" s="144"/>
      <c r="EA110" s="144"/>
      <c r="EB110" s="144"/>
      <c r="EC110" s="144"/>
      <c r="ED110" s="144"/>
      <c r="EE110" s="144"/>
      <c r="EF110" s="144"/>
      <c r="EG110" s="144"/>
      <c r="EH110" s="144"/>
      <c r="EI110" s="144"/>
      <c r="EJ110" s="144"/>
      <c r="EK110" s="144"/>
      <c r="EL110" s="144"/>
      <c r="EM110" s="144"/>
      <c r="EN110" s="144"/>
      <c r="EO110" s="144"/>
      <c r="EP110" s="144"/>
      <c r="EQ110" s="144"/>
      <c r="ER110" s="144"/>
      <c r="ES110" s="144"/>
      <c r="ET110" s="144"/>
      <c r="EU110" s="144"/>
      <c r="EV110" s="144"/>
      <c r="EW110" s="144"/>
      <c r="EX110" s="144"/>
      <c r="EY110" s="144"/>
      <c r="EZ110" s="144"/>
      <c r="FA110" s="144"/>
      <c r="FB110" s="144"/>
      <c r="FC110" s="144"/>
      <c r="FD110" s="144"/>
      <c r="FE110" s="144"/>
      <c r="FF110" s="144"/>
      <c r="FG110" s="144"/>
      <c r="FH110" s="144"/>
      <c r="FI110" s="144"/>
      <c r="FJ110" s="144"/>
      <c r="FK110" s="144"/>
      <c r="FL110" s="144"/>
      <c r="FM110" s="144"/>
      <c r="FN110" s="144"/>
      <c r="FO110" s="144"/>
      <c r="FP110" s="144"/>
      <c r="FQ110" s="144"/>
      <c r="FR110" s="144"/>
      <c r="FS110" s="144"/>
      <c r="FT110" s="144"/>
      <c r="FU110" s="144"/>
      <c r="FV110" s="144"/>
      <c r="FW110" s="144"/>
      <c r="FX110" s="144"/>
      <c r="FY110" s="144"/>
      <c r="FZ110" s="144"/>
      <c r="GA110" s="144"/>
      <c r="GB110" s="144"/>
      <c r="GC110" s="144"/>
      <c r="GD110" s="144"/>
      <c r="GE110" s="144"/>
      <c r="GF110" s="144"/>
      <c r="GG110" s="144"/>
      <c r="GH110" s="144"/>
      <c r="GI110" s="144"/>
      <c r="GJ110" s="144"/>
      <c r="GK110" s="144"/>
      <c r="GL110" s="144"/>
      <c r="GM110" s="144"/>
      <c r="GN110" s="144"/>
      <c r="GO110" s="144"/>
      <c r="GP110" s="144"/>
      <c r="GQ110" s="144"/>
      <c r="GR110" s="144"/>
      <c r="GS110" s="144"/>
      <c r="GT110" s="144"/>
      <c r="GU110" s="144"/>
      <c r="GV110" s="144"/>
      <c r="GW110" s="144"/>
      <c r="GX110" s="144"/>
      <c r="GY110" s="144"/>
      <c r="GZ110" s="144"/>
      <c r="HA110" s="144"/>
      <c r="HB110" s="144"/>
      <c r="HC110" s="144"/>
      <c r="HD110" s="144"/>
      <c r="HE110" s="144"/>
      <c r="HF110" s="144"/>
      <c r="HG110" s="144"/>
      <c r="HH110" s="144"/>
      <c r="HI110" s="144"/>
      <c r="HJ110" s="144"/>
      <c r="HK110" s="144"/>
      <c r="HL110" s="144"/>
      <c r="HM110" s="144"/>
      <c r="HN110" s="144"/>
      <c r="HO110" s="144"/>
      <c r="HP110" s="144"/>
      <c r="HQ110" s="144"/>
      <c r="HR110" s="144"/>
      <c r="HS110" s="144"/>
      <c r="HT110" s="144"/>
      <c r="HU110" s="144"/>
      <c r="HV110" s="144"/>
      <c r="HW110" s="144"/>
      <c r="HX110" s="144"/>
      <c r="HY110" s="144"/>
      <c r="HZ110" s="144"/>
      <c r="IA110" s="144"/>
      <c r="IB110" s="144"/>
      <c r="IC110" s="144"/>
      <c r="ID110" s="144"/>
      <c r="IE110" s="144"/>
      <c r="IF110" s="144"/>
      <c r="IG110" s="144"/>
      <c r="IH110" s="144"/>
      <c r="II110" s="144"/>
      <c r="IJ110" s="144"/>
      <c r="IK110" s="144"/>
      <c r="IL110" s="144"/>
      <c r="IM110" s="144"/>
      <c r="IN110" s="144"/>
      <c r="IO110" s="144"/>
      <c r="IP110" s="144"/>
      <c r="IQ110" s="144"/>
      <c r="IR110" s="144"/>
      <c r="IS110" s="144"/>
      <c r="IT110" s="144"/>
      <c r="IU110" s="144"/>
      <c r="IV110" s="144"/>
      <c r="IW110" s="144"/>
      <c r="IX110" s="144"/>
      <c r="IY110" s="144"/>
      <c r="IZ110" s="144"/>
      <c r="JA110" s="144"/>
      <c r="JB110" s="144"/>
      <c r="JC110" s="144"/>
      <c r="JD110" s="144"/>
      <c r="JE110" s="144"/>
      <c r="JF110" s="144"/>
      <c r="JG110" s="144"/>
      <c r="JH110" s="144"/>
      <c r="JI110" s="144"/>
      <c r="JJ110" s="144"/>
      <c r="JK110" s="144"/>
      <c r="JL110" s="144"/>
      <c r="JM110" s="144"/>
      <c r="JN110" s="144"/>
      <c r="JO110" s="144"/>
      <c r="JP110" s="144"/>
      <c r="JQ110" s="144"/>
      <c r="JR110" s="144"/>
      <c r="JS110" s="144"/>
      <c r="JT110" s="144"/>
      <c r="JU110" s="144"/>
      <c r="JV110" s="144"/>
      <c r="JW110" s="144"/>
      <c r="JX110" s="144"/>
      <c r="JY110" s="144"/>
      <c r="JZ110" s="144"/>
      <c r="KA110" s="144"/>
      <c r="KB110" s="144"/>
      <c r="KC110" s="144"/>
      <c r="KD110" s="144"/>
      <c r="KE110" s="144"/>
      <c r="KF110" s="144"/>
      <c r="KG110" s="144"/>
      <c r="KH110" s="144"/>
      <c r="KI110" s="144"/>
      <c r="KJ110" s="144"/>
      <c r="KK110" s="144"/>
      <c r="KL110" s="144"/>
      <c r="KM110" s="144"/>
      <c r="KN110" s="144"/>
      <c r="KO110" s="144"/>
    </row>
    <row r="111" spans="1:301" ht="10" customHeight="1" x14ac:dyDescent="0.2">
      <c r="A111" s="148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  <c r="AU111" s="144"/>
      <c r="AV111" s="144"/>
      <c r="AW111" s="144"/>
      <c r="AX111" s="144"/>
      <c r="AY111" s="144"/>
      <c r="AZ111" s="144"/>
      <c r="BA111" s="144"/>
      <c r="BB111" s="144"/>
      <c r="BC111" s="144"/>
      <c r="BD111" s="144"/>
      <c r="BE111" s="144"/>
      <c r="BF111" s="144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  <c r="CT111" s="144"/>
      <c r="CU111" s="144"/>
      <c r="CV111" s="144"/>
      <c r="CW111" s="144"/>
      <c r="CX111" s="144"/>
      <c r="CY111" s="144"/>
      <c r="CZ111" s="144"/>
      <c r="DA111" s="144"/>
      <c r="DB111" s="144"/>
      <c r="DC111" s="144"/>
      <c r="DD111" s="144"/>
      <c r="DE111" s="144"/>
      <c r="DF111" s="144"/>
      <c r="DG111" s="144"/>
      <c r="DH111" s="144"/>
      <c r="DI111" s="144"/>
      <c r="DJ111" s="144"/>
      <c r="DK111" s="144"/>
      <c r="DL111" s="144"/>
      <c r="DM111" s="144"/>
      <c r="DN111" s="144"/>
      <c r="DO111" s="144"/>
      <c r="DP111" s="144"/>
      <c r="DQ111" s="144"/>
      <c r="DR111" s="144"/>
      <c r="DS111" s="144"/>
      <c r="DT111" s="144"/>
      <c r="DU111" s="144"/>
      <c r="DV111" s="144"/>
      <c r="DW111" s="144"/>
      <c r="DX111" s="144"/>
      <c r="DY111" s="144"/>
      <c r="DZ111" s="144"/>
      <c r="EA111" s="144"/>
      <c r="EB111" s="144"/>
      <c r="EC111" s="144"/>
      <c r="ED111" s="144"/>
      <c r="EE111" s="144"/>
      <c r="EF111" s="144"/>
      <c r="EG111" s="144"/>
      <c r="EH111" s="144"/>
      <c r="EI111" s="144"/>
      <c r="EJ111" s="144"/>
      <c r="EK111" s="144"/>
      <c r="EL111" s="144"/>
      <c r="EM111" s="144"/>
      <c r="EN111" s="144"/>
      <c r="EO111" s="144"/>
      <c r="EP111" s="144"/>
      <c r="EQ111" s="144"/>
      <c r="ER111" s="144"/>
      <c r="ES111" s="144"/>
      <c r="ET111" s="144"/>
      <c r="EU111" s="144"/>
      <c r="EV111" s="144"/>
      <c r="EW111" s="144"/>
      <c r="EX111" s="144"/>
      <c r="EY111" s="144"/>
      <c r="EZ111" s="144"/>
      <c r="FA111" s="144"/>
      <c r="FB111" s="144"/>
      <c r="FC111" s="144"/>
      <c r="FD111" s="144"/>
      <c r="FE111" s="144"/>
      <c r="FF111" s="144"/>
      <c r="FG111" s="144"/>
      <c r="FH111" s="144"/>
      <c r="FI111" s="144"/>
      <c r="FJ111" s="144"/>
      <c r="FK111" s="144"/>
      <c r="FL111" s="144"/>
      <c r="FM111" s="144"/>
      <c r="FN111" s="144"/>
      <c r="FO111" s="144"/>
      <c r="FP111" s="144"/>
      <c r="FQ111" s="144"/>
      <c r="FR111" s="144"/>
      <c r="FS111" s="144"/>
      <c r="FT111" s="144"/>
      <c r="FU111" s="144"/>
      <c r="FV111" s="144"/>
      <c r="FW111" s="144"/>
      <c r="FX111" s="144"/>
      <c r="FY111" s="144"/>
      <c r="FZ111" s="144"/>
      <c r="GA111" s="144"/>
      <c r="GB111" s="144"/>
      <c r="GC111" s="144"/>
      <c r="GD111" s="144"/>
      <c r="GE111" s="144"/>
      <c r="GF111" s="144"/>
      <c r="GG111" s="144"/>
      <c r="GH111" s="144"/>
      <c r="GI111" s="144"/>
      <c r="GJ111" s="144"/>
      <c r="GK111" s="144"/>
      <c r="GL111" s="144"/>
      <c r="GM111" s="144"/>
      <c r="GN111" s="144"/>
      <c r="GO111" s="144"/>
      <c r="GP111" s="144"/>
      <c r="GQ111" s="144"/>
      <c r="GR111" s="144"/>
      <c r="GS111" s="144"/>
      <c r="GT111" s="144"/>
      <c r="GU111" s="144"/>
      <c r="GV111" s="144"/>
      <c r="GW111" s="144"/>
      <c r="GX111" s="144"/>
      <c r="GY111" s="144"/>
      <c r="GZ111" s="144"/>
      <c r="HA111" s="144"/>
      <c r="HB111" s="144"/>
      <c r="HC111" s="144"/>
      <c r="HD111" s="144"/>
      <c r="HE111" s="144"/>
      <c r="HF111" s="144"/>
      <c r="HG111" s="144"/>
      <c r="HH111" s="144"/>
      <c r="HI111" s="144"/>
      <c r="HJ111" s="144"/>
      <c r="HK111" s="144"/>
      <c r="HL111" s="144"/>
      <c r="HM111" s="144"/>
      <c r="HN111" s="144"/>
      <c r="HO111" s="144"/>
      <c r="HP111" s="144"/>
      <c r="HQ111" s="144"/>
      <c r="HR111" s="144"/>
      <c r="HS111" s="144"/>
      <c r="HT111" s="144"/>
      <c r="HU111" s="144"/>
      <c r="HV111" s="144"/>
      <c r="HW111" s="144"/>
      <c r="HX111" s="144"/>
      <c r="HY111" s="144"/>
      <c r="HZ111" s="144"/>
      <c r="IA111" s="144"/>
      <c r="IB111" s="144"/>
      <c r="IC111" s="144"/>
      <c r="ID111" s="144"/>
      <c r="IE111" s="144"/>
      <c r="IF111" s="144"/>
      <c r="IG111" s="144"/>
      <c r="IH111" s="144"/>
      <c r="II111" s="144"/>
      <c r="IJ111" s="144"/>
      <c r="IK111" s="144"/>
      <c r="IL111" s="144"/>
      <c r="IM111" s="144"/>
      <c r="IN111" s="144"/>
      <c r="IO111" s="144"/>
      <c r="IP111" s="144"/>
      <c r="IQ111" s="144"/>
      <c r="IR111" s="144"/>
      <c r="IS111" s="144"/>
      <c r="IT111" s="144"/>
      <c r="IU111" s="144"/>
      <c r="IV111" s="144"/>
      <c r="IW111" s="144"/>
      <c r="IX111" s="144"/>
      <c r="IY111" s="144"/>
      <c r="IZ111" s="144"/>
      <c r="JA111" s="144"/>
      <c r="JB111" s="144"/>
      <c r="JC111" s="144"/>
      <c r="JD111" s="144"/>
      <c r="JE111" s="144"/>
      <c r="JF111" s="144"/>
      <c r="JG111" s="144"/>
      <c r="JH111" s="144"/>
      <c r="JI111" s="144"/>
      <c r="JJ111" s="144"/>
      <c r="JK111" s="144"/>
      <c r="JL111" s="144"/>
      <c r="JM111" s="144"/>
      <c r="JN111" s="144"/>
      <c r="JO111" s="144"/>
      <c r="JP111" s="144"/>
      <c r="JQ111" s="144"/>
      <c r="JR111" s="144"/>
      <c r="JS111" s="144"/>
      <c r="JT111" s="144"/>
      <c r="JU111" s="144"/>
      <c r="JV111" s="144"/>
      <c r="JW111" s="144"/>
      <c r="JX111" s="144"/>
      <c r="JY111" s="144"/>
      <c r="JZ111" s="144"/>
      <c r="KA111" s="144"/>
      <c r="KB111" s="144"/>
      <c r="KC111" s="144"/>
      <c r="KD111" s="144"/>
      <c r="KE111" s="144"/>
      <c r="KF111" s="144"/>
      <c r="KG111" s="144"/>
      <c r="KH111" s="144"/>
      <c r="KI111" s="144"/>
      <c r="KJ111" s="144"/>
      <c r="KK111" s="144"/>
      <c r="KL111" s="144"/>
      <c r="KM111" s="144"/>
      <c r="KN111" s="144"/>
      <c r="KO111" s="144"/>
    </row>
    <row r="112" spans="1:301" ht="10" customHeight="1" x14ac:dyDescent="0.2">
      <c r="A112" s="148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4"/>
      <c r="AU112" s="144"/>
      <c r="AV112" s="144"/>
      <c r="AW112" s="144"/>
      <c r="AX112" s="144"/>
      <c r="AY112" s="144"/>
      <c r="AZ112" s="144"/>
      <c r="BA112" s="144"/>
      <c r="BB112" s="144"/>
      <c r="BC112" s="144"/>
      <c r="BD112" s="144"/>
      <c r="BE112" s="144"/>
      <c r="BF112" s="144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  <c r="CT112" s="144"/>
      <c r="CU112" s="144"/>
      <c r="CV112" s="144"/>
      <c r="CW112" s="144"/>
      <c r="CX112" s="144"/>
      <c r="CY112" s="144"/>
      <c r="CZ112" s="144"/>
      <c r="DA112" s="144"/>
      <c r="DB112" s="144"/>
      <c r="DC112" s="144"/>
      <c r="DD112" s="144"/>
      <c r="DE112" s="144"/>
      <c r="DF112" s="144"/>
      <c r="DG112" s="144"/>
      <c r="DH112" s="144"/>
      <c r="DI112" s="144"/>
      <c r="DJ112" s="144"/>
      <c r="DK112" s="144"/>
      <c r="DL112" s="144"/>
      <c r="DM112" s="144"/>
      <c r="DN112" s="144"/>
      <c r="DO112" s="144"/>
      <c r="DP112" s="144"/>
      <c r="DQ112" s="144"/>
      <c r="DR112" s="144"/>
      <c r="DS112" s="144"/>
      <c r="DT112" s="144"/>
      <c r="DU112" s="144"/>
      <c r="DV112" s="144"/>
      <c r="DW112" s="144"/>
      <c r="DX112" s="144"/>
      <c r="DY112" s="144"/>
      <c r="DZ112" s="144"/>
      <c r="EA112" s="144"/>
      <c r="EB112" s="144"/>
      <c r="EC112" s="144"/>
      <c r="ED112" s="144"/>
      <c r="EE112" s="144"/>
      <c r="EF112" s="144"/>
      <c r="EG112" s="144"/>
      <c r="EH112" s="144"/>
      <c r="EI112" s="144"/>
      <c r="EJ112" s="144"/>
      <c r="EK112" s="144"/>
      <c r="EL112" s="144"/>
      <c r="EM112" s="144"/>
      <c r="EN112" s="144"/>
      <c r="EO112" s="144"/>
      <c r="EP112" s="144"/>
      <c r="EQ112" s="144"/>
      <c r="ER112" s="144"/>
      <c r="ES112" s="144"/>
      <c r="ET112" s="144"/>
      <c r="EU112" s="144"/>
      <c r="EV112" s="144"/>
      <c r="EW112" s="144"/>
      <c r="EX112" s="144"/>
      <c r="EY112" s="144"/>
      <c r="EZ112" s="144"/>
      <c r="FA112" s="144"/>
      <c r="FB112" s="144"/>
      <c r="FC112" s="144"/>
      <c r="FD112" s="144"/>
      <c r="FE112" s="144"/>
      <c r="FF112" s="144"/>
      <c r="FG112" s="144"/>
      <c r="FH112" s="144"/>
      <c r="FI112" s="144"/>
      <c r="FJ112" s="144"/>
      <c r="FK112" s="144"/>
      <c r="FL112" s="144"/>
      <c r="FM112" s="144"/>
      <c r="FN112" s="144"/>
      <c r="FO112" s="144"/>
      <c r="FP112" s="144"/>
      <c r="FQ112" s="144"/>
      <c r="FR112" s="144"/>
      <c r="FS112" s="144"/>
      <c r="FT112" s="144"/>
      <c r="FU112" s="144"/>
      <c r="FV112" s="144"/>
      <c r="FW112" s="144"/>
      <c r="FX112" s="144"/>
      <c r="FY112" s="144"/>
      <c r="FZ112" s="144"/>
      <c r="GA112" s="144"/>
      <c r="GB112" s="144"/>
      <c r="GC112" s="144"/>
      <c r="GD112" s="144"/>
      <c r="GE112" s="144"/>
      <c r="GF112" s="144"/>
      <c r="GG112" s="144"/>
      <c r="GH112" s="144"/>
      <c r="GI112" s="144"/>
      <c r="GJ112" s="144"/>
      <c r="GK112" s="144"/>
      <c r="GL112" s="144"/>
      <c r="GM112" s="144"/>
      <c r="GN112" s="144"/>
      <c r="GO112" s="144"/>
      <c r="GP112" s="144"/>
      <c r="GQ112" s="144"/>
      <c r="GR112" s="144"/>
      <c r="GS112" s="144"/>
      <c r="GT112" s="144"/>
      <c r="GU112" s="144"/>
      <c r="GV112" s="144"/>
      <c r="GW112" s="144"/>
      <c r="GX112" s="144"/>
      <c r="GY112" s="144"/>
      <c r="GZ112" s="144"/>
      <c r="HA112" s="144"/>
      <c r="HB112" s="144"/>
      <c r="HC112" s="144"/>
      <c r="HD112" s="144"/>
      <c r="HE112" s="144"/>
      <c r="HF112" s="144"/>
      <c r="HG112" s="144"/>
      <c r="HH112" s="144"/>
      <c r="HI112" s="144"/>
      <c r="HJ112" s="144"/>
      <c r="HK112" s="144"/>
      <c r="HL112" s="144"/>
      <c r="HM112" s="144"/>
      <c r="HN112" s="144"/>
      <c r="HO112" s="144"/>
      <c r="HP112" s="144"/>
      <c r="HQ112" s="144"/>
      <c r="HR112" s="144"/>
      <c r="HS112" s="144"/>
      <c r="HT112" s="144"/>
      <c r="HU112" s="144"/>
      <c r="HV112" s="144"/>
      <c r="HW112" s="144"/>
      <c r="HX112" s="144"/>
      <c r="HY112" s="144"/>
      <c r="HZ112" s="144"/>
      <c r="IA112" s="144"/>
      <c r="IB112" s="144"/>
      <c r="IC112" s="144"/>
      <c r="ID112" s="144"/>
      <c r="IE112" s="144"/>
      <c r="IF112" s="144"/>
      <c r="IG112" s="144"/>
      <c r="IH112" s="144"/>
      <c r="II112" s="144"/>
      <c r="IJ112" s="144"/>
      <c r="IK112" s="144"/>
      <c r="IL112" s="144"/>
      <c r="IM112" s="144"/>
      <c r="IN112" s="144"/>
      <c r="IO112" s="144"/>
      <c r="IP112" s="144"/>
      <c r="IQ112" s="144"/>
      <c r="IR112" s="144"/>
      <c r="IS112" s="144"/>
      <c r="IT112" s="144"/>
      <c r="IU112" s="144"/>
      <c r="IV112" s="144"/>
      <c r="IW112" s="144"/>
      <c r="IX112" s="144"/>
      <c r="IY112" s="144"/>
      <c r="IZ112" s="144"/>
      <c r="JA112" s="144"/>
      <c r="JB112" s="144"/>
      <c r="JC112" s="144"/>
      <c r="JD112" s="144"/>
      <c r="JE112" s="144"/>
      <c r="JF112" s="144"/>
      <c r="JG112" s="144"/>
      <c r="JH112" s="144"/>
      <c r="JI112" s="144"/>
      <c r="JJ112" s="144"/>
      <c r="JK112" s="144"/>
      <c r="JL112" s="144"/>
      <c r="JM112" s="144"/>
      <c r="JN112" s="144"/>
      <c r="JO112" s="144"/>
      <c r="JP112" s="144"/>
      <c r="JQ112" s="144"/>
      <c r="JR112" s="144"/>
      <c r="JS112" s="144"/>
      <c r="JT112" s="144"/>
      <c r="JU112" s="144"/>
      <c r="JV112" s="144"/>
      <c r="JW112" s="144"/>
      <c r="JX112" s="144"/>
      <c r="JY112" s="144"/>
      <c r="JZ112" s="144"/>
      <c r="KA112" s="144"/>
      <c r="KB112" s="144"/>
      <c r="KC112" s="144"/>
      <c r="KD112" s="144"/>
      <c r="KE112" s="144"/>
      <c r="KF112" s="144"/>
      <c r="KG112" s="144"/>
      <c r="KH112" s="144"/>
      <c r="KI112" s="144"/>
      <c r="KJ112" s="144"/>
      <c r="KK112" s="144"/>
      <c r="KL112" s="144"/>
      <c r="KM112" s="144"/>
      <c r="KN112" s="144"/>
      <c r="KO112" s="144"/>
    </row>
    <row r="113" spans="1:301" ht="10" customHeight="1" x14ac:dyDescent="0.2">
      <c r="A113" s="148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  <c r="AU113" s="144"/>
      <c r="AV113" s="144"/>
      <c r="AW113" s="144"/>
      <c r="AX113" s="144"/>
      <c r="AY113" s="144"/>
      <c r="AZ113" s="144"/>
      <c r="BA113" s="144"/>
      <c r="BB113" s="144"/>
      <c r="BC113" s="144"/>
      <c r="BD113" s="144"/>
      <c r="BE113" s="144"/>
      <c r="BF113" s="144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  <c r="CT113" s="144"/>
      <c r="CU113" s="144"/>
      <c r="CV113" s="144"/>
      <c r="CW113" s="144"/>
      <c r="CX113" s="144"/>
      <c r="CY113" s="144"/>
      <c r="CZ113" s="144"/>
      <c r="DA113" s="144"/>
      <c r="DB113" s="144"/>
      <c r="DC113" s="144"/>
      <c r="DD113" s="144"/>
      <c r="DE113" s="144"/>
      <c r="DF113" s="144"/>
      <c r="DG113" s="144"/>
      <c r="DH113" s="144"/>
      <c r="DI113" s="144"/>
      <c r="DJ113" s="144"/>
      <c r="DK113" s="144"/>
      <c r="DL113" s="144"/>
      <c r="DM113" s="144"/>
      <c r="DN113" s="144"/>
      <c r="DO113" s="144"/>
      <c r="DP113" s="144"/>
      <c r="DQ113" s="144"/>
      <c r="DR113" s="144"/>
      <c r="DS113" s="144"/>
      <c r="DT113" s="144"/>
      <c r="DU113" s="144"/>
      <c r="DV113" s="144"/>
      <c r="DW113" s="144"/>
      <c r="DX113" s="144"/>
      <c r="DY113" s="144"/>
      <c r="DZ113" s="144"/>
      <c r="EA113" s="144"/>
      <c r="EB113" s="144"/>
      <c r="EC113" s="144"/>
      <c r="ED113" s="144"/>
      <c r="EE113" s="144"/>
      <c r="EF113" s="144"/>
      <c r="EG113" s="144"/>
      <c r="EH113" s="144"/>
      <c r="EI113" s="144"/>
      <c r="EJ113" s="144"/>
      <c r="EK113" s="144"/>
      <c r="EL113" s="144"/>
      <c r="EM113" s="144"/>
      <c r="EN113" s="144"/>
      <c r="EO113" s="144"/>
      <c r="EP113" s="144"/>
      <c r="EQ113" s="144"/>
      <c r="ER113" s="144"/>
      <c r="ES113" s="144"/>
      <c r="ET113" s="144"/>
      <c r="EU113" s="144"/>
      <c r="EV113" s="144"/>
      <c r="EW113" s="144"/>
      <c r="EX113" s="144"/>
      <c r="EY113" s="144"/>
      <c r="EZ113" s="144"/>
      <c r="FA113" s="144"/>
      <c r="FB113" s="144"/>
      <c r="FC113" s="144"/>
      <c r="FD113" s="144"/>
      <c r="FE113" s="144"/>
      <c r="FF113" s="144"/>
      <c r="FG113" s="144"/>
      <c r="FH113" s="144"/>
      <c r="FI113" s="144"/>
      <c r="FJ113" s="144"/>
      <c r="FK113" s="144"/>
      <c r="FL113" s="144"/>
      <c r="FM113" s="144"/>
      <c r="FN113" s="144"/>
      <c r="FO113" s="144"/>
      <c r="FP113" s="144"/>
      <c r="FQ113" s="144"/>
      <c r="FR113" s="144"/>
      <c r="FS113" s="144"/>
      <c r="FT113" s="144"/>
      <c r="FU113" s="144"/>
      <c r="FV113" s="144"/>
      <c r="FW113" s="144"/>
      <c r="FX113" s="144"/>
      <c r="FY113" s="144"/>
      <c r="FZ113" s="144"/>
      <c r="GA113" s="144"/>
      <c r="GB113" s="144"/>
      <c r="GC113" s="144"/>
      <c r="GD113" s="144"/>
      <c r="GE113" s="144"/>
      <c r="GF113" s="144"/>
      <c r="GG113" s="144"/>
      <c r="GH113" s="144"/>
      <c r="GI113" s="144"/>
      <c r="GJ113" s="144"/>
      <c r="GK113" s="144"/>
      <c r="GL113" s="144"/>
      <c r="GM113" s="144"/>
      <c r="GN113" s="144"/>
      <c r="GO113" s="144"/>
      <c r="GP113" s="144"/>
      <c r="GQ113" s="144"/>
      <c r="GR113" s="144"/>
      <c r="GS113" s="144"/>
      <c r="GT113" s="144"/>
      <c r="GU113" s="144"/>
      <c r="GV113" s="144"/>
      <c r="GW113" s="144"/>
      <c r="GX113" s="144"/>
      <c r="GY113" s="144"/>
      <c r="GZ113" s="144"/>
      <c r="HA113" s="144"/>
      <c r="HB113" s="144"/>
      <c r="HC113" s="144"/>
      <c r="HD113" s="144"/>
      <c r="HE113" s="144"/>
      <c r="HF113" s="144"/>
      <c r="HG113" s="144"/>
      <c r="HH113" s="144"/>
      <c r="HI113" s="144"/>
      <c r="HJ113" s="144"/>
      <c r="HK113" s="144"/>
      <c r="HL113" s="144"/>
      <c r="HM113" s="144"/>
      <c r="HN113" s="144"/>
      <c r="HO113" s="144"/>
      <c r="HP113" s="144"/>
      <c r="HQ113" s="144"/>
      <c r="HR113" s="144"/>
      <c r="HS113" s="144"/>
      <c r="HT113" s="144"/>
      <c r="HU113" s="144"/>
      <c r="HV113" s="144"/>
      <c r="HW113" s="144"/>
      <c r="HX113" s="144"/>
      <c r="HY113" s="144"/>
      <c r="HZ113" s="144"/>
      <c r="IA113" s="144"/>
      <c r="IB113" s="144"/>
      <c r="IC113" s="144"/>
      <c r="ID113" s="144"/>
      <c r="IE113" s="144"/>
      <c r="IF113" s="144"/>
      <c r="IG113" s="144"/>
      <c r="IH113" s="144"/>
      <c r="II113" s="144"/>
      <c r="IJ113" s="144"/>
      <c r="IK113" s="144"/>
      <c r="IL113" s="144"/>
      <c r="IM113" s="144"/>
      <c r="IN113" s="144"/>
      <c r="IO113" s="144"/>
      <c r="IP113" s="144"/>
      <c r="IQ113" s="144"/>
      <c r="IR113" s="144"/>
      <c r="IS113" s="144"/>
      <c r="IT113" s="144"/>
      <c r="IU113" s="144"/>
      <c r="IV113" s="144"/>
      <c r="IW113" s="144"/>
      <c r="IX113" s="144"/>
      <c r="IY113" s="144"/>
      <c r="IZ113" s="144"/>
      <c r="JA113" s="144"/>
      <c r="JB113" s="144"/>
      <c r="JC113" s="144"/>
      <c r="JD113" s="144"/>
      <c r="JE113" s="144"/>
      <c r="JF113" s="144"/>
      <c r="JG113" s="144"/>
      <c r="JH113" s="144"/>
      <c r="JI113" s="144"/>
      <c r="JJ113" s="144"/>
      <c r="JK113" s="144"/>
      <c r="JL113" s="144"/>
      <c r="JM113" s="144"/>
      <c r="JN113" s="144"/>
      <c r="JO113" s="144"/>
      <c r="JP113" s="144"/>
      <c r="JQ113" s="144"/>
      <c r="JR113" s="144"/>
      <c r="JS113" s="144"/>
      <c r="JT113" s="144"/>
      <c r="JU113" s="144"/>
      <c r="JV113" s="144"/>
      <c r="JW113" s="144"/>
      <c r="JX113" s="144"/>
      <c r="JY113" s="144"/>
      <c r="JZ113" s="144"/>
      <c r="KA113" s="144"/>
      <c r="KB113" s="144"/>
      <c r="KC113" s="144"/>
      <c r="KD113" s="144"/>
      <c r="KE113" s="144"/>
      <c r="KF113" s="144"/>
      <c r="KG113" s="144"/>
      <c r="KH113" s="144"/>
      <c r="KI113" s="144"/>
      <c r="KJ113" s="144"/>
      <c r="KK113" s="144"/>
      <c r="KL113" s="144"/>
      <c r="KM113" s="144"/>
      <c r="KN113" s="144"/>
      <c r="KO113" s="144"/>
    </row>
    <row r="114" spans="1:301" ht="10" customHeight="1" x14ac:dyDescent="0.2">
      <c r="A114" s="148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  <c r="CT114" s="144"/>
      <c r="CU114" s="144"/>
      <c r="CV114" s="144"/>
      <c r="CW114" s="144"/>
      <c r="CX114" s="144"/>
      <c r="CY114" s="144"/>
      <c r="CZ114" s="144"/>
      <c r="DA114" s="144"/>
      <c r="DB114" s="144"/>
      <c r="DC114" s="144"/>
      <c r="DD114" s="144"/>
      <c r="DE114" s="144"/>
      <c r="DF114" s="144"/>
      <c r="DG114" s="144"/>
      <c r="DH114" s="144"/>
      <c r="DI114" s="144"/>
      <c r="DJ114" s="144"/>
      <c r="DK114" s="144"/>
      <c r="DL114" s="144"/>
      <c r="DM114" s="144"/>
      <c r="DN114" s="144"/>
      <c r="DO114" s="144"/>
      <c r="DP114" s="144"/>
      <c r="DQ114" s="144"/>
      <c r="DR114" s="144"/>
      <c r="DS114" s="144"/>
      <c r="DT114" s="144"/>
      <c r="DU114" s="144"/>
      <c r="DV114" s="144"/>
      <c r="DW114" s="144"/>
      <c r="DX114" s="144"/>
      <c r="DY114" s="144"/>
      <c r="DZ114" s="144"/>
      <c r="EA114" s="144"/>
      <c r="EB114" s="144"/>
      <c r="EC114" s="144"/>
      <c r="ED114" s="144"/>
      <c r="EE114" s="144"/>
      <c r="EF114" s="144"/>
      <c r="EG114" s="144"/>
      <c r="EH114" s="144"/>
      <c r="EI114" s="144"/>
      <c r="EJ114" s="144"/>
      <c r="EK114" s="144"/>
      <c r="EL114" s="144"/>
      <c r="EM114" s="144"/>
      <c r="EN114" s="144"/>
      <c r="EO114" s="144"/>
      <c r="EP114" s="144"/>
      <c r="EQ114" s="144"/>
      <c r="ER114" s="144"/>
      <c r="ES114" s="144"/>
      <c r="ET114" s="144"/>
      <c r="EU114" s="144"/>
      <c r="EV114" s="144"/>
      <c r="EW114" s="144"/>
      <c r="EX114" s="144"/>
      <c r="EY114" s="144"/>
      <c r="EZ114" s="144"/>
      <c r="FA114" s="144"/>
      <c r="FB114" s="144"/>
      <c r="FC114" s="144"/>
      <c r="FD114" s="144"/>
      <c r="FE114" s="144"/>
      <c r="FF114" s="144"/>
      <c r="FG114" s="144"/>
      <c r="FH114" s="144"/>
      <c r="FI114" s="144"/>
      <c r="FJ114" s="144"/>
      <c r="FK114" s="144"/>
      <c r="FL114" s="144"/>
      <c r="FM114" s="144"/>
      <c r="FN114" s="144"/>
      <c r="FO114" s="144"/>
      <c r="FP114" s="144"/>
      <c r="FQ114" s="144"/>
      <c r="FR114" s="144"/>
      <c r="FS114" s="144"/>
      <c r="FT114" s="144"/>
      <c r="FU114" s="144"/>
      <c r="FV114" s="144"/>
      <c r="FW114" s="144"/>
      <c r="FX114" s="144"/>
      <c r="FY114" s="144"/>
      <c r="FZ114" s="144"/>
      <c r="GA114" s="144"/>
      <c r="GB114" s="144"/>
      <c r="GC114" s="144"/>
      <c r="GD114" s="144"/>
      <c r="GE114" s="144"/>
      <c r="GF114" s="144"/>
      <c r="GG114" s="144"/>
      <c r="GH114" s="144"/>
      <c r="GI114" s="144"/>
      <c r="GJ114" s="144"/>
      <c r="GK114" s="144"/>
      <c r="GL114" s="144"/>
      <c r="GM114" s="144"/>
      <c r="GN114" s="144"/>
      <c r="GO114" s="144"/>
      <c r="GP114" s="144"/>
      <c r="GQ114" s="144"/>
      <c r="GR114" s="144"/>
      <c r="GS114" s="144"/>
      <c r="GT114" s="144"/>
      <c r="GU114" s="144"/>
      <c r="GV114" s="144"/>
      <c r="GW114" s="144"/>
      <c r="GX114" s="144"/>
      <c r="GY114" s="144"/>
      <c r="GZ114" s="144"/>
      <c r="HA114" s="144"/>
      <c r="HB114" s="144"/>
      <c r="HC114" s="144"/>
      <c r="HD114" s="144"/>
      <c r="HE114" s="144"/>
      <c r="HF114" s="144"/>
      <c r="HG114" s="144"/>
      <c r="HH114" s="144"/>
      <c r="HI114" s="144"/>
      <c r="HJ114" s="144"/>
      <c r="HK114" s="144"/>
      <c r="HL114" s="144"/>
      <c r="HM114" s="144"/>
      <c r="HN114" s="144"/>
      <c r="HO114" s="144"/>
      <c r="HP114" s="144"/>
      <c r="HQ114" s="144"/>
      <c r="HR114" s="144"/>
      <c r="HS114" s="144"/>
      <c r="HT114" s="144"/>
      <c r="HU114" s="144"/>
      <c r="HV114" s="144"/>
      <c r="HW114" s="144"/>
      <c r="HX114" s="144"/>
      <c r="HY114" s="144"/>
      <c r="HZ114" s="144"/>
      <c r="IA114" s="144"/>
      <c r="IB114" s="144"/>
      <c r="IC114" s="144"/>
      <c r="ID114" s="144"/>
      <c r="IE114" s="144"/>
      <c r="IF114" s="144"/>
      <c r="IG114" s="144"/>
      <c r="IH114" s="144"/>
      <c r="II114" s="144"/>
      <c r="IJ114" s="144"/>
      <c r="IK114" s="144"/>
      <c r="IL114" s="144"/>
      <c r="IM114" s="144"/>
      <c r="IN114" s="144"/>
      <c r="IO114" s="144"/>
      <c r="IP114" s="144"/>
      <c r="IQ114" s="144"/>
      <c r="IR114" s="144"/>
      <c r="IS114" s="144"/>
      <c r="IT114" s="144"/>
      <c r="IU114" s="144"/>
      <c r="IV114" s="144"/>
      <c r="IW114" s="144"/>
      <c r="IX114" s="144"/>
      <c r="IY114" s="144"/>
      <c r="IZ114" s="144"/>
      <c r="JA114" s="144"/>
      <c r="JB114" s="144"/>
      <c r="JC114" s="144"/>
      <c r="JD114" s="144"/>
      <c r="JE114" s="144"/>
      <c r="JF114" s="144"/>
      <c r="JG114" s="144"/>
      <c r="JH114" s="144"/>
      <c r="JI114" s="144"/>
      <c r="JJ114" s="144"/>
      <c r="JK114" s="144"/>
      <c r="JL114" s="144"/>
      <c r="JM114" s="144"/>
      <c r="JN114" s="144"/>
      <c r="JO114" s="144"/>
      <c r="JP114" s="144"/>
      <c r="JQ114" s="144"/>
      <c r="JR114" s="144"/>
      <c r="JS114" s="144"/>
      <c r="JT114" s="144"/>
      <c r="JU114" s="144"/>
      <c r="JV114" s="144"/>
      <c r="JW114" s="144"/>
      <c r="JX114" s="144"/>
      <c r="JY114" s="144"/>
      <c r="JZ114" s="144"/>
      <c r="KA114" s="144"/>
      <c r="KB114" s="144"/>
      <c r="KC114" s="144"/>
      <c r="KD114" s="144"/>
      <c r="KE114" s="144"/>
      <c r="KF114" s="144"/>
      <c r="KG114" s="144"/>
      <c r="KH114" s="144"/>
      <c r="KI114" s="144"/>
      <c r="KJ114" s="144"/>
      <c r="KK114" s="144"/>
      <c r="KL114" s="144"/>
      <c r="KM114" s="144"/>
      <c r="KN114" s="144"/>
      <c r="KO114" s="144"/>
    </row>
    <row r="115" spans="1:301" ht="10" customHeight="1" x14ac:dyDescent="0.2">
      <c r="A115" s="148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  <c r="CT115" s="144"/>
      <c r="CU115" s="144"/>
      <c r="CV115" s="144"/>
      <c r="CW115" s="144"/>
      <c r="CX115" s="144"/>
      <c r="CY115" s="144"/>
      <c r="CZ115" s="144"/>
      <c r="DA115" s="144"/>
      <c r="DB115" s="144"/>
      <c r="DC115" s="144"/>
      <c r="DD115" s="144"/>
      <c r="DE115" s="144"/>
      <c r="DF115" s="144"/>
      <c r="DG115" s="144"/>
      <c r="DH115" s="144"/>
      <c r="DI115" s="144"/>
      <c r="DJ115" s="144"/>
      <c r="DK115" s="144"/>
      <c r="DL115" s="144"/>
      <c r="DM115" s="144"/>
      <c r="DN115" s="144"/>
      <c r="DO115" s="144"/>
      <c r="DP115" s="144"/>
      <c r="DQ115" s="144"/>
      <c r="DR115" s="144"/>
      <c r="DS115" s="144"/>
      <c r="DT115" s="144"/>
      <c r="DU115" s="144"/>
      <c r="DV115" s="144"/>
      <c r="DW115" s="144"/>
      <c r="DX115" s="144"/>
      <c r="DY115" s="144"/>
      <c r="DZ115" s="144"/>
      <c r="EA115" s="144"/>
      <c r="EB115" s="144"/>
      <c r="EC115" s="144"/>
      <c r="ED115" s="144"/>
      <c r="EE115" s="144"/>
      <c r="EF115" s="144"/>
      <c r="EG115" s="144"/>
      <c r="EH115" s="144"/>
      <c r="EI115" s="144"/>
      <c r="EJ115" s="144"/>
      <c r="EK115" s="144"/>
      <c r="EL115" s="144"/>
      <c r="EM115" s="144"/>
      <c r="EN115" s="144"/>
      <c r="EO115" s="144"/>
      <c r="EP115" s="144"/>
      <c r="EQ115" s="144"/>
      <c r="ER115" s="144"/>
      <c r="ES115" s="144"/>
      <c r="ET115" s="144"/>
      <c r="EU115" s="144"/>
      <c r="EV115" s="144"/>
      <c r="EW115" s="144"/>
      <c r="EX115" s="144"/>
      <c r="EY115" s="144"/>
      <c r="EZ115" s="144"/>
      <c r="FA115" s="144"/>
      <c r="FB115" s="144"/>
      <c r="FC115" s="144"/>
      <c r="FD115" s="144"/>
      <c r="FE115" s="144"/>
      <c r="FF115" s="144"/>
      <c r="FG115" s="144"/>
      <c r="FH115" s="144"/>
      <c r="FI115" s="144"/>
      <c r="FJ115" s="144"/>
      <c r="FK115" s="144"/>
      <c r="FL115" s="144"/>
      <c r="FM115" s="144"/>
      <c r="FN115" s="144"/>
      <c r="FO115" s="144"/>
      <c r="FP115" s="144"/>
      <c r="FQ115" s="144"/>
      <c r="FR115" s="144"/>
      <c r="FS115" s="144"/>
      <c r="FT115" s="144"/>
      <c r="FU115" s="144"/>
      <c r="FV115" s="144"/>
      <c r="FW115" s="144"/>
      <c r="FX115" s="144"/>
      <c r="FY115" s="144"/>
      <c r="FZ115" s="144"/>
      <c r="GA115" s="144"/>
      <c r="GB115" s="144"/>
      <c r="GC115" s="144"/>
      <c r="GD115" s="144"/>
      <c r="GE115" s="144"/>
      <c r="GF115" s="144"/>
      <c r="GG115" s="144"/>
      <c r="GH115" s="144"/>
      <c r="GI115" s="144"/>
      <c r="GJ115" s="144"/>
      <c r="GK115" s="144"/>
      <c r="GL115" s="144"/>
      <c r="GM115" s="144"/>
      <c r="GN115" s="144"/>
      <c r="GO115" s="144"/>
      <c r="GP115" s="144"/>
      <c r="GQ115" s="144"/>
      <c r="GR115" s="144"/>
      <c r="GS115" s="144"/>
      <c r="GT115" s="144"/>
      <c r="GU115" s="144"/>
      <c r="GV115" s="144"/>
      <c r="GW115" s="144"/>
      <c r="GX115" s="144"/>
      <c r="GY115" s="144"/>
      <c r="GZ115" s="144"/>
      <c r="HA115" s="144"/>
      <c r="HB115" s="144"/>
      <c r="HC115" s="144"/>
      <c r="HD115" s="144"/>
      <c r="HE115" s="144"/>
      <c r="HF115" s="144"/>
      <c r="HG115" s="144"/>
      <c r="HH115" s="144"/>
      <c r="HI115" s="144"/>
      <c r="HJ115" s="144"/>
      <c r="HK115" s="144"/>
      <c r="HL115" s="144"/>
      <c r="HM115" s="144"/>
      <c r="HN115" s="144"/>
      <c r="HO115" s="144"/>
      <c r="HP115" s="144"/>
      <c r="HQ115" s="144"/>
      <c r="HR115" s="144"/>
      <c r="HS115" s="144"/>
      <c r="HT115" s="144"/>
      <c r="HU115" s="144"/>
      <c r="HV115" s="144"/>
      <c r="HW115" s="144"/>
      <c r="HX115" s="144"/>
      <c r="HY115" s="144"/>
      <c r="HZ115" s="144"/>
      <c r="IA115" s="144"/>
      <c r="IB115" s="144"/>
      <c r="IC115" s="144"/>
      <c r="ID115" s="144"/>
      <c r="IE115" s="144"/>
      <c r="IF115" s="144"/>
      <c r="IG115" s="144"/>
      <c r="IH115" s="144"/>
      <c r="II115" s="144"/>
      <c r="IJ115" s="144"/>
      <c r="IK115" s="144"/>
      <c r="IL115" s="144"/>
      <c r="IM115" s="144"/>
      <c r="IN115" s="144"/>
      <c r="IO115" s="144"/>
      <c r="IP115" s="144"/>
      <c r="IQ115" s="144"/>
      <c r="IR115" s="144"/>
      <c r="IS115" s="144"/>
      <c r="IT115" s="144"/>
      <c r="IU115" s="144"/>
      <c r="IV115" s="144"/>
      <c r="IW115" s="144"/>
      <c r="IX115" s="144"/>
      <c r="IY115" s="144"/>
      <c r="IZ115" s="144"/>
      <c r="JA115" s="144"/>
      <c r="JB115" s="144"/>
      <c r="JC115" s="144"/>
      <c r="JD115" s="144"/>
      <c r="JE115" s="144"/>
      <c r="JF115" s="144"/>
      <c r="JG115" s="144"/>
      <c r="JH115" s="144"/>
      <c r="JI115" s="144"/>
      <c r="JJ115" s="144"/>
      <c r="JK115" s="144"/>
      <c r="JL115" s="144"/>
      <c r="JM115" s="144"/>
      <c r="JN115" s="144"/>
      <c r="JO115" s="144"/>
      <c r="JP115" s="144"/>
      <c r="JQ115" s="144"/>
      <c r="JR115" s="144"/>
      <c r="JS115" s="144"/>
      <c r="JT115" s="144"/>
      <c r="JU115" s="144"/>
      <c r="JV115" s="144"/>
      <c r="JW115" s="144"/>
      <c r="JX115" s="144"/>
      <c r="JY115" s="144"/>
      <c r="JZ115" s="144"/>
      <c r="KA115" s="144"/>
      <c r="KB115" s="144"/>
      <c r="KC115" s="144"/>
      <c r="KD115" s="144"/>
      <c r="KE115" s="144"/>
      <c r="KF115" s="144"/>
      <c r="KG115" s="144"/>
      <c r="KH115" s="144"/>
      <c r="KI115" s="144"/>
      <c r="KJ115" s="144"/>
      <c r="KK115" s="144"/>
      <c r="KL115" s="144"/>
      <c r="KM115" s="144"/>
      <c r="KN115" s="144"/>
      <c r="KO115" s="144"/>
    </row>
    <row r="116" spans="1:301" ht="10" customHeight="1" x14ac:dyDescent="0.2">
      <c r="A116" s="148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  <c r="CT116" s="144"/>
      <c r="CU116" s="144"/>
      <c r="CV116" s="144"/>
      <c r="CW116" s="144"/>
      <c r="CX116" s="144"/>
      <c r="CY116" s="144"/>
      <c r="CZ116" s="144"/>
      <c r="DA116" s="144"/>
      <c r="DB116" s="144"/>
      <c r="DC116" s="144"/>
      <c r="DD116" s="144"/>
      <c r="DE116" s="144"/>
      <c r="DF116" s="144"/>
      <c r="DG116" s="144"/>
      <c r="DH116" s="144"/>
      <c r="DI116" s="144"/>
      <c r="DJ116" s="144"/>
      <c r="DK116" s="144"/>
      <c r="DL116" s="144"/>
      <c r="DM116" s="144"/>
      <c r="DN116" s="144"/>
      <c r="DO116" s="144"/>
      <c r="DP116" s="144"/>
      <c r="DQ116" s="144"/>
      <c r="DR116" s="144"/>
      <c r="DS116" s="144"/>
      <c r="DT116" s="144"/>
      <c r="DU116" s="144"/>
      <c r="DV116" s="144"/>
      <c r="DW116" s="144"/>
      <c r="DX116" s="144"/>
      <c r="DY116" s="144"/>
      <c r="DZ116" s="144"/>
      <c r="EA116" s="144"/>
      <c r="EB116" s="144"/>
      <c r="EC116" s="144"/>
      <c r="ED116" s="144"/>
      <c r="EE116" s="144"/>
      <c r="EF116" s="144"/>
      <c r="EG116" s="144"/>
      <c r="EH116" s="144"/>
      <c r="EI116" s="144"/>
      <c r="EJ116" s="144"/>
      <c r="EK116" s="144"/>
      <c r="EL116" s="144"/>
      <c r="EM116" s="144"/>
      <c r="EN116" s="144"/>
      <c r="EO116" s="144"/>
      <c r="EP116" s="144"/>
      <c r="EQ116" s="144"/>
      <c r="ER116" s="144"/>
      <c r="ES116" s="144"/>
      <c r="ET116" s="144"/>
      <c r="EU116" s="144"/>
      <c r="EV116" s="144"/>
      <c r="EW116" s="144"/>
      <c r="EX116" s="144"/>
      <c r="EY116" s="144"/>
      <c r="EZ116" s="144"/>
      <c r="FA116" s="144"/>
      <c r="FB116" s="144"/>
      <c r="FC116" s="144"/>
      <c r="FD116" s="144"/>
      <c r="FE116" s="144"/>
      <c r="FF116" s="144"/>
      <c r="FG116" s="144"/>
      <c r="FH116" s="144"/>
      <c r="FI116" s="144"/>
      <c r="FJ116" s="144"/>
      <c r="FK116" s="144"/>
      <c r="FL116" s="144"/>
      <c r="FM116" s="144"/>
      <c r="FN116" s="144"/>
      <c r="FO116" s="144"/>
      <c r="FP116" s="144"/>
      <c r="FQ116" s="144"/>
      <c r="FR116" s="144"/>
      <c r="FS116" s="144"/>
      <c r="FT116" s="144"/>
      <c r="FU116" s="144"/>
      <c r="FV116" s="144"/>
      <c r="FW116" s="144"/>
      <c r="FX116" s="144"/>
      <c r="FY116" s="144"/>
      <c r="FZ116" s="144"/>
      <c r="GA116" s="144"/>
      <c r="GB116" s="144"/>
      <c r="GC116" s="144"/>
      <c r="GD116" s="144"/>
      <c r="GE116" s="144"/>
      <c r="GF116" s="144"/>
      <c r="GG116" s="144"/>
      <c r="GH116" s="144"/>
      <c r="GI116" s="144"/>
      <c r="GJ116" s="144"/>
      <c r="GK116" s="144"/>
      <c r="GL116" s="144"/>
      <c r="GM116" s="144"/>
      <c r="GN116" s="144"/>
      <c r="GO116" s="144"/>
      <c r="GP116" s="144"/>
      <c r="GQ116" s="144"/>
      <c r="GR116" s="144"/>
      <c r="GS116" s="144"/>
      <c r="GT116" s="144"/>
      <c r="GU116" s="144"/>
      <c r="GV116" s="144"/>
      <c r="GW116" s="144"/>
      <c r="GX116" s="144"/>
      <c r="GY116" s="144"/>
      <c r="GZ116" s="144"/>
      <c r="HA116" s="144"/>
      <c r="HB116" s="144"/>
      <c r="HC116" s="144"/>
      <c r="HD116" s="144"/>
      <c r="HE116" s="144"/>
      <c r="HF116" s="144"/>
      <c r="HG116" s="144"/>
      <c r="HH116" s="144"/>
      <c r="HI116" s="144"/>
      <c r="HJ116" s="144"/>
      <c r="HK116" s="144"/>
      <c r="HL116" s="144"/>
      <c r="HM116" s="144"/>
      <c r="HN116" s="144"/>
      <c r="HO116" s="144"/>
      <c r="HP116" s="144"/>
      <c r="HQ116" s="144"/>
      <c r="HR116" s="144"/>
      <c r="HS116" s="144"/>
      <c r="HT116" s="144"/>
      <c r="HU116" s="144"/>
      <c r="HV116" s="144"/>
      <c r="HW116" s="144"/>
      <c r="HX116" s="144"/>
      <c r="HY116" s="144"/>
      <c r="HZ116" s="144"/>
      <c r="IA116" s="144"/>
      <c r="IB116" s="144"/>
      <c r="IC116" s="144"/>
      <c r="ID116" s="144"/>
      <c r="IE116" s="144"/>
      <c r="IF116" s="144"/>
      <c r="IG116" s="144"/>
      <c r="IH116" s="144"/>
      <c r="II116" s="144"/>
      <c r="IJ116" s="144"/>
      <c r="IK116" s="144"/>
      <c r="IL116" s="144"/>
      <c r="IM116" s="144"/>
      <c r="IN116" s="144"/>
      <c r="IO116" s="144"/>
      <c r="IP116" s="144"/>
      <c r="IQ116" s="144"/>
      <c r="IR116" s="144"/>
      <c r="IS116" s="144"/>
      <c r="IT116" s="144"/>
      <c r="IU116" s="144"/>
      <c r="IV116" s="144"/>
      <c r="IW116" s="144"/>
      <c r="IX116" s="144"/>
      <c r="IY116" s="144"/>
      <c r="IZ116" s="144"/>
      <c r="JA116" s="144"/>
      <c r="JB116" s="144"/>
      <c r="JC116" s="144"/>
      <c r="JD116" s="144"/>
      <c r="JE116" s="144"/>
      <c r="JF116" s="144"/>
      <c r="JG116" s="144"/>
      <c r="JH116" s="144"/>
      <c r="JI116" s="144"/>
      <c r="JJ116" s="144"/>
      <c r="JK116" s="144"/>
      <c r="JL116" s="144"/>
      <c r="JM116" s="144"/>
      <c r="JN116" s="144"/>
      <c r="JO116" s="144"/>
      <c r="JP116" s="144"/>
      <c r="JQ116" s="144"/>
      <c r="JR116" s="144"/>
      <c r="JS116" s="144"/>
      <c r="JT116" s="144"/>
      <c r="JU116" s="144"/>
      <c r="JV116" s="144"/>
      <c r="JW116" s="144"/>
      <c r="JX116" s="144"/>
      <c r="JY116" s="144"/>
      <c r="JZ116" s="144"/>
      <c r="KA116" s="144"/>
      <c r="KB116" s="144"/>
      <c r="KC116" s="144"/>
      <c r="KD116" s="144"/>
      <c r="KE116" s="144"/>
      <c r="KF116" s="144"/>
      <c r="KG116" s="144"/>
      <c r="KH116" s="144"/>
      <c r="KI116" s="144"/>
      <c r="KJ116" s="144"/>
      <c r="KK116" s="144"/>
      <c r="KL116" s="144"/>
      <c r="KM116" s="144"/>
      <c r="KN116" s="144"/>
      <c r="KO116" s="144"/>
    </row>
    <row r="117" spans="1:301" ht="10" customHeight="1" x14ac:dyDescent="0.2">
      <c r="A117" s="148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  <c r="AV117" s="144"/>
      <c r="AW117" s="144"/>
      <c r="AX117" s="144"/>
      <c r="AY117" s="144"/>
      <c r="AZ117" s="144"/>
      <c r="BA117" s="144"/>
      <c r="BB117" s="144"/>
      <c r="BC117" s="144"/>
      <c r="BD117" s="144"/>
      <c r="BE117" s="144"/>
      <c r="BF117" s="144"/>
      <c r="BG117" s="144"/>
      <c r="BH117" s="144"/>
      <c r="BI117" s="144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  <c r="CT117" s="144"/>
      <c r="CU117" s="144"/>
      <c r="CV117" s="144"/>
      <c r="CW117" s="144"/>
      <c r="CX117" s="144"/>
      <c r="CY117" s="144"/>
      <c r="CZ117" s="144"/>
      <c r="DA117" s="144"/>
      <c r="DB117" s="144"/>
      <c r="DC117" s="144"/>
      <c r="DD117" s="144"/>
      <c r="DE117" s="144"/>
      <c r="DF117" s="144"/>
      <c r="DG117" s="144"/>
      <c r="DH117" s="144"/>
      <c r="DI117" s="144"/>
      <c r="DJ117" s="144"/>
      <c r="DK117" s="144"/>
      <c r="DL117" s="144"/>
      <c r="DM117" s="144"/>
      <c r="DN117" s="144"/>
      <c r="DO117" s="144"/>
      <c r="DP117" s="144"/>
      <c r="DQ117" s="144"/>
      <c r="DR117" s="144"/>
      <c r="DS117" s="144"/>
      <c r="DT117" s="144"/>
      <c r="DU117" s="144"/>
      <c r="DV117" s="144"/>
      <c r="DW117" s="144"/>
      <c r="DX117" s="144"/>
      <c r="DY117" s="144"/>
      <c r="DZ117" s="144"/>
      <c r="EA117" s="144"/>
      <c r="EB117" s="144"/>
      <c r="EC117" s="144"/>
      <c r="ED117" s="144"/>
      <c r="EE117" s="144"/>
      <c r="EF117" s="144"/>
      <c r="EG117" s="144"/>
      <c r="EH117" s="144"/>
      <c r="EI117" s="144"/>
      <c r="EJ117" s="144"/>
      <c r="EK117" s="144"/>
      <c r="EL117" s="144"/>
      <c r="EM117" s="144"/>
      <c r="EN117" s="144"/>
      <c r="EO117" s="144"/>
      <c r="EP117" s="144"/>
      <c r="EQ117" s="144"/>
      <c r="ER117" s="144"/>
      <c r="ES117" s="144"/>
      <c r="ET117" s="144"/>
      <c r="EU117" s="144"/>
      <c r="EV117" s="144"/>
      <c r="EW117" s="144"/>
      <c r="EX117" s="144"/>
      <c r="EY117" s="144"/>
      <c r="EZ117" s="144"/>
      <c r="FA117" s="144"/>
      <c r="FB117" s="144"/>
      <c r="FC117" s="144"/>
      <c r="FD117" s="144"/>
      <c r="FE117" s="144"/>
      <c r="FF117" s="144"/>
      <c r="FG117" s="144"/>
      <c r="FH117" s="144"/>
      <c r="FI117" s="144"/>
      <c r="FJ117" s="144"/>
      <c r="FK117" s="144"/>
      <c r="FL117" s="144"/>
      <c r="FM117" s="144"/>
      <c r="FN117" s="144"/>
      <c r="FO117" s="144"/>
      <c r="FP117" s="144"/>
      <c r="FQ117" s="144"/>
      <c r="FR117" s="144"/>
      <c r="FS117" s="144"/>
      <c r="FT117" s="144"/>
      <c r="FU117" s="144"/>
      <c r="FV117" s="144"/>
      <c r="FW117" s="144"/>
      <c r="FX117" s="144"/>
      <c r="FY117" s="144"/>
      <c r="FZ117" s="144"/>
      <c r="GA117" s="144"/>
      <c r="GB117" s="144"/>
      <c r="GC117" s="144"/>
      <c r="GD117" s="144"/>
      <c r="GE117" s="144"/>
      <c r="GF117" s="144"/>
      <c r="GG117" s="144"/>
      <c r="GH117" s="144"/>
      <c r="GI117" s="144"/>
      <c r="GJ117" s="144"/>
      <c r="GK117" s="144"/>
      <c r="GL117" s="144"/>
      <c r="GM117" s="144"/>
      <c r="GN117" s="144"/>
      <c r="GO117" s="144"/>
      <c r="GP117" s="144"/>
      <c r="GQ117" s="144"/>
      <c r="GR117" s="144"/>
      <c r="GS117" s="144"/>
      <c r="GT117" s="144"/>
      <c r="GU117" s="144"/>
      <c r="GV117" s="144"/>
      <c r="GW117" s="144"/>
      <c r="GX117" s="144"/>
      <c r="GY117" s="144"/>
      <c r="GZ117" s="144"/>
      <c r="HA117" s="144"/>
      <c r="HB117" s="144"/>
      <c r="HC117" s="144"/>
      <c r="HD117" s="144"/>
      <c r="HE117" s="144"/>
      <c r="HF117" s="144"/>
      <c r="HG117" s="144"/>
      <c r="HH117" s="144"/>
      <c r="HI117" s="144"/>
      <c r="HJ117" s="144"/>
      <c r="HK117" s="144"/>
      <c r="HL117" s="144"/>
      <c r="HM117" s="144"/>
      <c r="HN117" s="144"/>
      <c r="HO117" s="144"/>
      <c r="HP117" s="144"/>
      <c r="HQ117" s="144"/>
      <c r="HR117" s="144"/>
      <c r="HS117" s="144"/>
      <c r="HT117" s="144"/>
      <c r="HU117" s="144"/>
      <c r="HV117" s="144"/>
      <c r="HW117" s="144"/>
      <c r="HX117" s="144"/>
      <c r="HY117" s="144"/>
      <c r="HZ117" s="144"/>
      <c r="IA117" s="144"/>
      <c r="IB117" s="144"/>
      <c r="IC117" s="144"/>
      <c r="ID117" s="144"/>
      <c r="IE117" s="144"/>
      <c r="IF117" s="144"/>
      <c r="IG117" s="144"/>
      <c r="IH117" s="144"/>
      <c r="II117" s="144"/>
      <c r="IJ117" s="144"/>
      <c r="IK117" s="144"/>
      <c r="IL117" s="144"/>
      <c r="IM117" s="144"/>
      <c r="IN117" s="144"/>
      <c r="IO117" s="144"/>
      <c r="IP117" s="144"/>
      <c r="IQ117" s="144"/>
      <c r="IR117" s="144"/>
      <c r="IS117" s="144"/>
      <c r="IT117" s="144"/>
      <c r="IU117" s="144"/>
      <c r="IV117" s="144"/>
      <c r="IW117" s="144"/>
      <c r="IX117" s="144"/>
      <c r="IY117" s="144"/>
      <c r="IZ117" s="144"/>
      <c r="JA117" s="144"/>
      <c r="JB117" s="144"/>
      <c r="JC117" s="144"/>
      <c r="JD117" s="144"/>
      <c r="JE117" s="144"/>
      <c r="JF117" s="144"/>
      <c r="JG117" s="144"/>
      <c r="JH117" s="144"/>
      <c r="JI117" s="144"/>
      <c r="JJ117" s="144"/>
      <c r="JK117" s="144"/>
      <c r="JL117" s="144"/>
      <c r="JM117" s="144"/>
      <c r="JN117" s="144"/>
      <c r="JO117" s="144"/>
      <c r="JP117" s="144"/>
      <c r="JQ117" s="144"/>
      <c r="JR117" s="144"/>
      <c r="JS117" s="144"/>
      <c r="JT117" s="144"/>
      <c r="JU117" s="144"/>
      <c r="JV117" s="144"/>
      <c r="JW117" s="144"/>
      <c r="JX117" s="144"/>
      <c r="JY117" s="144"/>
      <c r="JZ117" s="144"/>
      <c r="KA117" s="144"/>
      <c r="KB117" s="144"/>
      <c r="KC117" s="144"/>
      <c r="KD117" s="144"/>
      <c r="KE117" s="144"/>
      <c r="KF117" s="144"/>
      <c r="KG117" s="144"/>
      <c r="KH117" s="144"/>
      <c r="KI117" s="144"/>
      <c r="KJ117" s="144"/>
      <c r="KK117" s="144"/>
      <c r="KL117" s="144"/>
      <c r="KM117" s="144"/>
      <c r="KN117" s="144"/>
      <c r="KO117" s="144"/>
    </row>
    <row r="118" spans="1:301" ht="10" customHeight="1" x14ac:dyDescent="0.2">
      <c r="A118" s="148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  <c r="CT118" s="144"/>
      <c r="CU118" s="144"/>
      <c r="CV118" s="144"/>
      <c r="CW118" s="144"/>
      <c r="CX118" s="144"/>
      <c r="CY118" s="144"/>
      <c r="CZ118" s="144"/>
      <c r="DA118" s="144"/>
      <c r="DB118" s="144"/>
      <c r="DC118" s="144"/>
      <c r="DD118" s="144"/>
      <c r="DE118" s="144"/>
      <c r="DF118" s="144"/>
      <c r="DG118" s="144"/>
      <c r="DH118" s="144"/>
      <c r="DI118" s="144"/>
      <c r="DJ118" s="144"/>
      <c r="DK118" s="144"/>
      <c r="DL118" s="144"/>
      <c r="DM118" s="144"/>
      <c r="DN118" s="144"/>
      <c r="DO118" s="144"/>
      <c r="DP118" s="144"/>
      <c r="DQ118" s="144"/>
      <c r="DR118" s="144"/>
      <c r="DS118" s="144"/>
      <c r="DT118" s="144"/>
      <c r="DU118" s="144"/>
      <c r="DV118" s="144"/>
      <c r="DW118" s="144"/>
      <c r="DX118" s="144"/>
      <c r="DY118" s="144"/>
      <c r="DZ118" s="144"/>
      <c r="EA118" s="144"/>
      <c r="EB118" s="144"/>
      <c r="EC118" s="144"/>
      <c r="ED118" s="144"/>
      <c r="EE118" s="144"/>
      <c r="EF118" s="144"/>
      <c r="EG118" s="144"/>
      <c r="EH118" s="144"/>
      <c r="EI118" s="144"/>
      <c r="EJ118" s="144"/>
      <c r="EK118" s="144"/>
      <c r="EL118" s="144"/>
      <c r="EM118" s="144"/>
      <c r="EN118" s="144"/>
      <c r="EO118" s="144"/>
      <c r="EP118" s="144"/>
      <c r="EQ118" s="144"/>
      <c r="ER118" s="144"/>
      <c r="ES118" s="144"/>
      <c r="ET118" s="144"/>
      <c r="EU118" s="144"/>
      <c r="EV118" s="144"/>
      <c r="EW118" s="144"/>
      <c r="EX118" s="144"/>
      <c r="EY118" s="144"/>
      <c r="EZ118" s="144"/>
      <c r="FA118" s="144"/>
      <c r="FB118" s="144"/>
      <c r="FC118" s="144"/>
      <c r="FD118" s="144"/>
      <c r="FE118" s="144"/>
      <c r="FF118" s="144"/>
      <c r="FG118" s="144"/>
      <c r="FH118" s="144"/>
      <c r="FI118" s="144"/>
      <c r="FJ118" s="144"/>
      <c r="FK118" s="144"/>
      <c r="FL118" s="144"/>
      <c r="FM118" s="144"/>
      <c r="FN118" s="144"/>
      <c r="FO118" s="144"/>
      <c r="FP118" s="144"/>
      <c r="FQ118" s="144"/>
      <c r="FR118" s="144"/>
      <c r="FS118" s="144"/>
      <c r="FT118" s="144"/>
      <c r="FU118" s="144"/>
      <c r="FV118" s="144"/>
      <c r="FW118" s="144"/>
      <c r="FX118" s="144"/>
      <c r="FY118" s="144"/>
      <c r="FZ118" s="144"/>
      <c r="GA118" s="144"/>
      <c r="GB118" s="144"/>
      <c r="GC118" s="144"/>
      <c r="GD118" s="144"/>
      <c r="GE118" s="144"/>
      <c r="GF118" s="144"/>
      <c r="GG118" s="144"/>
      <c r="GH118" s="144"/>
      <c r="GI118" s="144"/>
      <c r="GJ118" s="144"/>
      <c r="GK118" s="144"/>
      <c r="GL118" s="144"/>
      <c r="GM118" s="144"/>
      <c r="GN118" s="144"/>
      <c r="GO118" s="144"/>
      <c r="GP118" s="144"/>
      <c r="GQ118" s="144"/>
      <c r="GR118" s="144"/>
      <c r="GS118" s="144"/>
      <c r="GT118" s="144"/>
      <c r="GU118" s="144"/>
      <c r="GV118" s="144"/>
      <c r="GW118" s="144"/>
      <c r="GX118" s="144"/>
      <c r="GY118" s="144"/>
      <c r="GZ118" s="144"/>
      <c r="HA118" s="144"/>
      <c r="HB118" s="144"/>
      <c r="HC118" s="144"/>
      <c r="HD118" s="144"/>
      <c r="HE118" s="144"/>
      <c r="HF118" s="144"/>
      <c r="HG118" s="144"/>
      <c r="HH118" s="144"/>
      <c r="HI118" s="144"/>
      <c r="HJ118" s="144"/>
      <c r="HK118" s="144"/>
      <c r="HL118" s="144"/>
      <c r="HM118" s="144"/>
      <c r="HN118" s="144"/>
      <c r="HO118" s="144"/>
      <c r="HP118" s="144"/>
      <c r="HQ118" s="144"/>
      <c r="HR118" s="144"/>
      <c r="HS118" s="144"/>
      <c r="HT118" s="144"/>
      <c r="HU118" s="144"/>
      <c r="HV118" s="144"/>
      <c r="HW118" s="144"/>
      <c r="HX118" s="144"/>
      <c r="HY118" s="144"/>
      <c r="HZ118" s="144"/>
      <c r="IA118" s="144"/>
      <c r="IB118" s="144"/>
      <c r="IC118" s="144"/>
      <c r="ID118" s="144"/>
      <c r="IE118" s="144"/>
      <c r="IF118" s="144"/>
      <c r="IG118" s="144"/>
      <c r="IH118" s="144"/>
      <c r="II118" s="144"/>
      <c r="IJ118" s="144"/>
      <c r="IK118" s="144"/>
      <c r="IL118" s="144"/>
      <c r="IM118" s="144"/>
      <c r="IN118" s="144"/>
      <c r="IO118" s="144"/>
      <c r="IP118" s="144"/>
      <c r="IQ118" s="144"/>
      <c r="IR118" s="144"/>
      <c r="IS118" s="144"/>
      <c r="IT118" s="144"/>
      <c r="IU118" s="144"/>
      <c r="IV118" s="144"/>
      <c r="IW118" s="144"/>
      <c r="IX118" s="144"/>
      <c r="IY118" s="144"/>
      <c r="IZ118" s="144"/>
      <c r="JA118" s="144"/>
      <c r="JB118" s="144"/>
      <c r="JC118" s="144"/>
      <c r="JD118" s="144"/>
      <c r="JE118" s="144"/>
      <c r="JF118" s="144"/>
      <c r="JG118" s="144"/>
      <c r="JH118" s="144"/>
      <c r="JI118" s="144"/>
      <c r="JJ118" s="144"/>
      <c r="JK118" s="144"/>
      <c r="JL118" s="144"/>
      <c r="JM118" s="144"/>
      <c r="JN118" s="144"/>
      <c r="JO118" s="144"/>
      <c r="JP118" s="144"/>
      <c r="JQ118" s="144"/>
      <c r="JR118" s="144"/>
      <c r="JS118" s="144"/>
      <c r="JT118" s="144"/>
      <c r="JU118" s="144"/>
      <c r="JV118" s="144"/>
      <c r="JW118" s="144"/>
      <c r="JX118" s="144"/>
      <c r="JY118" s="144"/>
      <c r="JZ118" s="144"/>
      <c r="KA118" s="144"/>
      <c r="KB118" s="144"/>
      <c r="KC118" s="144"/>
      <c r="KD118" s="144"/>
      <c r="KE118" s="144"/>
      <c r="KF118" s="144"/>
      <c r="KG118" s="144"/>
      <c r="KH118" s="144"/>
      <c r="KI118" s="144"/>
      <c r="KJ118" s="144"/>
      <c r="KK118" s="144"/>
      <c r="KL118" s="144"/>
      <c r="KM118" s="144"/>
      <c r="KN118" s="144"/>
      <c r="KO118" s="144"/>
    </row>
    <row r="119" spans="1:301" ht="10" customHeight="1" x14ac:dyDescent="0.2">
      <c r="A119" s="148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  <c r="CT119" s="144"/>
      <c r="CU119" s="144"/>
      <c r="CV119" s="144"/>
      <c r="CW119" s="144"/>
      <c r="CX119" s="144"/>
      <c r="CY119" s="144"/>
      <c r="CZ119" s="144"/>
      <c r="DA119" s="144"/>
      <c r="DB119" s="144"/>
      <c r="DC119" s="144"/>
      <c r="DD119" s="144"/>
      <c r="DE119" s="144"/>
      <c r="DF119" s="144"/>
      <c r="DG119" s="144"/>
      <c r="DH119" s="144"/>
      <c r="DI119" s="144"/>
      <c r="DJ119" s="144"/>
      <c r="DK119" s="144"/>
      <c r="DL119" s="144"/>
      <c r="DM119" s="144"/>
      <c r="DN119" s="144"/>
      <c r="DO119" s="144"/>
      <c r="DP119" s="144"/>
      <c r="DQ119" s="144"/>
      <c r="DR119" s="144"/>
      <c r="DS119" s="144"/>
      <c r="DT119" s="144"/>
      <c r="DU119" s="144"/>
      <c r="DV119" s="144"/>
      <c r="DW119" s="144"/>
      <c r="DX119" s="144"/>
      <c r="DY119" s="144"/>
      <c r="DZ119" s="144"/>
      <c r="EA119" s="144"/>
      <c r="EB119" s="144"/>
      <c r="EC119" s="144"/>
      <c r="ED119" s="144"/>
      <c r="EE119" s="144"/>
      <c r="EF119" s="144"/>
      <c r="EG119" s="144"/>
      <c r="EH119" s="144"/>
      <c r="EI119" s="144"/>
      <c r="EJ119" s="144"/>
      <c r="EK119" s="144"/>
      <c r="EL119" s="144"/>
      <c r="EM119" s="144"/>
      <c r="EN119" s="144"/>
      <c r="EO119" s="144"/>
      <c r="EP119" s="144"/>
      <c r="EQ119" s="144"/>
      <c r="ER119" s="144"/>
      <c r="ES119" s="144"/>
      <c r="ET119" s="144"/>
      <c r="EU119" s="144"/>
      <c r="EV119" s="144"/>
      <c r="EW119" s="144"/>
      <c r="EX119" s="144"/>
      <c r="EY119" s="144"/>
      <c r="EZ119" s="144"/>
      <c r="FA119" s="144"/>
      <c r="FB119" s="144"/>
      <c r="FC119" s="144"/>
      <c r="FD119" s="144"/>
      <c r="FE119" s="144"/>
      <c r="FF119" s="144"/>
      <c r="FG119" s="144"/>
      <c r="FH119" s="144"/>
      <c r="FI119" s="144"/>
      <c r="FJ119" s="144"/>
      <c r="FK119" s="144"/>
      <c r="FL119" s="144"/>
      <c r="FM119" s="144"/>
      <c r="FN119" s="144"/>
      <c r="FO119" s="144"/>
      <c r="FP119" s="144"/>
      <c r="FQ119" s="144"/>
      <c r="FR119" s="144"/>
      <c r="FS119" s="144"/>
      <c r="FT119" s="144"/>
      <c r="FU119" s="144"/>
      <c r="FV119" s="144"/>
      <c r="FW119" s="144"/>
      <c r="FX119" s="144"/>
      <c r="FY119" s="144"/>
      <c r="FZ119" s="144"/>
      <c r="GA119" s="144"/>
      <c r="GB119" s="144"/>
      <c r="GC119" s="144"/>
      <c r="GD119" s="144"/>
      <c r="GE119" s="144"/>
      <c r="GF119" s="144"/>
      <c r="GG119" s="144"/>
      <c r="GH119" s="144"/>
      <c r="GI119" s="144"/>
      <c r="GJ119" s="144"/>
      <c r="GK119" s="144"/>
      <c r="GL119" s="144"/>
      <c r="GM119" s="144"/>
      <c r="GN119" s="144"/>
      <c r="GO119" s="144"/>
      <c r="GP119" s="144"/>
      <c r="GQ119" s="144"/>
      <c r="GR119" s="144"/>
      <c r="GS119" s="144"/>
      <c r="GT119" s="144"/>
      <c r="GU119" s="144"/>
      <c r="GV119" s="144"/>
      <c r="GW119" s="144"/>
      <c r="GX119" s="144"/>
      <c r="GY119" s="144"/>
      <c r="GZ119" s="144"/>
      <c r="HA119" s="144"/>
      <c r="HB119" s="144"/>
      <c r="HC119" s="144"/>
      <c r="HD119" s="144"/>
      <c r="HE119" s="144"/>
      <c r="HF119" s="144"/>
      <c r="HG119" s="144"/>
      <c r="HH119" s="144"/>
      <c r="HI119" s="144"/>
      <c r="HJ119" s="144"/>
      <c r="HK119" s="144"/>
      <c r="HL119" s="144"/>
      <c r="HM119" s="144"/>
      <c r="HN119" s="144"/>
      <c r="HO119" s="144"/>
      <c r="HP119" s="144"/>
      <c r="HQ119" s="144"/>
      <c r="HR119" s="144"/>
      <c r="HS119" s="144"/>
      <c r="HT119" s="144"/>
      <c r="HU119" s="144"/>
      <c r="HV119" s="144"/>
      <c r="HW119" s="144"/>
      <c r="HX119" s="144"/>
      <c r="HY119" s="144"/>
      <c r="HZ119" s="144"/>
      <c r="IA119" s="144"/>
      <c r="IB119" s="144"/>
      <c r="IC119" s="144"/>
      <c r="ID119" s="144"/>
      <c r="IE119" s="144"/>
      <c r="IF119" s="144"/>
      <c r="IG119" s="144"/>
      <c r="IH119" s="144"/>
      <c r="II119" s="144"/>
      <c r="IJ119" s="144"/>
      <c r="IK119" s="144"/>
      <c r="IL119" s="144"/>
      <c r="IM119" s="144"/>
      <c r="IN119" s="144"/>
      <c r="IO119" s="144"/>
      <c r="IP119" s="144"/>
      <c r="IQ119" s="144"/>
      <c r="IR119" s="144"/>
      <c r="IS119" s="144"/>
      <c r="IT119" s="144"/>
      <c r="IU119" s="144"/>
      <c r="IV119" s="144"/>
      <c r="IW119" s="144"/>
      <c r="IX119" s="144"/>
      <c r="IY119" s="144"/>
      <c r="IZ119" s="144"/>
      <c r="JA119" s="144"/>
      <c r="JB119" s="144"/>
      <c r="JC119" s="144"/>
      <c r="JD119" s="144"/>
      <c r="JE119" s="144"/>
      <c r="JF119" s="144"/>
      <c r="JG119" s="144"/>
      <c r="JH119" s="144"/>
      <c r="JI119" s="144"/>
      <c r="JJ119" s="144"/>
      <c r="JK119" s="144"/>
      <c r="JL119" s="144"/>
      <c r="JM119" s="144"/>
      <c r="JN119" s="144"/>
      <c r="JO119" s="144"/>
      <c r="JP119" s="144"/>
      <c r="JQ119" s="144"/>
      <c r="JR119" s="144"/>
      <c r="JS119" s="144"/>
      <c r="JT119" s="144"/>
      <c r="JU119" s="144"/>
      <c r="JV119" s="144"/>
      <c r="JW119" s="144"/>
      <c r="JX119" s="144"/>
      <c r="JY119" s="144"/>
      <c r="JZ119" s="144"/>
      <c r="KA119" s="144"/>
      <c r="KB119" s="144"/>
      <c r="KC119" s="144"/>
      <c r="KD119" s="144"/>
      <c r="KE119" s="144"/>
      <c r="KF119" s="144"/>
      <c r="KG119" s="144"/>
      <c r="KH119" s="144"/>
      <c r="KI119" s="144"/>
      <c r="KJ119" s="144"/>
      <c r="KK119" s="144"/>
      <c r="KL119" s="144"/>
      <c r="KM119" s="144"/>
      <c r="KN119" s="144"/>
      <c r="KO119" s="144"/>
    </row>
    <row r="120" spans="1:301" ht="10" customHeight="1" x14ac:dyDescent="0.2">
      <c r="A120" s="148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  <c r="CT120" s="144"/>
      <c r="CU120" s="144"/>
      <c r="CV120" s="144"/>
      <c r="CW120" s="144"/>
      <c r="CX120" s="144"/>
      <c r="CY120" s="144"/>
      <c r="CZ120" s="144"/>
      <c r="DA120" s="144"/>
      <c r="DB120" s="144"/>
      <c r="DC120" s="144"/>
      <c r="DD120" s="144"/>
      <c r="DE120" s="144"/>
      <c r="DF120" s="144"/>
      <c r="DG120" s="144"/>
      <c r="DH120" s="144"/>
      <c r="DI120" s="144"/>
      <c r="DJ120" s="144"/>
      <c r="DK120" s="144"/>
      <c r="DL120" s="144"/>
      <c r="DM120" s="144"/>
      <c r="DN120" s="144"/>
      <c r="DO120" s="144"/>
      <c r="DP120" s="144"/>
      <c r="DQ120" s="144"/>
      <c r="DR120" s="144"/>
      <c r="DS120" s="144"/>
      <c r="DT120" s="144"/>
      <c r="DU120" s="144"/>
      <c r="DV120" s="144"/>
      <c r="DW120" s="144"/>
      <c r="DX120" s="144"/>
      <c r="DY120" s="144"/>
      <c r="DZ120" s="144"/>
      <c r="EA120" s="144"/>
      <c r="EB120" s="144"/>
      <c r="EC120" s="144"/>
      <c r="ED120" s="144"/>
      <c r="EE120" s="144"/>
      <c r="EF120" s="144"/>
      <c r="EG120" s="144"/>
      <c r="EH120" s="144"/>
      <c r="EI120" s="144"/>
      <c r="EJ120" s="144"/>
      <c r="EK120" s="144"/>
      <c r="EL120" s="144"/>
      <c r="EM120" s="144"/>
      <c r="EN120" s="144"/>
      <c r="EO120" s="144"/>
      <c r="EP120" s="144"/>
      <c r="EQ120" s="144"/>
      <c r="ER120" s="144"/>
      <c r="ES120" s="144"/>
      <c r="ET120" s="144"/>
      <c r="EU120" s="144"/>
      <c r="EV120" s="144"/>
      <c r="EW120" s="144"/>
      <c r="EX120" s="144"/>
      <c r="EY120" s="144"/>
      <c r="EZ120" s="144"/>
      <c r="FA120" s="144"/>
      <c r="FB120" s="144"/>
      <c r="FC120" s="144"/>
      <c r="FD120" s="144"/>
      <c r="FE120" s="144"/>
      <c r="FF120" s="144"/>
      <c r="FG120" s="144"/>
      <c r="FH120" s="144"/>
      <c r="FI120" s="144"/>
      <c r="FJ120" s="144"/>
      <c r="FK120" s="144"/>
      <c r="FL120" s="144"/>
      <c r="FM120" s="144"/>
      <c r="FN120" s="144"/>
      <c r="FO120" s="144"/>
      <c r="FP120" s="144"/>
      <c r="FQ120" s="144"/>
      <c r="FR120" s="144"/>
      <c r="FS120" s="144"/>
      <c r="FT120" s="144"/>
      <c r="FU120" s="144"/>
      <c r="FV120" s="144"/>
      <c r="FW120" s="144"/>
      <c r="FX120" s="144"/>
      <c r="FY120" s="144"/>
      <c r="FZ120" s="144"/>
      <c r="GA120" s="144"/>
      <c r="GB120" s="144"/>
      <c r="GC120" s="144"/>
      <c r="GD120" s="144"/>
      <c r="GE120" s="144"/>
      <c r="GF120" s="144"/>
      <c r="GG120" s="144"/>
      <c r="GH120" s="144"/>
      <c r="GI120" s="144"/>
      <c r="GJ120" s="144"/>
      <c r="GK120" s="144"/>
      <c r="GL120" s="144"/>
      <c r="GM120" s="144"/>
      <c r="GN120" s="144"/>
      <c r="GO120" s="144"/>
      <c r="GP120" s="144"/>
      <c r="GQ120" s="144"/>
      <c r="GR120" s="144"/>
      <c r="GS120" s="144"/>
      <c r="GT120" s="144"/>
      <c r="GU120" s="144"/>
      <c r="GV120" s="144"/>
      <c r="GW120" s="144"/>
      <c r="GX120" s="144"/>
      <c r="GY120" s="144"/>
      <c r="GZ120" s="144"/>
      <c r="HA120" s="144"/>
      <c r="HB120" s="144"/>
      <c r="HC120" s="144"/>
      <c r="HD120" s="144"/>
      <c r="HE120" s="144"/>
      <c r="HF120" s="144"/>
      <c r="HG120" s="144"/>
      <c r="HH120" s="144"/>
      <c r="HI120" s="144"/>
      <c r="HJ120" s="144"/>
      <c r="HK120" s="144"/>
      <c r="HL120" s="144"/>
      <c r="HM120" s="144"/>
      <c r="HN120" s="144"/>
      <c r="HO120" s="144"/>
      <c r="HP120" s="144"/>
      <c r="HQ120" s="144"/>
      <c r="HR120" s="144"/>
      <c r="HS120" s="144"/>
      <c r="HT120" s="144"/>
      <c r="HU120" s="144"/>
      <c r="HV120" s="144"/>
      <c r="HW120" s="144"/>
      <c r="HX120" s="144"/>
      <c r="HY120" s="144"/>
      <c r="HZ120" s="144"/>
      <c r="IA120" s="144"/>
      <c r="IB120" s="144"/>
      <c r="IC120" s="144"/>
      <c r="ID120" s="144"/>
      <c r="IE120" s="144"/>
      <c r="IF120" s="144"/>
      <c r="IG120" s="144"/>
      <c r="IH120" s="144"/>
      <c r="II120" s="144"/>
      <c r="IJ120" s="144"/>
      <c r="IK120" s="144"/>
      <c r="IL120" s="144"/>
      <c r="IM120" s="144"/>
      <c r="IN120" s="144"/>
      <c r="IO120" s="144"/>
      <c r="IP120" s="144"/>
      <c r="IQ120" s="144"/>
      <c r="IR120" s="144"/>
      <c r="IS120" s="144"/>
      <c r="IT120" s="144"/>
      <c r="IU120" s="144"/>
      <c r="IV120" s="144"/>
      <c r="IW120" s="144"/>
      <c r="IX120" s="144"/>
      <c r="IY120" s="144"/>
      <c r="IZ120" s="144"/>
      <c r="JA120" s="144"/>
      <c r="JB120" s="144"/>
      <c r="JC120" s="144"/>
      <c r="JD120" s="144"/>
      <c r="JE120" s="144"/>
      <c r="JF120" s="144"/>
      <c r="JG120" s="144"/>
      <c r="JH120" s="144"/>
      <c r="JI120" s="144"/>
      <c r="JJ120" s="144"/>
      <c r="JK120" s="144"/>
      <c r="JL120" s="144"/>
      <c r="JM120" s="144"/>
      <c r="JN120" s="144"/>
      <c r="JO120" s="144"/>
      <c r="JP120" s="144"/>
      <c r="JQ120" s="144"/>
      <c r="JR120" s="144"/>
      <c r="JS120" s="144"/>
      <c r="JT120" s="144"/>
      <c r="JU120" s="144"/>
      <c r="JV120" s="144"/>
      <c r="JW120" s="144"/>
      <c r="JX120" s="144"/>
      <c r="JY120" s="144"/>
      <c r="JZ120" s="144"/>
      <c r="KA120" s="144"/>
      <c r="KB120" s="144"/>
      <c r="KC120" s="144"/>
      <c r="KD120" s="144"/>
      <c r="KE120" s="144"/>
      <c r="KF120" s="144"/>
      <c r="KG120" s="144"/>
      <c r="KH120" s="144"/>
      <c r="KI120" s="144"/>
      <c r="KJ120" s="144"/>
      <c r="KK120" s="144"/>
      <c r="KL120" s="144"/>
      <c r="KM120" s="144"/>
      <c r="KN120" s="144"/>
      <c r="KO120" s="144"/>
    </row>
    <row r="121" spans="1:301" ht="10" customHeight="1" x14ac:dyDescent="0.2">
      <c r="A121" s="148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  <c r="CT121" s="144"/>
      <c r="CU121" s="144"/>
      <c r="CV121" s="144"/>
      <c r="CW121" s="144"/>
      <c r="CX121" s="144"/>
      <c r="CY121" s="144"/>
      <c r="CZ121" s="144"/>
      <c r="DA121" s="144"/>
      <c r="DB121" s="144"/>
      <c r="DC121" s="144"/>
      <c r="DD121" s="144"/>
      <c r="DE121" s="144"/>
      <c r="DF121" s="144"/>
      <c r="DG121" s="144"/>
      <c r="DH121" s="144"/>
      <c r="DI121" s="144"/>
      <c r="DJ121" s="144"/>
      <c r="DK121" s="144"/>
      <c r="DL121" s="144"/>
      <c r="DM121" s="144"/>
      <c r="DN121" s="144"/>
      <c r="DO121" s="144"/>
      <c r="DP121" s="144"/>
      <c r="DQ121" s="144"/>
      <c r="DR121" s="144"/>
      <c r="DS121" s="144"/>
      <c r="DT121" s="144"/>
      <c r="DU121" s="144"/>
      <c r="DV121" s="144"/>
      <c r="DW121" s="144"/>
      <c r="DX121" s="144"/>
      <c r="DY121" s="144"/>
      <c r="DZ121" s="144"/>
      <c r="EA121" s="144"/>
      <c r="EB121" s="144"/>
      <c r="EC121" s="144"/>
      <c r="ED121" s="144"/>
      <c r="EE121" s="144"/>
      <c r="EF121" s="144"/>
      <c r="EG121" s="144"/>
      <c r="EH121" s="144"/>
      <c r="EI121" s="144"/>
      <c r="EJ121" s="144"/>
      <c r="EK121" s="144"/>
      <c r="EL121" s="144"/>
      <c r="EM121" s="144"/>
      <c r="EN121" s="144"/>
      <c r="EO121" s="144"/>
      <c r="EP121" s="144"/>
      <c r="EQ121" s="144"/>
      <c r="ER121" s="144"/>
      <c r="ES121" s="144"/>
      <c r="ET121" s="144"/>
      <c r="EU121" s="144"/>
      <c r="EV121" s="144"/>
      <c r="EW121" s="144"/>
      <c r="EX121" s="144"/>
      <c r="EY121" s="144"/>
      <c r="EZ121" s="144"/>
      <c r="FA121" s="144"/>
      <c r="FB121" s="144"/>
      <c r="FC121" s="144"/>
      <c r="FD121" s="144"/>
      <c r="FE121" s="144"/>
      <c r="FF121" s="144"/>
      <c r="FG121" s="144"/>
      <c r="FH121" s="144"/>
      <c r="FI121" s="144"/>
      <c r="FJ121" s="144"/>
      <c r="FK121" s="144"/>
      <c r="FL121" s="144"/>
      <c r="FM121" s="144"/>
      <c r="FN121" s="144"/>
      <c r="FO121" s="144"/>
      <c r="FP121" s="144"/>
      <c r="FQ121" s="144"/>
      <c r="FR121" s="144"/>
      <c r="FS121" s="144"/>
      <c r="FT121" s="144"/>
      <c r="FU121" s="144"/>
      <c r="FV121" s="144"/>
      <c r="FW121" s="144"/>
      <c r="FX121" s="144"/>
      <c r="FY121" s="144"/>
      <c r="FZ121" s="144"/>
      <c r="GA121" s="144"/>
      <c r="GB121" s="144"/>
      <c r="GC121" s="144"/>
      <c r="GD121" s="144"/>
      <c r="GE121" s="144"/>
      <c r="GF121" s="144"/>
      <c r="GG121" s="144"/>
      <c r="GH121" s="144"/>
      <c r="GI121" s="144"/>
      <c r="GJ121" s="144"/>
      <c r="GK121" s="144"/>
      <c r="GL121" s="144"/>
      <c r="GM121" s="144"/>
      <c r="GN121" s="144"/>
      <c r="GO121" s="144"/>
      <c r="GP121" s="144"/>
      <c r="GQ121" s="144"/>
      <c r="GR121" s="144"/>
      <c r="GS121" s="144"/>
      <c r="GT121" s="144"/>
      <c r="GU121" s="144"/>
      <c r="GV121" s="144"/>
      <c r="GW121" s="144"/>
      <c r="GX121" s="144"/>
      <c r="GY121" s="144"/>
      <c r="GZ121" s="144"/>
      <c r="HA121" s="144"/>
      <c r="HB121" s="144"/>
      <c r="HC121" s="144"/>
      <c r="HD121" s="144"/>
      <c r="HE121" s="144"/>
      <c r="HF121" s="144"/>
      <c r="HG121" s="144"/>
      <c r="HH121" s="144"/>
      <c r="HI121" s="144"/>
      <c r="HJ121" s="144"/>
      <c r="HK121" s="144"/>
      <c r="HL121" s="144"/>
      <c r="HM121" s="144"/>
      <c r="HN121" s="144"/>
      <c r="HO121" s="144"/>
      <c r="HP121" s="144"/>
      <c r="HQ121" s="144"/>
      <c r="HR121" s="144"/>
      <c r="HS121" s="144"/>
      <c r="HT121" s="144"/>
      <c r="HU121" s="144"/>
      <c r="HV121" s="144"/>
      <c r="HW121" s="144"/>
      <c r="HX121" s="144"/>
      <c r="HY121" s="144"/>
      <c r="HZ121" s="144"/>
      <c r="IA121" s="144"/>
      <c r="IB121" s="144"/>
      <c r="IC121" s="144"/>
      <c r="ID121" s="144"/>
      <c r="IE121" s="144"/>
      <c r="IF121" s="144"/>
      <c r="IG121" s="144"/>
      <c r="IH121" s="144"/>
      <c r="II121" s="144"/>
      <c r="IJ121" s="144"/>
      <c r="IK121" s="144"/>
      <c r="IL121" s="144"/>
      <c r="IM121" s="144"/>
      <c r="IN121" s="144"/>
      <c r="IO121" s="144"/>
      <c r="IP121" s="144"/>
      <c r="IQ121" s="144"/>
      <c r="IR121" s="144"/>
      <c r="IS121" s="144"/>
      <c r="IT121" s="144"/>
      <c r="IU121" s="144"/>
      <c r="IV121" s="144"/>
      <c r="IW121" s="144"/>
      <c r="IX121" s="144"/>
      <c r="IY121" s="144"/>
      <c r="IZ121" s="144"/>
      <c r="JA121" s="144"/>
      <c r="JB121" s="144"/>
      <c r="JC121" s="144"/>
      <c r="JD121" s="144"/>
      <c r="JE121" s="144"/>
      <c r="JF121" s="144"/>
      <c r="JG121" s="144"/>
      <c r="JH121" s="144"/>
      <c r="JI121" s="144"/>
      <c r="JJ121" s="144"/>
      <c r="JK121" s="144"/>
      <c r="JL121" s="144"/>
      <c r="JM121" s="144"/>
      <c r="JN121" s="144"/>
      <c r="JO121" s="144"/>
      <c r="JP121" s="144"/>
      <c r="JQ121" s="144"/>
      <c r="JR121" s="144"/>
      <c r="JS121" s="144"/>
      <c r="JT121" s="144"/>
      <c r="JU121" s="144"/>
      <c r="JV121" s="144"/>
      <c r="JW121" s="144"/>
      <c r="JX121" s="144"/>
      <c r="JY121" s="144"/>
      <c r="JZ121" s="144"/>
      <c r="KA121" s="144"/>
      <c r="KB121" s="144"/>
      <c r="KC121" s="144"/>
      <c r="KD121" s="144"/>
      <c r="KE121" s="144"/>
      <c r="KF121" s="144"/>
      <c r="KG121" s="144"/>
      <c r="KH121" s="144"/>
      <c r="KI121" s="144"/>
      <c r="KJ121" s="144"/>
      <c r="KK121" s="144"/>
      <c r="KL121" s="144"/>
      <c r="KM121" s="144"/>
      <c r="KN121" s="144"/>
      <c r="KO121" s="144"/>
    </row>
    <row r="122" spans="1:301" ht="10" customHeight="1" x14ac:dyDescent="0.2">
      <c r="A122" s="148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  <c r="CT122" s="144"/>
      <c r="CU122" s="144"/>
      <c r="CV122" s="144"/>
      <c r="CW122" s="144"/>
      <c r="CX122" s="144"/>
      <c r="CY122" s="144"/>
      <c r="CZ122" s="144"/>
      <c r="DA122" s="144"/>
      <c r="DB122" s="144"/>
      <c r="DC122" s="144"/>
      <c r="DD122" s="144"/>
      <c r="DE122" s="144"/>
      <c r="DF122" s="144"/>
      <c r="DG122" s="144"/>
      <c r="DH122" s="144"/>
      <c r="DI122" s="144"/>
      <c r="DJ122" s="144"/>
      <c r="DK122" s="144"/>
      <c r="DL122" s="144"/>
      <c r="DM122" s="144"/>
      <c r="DN122" s="144"/>
      <c r="DO122" s="144"/>
      <c r="DP122" s="144"/>
      <c r="DQ122" s="144"/>
      <c r="DR122" s="144"/>
      <c r="DS122" s="144"/>
      <c r="DT122" s="144"/>
      <c r="DU122" s="144"/>
      <c r="DV122" s="144"/>
      <c r="DW122" s="144"/>
      <c r="DX122" s="144"/>
      <c r="DY122" s="144"/>
      <c r="DZ122" s="144"/>
      <c r="EA122" s="144"/>
      <c r="EB122" s="144"/>
      <c r="EC122" s="144"/>
      <c r="ED122" s="144"/>
      <c r="EE122" s="144"/>
      <c r="EF122" s="144"/>
      <c r="EG122" s="144"/>
      <c r="EH122" s="144"/>
      <c r="EI122" s="144"/>
      <c r="EJ122" s="144"/>
      <c r="EK122" s="144"/>
      <c r="EL122" s="144"/>
      <c r="EM122" s="144"/>
      <c r="EN122" s="144"/>
      <c r="EO122" s="144"/>
      <c r="EP122" s="144"/>
      <c r="EQ122" s="144"/>
      <c r="ER122" s="144"/>
      <c r="ES122" s="144"/>
      <c r="ET122" s="144"/>
      <c r="EU122" s="144"/>
      <c r="EV122" s="144"/>
      <c r="EW122" s="144"/>
      <c r="EX122" s="144"/>
      <c r="EY122" s="144"/>
      <c r="EZ122" s="144"/>
      <c r="FA122" s="144"/>
      <c r="FB122" s="144"/>
      <c r="FC122" s="144"/>
      <c r="FD122" s="144"/>
      <c r="FE122" s="144"/>
      <c r="FF122" s="144"/>
      <c r="FG122" s="144"/>
      <c r="FH122" s="144"/>
      <c r="FI122" s="144"/>
      <c r="FJ122" s="144"/>
      <c r="FK122" s="144"/>
      <c r="FL122" s="144"/>
      <c r="FM122" s="144"/>
      <c r="FN122" s="144"/>
      <c r="FO122" s="144"/>
      <c r="FP122" s="144"/>
      <c r="FQ122" s="144"/>
      <c r="FR122" s="144"/>
      <c r="FS122" s="144"/>
      <c r="FT122" s="144"/>
      <c r="FU122" s="144"/>
      <c r="FV122" s="144"/>
      <c r="FW122" s="144"/>
      <c r="FX122" s="144"/>
      <c r="FY122" s="144"/>
      <c r="FZ122" s="144"/>
      <c r="GA122" s="144"/>
      <c r="GB122" s="144"/>
      <c r="GC122" s="144"/>
      <c r="GD122" s="144"/>
      <c r="GE122" s="144"/>
      <c r="GF122" s="144"/>
      <c r="GG122" s="144"/>
      <c r="GH122" s="144"/>
      <c r="GI122" s="144"/>
      <c r="GJ122" s="144"/>
      <c r="GK122" s="144"/>
      <c r="GL122" s="144"/>
      <c r="GM122" s="144"/>
      <c r="GN122" s="144"/>
      <c r="GO122" s="144"/>
      <c r="GP122" s="144"/>
      <c r="GQ122" s="144"/>
      <c r="GR122" s="144"/>
      <c r="GS122" s="144"/>
      <c r="GT122" s="144"/>
      <c r="GU122" s="144"/>
      <c r="GV122" s="144"/>
      <c r="GW122" s="144"/>
      <c r="GX122" s="144"/>
      <c r="GY122" s="144"/>
      <c r="GZ122" s="144"/>
      <c r="HA122" s="144"/>
      <c r="HB122" s="144"/>
      <c r="HC122" s="144"/>
      <c r="HD122" s="144"/>
      <c r="HE122" s="144"/>
      <c r="HF122" s="144"/>
      <c r="HG122" s="144"/>
      <c r="HH122" s="144"/>
      <c r="HI122" s="144"/>
      <c r="HJ122" s="144"/>
      <c r="HK122" s="144"/>
      <c r="HL122" s="144"/>
      <c r="HM122" s="144"/>
      <c r="HN122" s="144"/>
      <c r="HO122" s="144"/>
      <c r="HP122" s="144"/>
      <c r="HQ122" s="144"/>
      <c r="HR122" s="144"/>
      <c r="HS122" s="144"/>
      <c r="HT122" s="144"/>
      <c r="HU122" s="144"/>
      <c r="HV122" s="144"/>
      <c r="HW122" s="144"/>
      <c r="HX122" s="144"/>
      <c r="HY122" s="144"/>
      <c r="HZ122" s="144"/>
      <c r="IA122" s="144"/>
      <c r="IB122" s="144"/>
      <c r="IC122" s="144"/>
      <c r="ID122" s="144"/>
      <c r="IE122" s="144"/>
      <c r="IF122" s="144"/>
      <c r="IG122" s="144"/>
      <c r="IH122" s="144"/>
      <c r="II122" s="144"/>
      <c r="IJ122" s="144"/>
      <c r="IK122" s="144"/>
      <c r="IL122" s="144"/>
      <c r="IM122" s="144"/>
      <c r="IN122" s="144"/>
      <c r="IO122" s="144"/>
      <c r="IP122" s="144"/>
      <c r="IQ122" s="144"/>
      <c r="IR122" s="144"/>
      <c r="IS122" s="144"/>
      <c r="IT122" s="144"/>
      <c r="IU122" s="144"/>
      <c r="IV122" s="144"/>
      <c r="IW122" s="144"/>
      <c r="IX122" s="144"/>
      <c r="IY122" s="144"/>
      <c r="IZ122" s="144"/>
      <c r="JA122" s="144"/>
      <c r="JB122" s="144"/>
      <c r="JC122" s="144"/>
      <c r="JD122" s="144"/>
      <c r="JE122" s="144"/>
      <c r="JF122" s="144"/>
      <c r="JG122" s="144"/>
      <c r="JH122" s="144"/>
      <c r="JI122" s="144"/>
      <c r="JJ122" s="144"/>
      <c r="JK122" s="144"/>
      <c r="JL122" s="144"/>
      <c r="JM122" s="144"/>
      <c r="JN122" s="144"/>
      <c r="JO122" s="144"/>
      <c r="JP122" s="144"/>
      <c r="JQ122" s="144"/>
      <c r="JR122" s="144"/>
      <c r="JS122" s="144"/>
      <c r="JT122" s="144"/>
      <c r="JU122" s="144"/>
      <c r="JV122" s="144"/>
      <c r="JW122" s="144"/>
      <c r="JX122" s="144"/>
      <c r="JY122" s="144"/>
      <c r="JZ122" s="144"/>
      <c r="KA122" s="144"/>
      <c r="KB122" s="144"/>
      <c r="KC122" s="144"/>
      <c r="KD122" s="144"/>
      <c r="KE122" s="144"/>
      <c r="KF122" s="144"/>
      <c r="KG122" s="144"/>
      <c r="KH122" s="144"/>
      <c r="KI122" s="144"/>
      <c r="KJ122" s="144"/>
      <c r="KK122" s="144"/>
      <c r="KL122" s="144"/>
      <c r="KM122" s="144"/>
      <c r="KN122" s="144"/>
      <c r="KO122" s="144"/>
    </row>
    <row r="123" spans="1:301" ht="10" customHeight="1" x14ac:dyDescent="0.2">
      <c r="A123" s="148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4"/>
      <c r="BG123" s="144"/>
      <c r="BH123" s="144"/>
      <c r="BI123" s="144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  <c r="CT123" s="144"/>
      <c r="CU123" s="144"/>
      <c r="CV123" s="144"/>
      <c r="CW123" s="144"/>
      <c r="CX123" s="144"/>
      <c r="CY123" s="144"/>
      <c r="CZ123" s="144"/>
      <c r="DA123" s="144"/>
      <c r="DB123" s="144"/>
      <c r="DC123" s="144"/>
      <c r="DD123" s="144"/>
      <c r="DE123" s="144"/>
      <c r="DF123" s="144"/>
      <c r="DG123" s="144"/>
      <c r="DH123" s="144"/>
      <c r="DI123" s="144"/>
      <c r="DJ123" s="144"/>
      <c r="DK123" s="144"/>
      <c r="DL123" s="144"/>
      <c r="DM123" s="144"/>
      <c r="DN123" s="144"/>
      <c r="DO123" s="144"/>
      <c r="DP123" s="144"/>
      <c r="DQ123" s="144"/>
      <c r="DR123" s="144"/>
      <c r="DS123" s="144"/>
      <c r="DT123" s="144"/>
      <c r="DU123" s="144"/>
      <c r="DV123" s="144"/>
      <c r="DW123" s="144"/>
      <c r="DX123" s="144"/>
      <c r="DY123" s="144"/>
      <c r="DZ123" s="144"/>
      <c r="EA123" s="144"/>
      <c r="EB123" s="144"/>
      <c r="EC123" s="144"/>
      <c r="ED123" s="144"/>
      <c r="EE123" s="144"/>
      <c r="EF123" s="144"/>
      <c r="EG123" s="144"/>
      <c r="EH123" s="144"/>
      <c r="EI123" s="144"/>
      <c r="EJ123" s="144"/>
      <c r="EK123" s="144"/>
      <c r="EL123" s="144"/>
      <c r="EM123" s="144"/>
      <c r="EN123" s="144"/>
      <c r="EO123" s="144"/>
      <c r="EP123" s="144"/>
      <c r="EQ123" s="144"/>
      <c r="ER123" s="144"/>
      <c r="ES123" s="144"/>
      <c r="ET123" s="144"/>
      <c r="EU123" s="144"/>
      <c r="EV123" s="144"/>
      <c r="EW123" s="144"/>
      <c r="EX123" s="144"/>
      <c r="EY123" s="144"/>
      <c r="EZ123" s="144"/>
      <c r="FA123" s="144"/>
      <c r="FB123" s="144"/>
      <c r="FC123" s="144"/>
      <c r="FD123" s="144"/>
      <c r="FE123" s="144"/>
      <c r="FF123" s="144"/>
      <c r="FG123" s="144"/>
      <c r="FH123" s="144"/>
      <c r="FI123" s="144"/>
      <c r="FJ123" s="144"/>
      <c r="FK123" s="144"/>
      <c r="FL123" s="144"/>
      <c r="FM123" s="144"/>
      <c r="FN123" s="144"/>
      <c r="FO123" s="144"/>
      <c r="FP123" s="144"/>
      <c r="FQ123" s="144"/>
      <c r="FR123" s="144"/>
      <c r="FS123" s="144"/>
      <c r="FT123" s="144"/>
      <c r="FU123" s="144"/>
      <c r="FV123" s="144"/>
      <c r="FW123" s="144"/>
      <c r="FX123" s="144"/>
      <c r="FY123" s="144"/>
      <c r="FZ123" s="144"/>
      <c r="GA123" s="144"/>
      <c r="GB123" s="144"/>
      <c r="GC123" s="144"/>
      <c r="GD123" s="144"/>
      <c r="GE123" s="144"/>
      <c r="GF123" s="144"/>
      <c r="GG123" s="144"/>
      <c r="GH123" s="144"/>
      <c r="GI123" s="144"/>
      <c r="GJ123" s="144"/>
      <c r="GK123" s="144"/>
      <c r="GL123" s="144"/>
      <c r="GM123" s="144"/>
      <c r="GN123" s="144"/>
      <c r="GO123" s="144"/>
      <c r="GP123" s="144"/>
      <c r="GQ123" s="144"/>
      <c r="GR123" s="144"/>
      <c r="GS123" s="144"/>
      <c r="GT123" s="144"/>
      <c r="GU123" s="144"/>
      <c r="GV123" s="144"/>
      <c r="GW123" s="144"/>
      <c r="GX123" s="144"/>
      <c r="GY123" s="144"/>
      <c r="GZ123" s="144"/>
      <c r="HA123" s="144"/>
      <c r="HB123" s="144"/>
      <c r="HC123" s="144"/>
      <c r="HD123" s="144"/>
      <c r="HE123" s="144"/>
      <c r="HF123" s="144"/>
      <c r="HG123" s="144"/>
      <c r="HH123" s="144"/>
      <c r="HI123" s="144"/>
      <c r="HJ123" s="144"/>
      <c r="HK123" s="144"/>
      <c r="HL123" s="144"/>
      <c r="HM123" s="144"/>
      <c r="HN123" s="144"/>
      <c r="HO123" s="144"/>
      <c r="HP123" s="144"/>
      <c r="HQ123" s="144"/>
      <c r="HR123" s="144"/>
      <c r="HS123" s="144"/>
      <c r="HT123" s="144"/>
      <c r="HU123" s="144"/>
      <c r="HV123" s="144"/>
      <c r="HW123" s="144"/>
      <c r="HX123" s="144"/>
      <c r="HY123" s="144"/>
      <c r="HZ123" s="144"/>
      <c r="IA123" s="144"/>
      <c r="IB123" s="144"/>
      <c r="IC123" s="144"/>
      <c r="ID123" s="144"/>
      <c r="IE123" s="144"/>
      <c r="IF123" s="144"/>
      <c r="IG123" s="144"/>
      <c r="IH123" s="144"/>
      <c r="II123" s="144"/>
      <c r="IJ123" s="144"/>
      <c r="IK123" s="144"/>
      <c r="IL123" s="144"/>
      <c r="IM123" s="144"/>
      <c r="IN123" s="144"/>
      <c r="IO123" s="144"/>
      <c r="IP123" s="144"/>
      <c r="IQ123" s="144"/>
      <c r="IR123" s="144"/>
      <c r="IS123" s="144"/>
      <c r="IT123" s="144"/>
      <c r="IU123" s="144"/>
      <c r="IV123" s="144"/>
      <c r="IW123" s="144"/>
      <c r="IX123" s="144"/>
      <c r="IY123" s="144"/>
      <c r="IZ123" s="144"/>
      <c r="JA123" s="144"/>
      <c r="JB123" s="144"/>
      <c r="JC123" s="144"/>
      <c r="JD123" s="144"/>
      <c r="JE123" s="144"/>
      <c r="JF123" s="144"/>
      <c r="JG123" s="144"/>
      <c r="JH123" s="144"/>
      <c r="JI123" s="144"/>
      <c r="JJ123" s="144"/>
      <c r="JK123" s="144"/>
      <c r="JL123" s="144"/>
      <c r="JM123" s="144"/>
      <c r="JN123" s="144"/>
      <c r="JO123" s="144"/>
      <c r="JP123" s="144"/>
      <c r="JQ123" s="144"/>
      <c r="JR123" s="144"/>
      <c r="JS123" s="144"/>
      <c r="JT123" s="144"/>
      <c r="JU123" s="144"/>
      <c r="JV123" s="144"/>
      <c r="JW123" s="144"/>
      <c r="JX123" s="144"/>
      <c r="JY123" s="144"/>
      <c r="JZ123" s="144"/>
      <c r="KA123" s="144"/>
      <c r="KB123" s="144"/>
      <c r="KC123" s="144"/>
      <c r="KD123" s="144"/>
      <c r="KE123" s="144"/>
      <c r="KF123" s="144"/>
      <c r="KG123" s="144"/>
      <c r="KH123" s="144"/>
      <c r="KI123" s="144"/>
      <c r="KJ123" s="144"/>
      <c r="KK123" s="144"/>
      <c r="KL123" s="144"/>
      <c r="KM123" s="144"/>
      <c r="KN123" s="144"/>
      <c r="KO123" s="144"/>
    </row>
    <row r="124" spans="1:301" ht="10" customHeight="1" x14ac:dyDescent="0.2">
      <c r="A124" s="148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4"/>
      <c r="AR124" s="144"/>
      <c r="AS124" s="144"/>
      <c r="AT124" s="144"/>
      <c r="AU124" s="144"/>
      <c r="AV124" s="144"/>
      <c r="AW124" s="144"/>
      <c r="AX124" s="144"/>
      <c r="AY124" s="144"/>
      <c r="AZ124" s="144"/>
      <c r="BA124" s="144"/>
      <c r="BB124" s="144"/>
      <c r="BC124" s="144"/>
      <c r="BD124" s="144"/>
      <c r="BE124" s="144"/>
      <c r="BF124" s="144"/>
      <c r="BG124" s="144"/>
      <c r="BH124" s="144"/>
      <c r="BI124" s="144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  <c r="CT124" s="144"/>
      <c r="CU124" s="144"/>
      <c r="CV124" s="144"/>
      <c r="CW124" s="144"/>
      <c r="CX124" s="144"/>
      <c r="CY124" s="144"/>
      <c r="CZ124" s="144"/>
      <c r="DA124" s="144"/>
      <c r="DB124" s="144"/>
      <c r="DC124" s="144"/>
      <c r="DD124" s="144"/>
      <c r="DE124" s="144"/>
      <c r="DF124" s="144"/>
      <c r="DG124" s="144"/>
      <c r="DH124" s="144"/>
      <c r="DI124" s="144"/>
      <c r="DJ124" s="144"/>
      <c r="DK124" s="144"/>
      <c r="DL124" s="144"/>
      <c r="DM124" s="144"/>
      <c r="DN124" s="144"/>
      <c r="DO124" s="144"/>
      <c r="DP124" s="144"/>
      <c r="DQ124" s="144"/>
      <c r="DR124" s="144"/>
      <c r="DS124" s="144"/>
      <c r="DT124" s="144"/>
      <c r="DU124" s="144"/>
      <c r="DV124" s="144"/>
      <c r="DW124" s="144"/>
      <c r="DX124" s="144"/>
      <c r="DY124" s="144"/>
      <c r="DZ124" s="144"/>
      <c r="EA124" s="144"/>
      <c r="EB124" s="144"/>
      <c r="EC124" s="144"/>
      <c r="ED124" s="144"/>
      <c r="EE124" s="144"/>
      <c r="EF124" s="144"/>
      <c r="EG124" s="144"/>
      <c r="EH124" s="144"/>
      <c r="EI124" s="144"/>
      <c r="EJ124" s="144"/>
      <c r="EK124" s="144"/>
      <c r="EL124" s="144"/>
      <c r="EM124" s="144"/>
      <c r="EN124" s="144"/>
      <c r="EO124" s="144"/>
      <c r="EP124" s="144"/>
      <c r="EQ124" s="144"/>
      <c r="ER124" s="144"/>
      <c r="ES124" s="144"/>
      <c r="ET124" s="144"/>
      <c r="EU124" s="144"/>
      <c r="EV124" s="144"/>
      <c r="EW124" s="144"/>
      <c r="EX124" s="144"/>
      <c r="EY124" s="144"/>
      <c r="EZ124" s="144"/>
      <c r="FA124" s="144"/>
      <c r="FB124" s="144"/>
      <c r="FC124" s="144"/>
      <c r="FD124" s="144"/>
      <c r="FE124" s="144"/>
      <c r="FF124" s="144"/>
      <c r="FG124" s="144"/>
      <c r="FH124" s="144"/>
      <c r="FI124" s="144"/>
      <c r="FJ124" s="144"/>
      <c r="FK124" s="144"/>
      <c r="FL124" s="144"/>
      <c r="FM124" s="144"/>
      <c r="FN124" s="144"/>
      <c r="FO124" s="144"/>
      <c r="FP124" s="144"/>
      <c r="FQ124" s="144"/>
      <c r="FR124" s="144"/>
      <c r="FS124" s="144"/>
      <c r="FT124" s="144"/>
      <c r="FU124" s="144"/>
      <c r="FV124" s="144"/>
      <c r="FW124" s="144"/>
      <c r="FX124" s="144"/>
      <c r="FY124" s="144"/>
      <c r="FZ124" s="144"/>
      <c r="GA124" s="144"/>
      <c r="GB124" s="144"/>
      <c r="GC124" s="144"/>
      <c r="GD124" s="144"/>
      <c r="GE124" s="144"/>
      <c r="GF124" s="144"/>
      <c r="GG124" s="144"/>
      <c r="GH124" s="144"/>
      <c r="GI124" s="144"/>
      <c r="GJ124" s="144"/>
      <c r="GK124" s="144"/>
      <c r="GL124" s="144"/>
      <c r="GM124" s="144"/>
      <c r="GN124" s="144"/>
      <c r="GO124" s="144"/>
      <c r="GP124" s="144"/>
      <c r="GQ124" s="144"/>
      <c r="GR124" s="144"/>
      <c r="GS124" s="144"/>
      <c r="GT124" s="144"/>
      <c r="GU124" s="144"/>
      <c r="GV124" s="144"/>
      <c r="GW124" s="144"/>
      <c r="GX124" s="144"/>
      <c r="GY124" s="144"/>
      <c r="GZ124" s="144"/>
      <c r="HA124" s="144"/>
      <c r="HB124" s="144"/>
      <c r="HC124" s="144"/>
      <c r="HD124" s="144"/>
      <c r="HE124" s="144"/>
      <c r="HF124" s="144"/>
      <c r="HG124" s="144"/>
      <c r="HH124" s="144"/>
      <c r="HI124" s="144"/>
      <c r="HJ124" s="144"/>
      <c r="HK124" s="144"/>
      <c r="HL124" s="144"/>
      <c r="HM124" s="144"/>
      <c r="HN124" s="144"/>
      <c r="HO124" s="144"/>
      <c r="HP124" s="144"/>
      <c r="HQ124" s="144"/>
      <c r="HR124" s="144"/>
      <c r="HS124" s="144"/>
      <c r="HT124" s="144"/>
      <c r="HU124" s="144"/>
      <c r="HV124" s="144"/>
      <c r="HW124" s="144"/>
      <c r="HX124" s="144"/>
      <c r="HY124" s="144"/>
      <c r="HZ124" s="144"/>
      <c r="IA124" s="144"/>
      <c r="IB124" s="144"/>
      <c r="IC124" s="144"/>
      <c r="ID124" s="144"/>
      <c r="IE124" s="144"/>
      <c r="IF124" s="144"/>
      <c r="IG124" s="144"/>
      <c r="IH124" s="144"/>
      <c r="II124" s="144"/>
      <c r="IJ124" s="144"/>
      <c r="IK124" s="144"/>
      <c r="IL124" s="144"/>
      <c r="IM124" s="144"/>
      <c r="IN124" s="144"/>
      <c r="IO124" s="144"/>
      <c r="IP124" s="144"/>
      <c r="IQ124" s="144"/>
      <c r="IR124" s="144"/>
      <c r="IS124" s="144"/>
      <c r="IT124" s="144"/>
      <c r="IU124" s="144"/>
      <c r="IV124" s="144"/>
      <c r="IW124" s="144"/>
      <c r="IX124" s="144"/>
      <c r="IY124" s="144"/>
      <c r="IZ124" s="144"/>
      <c r="JA124" s="144"/>
      <c r="JB124" s="144"/>
      <c r="JC124" s="144"/>
      <c r="JD124" s="144"/>
      <c r="JE124" s="144"/>
      <c r="JF124" s="144"/>
      <c r="JG124" s="144"/>
      <c r="JH124" s="144"/>
      <c r="JI124" s="144"/>
      <c r="JJ124" s="144"/>
      <c r="JK124" s="144"/>
      <c r="JL124" s="144"/>
      <c r="JM124" s="144"/>
      <c r="JN124" s="144"/>
      <c r="JO124" s="144"/>
      <c r="JP124" s="144"/>
      <c r="JQ124" s="144"/>
      <c r="JR124" s="144"/>
      <c r="JS124" s="144"/>
      <c r="JT124" s="144"/>
      <c r="JU124" s="144"/>
      <c r="JV124" s="144"/>
      <c r="JW124" s="144"/>
      <c r="JX124" s="144"/>
      <c r="JY124" s="144"/>
      <c r="JZ124" s="144"/>
      <c r="KA124" s="144"/>
      <c r="KB124" s="144"/>
      <c r="KC124" s="144"/>
      <c r="KD124" s="144"/>
      <c r="KE124" s="144"/>
      <c r="KF124" s="144"/>
      <c r="KG124" s="144"/>
      <c r="KH124" s="144"/>
      <c r="KI124" s="144"/>
      <c r="KJ124" s="144"/>
      <c r="KK124" s="144"/>
      <c r="KL124" s="144"/>
      <c r="KM124" s="144"/>
      <c r="KN124" s="144"/>
      <c r="KO124" s="144"/>
    </row>
    <row r="125" spans="1:301" ht="10" customHeight="1" x14ac:dyDescent="0.2">
      <c r="A125" s="148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4"/>
      <c r="AR125" s="144"/>
      <c r="AS125" s="144"/>
      <c r="AT125" s="144"/>
      <c r="AU125" s="144"/>
      <c r="AV125" s="144"/>
      <c r="AW125" s="144"/>
      <c r="AX125" s="144"/>
      <c r="AY125" s="144"/>
      <c r="AZ125" s="144"/>
      <c r="BA125" s="144"/>
      <c r="BB125" s="144"/>
      <c r="BC125" s="144"/>
      <c r="BD125" s="144"/>
      <c r="BE125" s="144"/>
      <c r="BF125" s="144"/>
      <c r="BG125" s="144"/>
      <c r="BH125" s="144"/>
      <c r="BI125" s="144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  <c r="CT125" s="144"/>
      <c r="CU125" s="144"/>
      <c r="CV125" s="144"/>
      <c r="CW125" s="144"/>
      <c r="CX125" s="144"/>
      <c r="CY125" s="144"/>
      <c r="CZ125" s="144"/>
      <c r="DA125" s="144"/>
      <c r="DB125" s="144"/>
      <c r="DC125" s="144"/>
      <c r="DD125" s="144"/>
      <c r="DE125" s="144"/>
      <c r="DF125" s="144"/>
      <c r="DG125" s="144"/>
      <c r="DH125" s="144"/>
      <c r="DI125" s="144"/>
      <c r="DJ125" s="144"/>
      <c r="DK125" s="144"/>
      <c r="DL125" s="144"/>
      <c r="DM125" s="144"/>
      <c r="DN125" s="144"/>
      <c r="DO125" s="144"/>
      <c r="DP125" s="144"/>
      <c r="DQ125" s="144"/>
      <c r="DR125" s="144"/>
      <c r="DS125" s="144"/>
      <c r="DT125" s="144"/>
      <c r="DU125" s="144"/>
      <c r="DV125" s="144"/>
      <c r="DW125" s="144"/>
      <c r="DX125" s="144"/>
      <c r="DY125" s="144"/>
      <c r="DZ125" s="144"/>
      <c r="EA125" s="144"/>
      <c r="EB125" s="144"/>
      <c r="EC125" s="144"/>
      <c r="ED125" s="144"/>
      <c r="EE125" s="144"/>
      <c r="EF125" s="144"/>
      <c r="EG125" s="144"/>
      <c r="EH125" s="144"/>
      <c r="EI125" s="144"/>
      <c r="EJ125" s="144"/>
      <c r="EK125" s="144"/>
      <c r="EL125" s="144"/>
      <c r="EM125" s="144"/>
      <c r="EN125" s="144"/>
      <c r="EO125" s="144"/>
      <c r="EP125" s="144"/>
      <c r="EQ125" s="144"/>
      <c r="ER125" s="144"/>
      <c r="ES125" s="144"/>
      <c r="ET125" s="144"/>
      <c r="EU125" s="144"/>
      <c r="EV125" s="144"/>
      <c r="EW125" s="144"/>
      <c r="EX125" s="144"/>
      <c r="EY125" s="144"/>
      <c r="EZ125" s="144"/>
      <c r="FA125" s="144"/>
      <c r="FB125" s="144"/>
      <c r="FC125" s="144"/>
      <c r="FD125" s="144"/>
      <c r="FE125" s="144"/>
      <c r="FF125" s="144"/>
      <c r="FG125" s="144"/>
      <c r="FH125" s="144"/>
      <c r="FI125" s="144"/>
      <c r="FJ125" s="144"/>
      <c r="FK125" s="144"/>
      <c r="FL125" s="144"/>
      <c r="FM125" s="144"/>
      <c r="FN125" s="144"/>
      <c r="FO125" s="144"/>
      <c r="FP125" s="144"/>
      <c r="FQ125" s="144"/>
      <c r="FR125" s="144"/>
      <c r="FS125" s="144"/>
      <c r="FT125" s="144"/>
      <c r="FU125" s="144"/>
      <c r="FV125" s="144"/>
      <c r="FW125" s="144"/>
      <c r="FX125" s="144"/>
      <c r="FY125" s="144"/>
      <c r="FZ125" s="144"/>
      <c r="GA125" s="144"/>
      <c r="GB125" s="144"/>
      <c r="GC125" s="144"/>
      <c r="GD125" s="144"/>
      <c r="GE125" s="144"/>
      <c r="GF125" s="144"/>
      <c r="GG125" s="144"/>
      <c r="GH125" s="144"/>
      <c r="GI125" s="144"/>
      <c r="GJ125" s="144"/>
      <c r="GK125" s="144"/>
      <c r="GL125" s="144"/>
      <c r="GM125" s="144"/>
      <c r="GN125" s="144"/>
      <c r="GO125" s="144"/>
      <c r="GP125" s="144"/>
      <c r="GQ125" s="144"/>
      <c r="GR125" s="144"/>
      <c r="GS125" s="144"/>
      <c r="GT125" s="144"/>
      <c r="GU125" s="144"/>
      <c r="GV125" s="144"/>
      <c r="GW125" s="144"/>
      <c r="GX125" s="144"/>
      <c r="GY125" s="144"/>
      <c r="GZ125" s="144"/>
      <c r="HA125" s="144"/>
      <c r="HB125" s="144"/>
      <c r="HC125" s="144"/>
      <c r="HD125" s="144"/>
      <c r="HE125" s="144"/>
      <c r="HF125" s="144"/>
      <c r="HG125" s="144"/>
      <c r="HH125" s="144"/>
      <c r="HI125" s="144"/>
      <c r="HJ125" s="144"/>
      <c r="HK125" s="144"/>
      <c r="HL125" s="144"/>
      <c r="HM125" s="144"/>
      <c r="HN125" s="144"/>
      <c r="HO125" s="144"/>
      <c r="HP125" s="144"/>
      <c r="HQ125" s="144"/>
      <c r="HR125" s="144"/>
      <c r="HS125" s="144"/>
      <c r="HT125" s="144"/>
      <c r="HU125" s="144"/>
      <c r="HV125" s="144"/>
      <c r="HW125" s="144"/>
      <c r="HX125" s="144"/>
      <c r="HY125" s="144"/>
      <c r="HZ125" s="144"/>
      <c r="IA125" s="144"/>
      <c r="IB125" s="144"/>
      <c r="IC125" s="144"/>
      <c r="ID125" s="144"/>
      <c r="IE125" s="144"/>
      <c r="IF125" s="144"/>
      <c r="IG125" s="144"/>
      <c r="IH125" s="144"/>
      <c r="II125" s="144"/>
      <c r="IJ125" s="144"/>
      <c r="IK125" s="144"/>
      <c r="IL125" s="144"/>
      <c r="IM125" s="144"/>
      <c r="IN125" s="144"/>
      <c r="IO125" s="144"/>
      <c r="IP125" s="144"/>
      <c r="IQ125" s="144"/>
      <c r="IR125" s="144"/>
      <c r="IS125" s="144"/>
      <c r="IT125" s="144"/>
      <c r="IU125" s="144"/>
      <c r="IV125" s="144"/>
      <c r="IW125" s="144"/>
      <c r="IX125" s="144"/>
      <c r="IY125" s="144"/>
      <c r="IZ125" s="144"/>
      <c r="JA125" s="144"/>
      <c r="JB125" s="144"/>
      <c r="JC125" s="144"/>
      <c r="JD125" s="144"/>
      <c r="JE125" s="144"/>
      <c r="JF125" s="144"/>
      <c r="JG125" s="144"/>
      <c r="JH125" s="144"/>
      <c r="JI125" s="144"/>
      <c r="JJ125" s="144"/>
      <c r="JK125" s="144"/>
      <c r="JL125" s="144"/>
      <c r="JM125" s="144"/>
      <c r="JN125" s="144"/>
      <c r="JO125" s="144"/>
      <c r="JP125" s="144"/>
      <c r="JQ125" s="144"/>
      <c r="JR125" s="144"/>
      <c r="JS125" s="144"/>
      <c r="JT125" s="144"/>
      <c r="JU125" s="144"/>
      <c r="JV125" s="144"/>
      <c r="JW125" s="144"/>
      <c r="JX125" s="144"/>
      <c r="JY125" s="144"/>
      <c r="JZ125" s="144"/>
      <c r="KA125" s="144"/>
      <c r="KB125" s="144"/>
      <c r="KC125" s="144"/>
      <c r="KD125" s="144"/>
      <c r="KE125" s="144"/>
      <c r="KF125" s="144"/>
      <c r="KG125" s="144"/>
      <c r="KH125" s="144"/>
      <c r="KI125" s="144"/>
      <c r="KJ125" s="144"/>
      <c r="KK125" s="144"/>
      <c r="KL125" s="144"/>
      <c r="KM125" s="144"/>
      <c r="KN125" s="144"/>
      <c r="KO125" s="144"/>
    </row>
    <row r="126" spans="1:301" ht="10" customHeight="1" x14ac:dyDescent="0.2">
      <c r="A126" s="148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  <c r="AV126" s="144"/>
      <c r="AW126" s="144"/>
      <c r="AX126" s="144"/>
      <c r="AY126" s="144"/>
      <c r="AZ126" s="144"/>
      <c r="BA126" s="144"/>
      <c r="BB126" s="144"/>
      <c r="BC126" s="144"/>
      <c r="BD126" s="144"/>
      <c r="BE126" s="144"/>
      <c r="BF126" s="144"/>
      <c r="BG126" s="144"/>
      <c r="BH126" s="144"/>
      <c r="BI126" s="144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  <c r="CT126" s="144"/>
      <c r="CU126" s="144"/>
      <c r="CV126" s="144"/>
      <c r="CW126" s="144"/>
      <c r="CX126" s="144"/>
      <c r="CY126" s="144"/>
      <c r="CZ126" s="144"/>
      <c r="DA126" s="144"/>
      <c r="DB126" s="144"/>
      <c r="DC126" s="144"/>
      <c r="DD126" s="144"/>
      <c r="DE126" s="144"/>
      <c r="DF126" s="144"/>
      <c r="DG126" s="144"/>
      <c r="DH126" s="144"/>
      <c r="DI126" s="144"/>
      <c r="DJ126" s="144"/>
      <c r="DK126" s="144"/>
      <c r="DL126" s="144"/>
      <c r="DM126" s="144"/>
      <c r="DN126" s="144"/>
      <c r="DO126" s="144"/>
      <c r="DP126" s="144"/>
      <c r="DQ126" s="144"/>
      <c r="DR126" s="144"/>
      <c r="DS126" s="144"/>
      <c r="DT126" s="144"/>
      <c r="DU126" s="144"/>
      <c r="DV126" s="144"/>
      <c r="DW126" s="144"/>
      <c r="DX126" s="144"/>
      <c r="DY126" s="144"/>
      <c r="DZ126" s="144"/>
      <c r="EA126" s="144"/>
      <c r="EB126" s="144"/>
      <c r="EC126" s="144"/>
      <c r="ED126" s="144"/>
      <c r="EE126" s="144"/>
      <c r="EF126" s="144"/>
      <c r="EG126" s="144"/>
      <c r="EH126" s="144"/>
      <c r="EI126" s="144"/>
      <c r="EJ126" s="144"/>
      <c r="EK126" s="144"/>
      <c r="EL126" s="144"/>
      <c r="EM126" s="144"/>
      <c r="EN126" s="144"/>
      <c r="EO126" s="144"/>
      <c r="EP126" s="144"/>
      <c r="EQ126" s="144"/>
      <c r="ER126" s="144"/>
      <c r="ES126" s="144"/>
      <c r="ET126" s="144"/>
      <c r="EU126" s="144"/>
      <c r="EV126" s="144"/>
      <c r="EW126" s="144"/>
      <c r="EX126" s="144"/>
      <c r="EY126" s="144"/>
      <c r="EZ126" s="144"/>
      <c r="FA126" s="144"/>
      <c r="FB126" s="144"/>
      <c r="FC126" s="144"/>
      <c r="FD126" s="144"/>
      <c r="FE126" s="144"/>
      <c r="FF126" s="144"/>
      <c r="FG126" s="144"/>
      <c r="FH126" s="144"/>
      <c r="FI126" s="144"/>
      <c r="FJ126" s="144"/>
      <c r="FK126" s="144"/>
      <c r="FL126" s="144"/>
      <c r="FM126" s="144"/>
      <c r="FN126" s="144"/>
      <c r="FO126" s="144"/>
      <c r="FP126" s="144"/>
      <c r="FQ126" s="144"/>
      <c r="FR126" s="144"/>
      <c r="FS126" s="144"/>
      <c r="FT126" s="144"/>
      <c r="FU126" s="144"/>
      <c r="FV126" s="144"/>
      <c r="FW126" s="144"/>
      <c r="FX126" s="144"/>
      <c r="FY126" s="144"/>
      <c r="FZ126" s="144"/>
      <c r="GA126" s="144"/>
      <c r="GB126" s="144"/>
      <c r="GC126" s="144"/>
      <c r="GD126" s="144"/>
      <c r="GE126" s="144"/>
      <c r="GF126" s="144"/>
      <c r="GG126" s="144"/>
      <c r="GH126" s="144"/>
      <c r="GI126" s="144"/>
      <c r="GJ126" s="144"/>
      <c r="GK126" s="144"/>
      <c r="GL126" s="144"/>
      <c r="GM126" s="144"/>
      <c r="GN126" s="144"/>
      <c r="GO126" s="144"/>
      <c r="GP126" s="144"/>
      <c r="GQ126" s="144"/>
      <c r="GR126" s="144"/>
      <c r="GS126" s="144"/>
      <c r="GT126" s="144"/>
      <c r="GU126" s="144"/>
      <c r="GV126" s="144"/>
      <c r="GW126" s="144"/>
      <c r="GX126" s="144"/>
      <c r="GY126" s="144"/>
      <c r="GZ126" s="144"/>
      <c r="HA126" s="144"/>
      <c r="HB126" s="144"/>
      <c r="HC126" s="144"/>
      <c r="HD126" s="144"/>
      <c r="HE126" s="144"/>
      <c r="HF126" s="144"/>
      <c r="HG126" s="144"/>
      <c r="HH126" s="144"/>
      <c r="HI126" s="144"/>
      <c r="HJ126" s="144"/>
      <c r="HK126" s="144"/>
      <c r="HL126" s="144"/>
      <c r="HM126" s="144"/>
      <c r="HN126" s="144"/>
      <c r="HO126" s="144"/>
      <c r="HP126" s="144"/>
      <c r="HQ126" s="144"/>
      <c r="HR126" s="144"/>
      <c r="HS126" s="144"/>
      <c r="HT126" s="144"/>
      <c r="HU126" s="144"/>
      <c r="HV126" s="144"/>
      <c r="HW126" s="144"/>
      <c r="HX126" s="144"/>
      <c r="HY126" s="144"/>
      <c r="HZ126" s="144"/>
      <c r="IA126" s="144"/>
      <c r="IB126" s="144"/>
      <c r="IC126" s="144"/>
      <c r="ID126" s="144"/>
      <c r="IE126" s="144"/>
      <c r="IF126" s="144"/>
      <c r="IG126" s="144"/>
      <c r="IH126" s="144"/>
      <c r="II126" s="144"/>
      <c r="IJ126" s="144"/>
      <c r="IK126" s="144"/>
      <c r="IL126" s="144"/>
      <c r="IM126" s="144"/>
      <c r="IN126" s="144"/>
      <c r="IO126" s="144"/>
      <c r="IP126" s="144"/>
      <c r="IQ126" s="144"/>
      <c r="IR126" s="144"/>
      <c r="IS126" s="144"/>
      <c r="IT126" s="144"/>
      <c r="IU126" s="144"/>
      <c r="IV126" s="144"/>
      <c r="IW126" s="144"/>
      <c r="IX126" s="144"/>
      <c r="IY126" s="144"/>
      <c r="IZ126" s="144"/>
      <c r="JA126" s="144"/>
      <c r="JB126" s="144"/>
      <c r="JC126" s="144"/>
      <c r="JD126" s="144"/>
      <c r="JE126" s="144"/>
      <c r="JF126" s="144"/>
      <c r="JG126" s="144"/>
      <c r="JH126" s="144"/>
      <c r="JI126" s="144"/>
      <c r="JJ126" s="144"/>
      <c r="JK126" s="144"/>
      <c r="JL126" s="144"/>
      <c r="JM126" s="144"/>
      <c r="JN126" s="144"/>
      <c r="JO126" s="144"/>
      <c r="JP126" s="144"/>
      <c r="JQ126" s="144"/>
      <c r="JR126" s="144"/>
      <c r="JS126" s="144"/>
      <c r="JT126" s="144"/>
      <c r="JU126" s="144"/>
      <c r="JV126" s="144"/>
      <c r="JW126" s="144"/>
      <c r="JX126" s="144"/>
      <c r="JY126" s="144"/>
      <c r="JZ126" s="144"/>
      <c r="KA126" s="144"/>
      <c r="KB126" s="144"/>
      <c r="KC126" s="144"/>
      <c r="KD126" s="144"/>
      <c r="KE126" s="144"/>
      <c r="KF126" s="144"/>
      <c r="KG126" s="144"/>
      <c r="KH126" s="144"/>
      <c r="KI126" s="144"/>
      <c r="KJ126" s="144"/>
      <c r="KK126" s="144"/>
      <c r="KL126" s="144"/>
      <c r="KM126" s="144"/>
      <c r="KN126" s="144"/>
      <c r="KO126" s="144"/>
    </row>
    <row r="128" spans="1:301" ht="10" customHeight="1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148"/>
      <c r="BA128" s="148"/>
      <c r="BB128" s="148"/>
      <c r="BC128" s="148"/>
      <c r="BD128" s="148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  <c r="CE128" s="148"/>
      <c r="CF128" s="148"/>
      <c r="CG128" s="148"/>
      <c r="CH128" s="148"/>
      <c r="CI128" s="148"/>
      <c r="CJ128" s="148"/>
      <c r="CK128" s="148"/>
      <c r="CL128" s="148"/>
      <c r="CM128" s="148"/>
      <c r="CN128" s="148"/>
      <c r="CO128" s="148"/>
      <c r="CP128" s="148"/>
      <c r="CQ128" s="148"/>
      <c r="CR128" s="148"/>
      <c r="CS128" s="148"/>
      <c r="CT128" s="148"/>
      <c r="CU128" s="148"/>
      <c r="CV128" s="148"/>
      <c r="CW128" s="148"/>
      <c r="CX128" s="148"/>
      <c r="CY128" s="148"/>
      <c r="CZ128" s="148"/>
      <c r="DA128" s="148"/>
      <c r="DB128" s="148"/>
      <c r="DC128" s="148"/>
      <c r="DD128" s="148"/>
      <c r="DE128" s="148"/>
      <c r="DF128" s="148"/>
      <c r="DG128" s="148"/>
      <c r="DH128" s="148"/>
      <c r="DI128" s="148"/>
      <c r="DJ128" s="148"/>
      <c r="DK128" s="148"/>
      <c r="DL128" s="148"/>
      <c r="DM128" s="148"/>
      <c r="DN128" s="148"/>
      <c r="DO128" s="148"/>
      <c r="DP128" s="148"/>
      <c r="DQ128" s="148"/>
      <c r="DR128" s="148"/>
      <c r="DS128" s="148"/>
      <c r="DT128" s="148"/>
      <c r="DU128" s="148"/>
      <c r="DV128" s="148"/>
      <c r="DW128" s="148"/>
      <c r="DX128" s="148"/>
      <c r="DY128" s="148"/>
      <c r="DZ128" s="148"/>
      <c r="EA128" s="148"/>
      <c r="EB128" s="148"/>
      <c r="EC128" s="148"/>
      <c r="ED128" s="148"/>
      <c r="EE128" s="148"/>
      <c r="EF128" s="148"/>
      <c r="EG128" s="148"/>
      <c r="EH128" s="148"/>
      <c r="EI128" s="148"/>
      <c r="EJ128" s="148"/>
      <c r="EK128" s="148"/>
      <c r="EL128" s="148"/>
      <c r="EM128" s="148"/>
      <c r="EN128" s="148"/>
      <c r="EO128" s="148"/>
      <c r="EP128" s="148"/>
      <c r="EQ128" s="148"/>
      <c r="ER128" s="148"/>
      <c r="ES128" s="148"/>
      <c r="ET128" s="148"/>
      <c r="EU128" s="148"/>
      <c r="EV128" s="148"/>
      <c r="EW128" s="148"/>
      <c r="EX128" s="148"/>
      <c r="EY128" s="148"/>
      <c r="EZ128" s="148"/>
      <c r="FA128" s="148"/>
      <c r="FB128" s="148"/>
      <c r="FC128" s="148"/>
      <c r="FD128" s="148"/>
      <c r="FE128" s="148"/>
      <c r="FF128" s="148"/>
      <c r="FG128" s="148"/>
      <c r="FH128" s="148"/>
      <c r="FI128" s="148"/>
      <c r="FJ128" s="148"/>
      <c r="FK128" s="148"/>
      <c r="FL128" s="148"/>
      <c r="FM128" s="148"/>
      <c r="FN128" s="148"/>
      <c r="FO128" s="148"/>
      <c r="FP128" s="148"/>
      <c r="FQ128" s="148"/>
      <c r="FR128" s="148"/>
      <c r="FS128" s="148"/>
      <c r="FT128" s="148"/>
      <c r="FU128" s="148"/>
      <c r="FV128" s="148"/>
      <c r="FW128" s="148"/>
      <c r="FX128" s="148"/>
      <c r="FY128" s="148"/>
      <c r="FZ128" s="148"/>
      <c r="GA128" s="148"/>
      <c r="GB128" s="148"/>
      <c r="GC128" s="148"/>
      <c r="GD128" s="148"/>
      <c r="GE128" s="148"/>
      <c r="GF128" s="148"/>
      <c r="GG128" s="148"/>
      <c r="GH128" s="148"/>
      <c r="GI128" s="148"/>
      <c r="GJ128" s="148"/>
      <c r="GK128" s="148"/>
      <c r="GL128" s="148"/>
      <c r="GM128" s="148"/>
      <c r="GN128" s="148"/>
      <c r="GO128" s="148"/>
      <c r="GP128" s="148"/>
      <c r="GQ128" s="148"/>
      <c r="GR128" s="148"/>
      <c r="GS128" s="148"/>
      <c r="GT128" s="148"/>
      <c r="GU128" s="148"/>
      <c r="GV128" s="148"/>
      <c r="GW128" s="148"/>
      <c r="GX128" s="148"/>
      <c r="GY128" s="148"/>
      <c r="GZ128" s="148"/>
      <c r="HA128" s="148"/>
      <c r="HB128" s="148"/>
      <c r="HC128" s="148"/>
      <c r="HD128" s="148"/>
      <c r="HE128" s="148"/>
      <c r="HF128" s="148"/>
      <c r="HG128" s="148"/>
      <c r="HH128" s="148"/>
      <c r="HI128" s="148"/>
      <c r="HJ128" s="148"/>
      <c r="HK128" s="148"/>
      <c r="HL128" s="148"/>
      <c r="HM128" s="148"/>
      <c r="HN128" s="148"/>
      <c r="HO128" s="148"/>
      <c r="HP128" s="148"/>
      <c r="HQ128" s="148"/>
      <c r="HR128" s="148"/>
      <c r="HS128" s="148"/>
      <c r="HT128" s="148"/>
      <c r="HU128" s="148"/>
      <c r="HV128" s="148"/>
      <c r="HW128" s="148"/>
      <c r="HX128" s="148"/>
      <c r="HY128" s="148"/>
      <c r="HZ128" s="148"/>
      <c r="IA128" s="148"/>
      <c r="IB128" s="148"/>
      <c r="IC128" s="148"/>
      <c r="ID128" s="148"/>
      <c r="IE128" s="148"/>
      <c r="IF128" s="148"/>
      <c r="IG128" s="148"/>
      <c r="IH128" s="148"/>
      <c r="II128" s="148"/>
      <c r="IJ128" s="148"/>
      <c r="IK128" s="148"/>
      <c r="IL128" s="148"/>
      <c r="IM128" s="148"/>
      <c r="IN128" s="148"/>
      <c r="IO128" s="148"/>
      <c r="IP128" s="148"/>
      <c r="IQ128" s="148"/>
      <c r="IR128" s="148"/>
      <c r="IS128" s="148"/>
      <c r="IT128" s="148"/>
      <c r="IU128" s="148"/>
      <c r="IV128" s="148"/>
      <c r="IW128" s="148"/>
      <c r="IX128" s="148"/>
      <c r="IY128" s="148"/>
      <c r="IZ128" s="148"/>
      <c r="JA128" s="148"/>
      <c r="JB128" s="148"/>
      <c r="JC128" s="148"/>
      <c r="JD128" s="148"/>
      <c r="JE128" s="148"/>
      <c r="JF128" s="148"/>
      <c r="JG128" s="148"/>
      <c r="JH128" s="148"/>
      <c r="JI128" s="148"/>
      <c r="JJ128" s="148"/>
      <c r="JK128" s="148"/>
      <c r="JL128" s="148"/>
      <c r="JM128" s="148"/>
      <c r="JN128" s="148"/>
      <c r="JO128" s="148"/>
      <c r="JP128" s="148"/>
      <c r="JQ128" s="148"/>
      <c r="JR128" s="148"/>
      <c r="JS128" s="148"/>
      <c r="JT128" s="148"/>
      <c r="JU128" s="148"/>
      <c r="JV128" s="148"/>
      <c r="JW128" s="148"/>
      <c r="JX128" s="148"/>
      <c r="JY128" s="148"/>
      <c r="JZ128" s="148"/>
      <c r="KA128" s="148"/>
      <c r="KB128" s="148"/>
      <c r="KC128" s="148"/>
      <c r="KD128" s="148"/>
      <c r="KE128" s="148"/>
      <c r="KF128" s="148"/>
      <c r="KG128" s="148"/>
      <c r="KH128" s="148"/>
      <c r="KI128" s="148"/>
      <c r="KJ128" s="148"/>
      <c r="KK128" s="148"/>
      <c r="KL128" s="148"/>
      <c r="KM128" s="148"/>
      <c r="KN128" s="148"/>
      <c r="KO128" s="148"/>
    </row>
    <row r="129" spans="1:301" ht="10" customHeight="1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8"/>
      <c r="BC129" s="148"/>
      <c r="BD129" s="148"/>
      <c r="BE129" s="148"/>
      <c r="BF129" s="148"/>
      <c r="BG129" s="148"/>
      <c r="BH129" s="148"/>
      <c r="BI129" s="148"/>
      <c r="BJ129" s="148"/>
      <c r="BK129" s="148"/>
      <c r="BL129" s="148"/>
      <c r="BM129" s="148"/>
      <c r="BN129" s="148"/>
      <c r="BO129" s="148"/>
      <c r="BP129" s="148"/>
      <c r="BQ129" s="148"/>
      <c r="BR129" s="148"/>
      <c r="BS129" s="148"/>
      <c r="BT129" s="148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  <c r="CE129" s="148"/>
      <c r="CF129" s="148"/>
      <c r="CG129" s="148"/>
      <c r="CH129" s="148"/>
      <c r="CI129" s="148"/>
      <c r="CJ129" s="148"/>
      <c r="CK129" s="148"/>
      <c r="CL129" s="148"/>
      <c r="CM129" s="148"/>
      <c r="CN129" s="148"/>
      <c r="CO129" s="148"/>
      <c r="CP129" s="148"/>
      <c r="CQ129" s="148"/>
      <c r="CR129" s="148"/>
      <c r="CS129" s="148"/>
      <c r="CT129" s="148"/>
      <c r="CU129" s="148"/>
      <c r="CV129" s="148"/>
      <c r="CW129" s="148"/>
      <c r="CX129" s="148"/>
      <c r="CY129" s="148"/>
      <c r="CZ129" s="148"/>
      <c r="DA129" s="148"/>
      <c r="DB129" s="148"/>
      <c r="DC129" s="148"/>
      <c r="DD129" s="148"/>
      <c r="DE129" s="148"/>
      <c r="DF129" s="148"/>
      <c r="DG129" s="148"/>
      <c r="DH129" s="148"/>
      <c r="DI129" s="148"/>
      <c r="DJ129" s="148"/>
      <c r="DK129" s="148"/>
      <c r="DL129" s="148"/>
      <c r="DM129" s="148"/>
      <c r="DN129" s="148"/>
      <c r="DO129" s="148"/>
      <c r="DP129" s="148"/>
      <c r="DQ129" s="148"/>
      <c r="DR129" s="148"/>
      <c r="DS129" s="148"/>
      <c r="DT129" s="148"/>
      <c r="DU129" s="148"/>
      <c r="DV129" s="148"/>
      <c r="DW129" s="148"/>
      <c r="DX129" s="148"/>
      <c r="DY129" s="148"/>
      <c r="DZ129" s="148"/>
      <c r="EA129" s="148"/>
      <c r="EB129" s="148"/>
      <c r="EC129" s="148"/>
      <c r="ED129" s="148"/>
      <c r="EE129" s="148"/>
      <c r="EF129" s="148"/>
      <c r="EG129" s="148"/>
      <c r="EH129" s="148"/>
      <c r="EI129" s="148"/>
      <c r="EJ129" s="148"/>
      <c r="EK129" s="148"/>
      <c r="EL129" s="148"/>
      <c r="EM129" s="148"/>
      <c r="EN129" s="148"/>
      <c r="EO129" s="148"/>
      <c r="EP129" s="148"/>
      <c r="EQ129" s="148"/>
      <c r="ER129" s="148"/>
      <c r="ES129" s="148"/>
      <c r="ET129" s="148"/>
      <c r="EU129" s="148"/>
      <c r="EV129" s="148"/>
      <c r="EW129" s="148"/>
      <c r="EX129" s="148"/>
      <c r="EY129" s="148"/>
      <c r="EZ129" s="148"/>
      <c r="FA129" s="148"/>
      <c r="FB129" s="148"/>
      <c r="FC129" s="148"/>
      <c r="FD129" s="148"/>
      <c r="FE129" s="148"/>
      <c r="FF129" s="148"/>
      <c r="FG129" s="148"/>
      <c r="FH129" s="148"/>
      <c r="FI129" s="148"/>
      <c r="FJ129" s="148"/>
      <c r="FK129" s="148"/>
      <c r="FL129" s="148"/>
      <c r="FM129" s="148"/>
      <c r="FN129" s="148"/>
      <c r="FO129" s="148"/>
      <c r="FP129" s="148"/>
      <c r="FQ129" s="148"/>
      <c r="FR129" s="148"/>
      <c r="FS129" s="148"/>
      <c r="FT129" s="148"/>
      <c r="FU129" s="148"/>
      <c r="FV129" s="148"/>
      <c r="FW129" s="148"/>
      <c r="FX129" s="148"/>
      <c r="FY129" s="148"/>
      <c r="FZ129" s="148"/>
      <c r="GA129" s="148"/>
      <c r="GB129" s="148"/>
      <c r="GC129" s="148"/>
      <c r="GD129" s="148"/>
      <c r="GE129" s="148"/>
      <c r="GF129" s="148"/>
      <c r="GG129" s="148"/>
      <c r="GH129" s="148"/>
      <c r="GI129" s="148"/>
      <c r="GJ129" s="148"/>
      <c r="GK129" s="148"/>
      <c r="GL129" s="148"/>
      <c r="GM129" s="148"/>
      <c r="GN129" s="148"/>
      <c r="GO129" s="148"/>
      <c r="GP129" s="148"/>
      <c r="GQ129" s="148"/>
      <c r="GR129" s="148"/>
      <c r="GS129" s="148"/>
      <c r="GT129" s="148"/>
      <c r="GU129" s="148"/>
      <c r="GV129" s="148"/>
      <c r="GW129" s="148"/>
      <c r="GX129" s="148"/>
      <c r="GY129" s="148"/>
      <c r="GZ129" s="148"/>
      <c r="HA129" s="148"/>
      <c r="HB129" s="148"/>
      <c r="HC129" s="148"/>
      <c r="HD129" s="148"/>
      <c r="HE129" s="148"/>
      <c r="HF129" s="148"/>
      <c r="HG129" s="148"/>
      <c r="HH129" s="148"/>
      <c r="HI129" s="148"/>
      <c r="HJ129" s="148"/>
      <c r="HK129" s="148"/>
      <c r="HL129" s="148"/>
      <c r="HM129" s="148"/>
      <c r="HN129" s="148"/>
      <c r="HO129" s="148"/>
      <c r="HP129" s="148"/>
      <c r="HQ129" s="148"/>
      <c r="HR129" s="148"/>
      <c r="HS129" s="148"/>
      <c r="HT129" s="148"/>
      <c r="HU129" s="148"/>
      <c r="HV129" s="148"/>
      <c r="HW129" s="148"/>
      <c r="HX129" s="148"/>
      <c r="HY129" s="148"/>
      <c r="HZ129" s="148"/>
      <c r="IA129" s="148"/>
      <c r="IB129" s="148"/>
      <c r="IC129" s="148"/>
      <c r="ID129" s="148"/>
      <c r="IE129" s="148"/>
      <c r="IF129" s="148"/>
      <c r="IG129" s="148"/>
      <c r="IH129" s="148"/>
      <c r="II129" s="148"/>
      <c r="IJ129" s="148"/>
      <c r="IK129" s="148"/>
      <c r="IL129" s="148"/>
      <c r="IM129" s="148"/>
      <c r="IN129" s="148"/>
      <c r="IO129" s="148"/>
      <c r="IP129" s="148"/>
      <c r="IQ129" s="148"/>
      <c r="IR129" s="148"/>
      <c r="IS129" s="148"/>
      <c r="IT129" s="148"/>
      <c r="IU129" s="148"/>
      <c r="IV129" s="148"/>
      <c r="IW129" s="148"/>
      <c r="IX129" s="148"/>
      <c r="IY129" s="148"/>
      <c r="IZ129" s="148"/>
      <c r="JA129" s="148"/>
      <c r="JB129" s="148"/>
      <c r="JC129" s="148"/>
      <c r="JD129" s="148"/>
      <c r="JE129" s="148"/>
      <c r="JF129" s="148"/>
      <c r="JG129" s="148"/>
      <c r="JH129" s="148"/>
      <c r="JI129" s="148"/>
      <c r="JJ129" s="148"/>
      <c r="JK129" s="148"/>
      <c r="JL129" s="148"/>
      <c r="JM129" s="148"/>
      <c r="JN129" s="148"/>
      <c r="JO129" s="148"/>
      <c r="JP129" s="148"/>
      <c r="JQ129" s="148"/>
      <c r="JR129" s="148"/>
      <c r="JS129" s="148"/>
      <c r="JT129" s="148"/>
      <c r="JU129" s="148"/>
      <c r="JV129" s="148"/>
      <c r="JW129" s="148"/>
      <c r="JX129" s="148"/>
      <c r="JY129" s="148"/>
      <c r="JZ129" s="148"/>
      <c r="KA129" s="148"/>
      <c r="KB129" s="148"/>
      <c r="KC129" s="148"/>
      <c r="KD129" s="148"/>
      <c r="KE129" s="148"/>
      <c r="KF129" s="148"/>
      <c r="KG129" s="148"/>
      <c r="KH129" s="148"/>
      <c r="KI129" s="148"/>
      <c r="KJ129" s="148"/>
      <c r="KK129" s="148"/>
      <c r="KL129" s="148"/>
      <c r="KM129" s="148"/>
      <c r="KN129" s="148"/>
      <c r="KO129" s="148"/>
    </row>
    <row r="130" spans="1:301" ht="10" customHeight="1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148"/>
      <c r="BA130" s="148"/>
      <c r="BB130" s="148"/>
      <c r="BC130" s="148"/>
      <c r="BD130" s="148"/>
      <c r="BE130" s="148"/>
      <c r="BF130" s="148"/>
      <c r="BG130" s="148"/>
      <c r="BH130" s="148"/>
      <c r="BI130" s="148"/>
      <c r="BJ130" s="148"/>
      <c r="BK130" s="148"/>
      <c r="BL130" s="148"/>
      <c r="BM130" s="148"/>
      <c r="BN130" s="148"/>
      <c r="BO130" s="148"/>
      <c r="BP130" s="148"/>
      <c r="BQ130" s="148"/>
      <c r="BR130" s="148"/>
      <c r="BS130" s="148"/>
      <c r="BT130" s="148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  <c r="CE130" s="148"/>
      <c r="CF130" s="148"/>
      <c r="CG130" s="148"/>
      <c r="CH130" s="148"/>
      <c r="CI130" s="148"/>
      <c r="CJ130" s="148"/>
      <c r="CK130" s="148"/>
      <c r="CL130" s="148"/>
      <c r="CM130" s="148"/>
      <c r="CN130" s="148"/>
      <c r="CO130" s="148"/>
      <c r="CP130" s="148"/>
      <c r="CQ130" s="148"/>
      <c r="CR130" s="148"/>
      <c r="CS130" s="148"/>
      <c r="CT130" s="148"/>
      <c r="CU130" s="148"/>
      <c r="CV130" s="148"/>
      <c r="CW130" s="148"/>
      <c r="CX130" s="148"/>
      <c r="CY130" s="148"/>
      <c r="CZ130" s="148"/>
      <c r="DA130" s="148"/>
      <c r="DB130" s="148"/>
      <c r="DC130" s="148"/>
      <c r="DD130" s="148"/>
      <c r="DE130" s="148"/>
      <c r="DF130" s="148"/>
      <c r="DG130" s="148"/>
      <c r="DH130" s="148"/>
      <c r="DI130" s="148"/>
      <c r="DJ130" s="148"/>
      <c r="DK130" s="148"/>
      <c r="DL130" s="148"/>
      <c r="DM130" s="148"/>
      <c r="DN130" s="148"/>
      <c r="DO130" s="148"/>
      <c r="DP130" s="148"/>
      <c r="DQ130" s="148"/>
      <c r="DR130" s="148"/>
      <c r="DS130" s="148"/>
      <c r="DT130" s="148"/>
      <c r="DU130" s="148"/>
      <c r="DV130" s="148"/>
      <c r="DW130" s="148"/>
      <c r="DX130" s="148"/>
      <c r="DY130" s="148"/>
      <c r="DZ130" s="148"/>
      <c r="EA130" s="148"/>
      <c r="EB130" s="148"/>
      <c r="EC130" s="148"/>
      <c r="ED130" s="148"/>
      <c r="EE130" s="148"/>
      <c r="EF130" s="148"/>
      <c r="EG130" s="148"/>
      <c r="EH130" s="148"/>
      <c r="EI130" s="148"/>
      <c r="EJ130" s="148"/>
      <c r="EK130" s="148"/>
      <c r="EL130" s="148"/>
      <c r="EM130" s="148"/>
      <c r="EN130" s="148"/>
      <c r="EO130" s="148"/>
      <c r="EP130" s="148"/>
      <c r="EQ130" s="148"/>
      <c r="ER130" s="148"/>
      <c r="ES130" s="148"/>
      <c r="ET130" s="148"/>
      <c r="EU130" s="148"/>
      <c r="EV130" s="148"/>
      <c r="EW130" s="148"/>
      <c r="EX130" s="148"/>
      <c r="EY130" s="148"/>
      <c r="EZ130" s="148"/>
      <c r="FA130" s="148"/>
      <c r="FB130" s="148"/>
      <c r="FC130" s="148"/>
      <c r="FD130" s="148"/>
      <c r="FE130" s="148"/>
      <c r="FF130" s="148"/>
      <c r="FG130" s="148"/>
      <c r="FH130" s="148"/>
      <c r="FI130" s="148"/>
      <c r="FJ130" s="148"/>
      <c r="FK130" s="148"/>
      <c r="FL130" s="148"/>
      <c r="FM130" s="148"/>
      <c r="FN130" s="148"/>
      <c r="FO130" s="148"/>
      <c r="FP130" s="148"/>
      <c r="FQ130" s="148"/>
      <c r="FR130" s="148"/>
      <c r="FS130" s="148"/>
      <c r="FT130" s="148"/>
      <c r="FU130" s="148"/>
      <c r="FV130" s="148"/>
      <c r="FW130" s="148"/>
      <c r="FX130" s="148"/>
      <c r="FY130" s="148"/>
      <c r="FZ130" s="148"/>
      <c r="GA130" s="148"/>
      <c r="GB130" s="148"/>
      <c r="GC130" s="148"/>
      <c r="GD130" s="148"/>
      <c r="GE130" s="148"/>
      <c r="GF130" s="148"/>
      <c r="GG130" s="148"/>
      <c r="GH130" s="148"/>
      <c r="GI130" s="148"/>
      <c r="GJ130" s="148"/>
      <c r="GK130" s="148"/>
      <c r="GL130" s="148"/>
      <c r="GM130" s="148"/>
      <c r="GN130" s="148"/>
      <c r="GO130" s="148"/>
      <c r="GP130" s="148"/>
      <c r="GQ130" s="148"/>
      <c r="GR130" s="148"/>
      <c r="GS130" s="148"/>
      <c r="GT130" s="148"/>
      <c r="GU130" s="148"/>
      <c r="GV130" s="148"/>
      <c r="GW130" s="148"/>
      <c r="GX130" s="148"/>
      <c r="GY130" s="148"/>
      <c r="GZ130" s="148"/>
      <c r="HA130" s="148"/>
      <c r="HB130" s="148"/>
      <c r="HC130" s="148"/>
      <c r="HD130" s="148"/>
      <c r="HE130" s="148"/>
      <c r="HF130" s="148"/>
      <c r="HG130" s="148"/>
      <c r="HH130" s="148"/>
      <c r="HI130" s="148"/>
      <c r="HJ130" s="148"/>
      <c r="HK130" s="148"/>
      <c r="HL130" s="148"/>
      <c r="HM130" s="148"/>
      <c r="HN130" s="148"/>
      <c r="HO130" s="148"/>
      <c r="HP130" s="148"/>
      <c r="HQ130" s="148"/>
      <c r="HR130" s="148"/>
      <c r="HS130" s="148"/>
      <c r="HT130" s="148"/>
      <c r="HU130" s="148"/>
      <c r="HV130" s="148"/>
      <c r="HW130" s="148"/>
      <c r="HX130" s="148"/>
      <c r="HY130" s="148"/>
      <c r="HZ130" s="148"/>
      <c r="IA130" s="148"/>
      <c r="IB130" s="148"/>
      <c r="IC130" s="148"/>
      <c r="ID130" s="148"/>
      <c r="IE130" s="148"/>
      <c r="IF130" s="148"/>
      <c r="IG130" s="148"/>
      <c r="IH130" s="148"/>
      <c r="II130" s="148"/>
      <c r="IJ130" s="148"/>
      <c r="IK130" s="148"/>
      <c r="IL130" s="148"/>
      <c r="IM130" s="148"/>
      <c r="IN130" s="148"/>
      <c r="IO130" s="148"/>
      <c r="IP130" s="148"/>
      <c r="IQ130" s="148"/>
      <c r="IR130" s="148"/>
      <c r="IS130" s="148"/>
      <c r="IT130" s="148"/>
      <c r="IU130" s="148"/>
      <c r="IV130" s="148"/>
      <c r="IW130" s="148"/>
      <c r="IX130" s="148"/>
      <c r="IY130" s="148"/>
      <c r="IZ130" s="148"/>
      <c r="JA130" s="148"/>
      <c r="JB130" s="148"/>
      <c r="JC130" s="148"/>
      <c r="JD130" s="148"/>
      <c r="JE130" s="148"/>
      <c r="JF130" s="148"/>
      <c r="JG130" s="148"/>
      <c r="JH130" s="148"/>
      <c r="JI130" s="148"/>
      <c r="JJ130" s="148"/>
      <c r="JK130" s="148"/>
      <c r="JL130" s="148"/>
      <c r="JM130" s="148"/>
      <c r="JN130" s="148"/>
      <c r="JO130" s="148"/>
      <c r="JP130" s="148"/>
      <c r="JQ130" s="148"/>
      <c r="JR130" s="148"/>
      <c r="JS130" s="148"/>
      <c r="JT130" s="148"/>
      <c r="JU130" s="148"/>
      <c r="JV130" s="148"/>
      <c r="JW130" s="148"/>
      <c r="JX130" s="148"/>
      <c r="JY130" s="148"/>
      <c r="JZ130" s="148"/>
      <c r="KA130" s="148"/>
      <c r="KB130" s="148"/>
      <c r="KC130" s="148"/>
      <c r="KD130" s="148"/>
      <c r="KE130" s="148"/>
      <c r="KF130" s="148"/>
      <c r="KG130" s="148"/>
      <c r="KH130" s="148"/>
      <c r="KI130" s="148"/>
      <c r="KJ130" s="148"/>
      <c r="KK130" s="148"/>
      <c r="KL130" s="148"/>
      <c r="KM130" s="148"/>
      <c r="KN130" s="148"/>
      <c r="KO130" s="148"/>
    </row>
    <row r="131" spans="1:301" ht="10" customHeight="1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148"/>
      <c r="BA131" s="148"/>
      <c r="BB131" s="148"/>
      <c r="BC131" s="148"/>
      <c r="BD131" s="148"/>
      <c r="BE131" s="148"/>
      <c r="BF131" s="148"/>
      <c r="BG131" s="148"/>
      <c r="BH131" s="148"/>
      <c r="BI131" s="148"/>
      <c r="BJ131" s="148"/>
      <c r="BK131" s="148"/>
      <c r="BL131" s="148"/>
      <c r="BM131" s="148"/>
      <c r="BN131" s="148"/>
      <c r="BO131" s="148"/>
      <c r="BP131" s="148"/>
      <c r="BQ131" s="148"/>
      <c r="BR131" s="148"/>
      <c r="BS131" s="148"/>
      <c r="BT131" s="148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  <c r="CE131" s="148"/>
      <c r="CF131" s="148"/>
      <c r="CG131" s="148"/>
      <c r="CH131" s="148"/>
      <c r="CI131" s="148"/>
      <c r="CJ131" s="148"/>
      <c r="CK131" s="148"/>
      <c r="CL131" s="148"/>
      <c r="CM131" s="148"/>
      <c r="CN131" s="148"/>
      <c r="CO131" s="148"/>
      <c r="CP131" s="148"/>
      <c r="CQ131" s="148"/>
      <c r="CR131" s="148"/>
      <c r="CS131" s="148"/>
      <c r="CT131" s="148"/>
      <c r="CU131" s="148"/>
      <c r="CV131" s="148"/>
      <c r="CW131" s="148"/>
      <c r="CX131" s="148"/>
      <c r="CY131" s="148"/>
      <c r="CZ131" s="148"/>
      <c r="DA131" s="148"/>
      <c r="DB131" s="148"/>
      <c r="DC131" s="148"/>
      <c r="DD131" s="148"/>
      <c r="DE131" s="148"/>
      <c r="DF131" s="148"/>
      <c r="DG131" s="148"/>
      <c r="DH131" s="148"/>
      <c r="DI131" s="148"/>
      <c r="DJ131" s="148"/>
      <c r="DK131" s="148"/>
      <c r="DL131" s="148"/>
      <c r="DM131" s="148"/>
      <c r="DN131" s="148"/>
      <c r="DO131" s="148"/>
      <c r="DP131" s="148"/>
      <c r="DQ131" s="148"/>
      <c r="DR131" s="148"/>
      <c r="DS131" s="148"/>
      <c r="DT131" s="148"/>
      <c r="DU131" s="148"/>
      <c r="DV131" s="148"/>
      <c r="DW131" s="148"/>
      <c r="DX131" s="148"/>
      <c r="DY131" s="148"/>
      <c r="DZ131" s="148"/>
      <c r="EA131" s="148"/>
      <c r="EB131" s="148"/>
      <c r="EC131" s="148"/>
      <c r="ED131" s="148"/>
      <c r="EE131" s="148"/>
      <c r="EF131" s="148"/>
      <c r="EG131" s="148"/>
      <c r="EH131" s="148"/>
      <c r="EI131" s="148"/>
      <c r="EJ131" s="148"/>
      <c r="EK131" s="148"/>
      <c r="EL131" s="148"/>
      <c r="EM131" s="148"/>
      <c r="EN131" s="148"/>
      <c r="EO131" s="148"/>
      <c r="EP131" s="148"/>
      <c r="EQ131" s="148"/>
      <c r="ER131" s="148"/>
      <c r="ES131" s="148"/>
      <c r="ET131" s="148"/>
      <c r="EU131" s="148"/>
      <c r="EV131" s="148"/>
      <c r="EW131" s="148"/>
      <c r="EX131" s="148"/>
      <c r="EY131" s="148"/>
      <c r="EZ131" s="148"/>
      <c r="FA131" s="148"/>
      <c r="FB131" s="148"/>
      <c r="FC131" s="148"/>
      <c r="FD131" s="148"/>
      <c r="FE131" s="148"/>
      <c r="FF131" s="148"/>
      <c r="FG131" s="148"/>
      <c r="FH131" s="148"/>
      <c r="FI131" s="148"/>
      <c r="FJ131" s="148"/>
      <c r="FK131" s="148"/>
      <c r="FL131" s="148"/>
      <c r="FM131" s="148"/>
      <c r="FN131" s="148"/>
      <c r="FO131" s="148"/>
      <c r="FP131" s="148"/>
      <c r="FQ131" s="148"/>
      <c r="FR131" s="148"/>
      <c r="FS131" s="148"/>
      <c r="FT131" s="148"/>
      <c r="FU131" s="148"/>
      <c r="FV131" s="148"/>
      <c r="FW131" s="148"/>
      <c r="FX131" s="148"/>
      <c r="FY131" s="148"/>
      <c r="FZ131" s="148"/>
      <c r="GA131" s="148"/>
      <c r="GB131" s="148"/>
      <c r="GC131" s="148"/>
      <c r="GD131" s="148"/>
      <c r="GE131" s="148"/>
      <c r="GF131" s="148"/>
      <c r="GG131" s="148"/>
      <c r="GH131" s="148"/>
      <c r="GI131" s="148"/>
      <c r="GJ131" s="148"/>
      <c r="GK131" s="148"/>
      <c r="GL131" s="148"/>
      <c r="GM131" s="148"/>
      <c r="GN131" s="148"/>
      <c r="GO131" s="148"/>
      <c r="GP131" s="148"/>
      <c r="GQ131" s="148"/>
      <c r="GR131" s="148"/>
      <c r="GS131" s="148"/>
      <c r="GT131" s="148"/>
      <c r="GU131" s="148"/>
      <c r="GV131" s="148"/>
      <c r="GW131" s="148"/>
      <c r="GX131" s="148"/>
      <c r="GY131" s="148"/>
      <c r="GZ131" s="148"/>
      <c r="HA131" s="148"/>
      <c r="HB131" s="148"/>
      <c r="HC131" s="148"/>
      <c r="HD131" s="148"/>
      <c r="HE131" s="148"/>
      <c r="HF131" s="148"/>
      <c r="HG131" s="148"/>
      <c r="HH131" s="148"/>
      <c r="HI131" s="148"/>
      <c r="HJ131" s="148"/>
      <c r="HK131" s="148"/>
      <c r="HL131" s="148"/>
      <c r="HM131" s="148"/>
      <c r="HN131" s="148"/>
      <c r="HO131" s="148"/>
      <c r="HP131" s="148"/>
      <c r="HQ131" s="148"/>
      <c r="HR131" s="148"/>
      <c r="HS131" s="148"/>
      <c r="HT131" s="148"/>
      <c r="HU131" s="148"/>
      <c r="HV131" s="148"/>
      <c r="HW131" s="148"/>
      <c r="HX131" s="148"/>
      <c r="HY131" s="148"/>
      <c r="HZ131" s="148"/>
      <c r="IA131" s="148"/>
      <c r="IB131" s="148"/>
      <c r="IC131" s="148"/>
      <c r="ID131" s="148"/>
      <c r="IE131" s="148"/>
      <c r="IF131" s="148"/>
      <c r="IG131" s="148"/>
      <c r="IH131" s="148"/>
      <c r="II131" s="148"/>
      <c r="IJ131" s="148"/>
      <c r="IK131" s="148"/>
      <c r="IL131" s="148"/>
      <c r="IM131" s="148"/>
      <c r="IN131" s="148"/>
      <c r="IO131" s="148"/>
      <c r="IP131" s="148"/>
      <c r="IQ131" s="148"/>
      <c r="IR131" s="148"/>
      <c r="IS131" s="148"/>
      <c r="IT131" s="148"/>
      <c r="IU131" s="148"/>
      <c r="IV131" s="148"/>
      <c r="IW131" s="148"/>
      <c r="IX131" s="148"/>
      <c r="IY131" s="148"/>
      <c r="IZ131" s="148"/>
      <c r="JA131" s="148"/>
      <c r="JB131" s="148"/>
      <c r="JC131" s="148"/>
      <c r="JD131" s="148"/>
      <c r="JE131" s="148"/>
      <c r="JF131" s="148"/>
      <c r="JG131" s="148"/>
      <c r="JH131" s="148"/>
      <c r="JI131" s="148"/>
      <c r="JJ131" s="148"/>
      <c r="JK131" s="148"/>
      <c r="JL131" s="148"/>
      <c r="JM131" s="148"/>
      <c r="JN131" s="148"/>
      <c r="JO131" s="148"/>
      <c r="JP131" s="148"/>
      <c r="JQ131" s="148"/>
      <c r="JR131" s="148"/>
      <c r="JS131" s="148"/>
      <c r="JT131" s="148"/>
      <c r="JU131" s="148"/>
      <c r="JV131" s="148"/>
      <c r="JW131" s="148"/>
      <c r="JX131" s="148"/>
      <c r="JY131" s="148"/>
      <c r="JZ131" s="148"/>
      <c r="KA131" s="148"/>
      <c r="KB131" s="148"/>
      <c r="KC131" s="148"/>
      <c r="KD131" s="148"/>
      <c r="KE131" s="148"/>
      <c r="KF131" s="148"/>
      <c r="KG131" s="148"/>
      <c r="KH131" s="148"/>
      <c r="KI131" s="148"/>
      <c r="KJ131" s="148"/>
      <c r="KK131" s="148"/>
      <c r="KL131" s="148"/>
      <c r="KM131" s="148"/>
      <c r="KN131" s="148"/>
      <c r="KO131" s="148"/>
    </row>
    <row r="132" spans="1:301" ht="10" customHeight="1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8"/>
      <c r="BE132" s="148"/>
      <c r="BF132" s="148"/>
      <c r="BG132" s="148"/>
      <c r="BH132" s="148"/>
      <c r="BI132" s="148"/>
      <c r="BJ132" s="148"/>
      <c r="BK132" s="148"/>
      <c r="BL132" s="148"/>
      <c r="BM132" s="148"/>
      <c r="BN132" s="148"/>
      <c r="BO132" s="148"/>
      <c r="BP132" s="148"/>
      <c r="BQ132" s="148"/>
      <c r="BR132" s="148"/>
      <c r="BS132" s="148"/>
      <c r="BT132" s="148"/>
      <c r="BU132" s="148"/>
      <c r="BV132" s="148"/>
      <c r="BW132" s="148"/>
      <c r="BX132" s="148"/>
      <c r="BY132" s="148"/>
      <c r="BZ132" s="148"/>
      <c r="CA132" s="148"/>
      <c r="CB132" s="148"/>
      <c r="CC132" s="148"/>
      <c r="CD132" s="148"/>
      <c r="CE132" s="148"/>
      <c r="CF132" s="148"/>
      <c r="CG132" s="148"/>
      <c r="CH132" s="148"/>
      <c r="CI132" s="148"/>
      <c r="CJ132" s="148"/>
      <c r="CK132" s="148"/>
      <c r="CL132" s="148"/>
      <c r="CM132" s="148"/>
      <c r="CN132" s="148"/>
      <c r="CO132" s="148"/>
      <c r="CP132" s="148"/>
      <c r="CQ132" s="148"/>
      <c r="CR132" s="148"/>
      <c r="CS132" s="148"/>
      <c r="CT132" s="148"/>
      <c r="CU132" s="148"/>
      <c r="CV132" s="148"/>
      <c r="CW132" s="148"/>
      <c r="CX132" s="148"/>
      <c r="CY132" s="148"/>
      <c r="CZ132" s="148"/>
      <c r="DA132" s="148"/>
      <c r="DB132" s="148"/>
      <c r="DC132" s="148"/>
      <c r="DD132" s="148"/>
      <c r="DE132" s="148"/>
      <c r="DF132" s="148"/>
      <c r="DG132" s="148"/>
      <c r="DH132" s="148"/>
      <c r="DI132" s="148"/>
      <c r="DJ132" s="148"/>
      <c r="DK132" s="148"/>
      <c r="DL132" s="148"/>
      <c r="DM132" s="148"/>
      <c r="DN132" s="148"/>
      <c r="DO132" s="148"/>
      <c r="DP132" s="148"/>
      <c r="DQ132" s="148"/>
      <c r="DR132" s="148"/>
      <c r="DS132" s="148"/>
      <c r="DT132" s="148"/>
      <c r="DU132" s="148"/>
      <c r="DV132" s="148"/>
      <c r="DW132" s="148"/>
      <c r="DX132" s="148"/>
      <c r="DY132" s="148"/>
      <c r="DZ132" s="148"/>
      <c r="EA132" s="148"/>
      <c r="EB132" s="148"/>
      <c r="EC132" s="148"/>
      <c r="ED132" s="148"/>
      <c r="EE132" s="148"/>
      <c r="EF132" s="148"/>
      <c r="EG132" s="148"/>
      <c r="EH132" s="148"/>
      <c r="EI132" s="148"/>
      <c r="EJ132" s="148"/>
      <c r="EK132" s="148"/>
      <c r="EL132" s="148"/>
      <c r="EM132" s="148"/>
      <c r="EN132" s="148"/>
      <c r="EO132" s="148"/>
      <c r="EP132" s="148"/>
      <c r="EQ132" s="148"/>
      <c r="ER132" s="148"/>
      <c r="ES132" s="148"/>
      <c r="ET132" s="148"/>
      <c r="EU132" s="148"/>
      <c r="EV132" s="148"/>
      <c r="EW132" s="148"/>
      <c r="EX132" s="148"/>
      <c r="EY132" s="148"/>
      <c r="EZ132" s="148"/>
      <c r="FA132" s="148"/>
      <c r="FB132" s="148"/>
      <c r="FC132" s="148"/>
      <c r="FD132" s="148"/>
      <c r="FE132" s="148"/>
      <c r="FF132" s="148"/>
      <c r="FG132" s="148"/>
      <c r="FH132" s="148"/>
      <c r="FI132" s="148"/>
      <c r="FJ132" s="148"/>
      <c r="FK132" s="148"/>
      <c r="FL132" s="148"/>
      <c r="FM132" s="148"/>
      <c r="FN132" s="148"/>
      <c r="FO132" s="148"/>
      <c r="FP132" s="148"/>
      <c r="FQ132" s="148"/>
      <c r="FR132" s="148"/>
      <c r="FS132" s="148"/>
      <c r="FT132" s="148"/>
      <c r="FU132" s="148"/>
      <c r="FV132" s="148"/>
      <c r="FW132" s="148"/>
      <c r="FX132" s="148"/>
      <c r="FY132" s="148"/>
      <c r="FZ132" s="148"/>
      <c r="GA132" s="148"/>
      <c r="GB132" s="148"/>
      <c r="GC132" s="148"/>
      <c r="GD132" s="148"/>
      <c r="GE132" s="148"/>
      <c r="GF132" s="148"/>
      <c r="GG132" s="148"/>
      <c r="GH132" s="148"/>
      <c r="GI132" s="148"/>
      <c r="GJ132" s="148"/>
      <c r="GK132" s="148"/>
      <c r="GL132" s="148"/>
      <c r="GM132" s="148"/>
      <c r="GN132" s="148"/>
      <c r="GO132" s="148"/>
      <c r="GP132" s="148"/>
      <c r="GQ132" s="148"/>
      <c r="GR132" s="148"/>
      <c r="GS132" s="148"/>
      <c r="GT132" s="148"/>
      <c r="GU132" s="148"/>
      <c r="GV132" s="148"/>
      <c r="GW132" s="148"/>
      <c r="GX132" s="148"/>
      <c r="GY132" s="148"/>
      <c r="GZ132" s="148"/>
      <c r="HA132" s="148"/>
      <c r="HB132" s="148"/>
      <c r="HC132" s="148"/>
      <c r="HD132" s="148"/>
      <c r="HE132" s="148"/>
      <c r="HF132" s="148"/>
      <c r="HG132" s="148"/>
      <c r="HH132" s="148"/>
      <c r="HI132" s="148"/>
      <c r="HJ132" s="148"/>
      <c r="HK132" s="148"/>
      <c r="HL132" s="148"/>
      <c r="HM132" s="148"/>
      <c r="HN132" s="148"/>
      <c r="HO132" s="148"/>
      <c r="HP132" s="148"/>
      <c r="HQ132" s="148"/>
      <c r="HR132" s="148"/>
      <c r="HS132" s="148"/>
      <c r="HT132" s="148"/>
      <c r="HU132" s="148"/>
      <c r="HV132" s="148"/>
      <c r="HW132" s="148"/>
      <c r="HX132" s="148"/>
      <c r="HY132" s="148"/>
      <c r="HZ132" s="148"/>
      <c r="IA132" s="148"/>
      <c r="IB132" s="148"/>
      <c r="IC132" s="148"/>
      <c r="ID132" s="148"/>
      <c r="IE132" s="148"/>
      <c r="IF132" s="148"/>
      <c r="IG132" s="148"/>
      <c r="IH132" s="148"/>
      <c r="II132" s="148"/>
      <c r="IJ132" s="148"/>
      <c r="IK132" s="148"/>
      <c r="IL132" s="148"/>
      <c r="IM132" s="148"/>
      <c r="IN132" s="148"/>
      <c r="IO132" s="148"/>
      <c r="IP132" s="148"/>
      <c r="IQ132" s="148"/>
      <c r="IR132" s="148"/>
      <c r="IS132" s="148"/>
      <c r="IT132" s="148"/>
      <c r="IU132" s="148"/>
      <c r="IV132" s="148"/>
      <c r="IW132" s="148"/>
      <c r="IX132" s="148"/>
      <c r="IY132" s="148"/>
      <c r="IZ132" s="148"/>
      <c r="JA132" s="148"/>
      <c r="JB132" s="148"/>
      <c r="JC132" s="148"/>
      <c r="JD132" s="148"/>
      <c r="JE132" s="148"/>
      <c r="JF132" s="148"/>
      <c r="JG132" s="148"/>
      <c r="JH132" s="148"/>
      <c r="JI132" s="148"/>
      <c r="JJ132" s="148"/>
      <c r="JK132" s="148"/>
      <c r="JL132" s="148"/>
      <c r="JM132" s="148"/>
      <c r="JN132" s="148"/>
      <c r="JO132" s="148"/>
      <c r="JP132" s="148"/>
      <c r="JQ132" s="148"/>
      <c r="JR132" s="148"/>
      <c r="JS132" s="148"/>
      <c r="JT132" s="148"/>
      <c r="JU132" s="148"/>
      <c r="JV132" s="148"/>
      <c r="JW132" s="148"/>
      <c r="JX132" s="148"/>
      <c r="JY132" s="148"/>
      <c r="JZ132" s="148"/>
      <c r="KA132" s="148"/>
      <c r="KB132" s="148"/>
      <c r="KC132" s="148"/>
      <c r="KD132" s="148"/>
      <c r="KE132" s="148"/>
      <c r="KF132" s="148"/>
      <c r="KG132" s="148"/>
      <c r="KH132" s="148"/>
      <c r="KI132" s="148"/>
      <c r="KJ132" s="148"/>
      <c r="KK132" s="148"/>
      <c r="KL132" s="148"/>
      <c r="KM132" s="148"/>
      <c r="KN132" s="148"/>
      <c r="KO132" s="148"/>
    </row>
    <row r="133" spans="1:301" ht="10" customHeight="1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48"/>
      <c r="BX133" s="148"/>
      <c r="BY133" s="148"/>
      <c r="BZ133" s="148"/>
      <c r="CA133" s="148"/>
      <c r="CB133" s="148"/>
      <c r="CC133" s="148"/>
      <c r="CD133" s="148"/>
      <c r="CE133" s="148"/>
      <c r="CF133" s="148"/>
      <c r="CG133" s="148"/>
      <c r="CH133" s="148"/>
      <c r="CI133" s="148"/>
      <c r="CJ133" s="148"/>
      <c r="CK133" s="148"/>
      <c r="CL133" s="148"/>
      <c r="CM133" s="148"/>
      <c r="CN133" s="148"/>
      <c r="CO133" s="148"/>
      <c r="CP133" s="148"/>
      <c r="CQ133" s="148"/>
      <c r="CR133" s="148"/>
      <c r="CS133" s="148"/>
      <c r="CT133" s="148"/>
      <c r="CU133" s="148"/>
      <c r="CV133" s="148"/>
      <c r="CW133" s="148"/>
      <c r="CX133" s="148"/>
      <c r="CY133" s="148"/>
      <c r="CZ133" s="148"/>
      <c r="DA133" s="148"/>
      <c r="DB133" s="148"/>
      <c r="DC133" s="148"/>
      <c r="DD133" s="148"/>
      <c r="DE133" s="148"/>
      <c r="DF133" s="148"/>
      <c r="DG133" s="148"/>
      <c r="DH133" s="148"/>
      <c r="DI133" s="148"/>
      <c r="DJ133" s="148"/>
      <c r="DK133" s="148"/>
      <c r="DL133" s="148"/>
      <c r="DM133" s="148"/>
      <c r="DN133" s="148"/>
      <c r="DO133" s="148"/>
      <c r="DP133" s="148"/>
      <c r="DQ133" s="148"/>
      <c r="DR133" s="148"/>
      <c r="DS133" s="148"/>
      <c r="DT133" s="148"/>
      <c r="DU133" s="148"/>
      <c r="DV133" s="148"/>
      <c r="DW133" s="148"/>
      <c r="DX133" s="148"/>
      <c r="DY133" s="148"/>
      <c r="DZ133" s="148"/>
      <c r="EA133" s="148"/>
      <c r="EB133" s="148"/>
      <c r="EC133" s="148"/>
      <c r="ED133" s="148"/>
      <c r="EE133" s="148"/>
      <c r="EF133" s="148"/>
      <c r="EG133" s="148"/>
      <c r="EH133" s="148"/>
      <c r="EI133" s="148"/>
      <c r="EJ133" s="148"/>
      <c r="EK133" s="148"/>
      <c r="EL133" s="148"/>
      <c r="EM133" s="148"/>
      <c r="EN133" s="148"/>
      <c r="EO133" s="148"/>
      <c r="EP133" s="148"/>
      <c r="EQ133" s="148"/>
      <c r="ER133" s="148"/>
      <c r="ES133" s="148"/>
      <c r="ET133" s="148"/>
      <c r="EU133" s="148"/>
      <c r="EV133" s="148"/>
      <c r="EW133" s="148"/>
      <c r="EX133" s="148"/>
      <c r="EY133" s="148"/>
      <c r="EZ133" s="148"/>
      <c r="FA133" s="148"/>
      <c r="FB133" s="148"/>
      <c r="FC133" s="148"/>
      <c r="FD133" s="148"/>
      <c r="FE133" s="148"/>
      <c r="FF133" s="148"/>
      <c r="FG133" s="148"/>
      <c r="FH133" s="148"/>
      <c r="FI133" s="148"/>
      <c r="FJ133" s="148"/>
      <c r="FK133" s="148"/>
      <c r="FL133" s="148"/>
      <c r="FM133" s="148"/>
      <c r="FN133" s="148"/>
      <c r="FO133" s="148"/>
      <c r="FP133" s="148"/>
      <c r="FQ133" s="148"/>
      <c r="FR133" s="148"/>
      <c r="FS133" s="148"/>
      <c r="FT133" s="148"/>
      <c r="FU133" s="148"/>
      <c r="FV133" s="148"/>
      <c r="FW133" s="148"/>
      <c r="FX133" s="148"/>
      <c r="FY133" s="148"/>
      <c r="FZ133" s="148"/>
      <c r="GA133" s="148"/>
      <c r="GB133" s="148"/>
      <c r="GC133" s="148"/>
      <c r="GD133" s="148"/>
      <c r="GE133" s="148"/>
      <c r="GF133" s="148"/>
      <c r="GG133" s="148"/>
      <c r="GH133" s="148"/>
      <c r="GI133" s="148"/>
      <c r="GJ133" s="148"/>
      <c r="GK133" s="148"/>
      <c r="GL133" s="148"/>
      <c r="GM133" s="148"/>
      <c r="GN133" s="148"/>
      <c r="GO133" s="148"/>
      <c r="GP133" s="148"/>
      <c r="GQ133" s="148"/>
      <c r="GR133" s="148"/>
      <c r="GS133" s="148"/>
      <c r="GT133" s="148"/>
      <c r="GU133" s="148"/>
      <c r="GV133" s="148"/>
      <c r="GW133" s="148"/>
      <c r="GX133" s="148"/>
      <c r="GY133" s="148"/>
      <c r="GZ133" s="148"/>
      <c r="HA133" s="148"/>
      <c r="HB133" s="148"/>
      <c r="HC133" s="148"/>
      <c r="HD133" s="148"/>
      <c r="HE133" s="148"/>
      <c r="HF133" s="148"/>
      <c r="HG133" s="148"/>
      <c r="HH133" s="148"/>
      <c r="HI133" s="148"/>
      <c r="HJ133" s="148"/>
      <c r="HK133" s="148"/>
      <c r="HL133" s="148"/>
      <c r="HM133" s="148"/>
      <c r="HN133" s="148"/>
      <c r="HO133" s="148"/>
      <c r="HP133" s="148"/>
      <c r="HQ133" s="148"/>
      <c r="HR133" s="148"/>
      <c r="HS133" s="148"/>
      <c r="HT133" s="148"/>
      <c r="HU133" s="148"/>
      <c r="HV133" s="148"/>
      <c r="HW133" s="148"/>
      <c r="HX133" s="148"/>
      <c r="HY133" s="148"/>
      <c r="HZ133" s="148"/>
      <c r="IA133" s="148"/>
      <c r="IB133" s="148"/>
      <c r="IC133" s="148"/>
      <c r="ID133" s="148"/>
      <c r="IE133" s="148"/>
      <c r="IF133" s="148"/>
      <c r="IG133" s="148"/>
      <c r="IH133" s="148"/>
      <c r="II133" s="148"/>
      <c r="IJ133" s="148"/>
      <c r="IK133" s="148"/>
      <c r="IL133" s="148"/>
      <c r="IM133" s="148"/>
      <c r="IN133" s="148"/>
      <c r="IO133" s="148"/>
      <c r="IP133" s="148"/>
      <c r="IQ133" s="148"/>
      <c r="IR133" s="148"/>
      <c r="IS133" s="148"/>
      <c r="IT133" s="148"/>
      <c r="IU133" s="148"/>
      <c r="IV133" s="148"/>
      <c r="IW133" s="148"/>
      <c r="IX133" s="148"/>
      <c r="IY133" s="148"/>
      <c r="IZ133" s="148"/>
      <c r="JA133" s="148"/>
      <c r="JB133" s="148"/>
      <c r="JC133" s="148"/>
      <c r="JD133" s="148"/>
      <c r="JE133" s="148"/>
      <c r="JF133" s="148"/>
      <c r="JG133" s="148"/>
      <c r="JH133" s="148"/>
      <c r="JI133" s="148"/>
      <c r="JJ133" s="148"/>
      <c r="JK133" s="148"/>
      <c r="JL133" s="148"/>
      <c r="JM133" s="148"/>
      <c r="JN133" s="148"/>
      <c r="JO133" s="148"/>
      <c r="JP133" s="148"/>
      <c r="JQ133" s="148"/>
      <c r="JR133" s="148"/>
      <c r="JS133" s="148"/>
      <c r="JT133" s="148"/>
      <c r="JU133" s="148"/>
      <c r="JV133" s="148"/>
      <c r="JW133" s="148"/>
      <c r="JX133" s="148"/>
      <c r="JY133" s="148"/>
      <c r="JZ133" s="148"/>
      <c r="KA133" s="148"/>
      <c r="KB133" s="148"/>
      <c r="KC133" s="148"/>
      <c r="KD133" s="148"/>
      <c r="KE133" s="148"/>
      <c r="KF133" s="148"/>
      <c r="KG133" s="148"/>
      <c r="KH133" s="148"/>
      <c r="KI133" s="148"/>
      <c r="KJ133" s="148"/>
      <c r="KK133" s="148"/>
      <c r="KL133" s="148"/>
      <c r="KM133" s="148"/>
      <c r="KN133" s="148"/>
      <c r="KO133" s="148"/>
    </row>
    <row r="134" spans="1:301" ht="10" customHeight="1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48"/>
      <c r="BO134" s="148"/>
      <c r="BP134" s="148"/>
      <c r="BQ134" s="148"/>
      <c r="BR134" s="148"/>
      <c r="BS134" s="148"/>
      <c r="BT134" s="148"/>
      <c r="BU134" s="148"/>
      <c r="BV134" s="148"/>
      <c r="BW134" s="148"/>
      <c r="BX134" s="148"/>
      <c r="BY134" s="148"/>
      <c r="BZ134" s="148"/>
      <c r="CA134" s="148"/>
      <c r="CB134" s="148"/>
      <c r="CC134" s="148"/>
      <c r="CD134" s="148"/>
      <c r="CE134" s="148"/>
      <c r="CF134" s="148"/>
      <c r="CG134" s="148"/>
      <c r="CH134" s="148"/>
      <c r="CI134" s="148"/>
      <c r="CJ134" s="148"/>
      <c r="CK134" s="148"/>
      <c r="CL134" s="148"/>
      <c r="CM134" s="148"/>
      <c r="CN134" s="148"/>
      <c r="CO134" s="148"/>
      <c r="CP134" s="148"/>
      <c r="CQ134" s="148"/>
      <c r="CR134" s="148"/>
      <c r="CS134" s="148"/>
      <c r="CT134" s="148"/>
      <c r="CU134" s="148"/>
      <c r="CV134" s="148"/>
      <c r="CW134" s="148"/>
      <c r="CX134" s="148"/>
      <c r="CY134" s="148"/>
      <c r="CZ134" s="148"/>
      <c r="DA134" s="148"/>
      <c r="DB134" s="148"/>
      <c r="DC134" s="148"/>
      <c r="DD134" s="148"/>
      <c r="DE134" s="148"/>
      <c r="DF134" s="148"/>
      <c r="DG134" s="148"/>
      <c r="DH134" s="148"/>
      <c r="DI134" s="148"/>
      <c r="DJ134" s="148"/>
      <c r="DK134" s="148"/>
      <c r="DL134" s="148"/>
      <c r="DM134" s="148"/>
      <c r="DN134" s="148"/>
      <c r="DO134" s="148"/>
      <c r="DP134" s="148"/>
      <c r="DQ134" s="148"/>
      <c r="DR134" s="148"/>
      <c r="DS134" s="148"/>
      <c r="DT134" s="148"/>
      <c r="DU134" s="148"/>
      <c r="DV134" s="148"/>
      <c r="DW134" s="148"/>
      <c r="DX134" s="148"/>
      <c r="DY134" s="148"/>
      <c r="DZ134" s="148"/>
      <c r="EA134" s="148"/>
      <c r="EB134" s="148"/>
      <c r="EC134" s="148"/>
      <c r="ED134" s="148"/>
      <c r="EE134" s="148"/>
      <c r="EF134" s="148"/>
      <c r="EG134" s="148"/>
      <c r="EH134" s="148"/>
      <c r="EI134" s="148"/>
      <c r="EJ134" s="148"/>
      <c r="EK134" s="148"/>
      <c r="EL134" s="148"/>
      <c r="EM134" s="148"/>
      <c r="EN134" s="148"/>
      <c r="EO134" s="148"/>
      <c r="EP134" s="148"/>
      <c r="EQ134" s="148"/>
      <c r="ER134" s="148"/>
      <c r="ES134" s="148"/>
      <c r="ET134" s="148"/>
      <c r="EU134" s="148"/>
      <c r="EV134" s="148"/>
      <c r="EW134" s="148"/>
      <c r="EX134" s="148"/>
      <c r="EY134" s="148"/>
      <c r="EZ134" s="148"/>
      <c r="FA134" s="148"/>
      <c r="FB134" s="148"/>
      <c r="FC134" s="148"/>
      <c r="FD134" s="148"/>
      <c r="FE134" s="148"/>
      <c r="FF134" s="148"/>
      <c r="FG134" s="148"/>
      <c r="FH134" s="148"/>
      <c r="FI134" s="148"/>
      <c r="FJ134" s="148"/>
      <c r="FK134" s="148"/>
      <c r="FL134" s="148"/>
      <c r="FM134" s="148"/>
      <c r="FN134" s="148"/>
      <c r="FO134" s="148"/>
      <c r="FP134" s="148"/>
      <c r="FQ134" s="148"/>
      <c r="FR134" s="148"/>
      <c r="FS134" s="148"/>
      <c r="FT134" s="148"/>
      <c r="FU134" s="148"/>
      <c r="FV134" s="148"/>
      <c r="FW134" s="148"/>
      <c r="FX134" s="148"/>
      <c r="FY134" s="148"/>
      <c r="FZ134" s="148"/>
      <c r="GA134" s="148"/>
      <c r="GB134" s="148"/>
      <c r="GC134" s="148"/>
      <c r="GD134" s="148"/>
      <c r="GE134" s="148"/>
      <c r="GF134" s="148"/>
      <c r="GG134" s="148"/>
      <c r="GH134" s="148"/>
      <c r="GI134" s="148"/>
      <c r="GJ134" s="148"/>
      <c r="GK134" s="148"/>
      <c r="GL134" s="148"/>
      <c r="GM134" s="148"/>
      <c r="GN134" s="148"/>
      <c r="GO134" s="148"/>
      <c r="GP134" s="148"/>
      <c r="GQ134" s="148"/>
      <c r="GR134" s="148"/>
      <c r="GS134" s="148"/>
      <c r="GT134" s="148"/>
      <c r="GU134" s="148"/>
      <c r="GV134" s="148"/>
      <c r="GW134" s="148"/>
      <c r="GX134" s="148"/>
      <c r="GY134" s="148"/>
      <c r="GZ134" s="148"/>
      <c r="HA134" s="148"/>
      <c r="HB134" s="148"/>
      <c r="HC134" s="148"/>
      <c r="HD134" s="148"/>
      <c r="HE134" s="148"/>
      <c r="HF134" s="148"/>
      <c r="HG134" s="148"/>
      <c r="HH134" s="148"/>
      <c r="HI134" s="148"/>
      <c r="HJ134" s="148"/>
      <c r="HK134" s="148"/>
      <c r="HL134" s="148"/>
      <c r="HM134" s="148"/>
      <c r="HN134" s="148"/>
      <c r="HO134" s="148"/>
      <c r="HP134" s="148"/>
      <c r="HQ134" s="148"/>
      <c r="HR134" s="148"/>
      <c r="HS134" s="148"/>
      <c r="HT134" s="148"/>
      <c r="HU134" s="148"/>
      <c r="HV134" s="148"/>
      <c r="HW134" s="148"/>
      <c r="HX134" s="148"/>
      <c r="HY134" s="148"/>
      <c r="HZ134" s="148"/>
      <c r="IA134" s="148"/>
      <c r="IB134" s="148"/>
      <c r="IC134" s="148"/>
      <c r="ID134" s="148"/>
      <c r="IE134" s="148"/>
      <c r="IF134" s="148"/>
      <c r="IG134" s="148"/>
      <c r="IH134" s="148"/>
      <c r="II134" s="148"/>
      <c r="IJ134" s="148"/>
      <c r="IK134" s="148"/>
      <c r="IL134" s="148"/>
      <c r="IM134" s="148"/>
      <c r="IN134" s="148"/>
      <c r="IO134" s="148"/>
      <c r="IP134" s="148"/>
      <c r="IQ134" s="148"/>
      <c r="IR134" s="148"/>
      <c r="IS134" s="148"/>
      <c r="IT134" s="148"/>
      <c r="IU134" s="148"/>
      <c r="IV134" s="148"/>
      <c r="IW134" s="148"/>
      <c r="IX134" s="148"/>
      <c r="IY134" s="148"/>
      <c r="IZ134" s="148"/>
      <c r="JA134" s="148"/>
      <c r="JB134" s="148"/>
      <c r="JC134" s="148"/>
      <c r="JD134" s="148"/>
      <c r="JE134" s="148"/>
      <c r="JF134" s="148"/>
      <c r="JG134" s="148"/>
      <c r="JH134" s="148"/>
      <c r="JI134" s="148"/>
      <c r="JJ134" s="148"/>
      <c r="JK134" s="148"/>
      <c r="JL134" s="148"/>
      <c r="JM134" s="148"/>
      <c r="JN134" s="148"/>
      <c r="JO134" s="148"/>
      <c r="JP134" s="148"/>
      <c r="JQ134" s="148"/>
      <c r="JR134" s="148"/>
      <c r="JS134" s="148"/>
      <c r="JT134" s="148"/>
      <c r="JU134" s="148"/>
      <c r="JV134" s="148"/>
      <c r="JW134" s="148"/>
      <c r="JX134" s="148"/>
      <c r="JY134" s="148"/>
      <c r="JZ134" s="148"/>
      <c r="KA134" s="148"/>
      <c r="KB134" s="148"/>
      <c r="KC134" s="148"/>
      <c r="KD134" s="148"/>
      <c r="KE134" s="148"/>
      <c r="KF134" s="148"/>
      <c r="KG134" s="148"/>
      <c r="KH134" s="148"/>
      <c r="KI134" s="148"/>
      <c r="KJ134" s="148"/>
      <c r="KK134" s="148"/>
      <c r="KL134" s="148"/>
      <c r="KM134" s="148"/>
      <c r="KN134" s="148"/>
      <c r="KO134" s="148"/>
    </row>
    <row r="135" spans="1:301" ht="10" customHeight="1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48"/>
      <c r="BO135" s="148"/>
      <c r="BP135" s="148"/>
      <c r="BQ135" s="148"/>
      <c r="BR135" s="148"/>
      <c r="BS135" s="148"/>
      <c r="BT135" s="148"/>
      <c r="BU135" s="148"/>
      <c r="BV135" s="148"/>
      <c r="BW135" s="148"/>
      <c r="BX135" s="148"/>
      <c r="BY135" s="148"/>
      <c r="BZ135" s="148"/>
      <c r="CA135" s="148"/>
      <c r="CB135" s="148"/>
      <c r="CC135" s="148"/>
      <c r="CD135" s="148"/>
      <c r="CE135" s="148"/>
      <c r="CF135" s="148"/>
      <c r="CG135" s="148"/>
      <c r="CH135" s="148"/>
      <c r="CI135" s="148"/>
      <c r="CJ135" s="148"/>
      <c r="CK135" s="148"/>
      <c r="CL135" s="148"/>
      <c r="CM135" s="148"/>
      <c r="CN135" s="148"/>
      <c r="CO135" s="148"/>
      <c r="CP135" s="148"/>
      <c r="CQ135" s="148"/>
      <c r="CR135" s="148"/>
      <c r="CS135" s="148"/>
      <c r="CT135" s="148"/>
      <c r="CU135" s="148"/>
      <c r="CV135" s="148"/>
      <c r="CW135" s="148"/>
      <c r="CX135" s="148"/>
      <c r="CY135" s="148"/>
      <c r="CZ135" s="148"/>
      <c r="DA135" s="148"/>
      <c r="DB135" s="148"/>
      <c r="DC135" s="148"/>
      <c r="DD135" s="148"/>
      <c r="DE135" s="148"/>
      <c r="DF135" s="148"/>
      <c r="DG135" s="148"/>
      <c r="DH135" s="148"/>
      <c r="DI135" s="148"/>
      <c r="DJ135" s="148"/>
      <c r="DK135" s="148"/>
      <c r="DL135" s="148"/>
      <c r="DM135" s="148"/>
      <c r="DN135" s="148"/>
      <c r="DO135" s="148"/>
      <c r="DP135" s="148"/>
      <c r="DQ135" s="148"/>
      <c r="DR135" s="148"/>
      <c r="DS135" s="148"/>
      <c r="DT135" s="148"/>
      <c r="DU135" s="148"/>
      <c r="DV135" s="148"/>
      <c r="DW135" s="148"/>
      <c r="DX135" s="148"/>
      <c r="DY135" s="148"/>
      <c r="DZ135" s="148"/>
      <c r="EA135" s="148"/>
      <c r="EB135" s="148"/>
      <c r="EC135" s="148"/>
      <c r="ED135" s="148"/>
      <c r="EE135" s="148"/>
      <c r="EF135" s="148"/>
      <c r="EG135" s="148"/>
      <c r="EH135" s="148"/>
      <c r="EI135" s="148"/>
      <c r="EJ135" s="148"/>
      <c r="EK135" s="148"/>
      <c r="EL135" s="148"/>
      <c r="EM135" s="148"/>
      <c r="EN135" s="148"/>
      <c r="EO135" s="148"/>
      <c r="EP135" s="148"/>
      <c r="EQ135" s="148"/>
      <c r="ER135" s="148"/>
      <c r="ES135" s="148"/>
      <c r="ET135" s="148"/>
      <c r="EU135" s="148"/>
      <c r="EV135" s="148"/>
      <c r="EW135" s="148"/>
      <c r="EX135" s="148"/>
      <c r="EY135" s="148"/>
      <c r="EZ135" s="148"/>
      <c r="FA135" s="148"/>
      <c r="FB135" s="148"/>
      <c r="FC135" s="148"/>
      <c r="FD135" s="148"/>
      <c r="FE135" s="148"/>
      <c r="FF135" s="148"/>
      <c r="FG135" s="148"/>
      <c r="FH135" s="148"/>
      <c r="FI135" s="148"/>
      <c r="FJ135" s="148"/>
      <c r="FK135" s="148"/>
      <c r="FL135" s="148"/>
      <c r="FM135" s="148"/>
      <c r="FN135" s="148"/>
      <c r="FO135" s="148"/>
      <c r="FP135" s="148"/>
      <c r="FQ135" s="148"/>
      <c r="FR135" s="148"/>
      <c r="FS135" s="148"/>
      <c r="FT135" s="148"/>
      <c r="FU135" s="148"/>
      <c r="FV135" s="148"/>
      <c r="FW135" s="148"/>
      <c r="FX135" s="148"/>
      <c r="FY135" s="148"/>
      <c r="FZ135" s="148"/>
      <c r="GA135" s="148"/>
      <c r="GB135" s="148"/>
      <c r="GC135" s="148"/>
      <c r="GD135" s="148"/>
      <c r="GE135" s="148"/>
      <c r="GF135" s="148"/>
      <c r="GG135" s="148"/>
      <c r="GH135" s="148"/>
      <c r="GI135" s="148"/>
      <c r="GJ135" s="148"/>
      <c r="GK135" s="148"/>
      <c r="GL135" s="148"/>
      <c r="GM135" s="148"/>
      <c r="GN135" s="148"/>
      <c r="GO135" s="148"/>
      <c r="GP135" s="148"/>
      <c r="GQ135" s="148"/>
      <c r="GR135" s="148"/>
      <c r="GS135" s="148"/>
      <c r="GT135" s="148"/>
      <c r="GU135" s="148"/>
      <c r="GV135" s="148"/>
      <c r="GW135" s="148"/>
      <c r="GX135" s="148"/>
      <c r="GY135" s="148"/>
      <c r="GZ135" s="148"/>
      <c r="HA135" s="148"/>
      <c r="HB135" s="148"/>
      <c r="HC135" s="148"/>
      <c r="HD135" s="148"/>
      <c r="HE135" s="148"/>
      <c r="HF135" s="148"/>
      <c r="HG135" s="148"/>
      <c r="HH135" s="148"/>
      <c r="HI135" s="148"/>
      <c r="HJ135" s="148"/>
      <c r="HK135" s="148"/>
      <c r="HL135" s="148"/>
      <c r="HM135" s="148"/>
      <c r="HN135" s="148"/>
      <c r="HO135" s="148"/>
      <c r="HP135" s="148"/>
      <c r="HQ135" s="148"/>
      <c r="HR135" s="148"/>
      <c r="HS135" s="148"/>
      <c r="HT135" s="148"/>
      <c r="HU135" s="148"/>
      <c r="HV135" s="148"/>
      <c r="HW135" s="148"/>
      <c r="HX135" s="148"/>
      <c r="HY135" s="148"/>
      <c r="HZ135" s="148"/>
      <c r="IA135" s="148"/>
      <c r="IB135" s="148"/>
      <c r="IC135" s="148"/>
      <c r="ID135" s="148"/>
      <c r="IE135" s="148"/>
      <c r="IF135" s="148"/>
      <c r="IG135" s="148"/>
      <c r="IH135" s="148"/>
      <c r="II135" s="148"/>
      <c r="IJ135" s="148"/>
      <c r="IK135" s="148"/>
      <c r="IL135" s="148"/>
      <c r="IM135" s="148"/>
      <c r="IN135" s="148"/>
      <c r="IO135" s="148"/>
      <c r="IP135" s="148"/>
      <c r="IQ135" s="148"/>
      <c r="IR135" s="148"/>
      <c r="IS135" s="148"/>
      <c r="IT135" s="148"/>
      <c r="IU135" s="148"/>
      <c r="IV135" s="148"/>
      <c r="IW135" s="148"/>
      <c r="IX135" s="148"/>
      <c r="IY135" s="148"/>
      <c r="IZ135" s="148"/>
      <c r="JA135" s="148"/>
      <c r="JB135" s="148"/>
      <c r="JC135" s="148"/>
      <c r="JD135" s="148"/>
      <c r="JE135" s="148"/>
      <c r="JF135" s="148"/>
      <c r="JG135" s="148"/>
      <c r="JH135" s="148"/>
      <c r="JI135" s="148"/>
      <c r="JJ135" s="148"/>
      <c r="JK135" s="148"/>
      <c r="JL135" s="148"/>
      <c r="JM135" s="148"/>
      <c r="JN135" s="148"/>
      <c r="JO135" s="148"/>
      <c r="JP135" s="148"/>
      <c r="JQ135" s="148"/>
      <c r="JR135" s="148"/>
      <c r="JS135" s="148"/>
      <c r="JT135" s="148"/>
      <c r="JU135" s="148"/>
      <c r="JV135" s="148"/>
      <c r="JW135" s="148"/>
      <c r="JX135" s="148"/>
      <c r="JY135" s="148"/>
      <c r="JZ135" s="148"/>
      <c r="KA135" s="148"/>
      <c r="KB135" s="148"/>
      <c r="KC135" s="148"/>
      <c r="KD135" s="148"/>
      <c r="KE135" s="148"/>
      <c r="KF135" s="148"/>
      <c r="KG135" s="148"/>
      <c r="KH135" s="148"/>
      <c r="KI135" s="148"/>
      <c r="KJ135" s="148"/>
      <c r="KK135" s="148"/>
      <c r="KL135" s="148"/>
      <c r="KM135" s="148"/>
      <c r="KN135" s="148"/>
      <c r="KO135" s="148"/>
    </row>
    <row r="136" spans="1:301" ht="10" customHeight="1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8"/>
      <c r="BN136" s="148"/>
      <c r="BO136" s="148"/>
      <c r="BP136" s="148"/>
      <c r="BQ136" s="148"/>
      <c r="BR136" s="148"/>
      <c r="BS136" s="148"/>
      <c r="BT136" s="148"/>
      <c r="BU136" s="148"/>
      <c r="BV136" s="148"/>
      <c r="BW136" s="148"/>
      <c r="BX136" s="148"/>
      <c r="BY136" s="148"/>
      <c r="BZ136" s="148"/>
      <c r="CA136" s="148"/>
      <c r="CB136" s="148"/>
      <c r="CC136" s="148"/>
      <c r="CD136" s="148"/>
      <c r="CE136" s="148"/>
      <c r="CF136" s="148"/>
      <c r="CG136" s="148"/>
      <c r="CH136" s="148"/>
      <c r="CI136" s="148"/>
      <c r="CJ136" s="148"/>
      <c r="CK136" s="148"/>
      <c r="CL136" s="148"/>
      <c r="CM136" s="148"/>
      <c r="CN136" s="148"/>
      <c r="CO136" s="148"/>
      <c r="CP136" s="148"/>
      <c r="CQ136" s="148"/>
      <c r="CR136" s="148"/>
      <c r="CS136" s="148"/>
      <c r="CT136" s="148"/>
      <c r="CU136" s="148"/>
      <c r="CV136" s="148"/>
      <c r="CW136" s="148"/>
      <c r="CX136" s="148"/>
      <c r="CY136" s="148"/>
      <c r="CZ136" s="148"/>
      <c r="DA136" s="148"/>
      <c r="DB136" s="148"/>
      <c r="DC136" s="148"/>
      <c r="DD136" s="148"/>
      <c r="DE136" s="148"/>
      <c r="DF136" s="148"/>
      <c r="DG136" s="148"/>
      <c r="DH136" s="148"/>
      <c r="DI136" s="148"/>
      <c r="DJ136" s="148"/>
      <c r="DK136" s="148"/>
      <c r="DL136" s="148"/>
      <c r="DM136" s="148"/>
      <c r="DN136" s="148"/>
      <c r="DO136" s="148"/>
      <c r="DP136" s="148"/>
      <c r="DQ136" s="148"/>
      <c r="DR136" s="148"/>
      <c r="DS136" s="148"/>
      <c r="DT136" s="148"/>
      <c r="DU136" s="148"/>
      <c r="DV136" s="148"/>
      <c r="DW136" s="148"/>
      <c r="DX136" s="148"/>
      <c r="DY136" s="148"/>
      <c r="DZ136" s="148"/>
      <c r="EA136" s="148"/>
      <c r="EB136" s="148"/>
      <c r="EC136" s="148"/>
      <c r="ED136" s="148"/>
      <c r="EE136" s="148"/>
      <c r="EF136" s="148"/>
      <c r="EG136" s="148"/>
      <c r="EH136" s="148"/>
      <c r="EI136" s="148"/>
      <c r="EJ136" s="148"/>
      <c r="EK136" s="148"/>
      <c r="EL136" s="148"/>
      <c r="EM136" s="148"/>
      <c r="EN136" s="148"/>
      <c r="EO136" s="148"/>
      <c r="EP136" s="148"/>
      <c r="EQ136" s="148"/>
      <c r="ER136" s="148"/>
      <c r="ES136" s="148"/>
      <c r="ET136" s="148"/>
      <c r="EU136" s="148"/>
      <c r="EV136" s="148"/>
      <c r="EW136" s="148"/>
      <c r="EX136" s="148"/>
      <c r="EY136" s="148"/>
      <c r="EZ136" s="148"/>
      <c r="FA136" s="148"/>
      <c r="FB136" s="148"/>
      <c r="FC136" s="148"/>
      <c r="FD136" s="148"/>
      <c r="FE136" s="148"/>
      <c r="FF136" s="148"/>
      <c r="FG136" s="148"/>
      <c r="FH136" s="148"/>
      <c r="FI136" s="148"/>
      <c r="FJ136" s="148"/>
      <c r="FK136" s="148"/>
      <c r="FL136" s="148"/>
      <c r="FM136" s="148"/>
      <c r="FN136" s="148"/>
      <c r="FO136" s="148"/>
      <c r="FP136" s="148"/>
      <c r="FQ136" s="148"/>
      <c r="FR136" s="148"/>
      <c r="FS136" s="148"/>
      <c r="FT136" s="148"/>
      <c r="FU136" s="148"/>
      <c r="FV136" s="148"/>
      <c r="FW136" s="148"/>
      <c r="FX136" s="148"/>
      <c r="FY136" s="148"/>
      <c r="FZ136" s="148"/>
      <c r="GA136" s="148"/>
      <c r="GB136" s="148"/>
      <c r="GC136" s="148"/>
      <c r="GD136" s="148"/>
      <c r="GE136" s="148"/>
      <c r="GF136" s="148"/>
      <c r="GG136" s="148"/>
      <c r="GH136" s="148"/>
      <c r="GI136" s="148"/>
      <c r="GJ136" s="148"/>
      <c r="GK136" s="148"/>
      <c r="GL136" s="148"/>
      <c r="GM136" s="148"/>
      <c r="GN136" s="148"/>
      <c r="GO136" s="148"/>
      <c r="GP136" s="148"/>
      <c r="GQ136" s="148"/>
      <c r="GR136" s="148"/>
      <c r="GS136" s="148"/>
      <c r="GT136" s="148"/>
      <c r="GU136" s="148"/>
      <c r="GV136" s="148"/>
      <c r="GW136" s="148"/>
      <c r="GX136" s="148"/>
      <c r="GY136" s="148"/>
      <c r="GZ136" s="148"/>
      <c r="HA136" s="148"/>
      <c r="HB136" s="148"/>
      <c r="HC136" s="148"/>
      <c r="HD136" s="148"/>
      <c r="HE136" s="148"/>
      <c r="HF136" s="148"/>
      <c r="HG136" s="148"/>
      <c r="HH136" s="148"/>
      <c r="HI136" s="148"/>
      <c r="HJ136" s="148"/>
      <c r="HK136" s="148"/>
      <c r="HL136" s="148"/>
      <c r="HM136" s="148"/>
      <c r="HN136" s="148"/>
      <c r="HO136" s="148"/>
      <c r="HP136" s="148"/>
      <c r="HQ136" s="148"/>
      <c r="HR136" s="148"/>
      <c r="HS136" s="148"/>
      <c r="HT136" s="148"/>
      <c r="HU136" s="148"/>
      <c r="HV136" s="148"/>
      <c r="HW136" s="148"/>
      <c r="HX136" s="148"/>
      <c r="HY136" s="148"/>
      <c r="HZ136" s="148"/>
      <c r="IA136" s="148"/>
      <c r="IB136" s="148"/>
      <c r="IC136" s="148"/>
      <c r="ID136" s="148"/>
      <c r="IE136" s="148"/>
      <c r="IF136" s="148"/>
      <c r="IG136" s="148"/>
      <c r="IH136" s="148"/>
      <c r="II136" s="148"/>
      <c r="IJ136" s="148"/>
      <c r="IK136" s="148"/>
      <c r="IL136" s="148"/>
      <c r="IM136" s="148"/>
      <c r="IN136" s="148"/>
      <c r="IO136" s="148"/>
      <c r="IP136" s="148"/>
      <c r="IQ136" s="148"/>
      <c r="IR136" s="148"/>
      <c r="IS136" s="148"/>
      <c r="IT136" s="148"/>
      <c r="IU136" s="148"/>
      <c r="IV136" s="148"/>
      <c r="IW136" s="148"/>
      <c r="IX136" s="148"/>
      <c r="IY136" s="148"/>
      <c r="IZ136" s="148"/>
      <c r="JA136" s="148"/>
      <c r="JB136" s="148"/>
      <c r="JC136" s="148"/>
      <c r="JD136" s="148"/>
      <c r="JE136" s="148"/>
      <c r="JF136" s="148"/>
      <c r="JG136" s="148"/>
      <c r="JH136" s="148"/>
      <c r="JI136" s="148"/>
      <c r="JJ136" s="148"/>
      <c r="JK136" s="148"/>
      <c r="JL136" s="148"/>
      <c r="JM136" s="148"/>
      <c r="JN136" s="148"/>
      <c r="JO136" s="148"/>
      <c r="JP136" s="148"/>
      <c r="JQ136" s="148"/>
      <c r="JR136" s="148"/>
      <c r="JS136" s="148"/>
      <c r="JT136" s="148"/>
      <c r="JU136" s="148"/>
      <c r="JV136" s="148"/>
      <c r="JW136" s="148"/>
      <c r="JX136" s="148"/>
      <c r="JY136" s="148"/>
      <c r="JZ136" s="148"/>
      <c r="KA136" s="148"/>
      <c r="KB136" s="148"/>
      <c r="KC136" s="148"/>
      <c r="KD136" s="148"/>
      <c r="KE136" s="148"/>
      <c r="KF136" s="148"/>
      <c r="KG136" s="148"/>
      <c r="KH136" s="148"/>
      <c r="KI136" s="148"/>
      <c r="KJ136" s="148"/>
      <c r="KK136" s="148"/>
      <c r="KL136" s="148"/>
      <c r="KM136" s="148"/>
      <c r="KN136" s="148"/>
      <c r="KO136" s="148"/>
    </row>
    <row r="137" spans="1:301" ht="10" customHeight="1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  <c r="BO137" s="148"/>
      <c r="BP137" s="148"/>
      <c r="BQ137" s="148"/>
      <c r="BR137" s="148"/>
      <c r="BS137" s="148"/>
      <c r="BT137" s="148"/>
      <c r="BU137" s="148"/>
      <c r="BV137" s="148"/>
      <c r="BW137" s="148"/>
      <c r="BX137" s="148"/>
      <c r="BY137" s="148"/>
      <c r="BZ137" s="148"/>
      <c r="CA137" s="148"/>
      <c r="CB137" s="148"/>
      <c r="CC137" s="148"/>
      <c r="CD137" s="148"/>
      <c r="CE137" s="148"/>
      <c r="CF137" s="148"/>
      <c r="CG137" s="148"/>
      <c r="CH137" s="148"/>
      <c r="CI137" s="148"/>
      <c r="CJ137" s="148"/>
      <c r="CK137" s="148"/>
      <c r="CL137" s="148"/>
      <c r="CM137" s="148"/>
      <c r="CN137" s="148"/>
      <c r="CO137" s="148"/>
      <c r="CP137" s="148"/>
      <c r="CQ137" s="148"/>
      <c r="CR137" s="148"/>
      <c r="CS137" s="148"/>
      <c r="CT137" s="148"/>
      <c r="CU137" s="148"/>
      <c r="CV137" s="148"/>
      <c r="CW137" s="148"/>
      <c r="CX137" s="148"/>
      <c r="CY137" s="148"/>
      <c r="CZ137" s="148"/>
      <c r="DA137" s="148"/>
      <c r="DB137" s="148"/>
      <c r="DC137" s="148"/>
      <c r="DD137" s="148"/>
      <c r="DE137" s="148"/>
      <c r="DF137" s="148"/>
      <c r="DG137" s="148"/>
      <c r="DH137" s="148"/>
      <c r="DI137" s="148"/>
      <c r="DJ137" s="148"/>
      <c r="DK137" s="148"/>
      <c r="DL137" s="148"/>
      <c r="DM137" s="148"/>
      <c r="DN137" s="148"/>
      <c r="DO137" s="148"/>
      <c r="DP137" s="148"/>
      <c r="DQ137" s="148"/>
      <c r="DR137" s="148"/>
      <c r="DS137" s="148"/>
      <c r="DT137" s="148"/>
      <c r="DU137" s="148"/>
      <c r="DV137" s="148"/>
      <c r="DW137" s="148"/>
      <c r="DX137" s="148"/>
      <c r="DY137" s="148"/>
      <c r="DZ137" s="148"/>
      <c r="EA137" s="148"/>
      <c r="EB137" s="148"/>
      <c r="EC137" s="148"/>
      <c r="ED137" s="148"/>
      <c r="EE137" s="148"/>
      <c r="EF137" s="148"/>
      <c r="EG137" s="148"/>
      <c r="EH137" s="148"/>
      <c r="EI137" s="148"/>
      <c r="EJ137" s="148"/>
      <c r="EK137" s="148"/>
      <c r="EL137" s="148"/>
      <c r="EM137" s="148"/>
      <c r="EN137" s="148"/>
      <c r="EO137" s="148"/>
      <c r="EP137" s="148"/>
      <c r="EQ137" s="148"/>
      <c r="ER137" s="148"/>
      <c r="ES137" s="148"/>
      <c r="ET137" s="148"/>
      <c r="EU137" s="148"/>
      <c r="EV137" s="148"/>
      <c r="EW137" s="148"/>
      <c r="EX137" s="148"/>
      <c r="EY137" s="148"/>
      <c r="EZ137" s="148"/>
      <c r="FA137" s="148"/>
      <c r="FB137" s="148"/>
      <c r="FC137" s="148"/>
      <c r="FD137" s="148"/>
      <c r="FE137" s="148"/>
      <c r="FF137" s="148"/>
      <c r="FG137" s="148"/>
      <c r="FH137" s="148"/>
      <c r="FI137" s="148"/>
      <c r="FJ137" s="148"/>
      <c r="FK137" s="148"/>
      <c r="FL137" s="148"/>
      <c r="FM137" s="148"/>
      <c r="FN137" s="148"/>
      <c r="FO137" s="148"/>
      <c r="FP137" s="148"/>
      <c r="FQ137" s="148"/>
      <c r="FR137" s="148"/>
      <c r="FS137" s="148"/>
      <c r="FT137" s="148"/>
      <c r="FU137" s="148"/>
      <c r="FV137" s="148"/>
      <c r="FW137" s="148"/>
      <c r="FX137" s="148"/>
      <c r="FY137" s="148"/>
      <c r="FZ137" s="148"/>
      <c r="GA137" s="148"/>
      <c r="GB137" s="148"/>
      <c r="GC137" s="148"/>
      <c r="GD137" s="148"/>
      <c r="GE137" s="148"/>
      <c r="GF137" s="148"/>
      <c r="GG137" s="148"/>
      <c r="GH137" s="148"/>
      <c r="GI137" s="148"/>
      <c r="GJ137" s="148"/>
      <c r="GK137" s="148"/>
      <c r="GL137" s="148"/>
      <c r="GM137" s="148"/>
      <c r="GN137" s="148"/>
      <c r="GO137" s="148"/>
      <c r="GP137" s="148"/>
      <c r="GQ137" s="148"/>
      <c r="GR137" s="148"/>
      <c r="GS137" s="148"/>
      <c r="GT137" s="148"/>
      <c r="GU137" s="148"/>
      <c r="GV137" s="148"/>
      <c r="GW137" s="148"/>
      <c r="GX137" s="148"/>
      <c r="GY137" s="148"/>
      <c r="GZ137" s="148"/>
      <c r="HA137" s="148"/>
      <c r="HB137" s="148"/>
      <c r="HC137" s="148"/>
      <c r="HD137" s="148"/>
      <c r="HE137" s="148"/>
      <c r="HF137" s="148"/>
      <c r="HG137" s="148"/>
      <c r="HH137" s="148"/>
      <c r="HI137" s="148"/>
      <c r="HJ137" s="148"/>
      <c r="HK137" s="148"/>
      <c r="HL137" s="148"/>
      <c r="HM137" s="148"/>
      <c r="HN137" s="148"/>
      <c r="HO137" s="148"/>
      <c r="HP137" s="148"/>
      <c r="HQ137" s="148"/>
      <c r="HR137" s="148"/>
      <c r="HS137" s="148"/>
      <c r="HT137" s="148"/>
      <c r="HU137" s="148"/>
      <c r="HV137" s="148"/>
      <c r="HW137" s="148"/>
      <c r="HX137" s="148"/>
      <c r="HY137" s="148"/>
      <c r="HZ137" s="148"/>
      <c r="IA137" s="148"/>
      <c r="IB137" s="148"/>
      <c r="IC137" s="148"/>
      <c r="ID137" s="148"/>
      <c r="IE137" s="148"/>
      <c r="IF137" s="148"/>
      <c r="IG137" s="148"/>
      <c r="IH137" s="148"/>
      <c r="II137" s="148"/>
      <c r="IJ137" s="148"/>
      <c r="IK137" s="148"/>
      <c r="IL137" s="148"/>
      <c r="IM137" s="148"/>
      <c r="IN137" s="148"/>
      <c r="IO137" s="148"/>
      <c r="IP137" s="148"/>
      <c r="IQ137" s="148"/>
      <c r="IR137" s="148"/>
      <c r="IS137" s="148"/>
      <c r="IT137" s="148"/>
      <c r="IU137" s="148"/>
      <c r="IV137" s="148"/>
      <c r="IW137" s="148"/>
      <c r="IX137" s="148"/>
      <c r="IY137" s="148"/>
      <c r="IZ137" s="148"/>
      <c r="JA137" s="148"/>
      <c r="JB137" s="148"/>
      <c r="JC137" s="148"/>
      <c r="JD137" s="148"/>
      <c r="JE137" s="148"/>
      <c r="JF137" s="148"/>
      <c r="JG137" s="148"/>
      <c r="JH137" s="148"/>
      <c r="JI137" s="148"/>
      <c r="JJ137" s="148"/>
      <c r="JK137" s="148"/>
      <c r="JL137" s="148"/>
      <c r="JM137" s="148"/>
      <c r="JN137" s="148"/>
      <c r="JO137" s="148"/>
      <c r="JP137" s="148"/>
      <c r="JQ137" s="148"/>
      <c r="JR137" s="148"/>
      <c r="JS137" s="148"/>
      <c r="JT137" s="148"/>
      <c r="JU137" s="148"/>
      <c r="JV137" s="148"/>
      <c r="JW137" s="148"/>
      <c r="JX137" s="148"/>
      <c r="JY137" s="148"/>
      <c r="JZ137" s="148"/>
      <c r="KA137" s="148"/>
      <c r="KB137" s="148"/>
      <c r="KC137" s="148"/>
      <c r="KD137" s="148"/>
      <c r="KE137" s="148"/>
      <c r="KF137" s="148"/>
      <c r="KG137" s="148"/>
      <c r="KH137" s="148"/>
      <c r="KI137" s="148"/>
      <c r="KJ137" s="148"/>
      <c r="KK137" s="148"/>
      <c r="KL137" s="148"/>
      <c r="KM137" s="148"/>
      <c r="KN137" s="148"/>
      <c r="KO137" s="148"/>
    </row>
    <row r="138" spans="1:301" ht="10" customHeight="1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48"/>
      <c r="BX138" s="148"/>
      <c r="BY138" s="148"/>
      <c r="BZ138" s="148"/>
      <c r="CA138" s="148"/>
      <c r="CB138" s="148"/>
      <c r="CC138" s="148"/>
      <c r="CD138" s="148"/>
      <c r="CE138" s="148"/>
      <c r="CF138" s="148"/>
      <c r="CG138" s="148"/>
      <c r="CH138" s="148"/>
      <c r="CI138" s="148"/>
      <c r="CJ138" s="148"/>
      <c r="CK138" s="148"/>
      <c r="CL138" s="148"/>
      <c r="CM138" s="148"/>
      <c r="CN138" s="148"/>
      <c r="CO138" s="148"/>
      <c r="CP138" s="148"/>
      <c r="CQ138" s="148"/>
      <c r="CR138" s="148"/>
      <c r="CS138" s="148"/>
      <c r="CT138" s="148"/>
      <c r="CU138" s="148"/>
      <c r="CV138" s="148"/>
      <c r="CW138" s="148"/>
      <c r="CX138" s="148"/>
      <c r="CY138" s="148"/>
      <c r="CZ138" s="148"/>
      <c r="DA138" s="148"/>
      <c r="DB138" s="148"/>
      <c r="DC138" s="148"/>
      <c r="DD138" s="148"/>
      <c r="DE138" s="148"/>
      <c r="DF138" s="148"/>
      <c r="DG138" s="148"/>
      <c r="DH138" s="148"/>
      <c r="DI138" s="148"/>
      <c r="DJ138" s="148"/>
      <c r="DK138" s="148"/>
      <c r="DL138" s="148"/>
      <c r="DM138" s="148"/>
      <c r="DN138" s="148"/>
      <c r="DO138" s="148"/>
      <c r="DP138" s="148"/>
      <c r="DQ138" s="148"/>
      <c r="DR138" s="148"/>
      <c r="DS138" s="148"/>
      <c r="DT138" s="148"/>
      <c r="DU138" s="148"/>
      <c r="DV138" s="148"/>
      <c r="DW138" s="148"/>
      <c r="DX138" s="148"/>
      <c r="DY138" s="148"/>
      <c r="DZ138" s="148"/>
      <c r="EA138" s="148"/>
      <c r="EB138" s="148"/>
      <c r="EC138" s="148"/>
      <c r="ED138" s="148"/>
      <c r="EE138" s="148"/>
      <c r="EF138" s="148"/>
      <c r="EG138" s="148"/>
      <c r="EH138" s="148"/>
      <c r="EI138" s="148"/>
      <c r="EJ138" s="148"/>
      <c r="EK138" s="148"/>
      <c r="EL138" s="148"/>
      <c r="EM138" s="148"/>
      <c r="EN138" s="148"/>
      <c r="EO138" s="148"/>
      <c r="EP138" s="148"/>
      <c r="EQ138" s="148"/>
      <c r="ER138" s="148"/>
      <c r="ES138" s="148"/>
      <c r="ET138" s="148"/>
      <c r="EU138" s="148"/>
      <c r="EV138" s="148"/>
      <c r="EW138" s="148"/>
      <c r="EX138" s="148"/>
      <c r="EY138" s="148"/>
      <c r="EZ138" s="148"/>
      <c r="FA138" s="148"/>
      <c r="FB138" s="148"/>
      <c r="FC138" s="148"/>
      <c r="FD138" s="148"/>
      <c r="FE138" s="148"/>
      <c r="FF138" s="148"/>
      <c r="FG138" s="148"/>
      <c r="FH138" s="148"/>
      <c r="FI138" s="148"/>
      <c r="FJ138" s="148"/>
      <c r="FK138" s="148"/>
      <c r="FL138" s="148"/>
      <c r="FM138" s="148"/>
      <c r="FN138" s="148"/>
      <c r="FO138" s="148"/>
      <c r="FP138" s="148"/>
      <c r="FQ138" s="148"/>
      <c r="FR138" s="148"/>
      <c r="FS138" s="148"/>
      <c r="FT138" s="148"/>
      <c r="FU138" s="148"/>
      <c r="FV138" s="148"/>
      <c r="FW138" s="148"/>
      <c r="FX138" s="148"/>
      <c r="FY138" s="148"/>
      <c r="FZ138" s="148"/>
      <c r="GA138" s="148"/>
      <c r="GB138" s="148"/>
      <c r="GC138" s="148"/>
      <c r="GD138" s="148"/>
      <c r="GE138" s="148"/>
      <c r="GF138" s="148"/>
      <c r="GG138" s="148"/>
      <c r="GH138" s="148"/>
      <c r="GI138" s="148"/>
      <c r="GJ138" s="148"/>
      <c r="GK138" s="148"/>
      <c r="GL138" s="148"/>
      <c r="GM138" s="148"/>
      <c r="GN138" s="148"/>
      <c r="GO138" s="148"/>
      <c r="GP138" s="148"/>
      <c r="GQ138" s="148"/>
      <c r="GR138" s="148"/>
      <c r="GS138" s="148"/>
      <c r="GT138" s="148"/>
      <c r="GU138" s="148"/>
      <c r="GV138" s="148"/>
      <c r="GW138" s="148"/>
      <c r="GX138" s="148"/>
      <c r="GY138" s="148"/>
      <c r="GZ138" s="148"/>
      <c r="HA138" s="148"/>
      <c r="HB138" s="148"/>
      <c r="HC138" s="148"/>
      <c r="HD138" s="148"/>
      <c r="HE138" s="148"/>
      <c r="HF138" s="148"/>
      <c r="HG138" s="148"/>
      <c r="HH138" s="148"/>
      <c r="HI138" s="148"/>
      <c r="HJ138" s="148"/>
      <c r="HK138" s="148"/>
      <c r="HL138" s="148"/>
      <c r="HM138" s="148"/>
      <c r="HN138" s="148"/>
      <c r="HO138" s="148"/>
      <c r="HP138" s="148"/>
      <c r="HQ138" s="148"/>
      <c r="HR138" s="148"/>
      <c r="HS138" s="148"/>
      <c r="HT138" s="148"/>
      <c r="HU138" s="148"/>
      <c r="HV138" s="148"/>
      <c r="HW138" s="148"/>
      <c r="HX138" s="148"/>
      <c r="HY138" s="148"/>
      <c r="HZ138" s="148"/>
      <c r="IA138" s="148"/>
      <c r="IB138" s="148"/>
      <c r="IC138" s="148"/>
      <c r="ID138" s="148"/>
      <c r="IE138" s="148"/>
      <c r="IF138" s="148"/>
      <c r="IG138" s="148"/>
      <c r="IH138" s="148"/>
      <c r="II138" s="148"/>
      <c r="IJ138" s="148"/>
      <c r="IK138" s="148"/>
      <c r="IL138" s="148"/>
      <c r="IM138" s="148"/>
      <c r="IN138" s="148"/>
      <c r="IO138" s="148"/>
      <c r="IP138" s="148"/>
      <c r="IQ138" s="148"/>
      <c r="IR138" s="148"/>
      <c r="IS138" s="148"/>
      <c r="IT138" s="148"/>
      <c r="IU138" s="148"/>
      <c r="IV138" s="148"/>
      <c r="IW138" s="148"/>
      <c r="IX138" s="148"/>
      <c r="IY138" s="148"/>
      <c r="IZ138" s="148"/>
      <c r="JA138" s="148"/>
      <c r="JB138" s="148"/>
      <c r="JC138" s="148"/>
      <c r="JD138" s="148"/>
      <c r="JE138" s="148"/>
      <c r="JF138" s="148"/>
      <c r="JG138" s="148"/>
      <c r="JH138" s="148"/>
      <c r="JI138" s="148"/>
      <c r="JJ138" s="148"/>
      <c r="JK138" s="148"/>
      <c r="JL138" s="148"/>
      <c r="JM138" s="148"/>
      <c r="JN138" s="148"/>
      <c r="JO138" s="148"/>
      <c r="JP138" s="148"/>
      <c r="JQ138" s="148"/>
      <c r="JR138" s="148"/>
      <c r="JS138" s="148"/>
      <c r="JT138" s="148"/>
      <c r="JU138" s="148"/>
      <c r="JV138" s="148"/>
      <c r="JW138" s="148"/>
      <c r="JX138" s="148"/>
      <c r="JY138" s="148"/>
      <c r="JZ138" s="148"/>
      <c r="KA138" s="148"/>
      <c r="KB138" s="148"/>
      <c r="KC138" s="148"/>
      <c r="KD138" s="148"/>
      <c r="KE138" s="148"/>
      <c r="KF138" s="148"/>
      <c r="KG138" s="148"/>
      <c r="KH138" s="148"/>
      <c r="KI138" s="148"/>
      <c r="KJ138" s="148"/>
      <c r="KK138" s="148"/>
      <c r="KL138" s="148"/>
      <c r="KM138" s="148"/>
      <c r="KN138" s="148"/>
      <c r="KO138" s="148"/>
    </row>
    <row r="139" spans="1:301" ht="10" customHeight="1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  <c r="CT139" s="148"/>
      <c r="CU139" s="148"/>
      <c r="CV139" s="148"/>
      <c r="CW139" s="148"/>
      <c r="CX139" s="148"/>
      <c r="CY139" s="148"/>
      <c r="CZ139" s="148"/>
      <c r="DA139" s="148"/>
      <c r="DB139" s="148"/>
      <c r="DC139" s="148"/>
      <c r="DD139" s="148"/>
      <c r="DE139" s="148"/>
      <c r="DF139" s="148"/>
      <c r="DG139" s="148"/>
      <c r="DH139" s="148"/>
      <c r="DI139" s="148"/>
      <c r="DJ139" s="148"/>
      <c r="DK139" s="148"/>
      <c r="DL139" s="148"/>
      <c r="DM139" s="148"/>
      <c r="DN139" s="148"/>
      <c r="DO139" s="148"/>
      <c r="DP139" s="148"/>
      <c r="DQ139" s="148"/>
      <c r="DR139" s="148"/>
      <c r="DS139" s="148"/>
      <c r="DT139" s="148"/>
      <c r="DU139" s="148"/>
      <c r="DV139" s="148"/>
      <c r="DW139" s="148"/>
      <c r="DX139" s="148"/>
      <c r="DY139" s="148"/>
      <c r="DZ139" s="148"/>
      <c r="EA139" s="148"/>
      <c r="EB139" s="148"/>
      <c r="EC139" s="148"/>
      <c r="ED139" s="148"/>
      <c r="EE139" s="148"/>
      <c r="EF139" s="148"/>
      <c r="EG139" s="148"/>
      <c r="EH139" s="148"/>
      <c r="EI139" s="148"/>
      <c r="EJ139" s="148"/>
      <c r="EK139" s="148"/>
      <c r="EL139" s="148"/>
      <c r="EM139" s="148"/>
      <c r="EN139" s="148"/>
      <c r="EO139" s="148"/>
      <c r="EP139" s="148"/>
      <c r="EQ139" s="148"/>
      <c r="ER139" s="148"/>
      <c r="ES139" s="148"/>
      <c r="ET139" s="148"/>
      <c r="EU139" s="148"/>
      <c r="EV139" s="148"/>
      <c r="EW139" s="148"/>
      <c r="EX139" s="148"/>
      <c r="EY139" s="148"/>
      <c r="EZ139" s="148"/>
      <c r="FA139" s="148"/>
      <c r="FB139" s="148"/>
      <c r="FC139" s="148"/>
      <c r="FD139" s="148"/>
      <c r="FE139" s="148"/>
      <c r="FF139" s="148"/>
      <c r="FG139" s="148"/>
      <c r="FH139" s="148"/>
      <c r="FI139" s="148"/>
      <c r="FJ139" s="148"/>
      <c r="FK139" s="148"/>
      <c r="FL139" s="148"/>
      <c r="FM139" s="148"/>
      <c r="FN139" s="148"/>
      <c r="FO139" s="148"/>
      <c r="FP139" s="148"/>
      <c r="FQ139" s="148"/>
      <c r="FR139" s="148"/>
      <c r="FS139" s="148"/>
      <c r="FT139" s="148"/>
      <c r="FU139" s="148"/>
      <c r="FV139" s="148"/>
      <c r="FW139" s="148"/>
      <c r="FX139" s="148"/>
      <c r="FY139" s="148"/>
      <c r="FZ139" s="148"/>
      <c r="GA139" s="148"/>
      <c r="GB139" s="148"/>
      <c r="GC139" s="148"/>
      <c r="GD139" s="148"/>
      <c r="GE139" s="148"/>
      <c r="GF139" s="148"/>
      <c r="GG139" s="148"/>
      <c r="GH139" s="148"/>
      <c r="GI139" s="148"/>
      <c r="GJ139" s="148"/>
      <c r="GK139" s="148"/>
      <c r="GL139" s="148"/>
      <c r="GM139" s="148"/>
      <c r="GN139" s="148"/>
      <c r="GO139" s="148"/>
      <c r="GP139" s="148"/>
      <c r="GQ139" s="148"/>
      <c r="GR139" s="148"/>
      <c r="GS139" s="148"/>
      <c r="GT139" s="148"/>
      <c r="GU139" s="148"/>
      <c r="GV139" s="148"/>
      <c r="GW139" s="148"/>
      <c r="GX139" s="148"/>
      <c r="GY139" s="148"/>
      <c r="GZ139" s="148"/>
      <c r="HA139" s="148"/>
      <c r="HB139" s="148"/>
      <c r="HC139" s="148"/>
      <c r="HD139" s="148"/>
      <c r="HE139" s="148"/>
      <c r="HF139" s="148"/>
      <c r="HG139" s="148"/>
      <c r="HH139" s="148"/>
      <c r="HI139" s="148"/>
      <c r="HJ139" s="148"/>
      <c r="HK139" s="148"/>
      <c r="HL139" s="148"/>
      <c r="HM139" s="148"/>
      <c r="HN139" s="148"/>
      <c r="HO139" s="148"/>
      <c r="HP139" s="148"/>
      <c r="HQ139" s="148"/>
      <c r="HR139" s="148"/>
      <c r="HS139" s="148"/>
      <c r="HT139" s="148"/>
      <c r="HU139" s="148"/>
      <c r="HV139" s="148"/>
      <c r="HW139" s="148"/>
      <c r="HX139" s="148"/>
      <c r="HY139" s="148"/>
      <c r="HZ139" s="148"/>
      <c r="IA139" s="148"/>
      <c r="IB139" s="148"/>
      <c r="IC139" s="148"/>
      <c r="ID139" s="148"/>
      <c r="IE139" s="148"/>
      <c r="IF139" s="148"/>
      <c r="IG139" s="148"/>
      <c r="IH139" s="148"/>
      <c r="II139" s="148"/>
      <c r="IJ139" s="148"/>
      <c r="IK139" s="148"/>
      <c r="IL139" s="148"/>
      <c r="IM139" s="148"/>
      <c r="IN139" s="148"/>
      <c r="IO139" s="148"/>
      <c r="IP139" s="148"/>
      <c r="IQ139" s="148"/>
      <c r="IR139" s="148"/>
      <c r="IS139" s="148"/>
      <c r="IT139" s="148"/>
      <c r="IU139" s="148"/>
      <c r="IV139" s="148"/>
      <c r="IW139" s="148"/>
      <c r="IX139" s="148"/>
      <c r="IY139" s="148"/>
      <c r="IZ139" s="148"/>
      <c r="JA139" s="148"/>
      <c r="JB139" s="148"/>
      <c r="JC139" s="148"/>
      <c r="JD139" s="148"/>
      <c r="JE139" s="148"/>
      <c r="JF139" s="148"/>
      <c r="JG139" s="148"/>
      <c r="JH139" s="148"/>
      <c r="JI139" s="148"/>
      <c r="JJ139" s="148"/>
      <c r="JK139" s="148"/>
      <c r="JL139" s="148"/>
      <c r="JM139" s="148"/>
      <c r="JN139" s="148"/>
      <c r="JO139" s="148"/>
      <c r="JP139" s="148"/>
      <c r="JQ139" s="148"/>
      <c r="JR139" s="148"/>
      <c r="JS139" s="148"/>
      <c r="JT139" s="148"/>
      <c r="JU139" s="148"/>
      <c r="JV139" s="148"/>
      <c r="JW139" s="148"/>
      <c r="JX139" s="148"/>
      <c r="JY139" s="148"/>
      <c r="JZ139" s="148"/>
      <c r="KA139" s="148"/>
      <c r="KB139" s="148"/>
      <c r="KC139" s="148"/>
      <c r="KD139" s="148"/>
      <c r="KE139" s="148"/>
      <c r="KF139" s="148"/>
      <c r="KG139" s="148"/>
      <c r="KH139" s="148"/>
      <c r="KI139" s="148"/>
      <c r="KJ139" s="148"/>
      <c r="KK139" s="148"/>
      <c r="KL139" s="148"/>
      <c r="KM139" s="148"/>
      <c r="KN139" s="148"/>
      <c r="KO139" s="148"/>
    </row>
    <row r="140" spans="1:301" ht="10" customHeight="1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48"/>
      <c r="BX140" s="148"/>
      <c r="BY140" s="148"/>
      <c r="BZ140" s="148"/>
      <c r="CA140" s="148"/>
      <c r="CB140" s="148"/>
      <c r="CC140" s="148"/>
      <c r="CD140" s="148"/>
      <c r="CE140" s="148"/>
      <c r="CF140" s="148"/>
      <c r="CG140" s="148"/>
      <c r="CH140" s="148"/>
      <c r="CI140" s="148"/>
      <c r="CJ140" s="148"/>
      <c r="CK140" s="148"/>
      <c r="CL140" s="148"/>
      <c r="CM140" s="148"/>
      <c r="CN140" s="148"/>
      <c r="CO140" s="148"/>
      <c r="CP140" s="148"/>
      <c r="CQ140" s="148"/>
      <c r="CR140" s="148"/>
      <c r="CS140" s="148"/>
      <c r="CT140" s="148"/>
      <c r="CU140" s="148"/>
      <c r="CV140" s="148"/>
      <c r="CW140" s="148"/>
      <c r="CX140" s="148"/>
      <c r="CY140" s="148"/>
      <c r="CZ140" s="148"/>
      <c r="DA140" s="148"/>
      <c r="DB140" s="148"/>
      <c r="DC140" s="148"/>
      <c r="DD140" s="148"/>
      <c r="DE140" s="148"/>
      <c r="DF140" s="148"/>
      <c r="DG140" s="148"/>
      <c r="DH140" s="148"/>
      <c r="DI140" s="148"/>
      <c r="DJ140" s="148"/>
      <c r="DK140" s="148"/>
      <c r="DL140" s="148"/>
      <c r="DM140" s="148"/>
      <c r="DN140" s="148"/>
      <c r="DO140" s="148"/>
      <c r="DP140" s="148"/>
      <c r="DQ140" s="148"/>
      <c r="DR140" s="148"/>
      <c r="DS140" s="148"/>
      <c r="DT140" s="148"/>
      <c r="DU140" s="148"/>
      <c r="DV140" s="148"/>
      <c r="DW140" s="148"/>
      <c r="DX140" s="148"/>
      <c r="DY140" s="148"/>
      <c r="DZ140" s="148"/>
      <c r="EA140" s="148"/>
      <c r="EB140" s="148"/>
      <c r="EC140" s="148"/>
      <c r="ED140" s="148"/>
      <c r="EE140" s="148"/>
      <c r="EF140" s="148"/>
      <c r="EG140" s="148"/>
      <c r="EH140" s="148"/>
      <c r="EI140" s="148"/>
      <c r="EJ140" s="148"/>
      <c r="EK140" s="148"/>
      <c r="EL140" s="148"/>
      <c r="EM140" s="148"/>
      <c r="EN140" s="148"/>
      <c r="EO140" s="148"/>
      <c r="EP140" s="148"/>
      <c r="EQ140" s="148"/>
      <c r="ER140" s="148"/>
      <c r="ES140" s="148"/>
      <c r="ET140" s="148"/>
      <c r="EU140" s="148"/>
      <c r="EV140" s="148"/>
      <c r="EW140" s="148"/>
      <c r="EX140" s="148"/>
      <c r="EY140" s="148"/>
      <c r="EZ140" s="148"/>
      <c r="FA140" s="148"/>
      <c r="FB140" s="148"/>
      <c r="FC140" s="148"/>
      <c r="FD140" s="148"/>
      <c r="FE140" s="148"/>
      <c r="FF140" s="148"/>
      <c r="FG140" s="148"/>
      <c r="FH140" s="148"/>
      <c r="FI140" s="148"/>
      <c r="FJ140" s="148"/>
      <c r="FK140" s="148"/>
      <c r="FL140" s="148"/>
      <c r="FM140" s="148"/>
      <c r="FN140" s="148"/>
      <c r="FO140" s="148"/>
      <c r="FP140" s="148"/>
      <c r="FQ140" s="148"/>
      <c r="FR140" s="148"/>
      <c r="FS140" s="148"/>
      <c r="FT140" s="148"/>
      <c r="FU140" s="148"/>
      <c r="FV140" s="148"/>
      <c r="FW140" s="148"/>
      <c r="FX140" s="148"/>
      <c r="FY140" s="148"/>
      <c r="FZ140" s="148"/>
      <c r="GA140" s="148"/>
      <c r="GB140" s="148"/>
      <c r="GC140" s="148"/>
      <c r="GD140" s="148"/>
      <c r="GE140" s="148"/>
      <c r="GF140" s="148"/>
      <c r="GG140" s="148"/>
      <c r="GH140" s="148"/>
      <c r="GI140" s="148"/>
      <c r="GJ140" s="148"/>
      <c r="GK140" s="148"/>
      <c r="GL140" s="148"/>
      <c r="GM140" s="148"/>
      <c r="GN140" s="148"/>
      <c r="GO140" s="148"/>
      <c r="GP140" s="148"/>
      <c r="GQ140" s="148"/>
      <c r="GR140" s="148"/>
      <c r="GS140" s="148"/>
      <c r="GT140" s="148"/>
      <c r="GU140" s="148"/>
      <c r="GV140" s="148"/>
      <c r="GW140" s="148"/>
      <c r="GX140" s="148"/>
      <c r="GY140" s="148"/>
      <c r="GZ140" s="148"/>
      <c r="HA140" s="148"/>
      <c r="HB140" s="148"/>
      <c r="HC140" s="148"/>
      <c r="HD140" s="148"/>
      <c r="HE140" s="148"/>
      <c r="HF140" s="148"/>
      <c r="HG140" s="148"/>
      <c r="HH140" s="148"/>
      <c r="HI140" s="148"/>
      <c r="HJ140" s="148"/>
      <c r="HK140" s="148"/>
      <c r="HL140" s="148"/>
      <c r="HM140" s="148"/>
      <c r="HN140" s="148"/>
      <c r="HO140" s="148"/>
      <c r="HP140" s="148"/>
      <c r="HQ140" s="148"/>
      <c r="HR140" s="148"/>
      <c r="HS140" s="148"/>
      <c r="HT140" s="148"/>
      <c r="HU140" s="148"/>
      <c r="HV140" s="148"/>
      <c r="HW140" s="148"/>
      <c r="HX140" s="148"/>
      <c r="HY140" s="148"/>
      <c r="HZ140" s="148"/>
      <c r="IA140" s="148"/>
      <c r="IB140" s="148"/>
      <c r="IC140" s="148"/>
      <c r="ID140" s="148"/>
      <c r="IE140" s="148"/>
      <c r="IF140" s="148"/>
      <c r="IG140" s="148"/>
      <c r="IH140" s="148"/>
      <c r="II140" s="148"/>
      <c r="IJ140" s="148"/>
      <c r="IK140" s="148"/>
      <c r="IL140" s="148"/>
      <c r="IM140" s="148"/>
      <c r="IN140" s="148"/>
      <c r="IO140" s="148"/>
      <c r="IP140" s="148"/>
      <c r="IQ140" s="148"/>
      <c r="IR140" s="148"/>
      <c r="IS140" s="148"/>
      <c r="IT140" s="148"/>
      <c r="IU140" s="148"/>
      <c r="IV140" s="148"/>
      <c r="IW140" s="148"/>
      <c r="IX140" s="148"/>
      <c r="IY140" s="148"/>
      <c r="IZ140" s="148"/>
      <c r="JA140" s="148"/>
      <c r="JB140" s="148"/>
      <c r="JC140" s="148"/>
      <c r="JD140" s="148"/>
      <c r="JE140" s="148"/>
      <c r="JF140" s="148"/>
      <c r="JG140" s="148"/>
      <c r="JH140" s="148"/>
      <c r="JI140" s="148"/>
      <c r="JJ140" s="148"/>
      <c r="JK140" s="148"/>
      <c r="JL140" s="148"/>
      <c r="JM140" s="148"/>
      <c r="JN140" s="148"/>
      <c r="JO140" s="148"/>
      <c r="JP140" s="148"/>
      <c r="JQ140" s="148"/>
      <c r="JR140" s="148"/>
      <c r="JS140" s="148"/>
      <c r="JT140" s="148"/>
      <c r="JU140" s="148"/>
      <c r="JV140" s="148"/>
      <c r="JW140" s="148"/>
      <c r="JX140" s="148"/>
      <c r="JY140" s="148"/>
      <c r="JZ140" s="148"/>
      <c r="KA140" s="148"/>
      <c r="KB140" s="148"/>
      <c r="KC140" s="148"/>
      <c r="KD140" s="148"/>
      <c r="KE140" s="148"/>
      <c r="KF140" s="148"/>
      <c r="KG140" s="148"/>
      <c r="KH140" s="148"/>
      <c r="KI140" s="148"/>
      <c r="KJ140" s="148"/>
      <c r="KK140" s="148"/>
      <c r="KL140" s="148"/>
      <c r="KM140" s="148"/>
      <c r="KN140" s="148"/>
      <c r="KO140" s="148"/>
    </row>
    <row r="141" spans="1:301" ht="10" customHeight="1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48"/>
      <c r="BX141" s="148"/>
      <c r="BY141" s="148"/>
      <c r="BZ141" s="148"/>
      <c r="CA141" s="148"/>
      <c r="CB141" s="148"/>
      <c r="CC141" s="148"/>
      <c r="CD141" s="148"/>
      <c r="CE141" s="148"/>
      <c r="CF141" s="148"/>
      <c r="CG141" s="148"/>
      <c r="CH141" s="148"/>
      <c r="CI141" s="148"/>
      <c r="CJ141" s="148"/>
      <c r="CK141" s="148"/>
      <c r="CL141" s="148"/>
      <c r="CM141" s="148"/>
      <c r="CN141" s="148"/>
      <c r="CO141" s="148"/>
      <c r="CP141" s="148"/>
      <c r="CQ141" s="148"/>
      <c r="CR141" s="148"/>
      <c r="CS141" s="148"/>
      <c r="CT141" s="148"/>
      <c r="CU141" s="148"/>
      <c r="CV141" s="148"/>
      <c r="CW141" s="148"/>
      <c r="CX141" s="148"/>
      <c r="CY141" s="148"/>
      <c r="CZ141" s="148"/>
      <c r="DA141" s="148"/>
      <c r="DB141" s="148"/>
      <c r="DC141" s="148"/>
      <c r="DD141" s="148"/>
      <c r="DE141" s="148"/>
      <c r="DF141" s="148"/>
      <c r="DG141" s="148"/>
      <c r="DH141" s="148"/>
      <c r="DI141" s="148"/>
      <c r="DJ141" s="148"/>
      <c r="DK141" s="148"/>
      <c r="DL141" s="148"/>
      <c r="DM141" s="148"/>
      <c r="DN141" s="148"/>
      <c r="DO141" s="148"/>
      <c r="DP141" s="148"/>
      <c r="DQ141" s="148"/>
      <c r="DR141" s="148"/>
      <c r="DS141" s="148"/>
      <c r="DT141" s="148"/>
      <c r="DU141" s="148"/>
      <c r="DV141" s="148"/>
      <c r="DW141" s="148"/>
      <c r="DX141" s="148"/>
      <c r="DY141" s="148"/>
      <c r="DZ141" s="148"/>
      <c r="EA141" s="148"/>
      <c r="EB141" s="148"/>
      <c r="EC141" s="148"/>
      <c r="ED141" s="148"/>
      <c r="EE141" s="148"/>
      <c r="EF141" s="148"/>
      <c r="EG141" s="148"/>
      <c r="EH141" s="148"/>
      <c r="EI141" s="148"/>
      <c r="EJ141" s="148"/>
      <c r="EK141" s="148"/>
      <c r="EL141" s="148"/>
      <c r="EM141" s="148"/>
      <c r="EN141" s="148"/>
      <c r="EO141" s="148"/>
      <c r="EP141" s="148"/>
      <c r="EQ141" s="148"/>
      <c r="ER141" s="148"/>
      <c r="ES141" s="148"/>
      <c r="ET141" s="148"/>
      <c r="EU141" s="148"/>
      <c r="EV141" s="148"/>
      <c r="EW141" s="148"/>
      <c r="EX141" s="148"/>
      <c r="EY141" s="148"/>
      <c r="EZ141" s="148"/>
      <c r="FA141" s="148"/>
      <c r="FB141" s="148"/>
      <c r="FC141" s="148"/>
      <c r="FD141" s="148"/>
      <c r="FE141" s="148"/>
      <c r="FF141" s="148"/>
      <c r="FG141" s="148"/>
      <c r="FH141" s="148"/>
      <c r="FI141" s="148"/>
      <c r="FJ141" s="148"/>
      <c r="FK141" s="148"/>
      <c r="FL141" s="148"/>
      <c r="FM141" s="148"/>
      <c r="FN141" s="148"/>
      <c r="FO141" s="148"/>
      <c r="FP141" s="148"/>
      <c r="FQ141" s="148"/>
      <c r="FR141" s="148"/>
      <c r="FS141" s="148"/>
      <c r="FT141" s="148"/>
      <c r="FU141" s="148"/>
      <c r="FV141" s="148"/>
      <c r="FW141" s="148"/>
      <c r="FX141" s="148"/>
      <c r="FY141" s="148"/>
      <c r="FZ141" s="148"/>
      <c r="GA141" s="148"/>
      <c r="GB141" s="148"/>
      <c r="GC141" s="148"/>
      <c r="GD141" s="148"/>
      <c r="GE141" s="148"/>
      <c r="GF141" s="148"/>
      <c r="GG141" s="148"/>
      <c r="GH141" s="148"/>
      <c r="GI141" s="148"/>
      <c r="GJ141" s="148"/>
      <c r="GK141" s="148"/>
      <c r="GL141" s="148"/>
      <c r="GM141" s="148"/>
      <c r="GN141" s="148"/>
      <c r="GO141" s="148"/>
      <c r="GP141" s="148"/>
      <c r="GQ141" s="148"/>
      <c r="GR141" s="148"/>
      <c r="GS141" s="148"/>
      <c r="GT141" s="148"/>
      <c r="GU141" s="148"/>
      <c r="GV141" s="148"/>
      <c r="GW141" s="148"/>
      <c r="GX141" s="148"/>
      <c r="GY141" s="148"/>
      <c r="GZ141" s="148"/>
      <c r="HA141" s="148"/>
      <c r="HB141" s="148"/>
      <c r="HC141" s="148"/>
      <c r="HD141" s="148"/>
      <c r="HE141" s="148"/>
      <c r="HF141" s="148"/>
      <c r="HG141" s="148"/>
      <c r="HH141" s="148"/>
      <c r="HI141" s="148"/>
      <c r="HJ141" s="148"/>
      <c r="HK141" s="148"/>
      <c r="HL141" s="148"/>
      <c r="HM141" s="148"/>
      <c r="HN141" s="148"/>
      <c r="HO141" s="148"/>
      <c r="HP141" s="148"/>
      <c r="HQ141" s="148"/>
      <c r="HR141" s="148"/>
      <c r="HS141" s="148"/>
      <c r="HT141" s="148"/>
      <c r="HU141" s="148"/>
      <c r="HV141" s="148"/>
      <c r="HW141" s="148"/>
      <c r="HX141" s="148"/>
      <c r="HY141" s="148"/>
      <c r="HZ141" s="148"/>
      <c r="IA141" s="148"/>
      <c r="IB141" s="148"/>
      <c r="IC141" s="148"/>
      <c r="ID141" s="148"/>
      <c r="IE141" s="148"/>
      <c r="IF141" s="148"/>
      <c r="IG141" s="148"/>
      <c r="IH141" s="148"/>
      <c r="II141" s="148"/>
      <c r="IJ141" s="148"/>
      <c r="IK141" s="148"/>
      <c r="IL141" s="148"/>
      <c r="IM141" s="148"/>
      <c r="IN141" s="148"/>
      <c r="IO141" s="148"/>
      <c r="IP141" s="148"/>
      <c r="IQ141" s="148"/>
      <c r="IR141" s="148"/>
      <c r="IS141" s="148"/>
      <c r="IT141" s="148"/>
      <c r="IU141" s="148"/>
      <c r="IV141" s="148"/>
      <c r="IW141" s="148"/>
      <c r="IX141" s="148"/>
      <c r="IY141" s="148"/>
      <c r="IZ141" s="148"/>
      <c r="JA141" s="148"/>
      <c r="JB141" s="148"/>
      <c r="JC141" s="148"/>
      <c r="JD141" s="148"/>
      <c r="JE141" s="148"/>
      <c r="JF141" s="148"/>
      <c r="JG141" s="148"/>
      <c r="JH141" s="148"/>
      <c r="JI141" s="148"/>
      <c r="JJ141" s="148"/>
      <c r="JK141" s="148"/>
      <c r="JL141" s="148"/>
      <c r="JM141" s="148"/>
      <c r="JN141" s="148"/>
      <c r="JO141" s="148"/>
      <c r="JP141" s="148"/>
      <c r="JQ141" s="148"/>
      <c r="JR141" s="148"/>
      <c r="JS141" s="148"/>
      <c r="JT141" s="148"/>
      <c r="JU141" s="148"/>
      <c r="JV141" s="148"/>
      <c r="JW141" s="148"/>
      <c r="JX141" s="148"/>
      <c r="JY141" s="148"/>
      <c r="JZ141" s="148"/>
      <c r="KA141" s="148"/>
      <c r="KB141" s="148"/>
      <c r="KC141" s="148"/>
      <c r="KD141" s="148"/>
      <c r="KE141" s="148"/>
      <c r="KF141" s="148"/>
      <c r="KG141" s="148"/>
      <c r="KH141" s="148"/>
      <c r="KI141" s="148"/>
      <c r="KJ141" s="148"/>
      <c r="KK141" s="148"/>
      <c r="KL141" s="148"/>
      <c r="KM141" s="148"/>
      <c r="KN141" s="148"/>
      <c r="KO141" s="148"/>
    </row>
    <row r="142" spans="1:301" ht="10" customHeight="1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148"/>
      <c r="BN142" s="148"/>
      <c r="BO142" s="148"/>
      <c r="BP142" s="148"/>
      <c r="BQ142" s="148"/>
      <c r="BR142" s="148"/>
      <c r="BS142" s="148"/>
      <c r="BT142" s="148"/>
      <c r="BU142" s="148"/>
      <c r="BV142" s="148"/>
      <c r="BW142" s="148"/>
      <c r="BX142" s="148"/>
      <c r="BY142" s="148"/>
      <c r="BZ142" s="148"/>
      <c r="CA142" s="148"/>
      <c r="CB142" s="148"/>
      <c r="CC142" s="148"/>
      <c r="CD142" s="148"/>
      <c r="CE142" s="148"/>
      <c r="CF142" s="148"/>
      <c r="CG142" s="148"/>
      <c r="CH142" s="148"/>
      <c r="CI142" s="148"/>
      <c r="CJ142" s="148"/>
      <c r="CK142" s="148"/>
      <c r="CL142" s="148"/>
      <c r="CM142" s="148"/>
      <c r="CN142" s="148"/>
      <c r="CO142" s="148"/>
      <c r="CP142" s="148"/>
      <c r="CQ142" s="148"/>
      <c r="CR142" s="148"/>
      <c r="CS142" s="148"/>
      <c r="CT142" s="148"/>
      <c r="CU142" s="148"/>
      <c r="CV142" s="148"/>
      <c r="CW142" s="148"/>
      <c r="CX142" s="148"/>
      <c r="CY142" s="148"/>
      <c r="CZ142" s="148"/>
      <c r="DA142" s="148"/>
      <c r="DB142" s="148"/>
      <c r="DC142" s="148"/>
      <c r="DD142" s="148"/>
      <c r="DE142" s="148"/>
      <c r="DF142" s="148"/>
      <c r="DG142" s="148"/>
      <c r="DH142" s="148"/>
      <c r="DI142" s="148"/>
      <c r="DJ142" s="148"/>
      <c r="DK142" s="148"/>
      <c r="DL142" s="148"/>
      <c r="DM142" s="148"/>
      <c r="DN142" s="148"/>
      <c r="DO142" s="148"/>
      <c r="DP142" s="148"/>
      <c r="DQ142" s="148"/>
      <c r="DR142" s="148"/>
      <c r="DS142" s="148"/>
      <c r="DT142" s="148"/>
      <c r="DU142" s="148"/>
      <c r="DV142" s="148"/>
      <c r="DW142" s="148"/>
      <c r="DX142" s="148"/>
      <c r="DY142" s="148"/>
      <c r="DZ142" s="148"/>
      <c r="EA142" s="148"/>
      <c r="EB142" s="148"/>
      <c r="EC142" s="148"/>
      <c r="ED142" s="148"/>
      <c r="EE142" s="148"/>
      <c r="EF142" s="148"/>
      <c r="EG142" s="148"/>
      <c r="EH142" s="148"/>
      <c r="EI142" s="148"/>
      <c r="EJ142" s="148"/>
      <c r="EK142" s="148"/>
      <c r="EL142" s="148"/>
      <c r="EM142" s="148"/>
      <c r="EN142" s="148"/>
      <c r="EO142" s="148"/>
      <c r="EP142" s="148"/>
      <c r="EQ142" s="148"/>
      <c r="ER142" s="148"/>
      <c r="ES142" s="148"/>
      <c r="ET142" s="148"/>
      <c r="EU142" s="148"/>
      <c r="EV142" s="148"/>
      <c r="EW142" s="148"/>
      <c r="EX142" s="148"/>
      <c r="EY142" s="148"/>
      <c r="EZ142" s="148"/>
      <c r="FA142" s="148"/>
      <c r="FB142" s="148"/>
      <c r="FC142" s="148"/>
      <c r="FD142" s="148"/>
      <c r="FE142" s="148"/>
      <c r="FF142" s="148"/>
      <c r="FG142" s="148"/>
      <c r="FH142" s="148"/>
      <c r="FI142" s="148"/>
      <c r="FJ142" s="148"/>
      <c r="FK142" s="148"/>
      <c r="FL142" s="148"/>
      <c r="FM142" s="148"/>
      <c r="FN142" s="148"/>
      <c r="FO142" s="148"/>
      <c r="FP142" s="148"/>
      <c r="FQ142" s="148"/>
      <c r="FR142" s="148"/>
      <c r="FS142" s="148"/>
      <c r="FT142" s="148"/>
      <c r="FU142" s="148"/>
      <c r="FV142" s="148"/>
      <c r="FW142" s="148"/>
      <c r="FX142" s="148"/>
      <c r="FY142" s="148"/>
      <c r="FZ142" s="148"/>
      <c r="GA142" s="148"/>
      <c r="GB142" s="148"/>
      <c r="GC142" s="148"/>
      <c r="GD142" s="148"/>
      <c r="GE142" s="148"/>
      <c r="GF142" s="148"/>
      <c r="GG142" s="148"/>
      <c r="GH142" s="148"/>
      <c r="GI142" s="148"/>
      <c r="GJ142" s="148"/>
      <c r="GK142" s="148"/>
      <c r="GL142" s="148"/>
      <c r="GM142" s="148"/>
      <c r="GN142" s="148"/>
      <c r="GO142" s="148"/>
      <c r="GP142" s="148"/>
      <c r="GQ142" s="148"/>
      <c r="GR142" s="148"/>
      <c r="GS142" s="148"/>
      <c r="GT142" s="148"/>
      <c r="GU142" s="148"/>
      <c r="GV142" s="148"/>
      <c r="GW142" s="148"/>
      <c r="GX142" s="148"/>
      <c r="GY142" s="148"/>
      <c r="GZ142" s="148"/>
      <c r="HA142" s="148"/>
      <c r="HB142" s="148"/>
      <c r="HC142" s="148"/>
      <c r="HD142" s="148"/>
      <c r="HE142" s="148"/>
      <c r="HF142" s="148"/>
      <c r="HG142" s="148"/>
      <c r="HH142" s="148"/>
      <c r="HI142" s="148"/>
      <c r="HJ142" s="148"/>
      <c r="HK142" s="148"/>
      <c r="HL142" s="148"/>
      <c r="HM142" s="148"/>
      <c r="HN142" s="148"/>
      <c r="HO142" s="148"/>
      <c r="HP142" s="148"/>
      <c r="HQ142" s="148"/>
      <c r="HR142" s="148"/>
      <c r="HS142" s="148"/>
      <c r="HT142" s="148"/>
      <c r="HU142" s="148"/>
      <c r="HV142" s="148"/>
      <c r="HW142" s="148"/>
      <c r="HX142" s="148"/>
      <c r="HY142" s="148"/>
      <c r="HZ142" s="148"/>
      <c r="IA142" s="148"/>
      <c r="IB142" s="148"/>
      <c r="IC142" s="148"/>
      <c r="ID142" s="148"/>
      <c r="IE142" s="148"/>
      <c r="IF142" s="148"/>
      <c r="IG142" s="148"/>
      <c r="IH142" s="148"/>
      <c r="II142" s="148"/>
      <c r="IJ142" s="148"/>
      <c r="IK142" s="148"/>
      <c r="IL142" s="148"/>
      <c r="IM142" s="148"/>
      <c r="IN142" s="148"/>
      <c r="IO142" s="148"/>
      <c r="IP142" s="148"/>
      <c r="IQ142" s="148"/>
      <c r="IR142" s="148"/>
      <c r="IS142" s="148"/>
      <c r="IT142" s="148"/>
      <c r="IU142" s="148"/>
      <c r="IV142" s="148"/>
      <c r="IW142" s="148"/>
      <c r="IX142" s="148"/>
      <c r="IY142" s="148"/>
      <c r="IZ142" s="148"/>
      <c r="JA142" s="148"/>
      <c r="JB142" s="148"/>
      <c r="JC142" s="148"/>
      <c r="JD142" s="148"/>
      <c r="JE142" s="148"/>
      <c r="JF142" s="148"/>
      <c r="JG142" s="148"/>
      <c r="JH142" s="148"/>
      <c r="JI142" s="148"/>
      <c r="JJ142" s="148"/>
      <c r="JK142" s="148"/>
      <c r="JL142" s="148"/>
      <c r="JM142" s="148"/>
      <c r="JN142" s="148"/>
      <c r="JO142" s="148"/>
      <c r="JP142" s="148"/>
      <c r="JQ142" s="148"/>
      <c r="JR142" s="148"/>
      <c r="JS142" s="148"/>
      <c r="JT142" s="148"/>
      <c r="JU142" s="148"/>
      <c r="JV142" s="148"/>
      <c r="JW142" s="148"/>
      <c r="JX142" s="148"/>
      <c r="JY142" s="148"/>
      <c r="JZ142" s="148"/>
      <c r="KA142" s="148"/>
      <c r="KB142" s="148"/>
      <c r="KC142" s="148"/>
      <c r="KD142" s="148"/>
      <c r="KE142" s="148"/>
      <c r="KF142" s="148"/>
      <c r="KG142" s="148"/>
      <c r="KH142" s="148"/>
      <c r="KI142" s="148"/>
      <c r="KJ142" s="148"/>
      <c r="KK142" s="148"/>
      <c r="KL142" s="148"/>
      <c r="KM142" s="148"/>
      <c r="KN142" s="148"/>
      <c r="KO142" s="148"/>
    </row>
    <row r="143" spans="1:301" ht="10" customHeight="1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  <c r="BO143" s="148"/>
      <c r="BP143" s="148"/>
      <c r="BQ143" s="148"/>
      <c r="BR143" s="148"/>
      <c r="BS143" s="148"/>
      <c r="BT143" s="148"/>
      <c r="BU143" s="148"/>
      <c r="BV143" s="148"/>
      <c r="BW143" s="148"/>
      <c r="BX143" s="148"/>
      <c r="BY143" s="148"/>
      <c r="BZ143" s="148"/>
      <c r="CA143" s="148"/>
      <c r="CB143" s="148"/>
      <c r="CC143" s="148"/>
      <c r="CD143" s="148"/>
      <c r="CE143" s="148"/>
      <c r="CF143" s="148"/>
      <c r="CG143" s="148"/>
      <c r="CH143" s="148"/>
      <c r="CI143" s="148"/>
      <c r="CJ143" s="148"/>
      <c r="CK143" s="148"/>
      <c r="CL143" s="148"/>
      <c r="CM143" s="148"/>
      <c r="CN143" s="148"/>
      <c r="CO143" s="148"/>
      <c r="CP143" s="148"/>
      <c r="CQ143" s="148"/>
      <c r="CR143" s="148"/>
      <c r="CS143" s="148"/>
      <c r="CT143" s="148"/>
      <c r="CU143" s="148"/>
      <c r="CV143" s="148"/>
      <c r="CW143" s="148"/>
      <c r="CX143" s="148"/>
      <c r="CY143" s="148"/>
      <c r="CZ143" s="148"/>
      <c r="DA143" s="148"/>
      <c r="DB143" s="148"/>
      <c r="DC143" s="148"/>
      <c r="DD143" s="148"/>
      <c r="DE143" s="148"/>
      <c r="DF143" s="148"/>
      <c r="DG143" s="148"/>
      <c r="DH143" s="148"/>
      <c r="DI143" s="148"/>
      <c r="DJ143" s="148"/>
      <c r="DK143" s="148"/>
      <c r="DL143" s="148"/>
      <c r="DM143" s="148"/>
      <c r="DN143" s="148"/>
      <c r="DO143" s="148"/>
      <c r="DP143" s="148"/>
      <c r="DQ143" s="148"/>
      <c r="DR143" s="148"/>
      <c r="DS143" s="148"/>
      <c r="DT143" s="148"/>
      <c r="DU143" s="148"/>
      <c r="DV143" s="148"/>
      <c r="DW143" s="148"/>
      <c r="DX143" s="148"/>
      <c r="DY143" s="148"/>
      <c r="DZ143" s="148"/>
      <c r="EA143" s="148"/>
      <c r="EB143" s="148"/>
      <c r="EC143" s="148"/>
      <c r="ED143" s="148"/>
      <c r="EE143" s="148"/>
      <c r="EF143" s="148"/>
      <c r="EG143" s="148"/>
      <c r="EH143" s="148"/>
      <c r="EI143" s="148"/>
      <c r="EJ143" s="148"/>
      <c r="EK143" s="148"/>
      <c r="EL143" s="148"/>
      <c r="EM143" s="148"/>
      <c r="EN143" s="148"/>
      <c r="EO143" s="148"/>
      <c r="EP143" s="148"/>
      <c r="EQ143" s="148"/>
      <c r="ER143" s="148"/>
      <c r="ES143" s="148"/>
      <c r="ET143" s="148"/>
      <c r="EU143" s="148"/>
      <c r="EV143" s="148"/>
      <c r="EW143" s="148"/>
      <c r="EX143" s="148"/>
      <c r="EY143" s="148"/>
      <c r="EZ143" s="148"/>
      <c r="FA143" s="148"/>
      <c r="FB143" s="148"/>
      <c r="FC143" s="148"/>
      <c r="FD143" s="148"/>
      <c r="FE143" s="148"/>
      <c r="FF143" s="148"/>
      <c r="FG143" s="148"/>
      <c r="FH143" s="148"/>
      <c r="FI143" s="148"/>
      <c r="FJ143" s="148"/>
      <c r="FK143" s="148"/>
      <c r="FL143" s="148"/>
      <c r="FM143" s="148"/>
      <c r="FN143" s="148"/>
      <c r="FO143" s="148"/>
      <c r="FP143" s="148"/>
      <c r="FQ143" s="148"/>
      <c r="FR143" s="148"/>
      <c r="FS143" s="148"/>
      <c r="FT143" s="148"/>
      <c r="FU143" s="148"/>
      <c r="FV143" s="148"/>
      <c r="FW143" s="148"/>
      <c r="FX143" s="148"/>
      <c r="FY143" s="148"/>
      <c r="FZ143" s="148"/>
      <c r="GA143" s="148"/>
      <c r="GB143" s="148"/>
      <c r="GC143" s="148"/>
      <c r="GD143" s="148"/>
      <c r="GE143" s="148"/>
      <c r="GF143" s="148"/>
      <c r="GG143" s="148"/>
      <c r="GH143" s="148"/>
      <c r="GI143" s="148"/>
      <c r="GJ143" s="148"/>
      <c r="GK143" s="148"/>
      <c r="GL143" s="148"/>
      <c r="GM143" s="148"/>
      <c r="GN143" s="148"/>
      <c r="GO143" s="148"/>
      <c r="GP143" s="148"/>
      <c r="GQ143" s="148"/>
      <c r="GR143" s="148"/>
      <c r="GS143" s="148"/>
      <c r="GT143" s="148"/>
      <c r="GU143" s="148"/>
      <c r="GV143" s="148"/>
      <c r="GW143" s="148"/>
      <c r="GX143" s="148"/>
      <c r="GY143" s="148"/>
      <c r="GZ143" s="148"/>
      <c r="HA143" s="148"/>
      <c r="HB143" s="148"/>
      <c r="HC143" s="148"/>
      <c r="HD143" s="148"/>
      <c r="HE143" s="148"/>
      <c r="HF143" s="148"/>
      <c r="HG143" s="148"/>
      <c r="HH143" s="148"/>
      <c r="HI143" s="148"/>
      <c r="HJ143" s="148"/>
      <c r="HK143" s="148"/>
      <c r="HL143" s="148"/>
      <c r="HM143" s="148"/>
      <c r="HN143" s="148"/>
      <c r="HO143" s="148"/>
      <c r="HP143" s="148"/>
      <c r="HQ143" s="148"/>
      <c r="HR143" s="148"/>
      <c r="HS143" s="148"/>
      <c r="HT143" s="148"/>
      <c r="HU143" s="148"/>
      <c r="HV143" s="148"/>
      <c r="HW143" s="148"/>
      <c r="HX143" s="148"/>
      <c r="HY143" s="148"/>
      <c r="HZ143" s="148"/>
      <c r="IA143" s="148"/>
      <c r="IB143" s="148"/>
      <c r="IC143" s="148"/>
      <c r="ID143" s="148"/>
      <c r="IE143" s="148"/>
      <c r="IF143" s="148"/>
      <c r="IG143" s="148"/>
      <c r="IH143" s="148"/>
      <c r="II143" s="148"/>
      <c r="IJ143" s="148"/>
      <c r="IK143" s="148"/>
      <c r="IL143" s="148"/>
      <c r="IM143" s="148"/>
      <c r="IN143" s="148"/>
      <c r="IO143" s="148"/>
      <c r="IP143" s="148"/>
      <c r="IQ143" s="148"/>
      <c r="IR143" s="148"/>
      <c r="IS143" s="148"/>
      <c r="IT143" s="148"/>
      <c r="IU143" s="148"/>
      <c r="IV143" s="148"/>
      <c r="IW143" s="148"/>
      <c r="IX143" s="148"/>
      <c r="IY143" s="148"/>
      <c r="IZ143" s="148"/>
      <c r="JA143" s="148"/>
      <c r="JB143" s="148"/>
      <c r="JC143" s="148"/>
      <c r="JD143" s="148"/>
      <c r="JE143" s="148"/>
      <c r="JF143" s="148"/>
      <c r="JG143" s="148"/>
      <c r="JH143" s="148"/>
      <c r="JI143" s="148"/>
      <c r="JJ143" s="148"/>
      <c r="JK143" s="148"/>
      <c r="JL143" s="148"/>
      <c r="JM143" s="148"/>
      <c r="JN143" s="148"/>
      <c r="JO143" s="148"/>
      <c r="JP143" s="148"/>
      <c r="JQ143" s="148"/>
      <c r="JR143" s="148"/>
      <c r="JS143" s="148"/>
      <c r="JT143" s="148"/>
      <c r="JU143" s="148"/>
      <c r="JV143" s="148"/>
      <c r="JW143" s="148"/>
      <c r="JX143" s="148"/>
      <c r="JY143" s="148"/>
      <c r="JZ143" s="148"/>
      <c r="KA143" s="148"/>
      <c r="KB143" s="148"/>
      <c r="KC143" s="148"/>
      <c r="KD143" s="148"/>
      <c r="KE143" s="148"/>
      <c r="KF143" s="148"/>
      <c r="KG143" s="148"/>
      <c r="KH143" s="148"/>
      <c r="KI143" s="148"/>
      <c r="KJ143" s="148"/>
      <c r="KK143" s="148"/>
      <c r="KL143" s="148"/>
      <c r="KM143" s="148"/>
      <c r="KN143" s="148"/>
      <c r="KO143" s="148"/>
    </row>
    <row r="144" spans="1:301" ht="10" customHeight="1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  <c r="AU144" s="148"/>
      <c r="AV144" s="148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  <c r="BO144" s="148"/>
      <c r="BP144" s="148"/>
      <c r="BQ144" s="148"/>
      <c r="BR144" s="148"/>
      <c r="BS144" s="148"/>
      <c r="BT144" s="148"/>
      <c r="BU144" s="148"/>
      <c r="BV144" s="148"/>
      <c r="BW144" s="148"/>
      <c r="BX144" s="148"/>
      <c r="BY144" s="148"/>
      <c r="BZ144" s="148"/>
      <c r="CA144" s="148"/>
      <c r="CB144" s="148"/>
      <c r="CC144" s="148"/>
      <c r="CD144" s="148"/>
      <c r="CE144" s="148"/>
      <c r="CF144" s="148"/>
      <c r="CG144" s="148"/>
      <c r="CH144" s="148"/>
      <c r="CI144" s="148"/>
      <c r="CJ144" s="148"/>
      <c r="CK144" s="148"/>
      <c r="CL144" s="148"/>
      <c r="CM144" s="148"/>
      <c r="CN144" s="148"/>
      <c r="CO144" s="148"/>
      <c r="CP144" s="148"/>
      <c r="CQ144" s="148"/>
      <c r="CR144" s="148"/>
      <c r="CS144" s="148"/>
      <c r="CT144" s="148"/>
      <c r="CU144" s="148"/>
      <c r="CV144" s="148"/>
      <c r="CW144" s="148"/>
      <c r="CX144" s="148"/>
      <c r="CY144" s="148"/>
      <c r="CZ144" s="148"/>
      <c r="DA144" s="148"/>
      <c r="DB144" s="148"/>
      <c r="DC144" s="148"/>
      <c r="DD144" s="148"/>
      <c r="DE144" s="148"/>
      <c r="DF144" s="148"/>
      <c r="DG144" s="148"/>
      <c r="DH144" s="148"/>
      <c r="DI144" s="148"/>
      <c r="DJ144" s="148"/>
      <c r="DK144" s="148"/>
      <c r="DL144" s="148"/>
      <c r="DM144" s="148"/>
      <c r="DN144" s="148"/>
      <c r="DO144" s="148"/>
      <c r="DP144" s="148"/>
      <c r="DQ144" s="148"/>
      <c r="DR144" s="148"/>
      <c r="DS144" s="148"/>
      <c r="DT144" s="148"/>
      <c r="DU144" s="148"/>
      <c r="DV144" s="148"/>
      <c r="DW144" s="148"/>
      <c r="DX144" s="148"/>
      <c r="DY144" s="148"/>
      <c r="DZ144" s="148"/>
      <c r="EA144" s="148"/>
      <c r="EB144" s="148"/>
      <c r="EC144" s="148"/>
      <c r="ED144" s="148"/>
      <c r="EE144" s="148"/>
      <c r="EF144" s="148"/>
      <c r="EG144" s="148"/>
      <c r="EH144" s="148"/>
      <c r="EI144" s="148"/>
      <c r="EJ144" s="148"/>
      <c r="EK144" s="148"/>
      <c r="EL144" s="148"/>
      <c r="EM144" s="148"/>
      <c r="EN144" s="148"/>
      <c r="EO144" s="148"/>
      <c r="EP144" s="148"/>
      <c r="EQ144" s="148"/>
      <c r="ER144" s="148"/>
      <c r="ES144" s="148"/>
      <c r="ET144" s="148"/>
      <c r="EU144" s="148"/>
      <c r="EV144" s="148"/>
      <c r="EW144" s="148"/>
      <c r="EX144" s="148"/>
      <c r="EY144" s="148"/>
      <c r="EZ144" s="148"/>
      <c r="FA144" s="148"/>
      <c r="FB144" s="148"/>
      <c r="FC144" s="148"/>
      <c r="FD144" s="148"/>
      <c r="FE144" s="148"/>
      <c r="FF144" s="148"/>
      <c r="FG144" s="148"/>
      <c r="FH144" s="148"/>
      <c r="FI144" s="148"/>
      <c r="FJ144" s="148"/>
      <c r="FK144" s="148"/>
      <c r="FL144" s="148"/>
      <c r="FM144" s="148"/>
      <c r="FN144" s="148"/>
      <c r="FO144" s="148"/>
      <c r="FP144" s="148"/>
      <c r="FQ144" s="148"/>
      <c r="FR144" s="148"/>
      <c r="FS144" s="148"/>
      <c r="FT144" s="148"/>
      <c r="FU144" s="148"/>
      <c r="FV144" s="148"/>
      <c r="FW144" s="148"/>
      <c r="FX144" s="148"/>
      <c r="FY144" s="148"/>
      <c r="FZ144" s="148"/>
      <c r="GA144" s="148"/>
      <c r="GB144" s="148"/>
      <c r="GC144" s="148"/>
      <c r="GD144" s="148"/>
      <c r="GE144" s="148"/>
      <c r="GF144" s="148"/>
      <c r="GG144" s="148"/>
      <c r="GH144" s="148"/>
      <c r="GI144" s="148"/>
      <c r="GJ144" s="148"/>
      <c r="GK144" s="148"/>
      <c r="GL144" s="148"/>
      <c r="GM144" s="148"/>
      <c r="GN144" s="148"/>
      <c r="GO144" s="148"/>
      <c r="GP144" s="148"/>
      <c r="GQ144" s="148"/>
      <c r="GR144" s="148"/>
      <c r="GS144" s="148"/>
      <c r="GT144" s="148"/>
      <c r="GU144" s="148"/>
      <c r="GV144" s="148"/>
      <c r="GW144" s="148"/>
      <c r="GX144" s="148"/>
      <c r="GY144" s="148"/>
      <c r="GZ144" s="148"/>
      <c r="HA144" s="148"/>
      <c r="HB144" s="148"/>
      <c r="HC144" s="148"/>
      <c r="HD144" s="148"/>
      <c r="HE144" s="148"/>
      <c r="HF144" s="148"/>
      <c r="HG144" s="148"/>
      <c r="HH144" s="148"/>
      <c r="HI144" s="148"/>
      <c r="HJ144" s="148"/>
      <c r="HK144" s="148"/>
      <c r="HL144" s="148"/>
      <c r="HM144" s="148"/>
      <c r="HN144" s="148"/>
      <c r="HO144" s="148"/>
      <c r="HP144" s="148"/>
      <c r="HQ144" s="148"/>
      <c r="HR144" s="148"/>
      <c r="HS144" s="148"/>
      <c r="HT144" s="148"/>
      <c r="HU144" s="148"/>
      <c r="HV144" s="148"/>
      <c r="HW144" s="148"/>
      <c r="HX144" s="148"/>
      <c r="HY144" s="148"/>
      <c r="HZ144" s="148"/>
      <c r="IA144" s="148"/>
      <c r="IB144" s="148"/>
      <c r="IC144" s="148"/>
      <c r="ID144" s="148"/>
      <c r="IE144" s="148"/>
      <c r="IF144" s="148"/>
      <c r="IG144" s="148"/>
      <c r="IH144" s="148"/>
      <c r="II144" s="148"/>
      <c r="IJ144" s="148"/>
      <c r="IK144" s="148"/>
      <c r="IL144" s="148"/>
      <c r="IM144" s="148"/>
      <c r="IN144" s="148"/>
      <c r="IO144" s="148"/>
      <c r="IP144" s="148"/>
      <c r="IQ144" s="148"/>
      <c r="IR144" s="148"/>
      <c r="IS144" s="148"/>
      <c r="IT144" s="148"/>
      <c r="IU144" s="148"/>
      <c r="IV144" s="148"/>
      <c r="IW144" s="148"/>
      <c r="IX144" s="148"/>
      <c r="IY144" s="148"/>
      <c r="IZ144" s="148"/>
      <c r="JA144" s="148"/>
      <c r="JB144" s="148"/>
      <c r="JC144" s="148"/>
      <c r="JD144" s="148"/>
      <c r="JE144" s="148"/>
      <c r="JF144" s="148"/>
      <c r="JG144" s="148"/>
      <c r="JH144" s="148"/>
      <c r="JI144" s="148"/>
      <c r="JJ144" s="148"/>
      <c r="JK144" s="148"/>
      <c r="JL144" s="148"/>
      <c r="JM144" s="148"/>
      <c r="JN144" s="148"/>
      <c r="JO144" s="148"/>
      <c r="JP144" s="148"/>
      <c r="JQ144" s="148"/>
      <c r="JR144" s="148"/>
      <c r="JS144" s="148"/>
      <c r="JT144" s="148"/>
      <c r="JU144" s="148"/>
      <c r="JV144" s="148"/>
      <c r="JW144" s="148"/>
      <c r="JX144" s="148"/>
      <c r="JY144" s="148"/>
      <c r="JZ144" s="148"/>
      <c r="KA144" s="148"/>
      <c r="KB144" s="148"/>
      <c r="KC144" s="148"/>
      <c r="KD144" s="148"/>
      <c r="KE144" s="148"/>
      <c r="KF144" s="148"/>
      <c r="KG144" s="148"/>
      <c r="KH144" s="148"/>
      <c r="KI144" s="148"/>
      <c r="KJ144" s="148"/>
      <c r="KK144" s="148"/>
      <c r="KL144" s="148"/>
      <c r="KM144" s="148"/>
      <c r="KN144" s="148"/>
      <c r="KO144" s="148"/>
    </row>
    <row r="145" spans="1:301" ht="10" customHeight="1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  <c r="AU145" s="148"/>
      <c r="AV145" s="148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  <c r="BO145" s="148"/>
      <c r="BP145" s="148"/>
      <c r="BQ145" s="148"/>
      <c r="BR145" s="148"/>
      <c r="BS145" s="148"/>
      <c r="BT145" s="148"/>
      <c r="BU145" s="148"/>
      <c r="BV145" s="148"/>
      <c r="BW145" s="148"/>
      <c r="BX145" s="148"/>
      <c r="BY145" s="148"/>
      <c r="BZ145" s="148"/>
      <c r="CA145" s="148"/>
      <c r="CB145" s="148"/>
      <c r="CC145" s="148"/>
      <c r="CD145" s="148"/>
      <c r="CE145" s="148"/>
      <c r="CF145" s="148"/>
      <c r="CG145" s="148"/>
      <c r="CH145" s="148"/>
      <c r="CI145" s="148"/>
      <c r="CJ145" s="148"/>
      <c r="CK145" s="148"/>
      <c r="CL145" s="148"/>
      <c r="CM145" s="148"/>
      <c r="CN145" s="148"/>
      <c r="CO145" s="148"/>
      <c r="CP145" s="148"/>
      <c r="CQ145" s="148"/>
      <c r="CR145" s="148"/>
      <c r="CS145" s="148"/>
      <c r="CT145" s="148"/>
      <c r="CU145" s="148"/>
      <c r="CV145" s="148"/>
      <c r="CW145" s="148"/>
      <c r="CX145" s="148"/>
      <c r="CY145" s="148"/>
      <c r="CZ145" s="148"/>
      <c r="DA145" s="148"/>
      <c r="DB145" s="148"/>
      <c r="DC145" s="148"/>
      <c r="DD145" s="148"/>
      <c r="DE145" s="148"/>
      <c r="DF145" s="148"/>
      <c r="DG145" s="148"/>
      <c r="DH145" s="148"/>
      <c r="DI145" s="148"/>
      <c r="DJ145" s="148"/>
      <c r="DK145" s="148"/>
      <c r="DL145" s="148"/>
      <c r="DM145" s="148"/>
      <c r="DN145" s="148"/>
      <c r="DO145" s="148"/>
      <c r="DP145" s="148"/>
      <c r="DQ145" s="148"/>
      <c r="DR145" s="148"/>
      <c r="DS145" s="148"/>
      <c r="DT145" s="148"/>
      <c r="DU145" s="148"/>
      <c r="DV145" s="148"/>
      <c r="DW145" s="148"/>
      <c r="DX145" s="148"/>
      <c r="DY145" s="148"/>
      <c r="DZ145" s="148"/>
      <c r="EA145" s="148"/>
      <c r="EB145" s="148"/>
      <c r="EC145" s="148"/>
      <c r="ED145" s="148"/>
      <c r="EE145" s="148"/>
      <c r="EF145" s="148"/>
      <c r="EG145" s="148"/>
      <c r="EH145" s="148"/>
      <c r="EI145" s="148"/>
      <c r="EJ145" s="148"/>
      <c r="EK145" s="148"/>
      <c r="EL145" s="148"/>
      <c r="EM145" s="148"/>
      <c r="EN145" s="148"/>
      <c r="EO145" s="148"/>
      <c r="EP145" s="148"/>
      <c r="EQ145" s="148"/>
      <c r="ER145" s="148"/>
      <c r="ES145" s="148"/>
      <c r="ET145" s="148"/>
      <c r="EU145" s="148"/>
      <c r="EV145" s="148"/>
      <c r="EW145" s="148"/>
      <c r="EX145" s="148"/>
      <c r="EY145" s="148"/>
      <c r="EZ145" s="148"/>
      <c r="FA145" s="148"/>
      <c r="FB145" s="148"/>
      <c r="FC145" s="148"/>
      <c r="FD145" s="148"/>
      <c r="FE145" s="148"/>
      <c r="FF145" s="148"/>
      <c r="FG145" s="148"/>
      <c r="FH145" s="148"/>
      <c r="FI145" s="148"/>
      <c r="FJ145" s="148"/>
      <c r="FK145" s="148"/>
      <c r="FL145" s="148"/>
      <c r="FM145" s="148"/>
      <c r="FN145" s="148"/>
      <c r="FO145" s="148"/>
      <c r="FP145" s="148"/>
      <c r="FQ145" s="148"/>
      <c r="FR145" s="148"/>
      <c r="FS145" s="148"/>
      <c r="FT145" s="148"/>
      <c r="FU145" s="148"/>
      <c r="FV145" s="148"/>
      <c r="FW145" s="148"/>
      <c r="FX145" s="148"/>
      <c r="FY145" s="148"/>
      <c r="FZ145" s="148"/>
      <c r="GA145" s="148"/>
      <c r="GB145" s="148"/>
      <c r="GC145" s="148"/>
      <c r="GD145" s="148"/>
      <c r="GE145" s="148"/>
      <c r="GF145" s="148"/>
      <c r="GG145" s="148"/>
      <c r="GH145" s="148"/>
      <c r="GI145" s="148"/>
      <c r="GJ145" s="148"/>
      <c r="GK145" s="148"/>
      <c r="GL145" s="148"/>
      <c r="GM145" s="148"/>
      <c r="GN145" s="148"/>
      <c r="GO145" s="148"/>
      <c r="GP145" s="148"/>
      <c r="GQ145" s="148"/>
      <c r="GR145" s="148"/>
      <c r="GS145" s="148"/>
      <c r="GT145" s="148"/>
      <c r="GU145" s="148"/>
      <c r="GV145" s="148"/>
      <c r="GW145" s="148"/>
      <c r="GX145" s="148"/>
      <c r="GY145" s="148"/>
      <c r="GZ145" s="148"/>
      <c r="HA145" s="148"/>
      <c r="HB145" s="148"/>
      <c r="HC145" s="148"/>
      <c r="HD145" s="148"/>
      <c r="HE145" s="148"/>
      <c r="HF145" s="148"/>
      <c r="HG145" s="148"/>
      <c r="HH145" s="148"/>
      <c r="HI145" s="148"/>
      <c r="HJ145" s="148"/>
      <c r="HK145" s="148"/>
      <c r="HL145" s="148"/>
      <c r="HM145" s="148"/>
      <c r="HN145" s="148"/>
      <c r="HO145" s="148"/>
      <c r="HP145" s="148"/>
      <c r="HQ145" s="148"/>
      <c r="HR145" s="148"/>
      <c r="HS145" s="148"/>
      <c r="HT145" s="148"/>
      <c r="HU145" s="148"/>
      <c r="HV145" s="148"/>
      <c r="HW145" s="148"/>
      <c r="HX145" s="148"/>
      <c r="HY145" s="148"/>
      <c r="HZ145" s="148"/>
      <c r="IA145" s="148"/>
      <c r="IB145" s="148"/>
      <c r="IC145" s="148"/>
      <c r="ID145" s="148"/>
      <c r="IE145" s="148"/>
      <c r="IF145" s="148"/>
      <c r="IG145" s="148"/>
      <c r="IH145" s="148"/>
      <c r="II145" s="148"/>
      <c r="IJ145" s="148"/>
      <c r="IK145" s="148"/>
      <c r="IL145" s="148"/>
      <c r="IM145" s="148"/>
      <c r="IN145" s="148"/>
      <c r="IO145" s="148"/>
      <c r="IP145" s="148"/>
      <c r="IQ145" s="148"/>
      <c r="IR145" s="148"/>
      <c r="IS145" s="148"/>
      <c r="IT145" s="148"/>
      <c r="IU145" s="148"/>
      <c r="IV145" s="148"/>
      <c r="IW145" s="148"/>
      <c r="IX145" s="148"/>
      <c r="IY145" s="148"/>
      <c r="IZ145" s="148"/>
      <c r="JA145" s="148"/>
      <c r="JB145" s="148"/>
      <c r="JC145" s="148"/>
      <c r="JD145" s="148"/>
      <c r="JE145" s="148"/>
      <c r="JF145" s="148"/>
      <c r="JG145" s="148"/>
      <c r="JH145" s="148"/>
      <c r="JI145" s="148"/>
      <c r="JJ145" s="148"/>
      <c r="JK145" s="148"/>
      <c r="JL145" s="148"/>
      <c r="JM145" s="148"/>
      <c r="JN145" s="148"/>
      <c r="JO145" s="148"/>
      <c r="JP145" s="148"/>
      <c r="JQ145" s="148"/>
      <c r="JR145" s="148"/>
      <c r="JS145" s="148"/>
      <c r="JT145" s="148"/>
      <c r="JU145" s="148"/>
      <c r="JV145" s="148"/>
      <c r="JW145" s="148"/>
      <c r="JX145" s="148"/>
      <c r="JY145" s="148"/>
      <c r="JZ145" s="148"/>
      <c r="KA145" s="148"/>
      <c r="KB145" s="148"/>
      <c r="KC145" s="148"/>
      <c r="KD145" s="148"/>
      <c r="KE145" s="148"/>
      <c r="KF145" s="148"/>
      <c r="KG145" s="148"/>
      <c r="KH145" s="148"/>
      <c r="KI145" s="148"/>
      <c r="KJ145" s="148"/>
      <c r="KK145" s="148"/>
      <c r="KL145" s="148"/>
      <c r="KM145" s="148"/>
      <c r="KN145" s="148"/>
      <c r="KO145" s="148"/>
    </row>
    <row r="146" spans="1:301" ht="10" customHeight="1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48"/>
      <c r="AT146" s="148"/>
      <c r="AU146" s="148"/>
      <c r="AV146" s="148"/>
      <c r="AW146" s="148"/>
      <c r="AX146" s="148"/>
      <c r="AY146" s="148"/>
      <c r="AZ146" s="148"/>
      <c r="BA146" s="148"/>
      <c r="BB146" s="148"/>
      <c r="BC146" s="148"/>
      <c r="BD146" s="148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48"/>
      <c r="BO146" s="148"/>
      <c r="BP146" s="148"/>
      <c r="BQ146" s="148"/>
      <c r="BR146" s="148"/>
      <c r="BS146" s="148"/>
      <c r="BT146" s="148"/>
      <c r="BU146" s="148"/>
      <c r="BV146" s="148"/>
      <c r="BW146" s="148"/>
      <c r="BX146" s="148"/>
      <c r="BY146" s="148"/>
      <c r="BZ146" s="148"/>
      <c r="CA146" s="148"/>
      <c r="CB146" s="148"/>
      <c r="CC146" s="148"/>
      <c r="CD146" s="148"/>
      <c r="CE146" s="148"/>
      <c r="CF146" s="148"/>
      <c r="CG146" s="148"/>
      <c r="CH146" s="148"/>
      <c r="CI146" s="148"/>
      <c r="CJ146" s="148"/>
      <c r="CK146" s="148"/>
      <c r="CL146" s="148"/>
      <c r="CM146" s="148"/>
      <c r="CN146" s="148"/>
      <c r="CO146" s="148"/>
      <c r="CP146" s="148"/>
      <c r="CQ146" s="148"/>
      <c r="CR146" s="148"/>
      <c r="CS146" s="148"/>
      <c r="CT146" s="148"/>
      <c r="CU146" s="148"/>
      <c r="CV146" s="148"/>
      <c r="CW146" s="148"/>
      <c r="CX146" s="148"/>
      <c r="CY146" s="148"/>
      <c r="CZ146" s="148"/>
      <c r="DA146" s="148"/>
      <c r="DB146" s="148"/>
      <c r="DC146" s="148"/>
      <c r="DD146" s="148"/>
      <c r="DE146" s="148"/>
      <c r="DF146" s="148"/>
      <c r="DG146" s="148"/>
      <c r="DH146" s="148"/>
      <c r="DI146" s="148"/>
      <c r="DJ146" s="148"/>
      <c r="DK146" s="148"/>
      <c r="DL146" s="148"/>
      <c r="DM146" s="148"/>
      <c r="DN146" s="148"/>
      <c r="DO146" s="148"/>
      <c r="DP146" s="148"/>
      <c r="DQ146" s="148"/>
      <c r="DR146" s="148"/>
      <c r="DS146" s="148"/>
      <c r="DT146" s="148"/>
      <c r="DU146" s="148"/>
      <c r="DV146" s="148"/>
      <c r="DW146" s="148"/>
      <c r="DX146" s="148"/>
      <c r="DY146" s="148"/>
      <c r="DZ146" s="148"/>
      <c r="EA146" s="148"/>
      <c r="EB146" s="148"/>
      <c r="EC146" s="148"/>
      <c r="ED146" s="148"/>
      <c r="EE146" s="148"/>
      <c r="EF146" s="148"/>
      <c r="EG146" s="148"/>
      <c r="EH146" s="148"/>
      <c r="EI146" s="148"/>
      <c r="EJ146" s="148"/>
      <c r="EK146" s="148"/>
      <c r="EL146" s="148"/>
      <c r="EM146" s="148"/>
      <c r="EN146" s="148"/>
      <c r="EO146" s="148"/>
      <c r="EP146" s="148"/>
      <c r="EQ146" s="148"/>
      <c r="ER146" s="148"/>
      <c r="ES146" s="148"/>
      <c r="ET146" s="148"/>
      <c r="EU146" s="148"/>
      <c r="EV146" s="148"/>
      <c r="EW146" s="148"/>
      <c r="EX146" s="148"/>
      <c r="EY146" s="148"/>
      <c r="EZ146" s="148"/>
      <c r="FA146" s="148"/>
      <c r="FB146" s="148"/>
      <c r="FC146" s="148"/>
      <c r="FD146" s="148"/>
      <c r="FE146" s="148"/>
      <c r="FF146" s="148"/>
      <c r="FG146" s="148"/>
      <c r="FH146" s="148"/>
      <c r="FI146" s="148"/>
      <c r="FJ146" s="148"/>
      <c r="FK146" s="148"/>
      <c r="FL146" s="148"/>
      <c r="FM146" s="148"/>
      <c r="FN146" s="148"/>
      <c r="FO146" s="148"/>
      <c r="FP146" s="148"/>
      <c r="FQ146" s="148"/>
      <c r="FR146" s="148"/>
      <c r="FS146" s="148"/>
      <c r="FT146" s="148"/>
      <c r="FU146" s="148"/>
      <c r="FV146" s="148"/>
      <c r="FW146" s="148"/>
      <c r="FX146" s="148"/>
      <c r="FY146" s="148"/>
      <c r="FZ146" s="148"/>
      <c r="GA146" s="148"/>
      <c r="GB146" s="148"/>
      <c r="GC146" s="148"/>
      <c r="GD146" s="148"/>
      <c r="GE146" s="148"/>
      <c r="GF146" s="148"/>
      <c r="GG146" s="148"/>
      <c r="GH146" s="148"/>
      <c r="GI146" s="148"/>
      <c r="GJ146" s="148"/>
      <c r="GK146" s="148"/>
      <c r="GL146" s="148"/>
      <c r="GM146" s="148"/>
      <c r="GN146" s="148"/>
      <c r="GO146" s="148"/>
      <c r="GP146" s="148"/>
      <c r="GQ146" s="148"/>
      <c r="GR146" s="148"/>
      <c r="GS146" s="148"/>
      <c r="GT146" s="148"/>
      <c r="GU146" s="148"/>
      <c r="GV146" s="148"/>
      <c r="GW146" s="148"/>
      <c r="GX146" s="148"/>
      <c r="GY146" s="148"/>
      <c r="GZ146" s="148"/>
      <c r="HA146" s="148"/>
      <c r="HB146" s="148"/>
      <c r="HC146" s="148"/>
      <c r="HD146" s="148"/>
      <c r="HE146" s="148"/>
      <c r="HF146" s="148"/>
      <c r="HG146" s="148"/>
      <c r="HH146" s="148"/>
      <c r="HI146" s="148"/>
      <c r="HJ146" s="148"/>
      <c r="HK146" s="148"/>
      <c r="HL146" s="148"/>
      <c r="HM146" s="148"/>
      <c r="HN146" s="148"/>
      <c r="HO146" s="148"/>
      <c r="HP146" s="148"/>
      <c r="HQ146" s="148"/>
      <c r="HR146" s="148"/>
      <c r="HS146" s="148"/>
      <c r="HT146" s="148"/>
      <c r="HU146" s="148"/>
      <c r="HV146" s="148"/>
      <c r="HW146" s="148"/>
      <c r="HX146" s="148"/>
      <c r="HY146" s="148"/>
      <c r="HZ146" s="148"/>
      <c r="IA146" s="148"/>
      <c r="IB146" s="148"/>
      <c r="IC146" s="148"/>
      <c r="ID146" s="148"/>
      <c r="IE146" s="148"/>
      <c r="IF146" s="148"/>
      <c r="IG146" s="148"/>
      <c r="IH146" s="148"/>
      <c r="II146" s="148"/>
      <c r="IJ146" s="148"/>
      <c r="IK146" s="148"/>
      <c r="IL146" s="148"/>
      <c r="IM146" s="148"/>
      <c r="IN146" s="148"/>
      <c r="IO146" s="148"/>
      <c r="IP146" s="148"/>
      <c r="IQ146" s="148"/>
      <c r="IR146" s="148"/>
      <c r="IS146" s="148"/>
      <c r="IT146" s="148"/>
      <c r="IU146" s="148"/>
      <c r="IV146" s="148"/>
      <c r="IW146" s="148"/>
      <c r="IX146" s="148"/>
      <c r="IY146" s="148"/>
      <c r="IZ146" s="148"/>
      <c r="JA146" s="148"/>
      <c r="JB146" s="148"/>
      <c r="JC146" s="148"/>
      <c r="JD146" s="148"/>
      <c r="JE146" s="148"/>
      <c r="JF146" s="148"/>
      <c r="JG146" s="148"/>
      <c r="JH146" s="148"/>
      <c r="JI146" s="148"/>
      <c r="JJ146" s="148"/>
      <c r="JK146" s="148"/>
      <c r="JL146" s="148"/>
      <c r="JM146" s="148"/>
      <c r="JN146" s="148"/>
      <c r="JO146" s="148"/>
      <c r="JP146" s="148"/>
      <c r="JQ146" s="148"/>
      <c r="JR146" s="148"/>
      <c r="JS146" s="148"/>
      <c r="JT146" s="148"/>
      <c r="JU146" s="148"/>
      <c r="JV146" s="148"/>
      <c r="JW146" s="148"/>
      <c r="JX146" s="148"/>
      <c r="JY146" s="148"/>
      <c r="JZ146" s="148"/>
      <c r="KA146" s="148"/>
      <c r="KB146" s="148"/>
      <c r="KC146" s="148"/>
      <c r="KD146" s="148"/>
      <c r="KE146" s="148"/>
      <c r="KF146" s="148"/>
      <c r="KG146" s="148"/>
      <c r="KH146" s="148"/>
      <c r="KI146" s="148"/>
      <c r="KJ146" s="148"/>
      <c r="KK146" s="148"/>
      <c r="KL146" s="148"/>
      <c r="KM146" s="148"/>
      <c r="KN146" s="148"/>
      <c r="KO146" s="148"/>
    </row>
    <row r="147" spans="1:301" ht="10" customHeight="1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  <c r="AT147" s="148"/>
      <c r="AU147" s="148"/>
      <c r="AV147" s="148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  <c r="BO147" s="148"/>
      <c r="BP147" s="148"/>
      <c r="BQ147" s="148"/>
      <c r="BR147" s="148"/>
      <c r="BS147" s="148"/>
      <c r="BT147" s="148"/>
      <c r="BU147" s="148"/>
      <c r="BV147" s="148"/>
      <c r="BW147" s="148"/>
      <c r="BX147" s="148"/>
      <c r="BY147" s="148"/>
      <c r="BZ147" s="148"/>
      <c r="CA147" s="148"/>
      <c r="CB147" s="148"/>
      <c r="CC147" s="148"/>
      <c r="CD147" s="148"/>
      <c r="CE147" s="148"/>
      <c r="CF147" s="148"/>
      <c r="CG147" s="148"/>
      <c r="CH147" s="148"/>
      <c r="CI147" s="148"/>
      <c r="CJ147" s="148"/>
      <c r="CK147" s="148"/>
      <c r="CL147" s="148"/>
      <c r="CM147" s="148"/>
      <c r="CN147" s="148"/>
      <c r="CO147" s="148"/>
      <c r="CP147" s="148"/>
      <c r="CQ147" s="148"/>
      <c r="CR147" s="148"/>
      <c r="CS147" s="148"/>
      <c r="CT147" s="148"/>
      <c r="CU147" s="148"/>
      <c r="CV147" s="148"/>
      <c r="CW147" s="148"/>
      <c r="CX147" s="148"/>
      <c r="CY147" s="148"/>
      <c r="CZ147" s="148"/>
      <c r="DA147" s="148"/>
      <c r="DB147" s="148"/>
      <c r="DC147" s="148"/>
      <c r="DD147" s="148"/>
      <c r="DE147" s="148"/>
      <c r="DF147" s="148"/>
      <c r="DG147" s="148"/>
      <c r="DH147" s="148"/>
      <c r="DI147" s="148"/>
      <c r="DJ147" s="148"/>
      <c r="DK147" s="148"/>
      <c r="DL147" s="148"/>
      <c r="DM147" s="148"/>
      <c r="DN147" s="148"/>
      <c r="DO147" s="148"/>
      <c r="DP147" s="148"/>
      <c r="DQ147" s="148"/>
      <c r="DR147" s="148"/>
      <c r="DS147" s="148"/>
      <c r="DT147" s="148"/>
      <c r="DU147" s="148"/>
      <c r="DV147" s="148"/>
      <c r="DW147" s="148"/>
      <c r="DX147" s="148"/>
      <c r="DY147" s="148"/>
      <c r="DZ147" s="148"/>
      <c r="EA147" s="148"/>
      <c r="EB147" s="148"/>
      <c r="EC147" s="148"/>
      <c r="ED147" s="148"/>
      <c r="EE147" s="148"/>
      <c r="EF147" s="148"/>
      <c r="EG147" s="148"/>
      <c r="EH147" s="148"/>
      <c r="EI147" s="148"/>
      <c r="EJ147" s="148"/>
      <c r="EK147" s="148"/>
      <c r="EL147" s="148"/>
      <c r="EM147" s="148"/>
      <c r="EN147" s="148"/>
      <c r="EO147" s="148"/>
      <c r="EP147" s="148"/>
      <c r="EQ147" s="148"/>
      <c r="ER147" s="148"/>
      <c r="ES147" s="148"/>
      <c r="ET147" s="148"/>
      <c r="EU147" s="148"/>
      <c r="EV147" s="148"/>
      <c r="EW147" s="148"/>
      <c r="EX147" s="148"/>
      <c r="EY147" s="148"/>
      <c r="EZ147" s="148"/>
      <c r="FA147" s="148"/>
      <c r="FB147" s="148"/>
      <c r="FC147" s="148"/>
      <c r="FD147" s="148"/>
      <c r="FE147" s="148"/>
      <c r="FF147" s="148"/>
      <c r="FG147" s="148"/>
      <c r="FH147" s="148"/>
      <c r="FI147" s="148"/>
      <c r="FJ147" s="148"/>
      <c r="FK147" s="148"/>
      <c r="FL147" s="148"/>
      <c r="FM147" s="148"/>
      <c r="FN147" s="148"/>
      <c r="FO147" s="148"/>
      <c r="FP147" s="148"/>
      <c r="FQ147" s="148"/>
      <c r="FR147" s="148"/>
      <c r="FS147" s="148"/>
      <c r="FT147" s="148"/>
      <c r="FU147" s="148"/>
      <c r="FV147" s="148"/>
      <c r="FW147" s="148"/>
      <c r="FX147" s="148"/>
      <c r="FY147" s="148"/>
      <c r="FZ147" s="148"/>
      <c r="GA147" s="148"/>
      <c r="GB147" s="148"/>
      <c r="GC147" s="148"/>
      <c r="GD147" s="148"/>
      <c r="GE147" s="148"/>
      <c r="GF147" s="148"/>
      <c r="GG147" s="148"/>
      <c r="GH147" s="148"/>
      <c r="GI147" s="148"/>
      <c r="GJ147" s="148"/>
      <c r="GK147" s="148"/>
      <c r="GL147" s="148"/>
      <c r="GM147" s="148"/>
      <c r="GN147" s="148"/>
      <c r="GO147" s="148"/>
      <c r="GP147" s="148"/>
      <c r="GQ147" s="148"/>
      <c r="GR147" s="148"/>
      <c r="GS147" s="148"/>
      <c r="GT147" s="148"/>
      <c r="GU147" s="148"/>
      <c r="GV147" s="148"/>
      <c r="GW147" s="148"/>
      <c r="GX147" s="148"/>
      <c r="GY147" s="148"/>
      <c r="GZ147" s="148"/>
      <c r="HA147" s="148"/>
      <c r="HB147" s="148"/>
      <c r="HC147" s="148"/>
      <c r="HD147" s="148"/>
      <c r="HE147" s="148"/>
      <c r="HF147" s="148"/>
      <c r="HG147" s="148"/>
      <c r="HH147" s="148"/>
      <c r="HI147" s="148"/>
      <c r="HJ147" s="148"/>
      <c r="HK147" s="148"/>
      <c r="HL147" s="148"/>
      <c r="HM147" s="148"/>
      <c r="HN147" s="148"/>
      <c r="HO147" s="148"/>
      <c r="HP147" s="148"/>
      <c r="HQ147" s="148"/>
      <c r="HR147" s="148"/>
      <c r="HS147" s="148"/>
      <c r="HT147" s="148"/>
      <c r="HU147" s="148"/>
      <c r="HV147" s="148"/>
      <c r="HW147" s="148"/>
      <c r="HX147" s="148"/>
      <c r="HY147" s="148"/>
      <c r="HZ147" s="148"/>
      <c r="IA147" s="148"/>
      <c r="IB147" s="148"/>
      <c r="IC147" s="148"/>
      <c r="ID147" s="148"/>
      <c r="IE147" s="148"/>
      <c r="IF147" s="148"/>
      <c r="IG147" s="148"/>
      <c r="IH147" s="148"/>
      <c r="II147" s="148"/>
      <c r="IJ147" s="148"/>
      <c r="IK147" s="148"/>
      <c r="IL147" s="148"/>
      <c r="IM147" s="148"/>
      <c r="IN147" s="148"/>
      <c r="IO147" s="148"/>
      <c r="IP147" s="148"/>
      <c r="IQ147" s="148"/>
      <c r="IR147" s="148"/>
      <c r="IS147" s="148"/>
      <c r="IT147" s="148"/>
      <c r="IU147" s="148"/>
      <c r="IV147" s="148"/>
      <c r="IW147" s="148"/>
      <c r="IX147" s="148"/>
      <c r="IY147" s="148"/>
      <c r="IZ147" s="148"/>
      <c r="JA147" s="148"/>
      <c r="JB147" s="148"/>
      <c r="JC147" s="148"/>
      <c r="JD147" s="148"/>
      <c r="JE147" s="148"/>
      <c r="JF147" s="148"/>
      <c r="JG147" s="148"/>
      <c r="JH147" s="148"/>
      <c r="JI147" s="148"/>
      <c r="JJ147" s="148"/>
      <c r="JK147" s="148"/>
      <c r="JL147" s="148"/>
      <c r="JM147" s="148"/>
      <c r="JN147" s="148"/>
      <c r="JO147" s="148"/>
      <c r="JP147" s="148"/>
      <c r="JQ147" s="148"/>
      <c r="JR147" s="148"/>
      <c r="JS147" s="148"/>
      <c r="JT147" s="148"/>
      <c r="JU147" s="148"/>
      <c r="JV147" s="148"/>
      <c r="JW147" s="148"/>
      <c r="JX147" s="148"/>
      <c r="JY147" s="148"/>
      <c r="JZ147" s="148"/>
      <c r="KA147" s="148"/>
      <c r="KB147" s="148"/>
      <c r="KC147" s="148"/>
      <c r="KD147" s="148"/>
      <c r="KE147" s="148"/>
      <c r="KF147" s="148"/>
      <c r="KG147" s="148"/>
      <c r="KH147" s="148"/>
      <c r="KI147" s="148"/>
      <c r="KJ147" s="148"/>
      <c r="KK147" s="148"/>
      <c r="KL147" s="148"/>
      <c r="KM147" s="148"/>
      <c r="KN147" s="148"/>
      <c r="KO147" s="148"/>
    </row>
    <row r="148" spans="1:301" ht="10" customHeight="1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  <c r="BO148" s="148"/>
      <c r="BP148" s="148"/>
      <c r="BQ148" s="148"/>
      <c r="BR148" s="148"/>
      <c r="BS148" s="148"/>
      <c r="BT148" s="148"/>
      <c r="BU148" s="148"/>
      <c r="BV148" s="148"/>
      <c r="BW148" s="148"/>
      <c r="BX148" s="148"/>
      <c r="BY148" s="148"/>
      <c r="BZ148" s="148"/>
      <c r="CA148" s="148"/>
      <c r="CB148" s="148"/>
      <c r="CC148" s="148"/>
      <c r="CD148" s="148"/>
      <c r="CE148" s="148"/>
      <c r="CF148" s="148"/>
      <c r="CG148" s="148"/>
      <c r="CH148" s="148"/>
      <c r="CI148" s="148"/>
      <c r="CJ148" s="148"/>
      <c r="CK148" s="148"/>
      <c r="CL148" s="148"/>
      <c r="CM148" s="148"/>
      <c r="CN148" s="148"/>
      <c r="CO148" s="148"/>
      <c r="CP148" s="148"/>
      <c r="CQ148" s="148"/>
      <c r="CR148" s="148"/>
      <c r="CS148" s="148"/>
      <c r="CT148" s="148"/>
      <c r="CU148" s="148"/>
      <c r="CV148" s="148"/>
      <c r="CW148" s="148"/>
      <c r="CX148" s="148"/>
      <c r="CY148" s="148"/>
      <c r="CZ148" s="148"/>
      <c r="DA148" s="148"/>
      <c r="DB148" s="148"/>
      <c r="DC148" s="148"/>
      <c r="DD148" s="148"/>
      <c r="DE148" s="148"/>
      <c r="DF148" s="148"/>
      <c r="DG148" s="148"/>
      <c r="DH148" s="148"/>
      <c r="DI148" s="148"/>
      <c r="DJ148" s="148"/>
      <c r="DK148" s="148"/>
      <c r="DL148" s="148"/>
      <c r="DM148" s="148"/>
      <c r="DN148" s="148"/>
      <c r="DO148" s="148"/>
      <c r="DP148" s="148"/>
      <c r="DQ148" s="148"/>
      <c r="DR148" s="148"/>
      <c r="DS148" s="148"/>
      <c r="DT148" s="148"/>
      <c r="DU148" s="148"/>
      <c r="DV148" s="148"/>
      <c r="DW148" s="148"/>
      <c r="DX148" s="148"/>
      <c r="DY148" s="148"/>
      <c r="DZ148" s="148"/>
      <c r="EA148" s="148"/>
      <c r="EB148" s="148"/>
      <c r="EC148" s="148"/>
      <c r="ED148" s="148"/>
      <c r="EE148" s="148"/>
      <c r="EF148" s="148"/>
      <c r="EG148" s="148"/>
      <c r="EH148" s="148"/>
      <c r="EI148" s="148"/>
      <c r="EJ148" s="148"/>
      <c r="EK148" s="148"/>
      <c r="EL148" s="148"/>
      <c r="EM148" s="148"/>
      <c r="EN148" s="148"/>
      <c r="EO148" s="148"/>
      <c r="EP148" s="148"/>
      <c r="EQ148" s="148"/>
      <c r="ER148" s="148"/>
      <c r="ES148" s="148"/>
      <c r="ET148" s="148"/>
      <c r="EU148" s="148"/>
      <c r="EV148" s="148"/>
      <c r="EW148" s="148"/>
      <c r="EX148" s="148"/>
      <c r="EY148" s="148"/>
      <c r="EZ148" s="148"/>
      <c r="FA148" s="148"/>
      <c r="FB148" s="148"/>
      <c r="FC148" s="148"/>
      <c r="FD148" s="148"/>
      <c r="FE148" s="148"/>
      <c r="FF148" s="148"/>
      <c r="FG148" s="148"/>
      <c r="FH148" s="148"/>
      <c r="FI148" s="148"/>
      <c r="FJ148" s="148"/>
      <c r="FK148" s="148"/>
      <c r="FL148" s="148"/>
      <c r="FM148" s="148"/>
      <c r="FN148" s="148"/>
      <c r="FO148" s="148"/>
      <c r="FP148" s="148"/>
      <c r="FQ148" s="148"/>
      <c r="FR148" s="148"/>
      <c r="FS148" s="148"/>
      <c r="FT148" s="148"/>
      <c r="FU148" s="148"/>
      <c r="FV148" s="148"/>
      <c r="FW148" s="148"/>
      <c r="FX148" s="148"/>
      <c r="FY148" s="148"/>
      <c r="FZ148" s="148"/>
      <c r="GA148" s="148"/>
      <c r="GB148" s="148"/>
      <c r="GC148" s="148"/>
      <c r="GD148" s="148"/>
      <c r="GE148" s="148"/>
      <c r="GF148" s="148"/>
      <c r="GG148" s="148"/>
      <c r="GH148" s="148"/>
      <c r="GI148" s="148"/>
      <c r="GJ148" s="148"/>
      <c r="GK148" s="148"/>
      <c r="GL148" s="148"/>
      <c r="GM148" s="148"/>
      <c r="GN148" s="148"/>
      <c r="GO148" s="148"/>
      <c r="GP148" s="148"/>
      <c r="GQ148" s="148"/>
      <c r="GR148" s="148"/>
      <c r="GS148" s="148"/>
      <c r="GT148" s="148"/>
      <c r="GU148" s="148"/>
      <c r="GV148" s="148"/>
      <c r="GW148" s="148"/>
      <c r="GX148" s="148"/>
      <c r="GY148" s="148"/>
      <c r="GZ148" s="148"/>
      <c r="HA148" s="148"/>
      <c r="HB148" s="148"/>
      <c r="HC148" s="148"/>
      <c r="HD148" s="148"/>
      <c r="HE148" s="148"/>
      <c r="HF148" s="148"/>
      <c r="HG148" s="148"/>
      <c r="HH148" s="148"/>
      <c r="HI148" s="148"/>
      <c r="HJ148" s="148"/>
      <c r="HK148" s="148"/>
      <c r="HL148" s="148"/>
      <c r="HM148" s="148"/>
      <c r="HN148" s="148"/>
      <c r="HO148" s="148"/>
      <c r="HP148" s="148"/>
      <c r="HQ148" s="148"/>
      <c r="HR148" s="148"/>
      <c r="HS148" s="148"/>
      <c r="HT148" s="148"/>
      <c r="HU148" s="148"/>
      <c r="HV148" s="148"/>
      <c r="HW148" s="148"/>
      <c r="HX148" s="148"/>
      <c r="HY148" s="148"/>
      <c r="HZ148" s="148"/>
      <c r="IA148" s="148"/>
      <c r="IB148" s="148"/>
      <c r="IC148" s="148"/>
      <c r="ID148" s="148"/>
      <c r="IE148" s="148"/>
      <c r="IF148" s="148"/>
      <c r="IG148" s="148"/>
      <c r="IH148" s="148"/>
      <c r="II148" s="148"/>
      <c r="IJ148" s="148"/>
      <c r="IK148" s="148"/>
      <c r="IL148" s="148"/>
      <c r="IM148" s="148"/>
      <c r="IN148" s="148"/>
      <c r="IO148" s="148"/>
      <c r="IP148" s="148"/>
      <c r="IQ148" s="148"/>
      <c r="IR148" s="148"/>
      <c r="IS148" s="148"/>
      <c r="IT148" s="148"/>
      <c r="IU148" s="148"/>
      <c r="IV148" s="148"/>
      <c r="IW148" s="148"/>
      <c r="IX148" s="148"/>
      <c r="IY148" s="148"/>
      <c r="IZ148" s="148"/>
      <c r="JA148" s="148"/>
      <c r="JB148" s="148"/>
      <c r="JC148" s="148"/>
      <c r="JD148" s="148"/>
      <c r="JE148" s="148"/>
      <c r="JF148" s="148"/>
      <c r="JG148" s="148"/>
      <c r="JH148" s="148"/>
      <c r="JI148" s="148"/>
      <c r="JJ148" s="148"/>
      <c r="JK148" s="148"/>
      <c r="JL148" s="148"/>
      <c r="JM148" s="148"/>
      <c r="JN148" s="148"/>
      <c r="JO148" s="148"/>
      <c r="JP148" s="148"/>
      <c r="JQ148" s="148"/>
      <c r="JR148" s="148"/>
      <c r="JS148" s="148"/>
      <c r="JT148" s="148"/>
      <c r="JU148" s="148"/>
      <c r="JV148" s="148"/>
      <c r="JW148" s="148"/>
      <c r="JX148" s="148"/>
      <c r="JY148" s="148"/>
      <c r="JZ148" s="148"/>
      <c r="KA148" s="148"/>
      <c r="KB148" s="148"/>
      <c r="KC148" s="148"/>
      <c r="KD148" s="148"/>
      <c r="KE148" s="148"/>
      <c r="KF148" s="148"/>
      <c r="KG148" s="148"/>
      <c r="KH148" s="148"/>
      <c r="KI148" s="148"/>
      <c r="KJ148" s="148"/>
      <c r="KK148" s="148"/>
      <c r="KL148" s="148"/>
      <c r="KM148" s="148"/>
      <c r="KN148" s="148"/>
      <c r="KO148" s="148"/>
    </row>
    <row r="149" spans="1:301" ht="10" customHeight="1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48"/>
      <c r="BU149" s="148"/>
      <c r="BV149" s="148"/>
      <c r="BW149" s="148"/>
      <c r="BX149" s="148"/>
      <c r="BY149" s="148"/>
      <c r="BZ149" s="148"/>
      <c r="CA149" s="148"/>
      <c r="CB149" s="148"/>
      <c r="CC149" s="148"/>
      <c r="CD149" s="148"/>
      <c r="CE149" s="148"/>
      <c r="CF149" s="148"/>
      <c r="CG149" s="148"/>
      <c r="CH149" s="148"/>
      <c r="CI149" s="148"/>
      <c r="CJ149" s="148"/>
      <c r="CK149" s="148"/>
      <c r="CL149" s="148"/>
      <c r="CM149" s="148"/>
      <c r="CN149" s="148"/>
      <c r="CO149" s="148"/>
      <c r="CP149" s="148"/>
      <c r="CQ149" s="148"/>
      <c r="CR149" s="148"/>
      <c r="CS149" s="148"/>
      <c r="CT149" s="148"/>
      <c r="CU149" s="148"/>
      <c r="CV149" s="148"/>
      <c r="CW149" s="148"/>
      <c r="CX149" s="148"/>
      <c r="CY149" s="148"/>
      <c r="CZ149" s="148"/>
      <c r="DA149" s="148"/>
      <c r="DB149" s="148"/>
      <c r="DC149" s="148"/>
      <c r="DD149" s="148"/>
      <c r="DE149" s="148"/>
      <c r="DF149" s="148"/>
      <c r="DG149" s="148"/>
      <c r="DH149" s="148"/>
      <c r="DI149" s="148"/>
      <c r="DJ149" s="148"/>
      <c r="DK149" s="148"/>
      <c r="DL149" s="148"/>
      <c r="DM149" s="148"/>
      <c r="DN149" s="148"/>
      <c r="DO149" s="148"/>
      <c r="DP149" s="148"/>
      <c r="DQ149" s="148"/>
      <c r="DR149" s="148"/>
      <c r="DS149" s="148"/>
      <c r="DT149" s="148"/>
      <c r="DU149" s="148"/>
      <c r="DV149" s="148"/>
      <c r="DW149" s="148"/>
      <c r="DX149" s="148"/>
      <c r="DY149" s="148"/>
      <c r="DZ149" s="148"/>
      <c r="EA149" s="148"/>
      <c r="EB149" s="148"/>
      <c r="EC149" s="148"/>
      <c r="ED149" s="148"/>
      <c r="EE149" s="148"/>
      <c r="EF149" s="148"/>
      <c r="EG149" s="148"/>
      <c r="EH149" s="148"/>
      <c r="EI149" s="148"/>
      <c r="EJ149" s="148"/>
      <c r="EK149" s="148"/>
      <c r="EL149" s="148"/>
      <c r="EM149" s="148"/>
      <c r="EN149" s="148"/>
      <c r="EO149" s="148"/>
      <c r="EP149" s="148"/>
      <c r="EQ149" s="148"/>
      <c r="ER149" s="148"/>
      <c r="ES149" s="148"/>
      <c r="ET149" s="148"/>
      <c r="EU149" s="148"/>
      <c r="EV149" s="148"/>
      <c r="EW149" s="148"/>
      <c r="EX149" s="148"/>
      <c r="EY149" s="148"/>
      <c r="EZ149" s="148"/>
      <c r="FA149" s="148"/>
      <c r="FB149" s="148"/>
      <c r="FC149" s="148"/>
      <c r="FD149" s="148"/>
      <c r="FE149" s="148"/>
      <c r="FF149" s="148"/>
      <c r="FG149" s="148"/>
      <c r="FH149" s="148"/>
      <c r="FI149" s="148"/>
      <c r="FJ149" s="148"/>
      <c r="FK149" s="148"/>
      <c r="FL149" s="148"/>
      <c r="FM149" s="148"/>
      <c r="FN149" s="148"/>
      <c r="FO149" s="148"/>
      <c r="FP149" s="148"/>
      <c r="FQ149" s="148"/>
      <c r="FR149" s="148"/>
      <c r="FS149" s="148"/>
      <c r="FT149" s="148"/>
      <c r="FU149" s="148"/>
      <c r="FV149" s="148"/>
      <c r="FW149" s="148"/>
      <c r="FX149" s="148"/>
      <c r="FY149" s="148"/>
      <c r="FZ149" s="148"/>
      <c r="GA149" s="148"/>
      <c r="GB149" s="148"/>
      <c r="GC149" s="148"/>
      <c r="GD149" s="148"/>
      <c r="GE149" s="148"/>
      <c r="GF149" s="148"/>
      <c r="GG149" s="148"/>
      <c r="GH149" s="148"/>
      <c r="GI149" s="148"/>
      <c r="GJ149" s="148"/>
      <c r="GK149" s="148"/>
      <c r="GL149" s="148"/>
      <c r="GM149" s="148"/>
      <c r="GN149" s="148"/>
      <c r="GO149" s="148"/>
      <c r="GP149" s="148"/>
      <c r="GQ149" s="148"/>
      <c r="GR149" s="148"/>
      <c r="GS149" s="148"/>
      <c r="GT149" s="148"/>
      <c r="GU149" s="148"/>
      <c r="GV149" s="148"/>
      <c r="GW149" s="148"/>
      <c r="GX149" s="148"/>
      <c r="GY149" s="148"/>
      <c r="GZ149" s="148"/>
      <c r="HA149" s="148"/>
      <c r="HB149" s="148"/>
      <c r="HC149" s="148"/>
      <c r="HD149" s="148"/>
      <c r="HE149" s="148"/>
      <c r="HF149" s="148"/>
      <c r="HG149" s="148"/>
      <c r="HH149" s="148"/>
      <c r="HI149" s="148"/>
      <c r="HJ149" s="148"/>
      <c r="HK149" s="148"/>
      <c r="HL149" s="148"/>
      <c r="HM149" s="148"/>
      <c r="HN149" s="148"/>
      <c r="HO149" s="148"/>
      <c r="HP149" s="148"/>
      <c r="HQ149" s="148"/>
      <c r="HR149" s="148"/>
      <c r="HS149" s="148"/>
      <c r="HT149" s="148"/>
      <c r="HU149" s="148"/>
      <c r="HV149" s="148"/>
      <c r="HW149" s="148"/>
      <c r="HX149" s="148"/>
      <c r="HY149" s="148"/>
      <c r="HZ149" s="148"/>
      <c r="IA149" s="148"/>
      <c r="IB149" s="148"/>
      <c r="IC149" s="148"/>
      <c r="ID149" s="148"/>
      <c r="IE149" s="148"/>
      <c r="IF149" s="148"/>
      <c r="IG149" s="148"/>
      <c r="IH149" s="148"/>
      <c r="II149" s="148"/>
      <c r="IJ149" s="148"/>
      <c r="IK149" s="148"/>
      <c r="IL149" s="148"/>
      <c r="IM149" s="148"/>
      <c r="IN149" s="148"/>
      <c r="IO149" s="148"/>
      <c r="IP149" s="148"/>
      <c r="IQ149" s="148"/>
      <c r="IR149" s="148"/>
      <c r="IS149" s="148"/>
      <c r="IT149" s="148"/>
      <c r="IU149" s="148"/>
      <c r="IV149" s="148"/>
      <c r="IW149" s="148"/>
      <c r="IX149" s="148"/>
      <c r="IY149" s="148"/>
      <c r="IZ149" s="148"/>
      <c r="JA149" s="148"/>
      <c r="JB149" s="148"/>
      <c r="JC149" s="148"/>
      <c r="JD149" s="148"/>
      <c r="JE149" s="148"/>
      <c r="JF149" s="148"/>
      <c r="JG149" s="148"/>
      <c r="JH149" s="148"/>
      <c r="JI149" s="148"/>
      <c r="JJ149" s="148"/>
      <c r="JK149" s="148"/>
      <c r="JL149" s="148"/>
      <c r="JM149" s="148"/>
      <c r="JN149" s="148"/>
      <c r="JO149" s="148"/>
      <c r="JP149" s="148"/>
      <c r="JQ149" s="148"/>
      <c r="JR149" s="148"/>
      <c r="JS149" s="148"/>
      <c r="JT149" s="148"/>
      <c r="JU149" s="148"/>
      <c r="JV149" s="148"/>
      <c r="JW149" s="148"/>
      <c r="JX149" s="148"/>
      <c r="JY149" s="148"/>
      <c r="JZ149" s="148"/>
      <c r="KA149" s="148"/>
      <c r="KB149" s="148"/>
      <c r="KC149" s="148"/>
      <c r="KD149" s="148"/>
      <c r="KE149" s="148"/>
      <c r="KF149" s="148"/>
      <c r="KG149" s="148"/>
      <c r="KH149" s="148"/>
      <c r="KI149" s="148"/>
      <c r="KJ149" s="148"/>
      <c r="KK149" s="148"/>
      <c r="KL149" s="148"/>
      <c r="KM149" s="148"/>
      <c r="KN149" s="148"/>
      <c r="KO149" s="148"/>
    </row>
    <row r="150" spans="1:301" ht="10" customHeight="1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48"/>
      <c r="CB150" s="148"/>
      <c r="CC150" s="148"/>
      <c r="CD150" s="148"/>
      <c r="CE150" s="148"/>
      <c r="CF150" s="148"/>
      <c r="CG150" s="148"/>
      <c r="CH150" s="148"/>
      <c r="CI150" s="148"/>
      <c r="CJ150" s="148"/>
      <c r="CK150" s="148"/>
      <c r="CL150" s="148"/>
      <c r="CM150" s="148"/>
      <c r="CN150" s="148"/>
      <c r="CO150" s="148"/>
      <c r="CP150" s="148"/>
      <c r="CQ150" s="148"/>
      <c r="CR150" s="148"/>
      <c r="CS150" s="148"/>
      <c r="CT150" s="148"/>
      <c r="CU150" s="148"/>
      <c r="CV150" s="148"/>
      <c r="CW150" s="148"/>
      <c r="CX150" s="148"/>
      <c r="CY150" s="148"/>
      <c r="CZ150" s="148"/>
      <c r="DA150" s="148"/>
      <c r="DB150" s="148"/>
      <c r="DC150" s="148"/>
      <c r="DD150" s="148"/>
      <c r="DE150" s="148"/>
      <c r="DF150" s="148"/>
      <c r="DG150" s="148"/>
      <c r="DH150" s="148"/>
      <c r="DI150" s="148"/>
      <c r="DJ150" s="148"/>
      <c r="DK150" s="148"/>
      <c r="DL150" s="148"/>
      <c r="DM150" s="148"/>
      <c r="DN150" s="148"/>
      <c r="DO150" s="148"/>
      <c r="DP150" s="148"/>
      <c r="DQ150" s="148"/>
      <c r="DR150" s="148"/>
      <c r="DS150" s="148"/>
      <c r="DT150" s="148"/>
      <c r="DU150" s="148"/>
      <c r="DV150" s="148"/>
      <c r="DW150" s="148"/>
      <c r="DX150" s="148"/>
      <c r="DY150" s="148"/>
      <c r="DZ150" s="148"/>
      <c r="EA150" s="148"/>
      <c r="EB150" s="148"/>
      <c r="EC150" s="148"/>
      <c r="ED150" s="148"/>
      <c r="EE150" s="148"/>
      <c r="EF150" s="148"/>
      <c r="EG150" s="148"/>
      <c r="EH150" s="148"/>
      <c r="EI150" s="148"/>
      <c r="EJ150" s="148"/>
      <c r="EK150" s="148"/>
      <c r="EL150" s="148"/>
      <c r="EM150" s="148"/>
      <c r="EN150" s="148"/>
      <c r="EO150" s="148"/>
      <c r="EP150" s="148"/>
      <c r="EQ150" s="148"/>
      <c r="ER150" s="148"/>
      <c r="ES150" s="148"/>
      <c r="ET150" s="148"/>
      <c r="EU150" s="148"/>
      <c r="EV150" s="148"/>
      <c r="EW150" s="148"/>
      <c r="EX150" s="148"/>
      <c r="EY150" s="148"/>
      <c r="EZ150" s="148"/>
      <c r="FA150" s="148"/>
      <c r="FB150" s="148"/>
      <c r="FC150" s="148"/>
      <c r="FD150" s="148"/>
      <c r="FE150" s="148"/>
      <c r="FF150" s="148"/>
      <c r="FG150" s="148"/>
      <c r="FH150" s="148"/>
      <c r="FI150" s="148"/>
      <c r="FJ150" s="148"/>
      <c r="FK150" s="148"/>
      <c r="FL150" s="148"/>
      <c r="FM150" s="148"/>
      <c r="FN150" s="148"/>
      <c r="FO150" s="148"/>
      <c r="FP150" s="148"/>
      <c r="FQ150" s="148"/>
      <c r="FR150" s="148"/>
      <c r="FS150" s="148"/>
      <c r="FT150" s="148"/>
      <c r="FU150" s="148"/>
      <c r="FV150" s="148"/>
      <c r="FW150" s="148"/>
      <c r="FX150" s="148"/>
      <c r="FY150" s="148"/>
      <c r="FZ150" s="148"/>
      <c r="GA150" s="148"/>
      <c r="GB150" s="148"/>
      <c r="GC150" s="148"/>
      <c r="GD150" s="148"/>
      <c r="GE150" s="148"/>
      <c r="GF150" s="148"/>
      <c r="GG150" s="148"/>
      <c r="GH150" s="148"/>
      <c r="GI150" s="148"/>
      <c r="GJ150" s="148"/>
      <c r="GK150" s="148"/>
      <c r="GL150" s="148"/>
      <c r="GM150" s="148"/>
      <c r="GN150" s="148"/>
      <c r="GO150" s="148"/>
      <c r="GP150" s="148"/>
      <c r="GQ150" s="148"/>
      <c r="GR150" s="148"/>
      <c r="GS150" s="148"/>
      <c r="GT150" s="148"/>
      <c r="GU150" s="148"/>
      <c r="GV150" s="148"/>
      <c r="GW150" s="148"/>
      <c r="GX150" s="148"/>
      <c r="GY150" s="148"/>
      <c r="GZ150" s="148"/>
      <c r="HA150" s="148"/>
      <c r="HB150" s="148"/>
      <c r="HC150" s="148"/>
      <c r="HD150" s="148"/>
      <c r="HE150" s="148"/>
      <c r="HF150" s="148"/>
      <c r="HG150" s="148"/>
      <c r="HH150" s="148"/>
      <c r="HI150" s="148"/>
      <c r="HJ150" s="148"/>
      <c r="HK150" s="148"/>
      <c r="HL150" s="148"/>
      <c r="HM150" s="148"/>
      <c r="HN150" s="148"/>
      <c r="HO150" s="148"/>
      <c r="HP150" s="148"/>
      <c r="HQ150" s="148"/>
      <c r="HR150" s="148"/>
      <c r="HS150" s="148"/>
      <c r="HT150" s="148"/>
      <c r="HU150" s="148"/>
      <c r="HV150" s="148"/>
      <c r="HW150" s="148"/>
      <c r="HX150" s="148"/>
      <c r="HY150" s="148"/>
      <c r="HZ150" s="148"/>
      <c r="IA150" s="148"/>
      <c r="IB150" s="148"/>
      <c r="IC150" s="148"/>
      <c r="ID150" s="148"/>
      <c r="IE150" s="148"/>
      <c r="IF150" s="148"/>
      <c r="IG150" s="148"/>
      <c r="IH150" s="148"/>
      <c r="II150" s="148"/>
      <c r="IJ150" s="148"/>
      <c r="IK150" s="148"/>
      <c r="IL150" s="148"/>
      <c r="IM150" s="148"/>
      <c r="IN150" s="148"/>
      <c r="IO150" s="148"/>
      <c r="IP150" s="148"/>
      <c r="IQ150" s="148"/>
      <c r="IR150" s="148"/>
      <c r="IS150" s="148"/>
      <c r="IT150" s="148"/>
      <c r="IU150" s="148"/>
      <c r="IV150" s="148"/>
      <c r="IW150" s="148"/>
      <c r="IX150" s="148"/>
      <c r="IY150" s="148"/>
      <c r="IZ150" s="148"/>
      <c r="JA150" s="148"/>
      <c r="JB150" s="148"/>
      <c r="JC150" s="148"/>
      <c r="JD150" s="148"/>
      <c r="JE150" s="148"/>
      <c r="JF150" s="148"/>
      <c r="JG150" s="148"/>
      <c r="JH150" s="148"/>
      <c r="JI150" s="148"/>
      <c r="JJ150" s="148"/>
      <c r="JK150" s="148"/>
      <c r="JL150" s="148"/>
      <c r="JM150" s="148"/>
      <c r="JN150" s="148"/>
      <c r="JO150" s="148"/>
      <c r="JP150" s="148"/>
      <c r="JQ150" s="148"/>
      <c r="JR150" s="148"/>
      <c r="JS150" s="148"/>
      <c r="JT150" s="148"/>
      <c r="JU150" s="148"/>
      <c r="JV150" s="148"/>
      <c r="JW150" s="148"/>
      <c r="JX150" s="148"/>
      <c r="JY150" s="148"/>
      <c r="JZ150" s="148"/>
      <c r="KA150" s="148"/>
      <c r="KB150" s="148"/>
      <c r="KC150" s="148"/>
      <c r="KD150" s="148"/>
      <c r="KE150" s="148"/>
      <c r="KF150" s="148"/>
      <c r="KG150" s="148"/>
      <c r="KH150" s="148"/>
      <c r="KI150" s="148"/>
      <c r="KJ150" s="148"/>
      <c r="KK150" s="148"/>
      <c r="KL150" s="148"/>
      <c r="KM150" s="148"/>
      <c r="KN150" s="148"/>
      <c r="KO150" s="148"/>
    </row>
    <row r="151" spans="1:301" ht="10" customHeight="1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48"/>
      <c r="BY151" s="148"/>
      <c r="BZ151" s="148"/>
      <c r="CA151" s="148"/>
      <c r="CB151" s="148"/>
      <c r="CC151" s="148"/>
      <c r="CD151" s="148"/>
      <c r="CE151" s="148"/>
      <c r="CF151" s="148"/>
      <c r="CG151" s="148"/>
      <c r="CH151" s="148"/>
      <c r="CI151" s="148"/>
      <c r="CJ151" s="148"/>
      <c r="CK151" s="148"/>
      <c r="CL151" s="148"/>
      <c r="CM151" s="148"/>
      <c r="CN151" s="148"/>
      <c r="CO151" s="148"/>
      <c r="CP151" s="148"/>
      <c r="CQ151" s="148"/>
      <c r="CR151" s="148"/>
      <c r="CS151" s="148"/>
      <c r="CT151" s="148"/>
      <c r="CU151" s="148"/>
      <c r="CV151" s="148"/>
      <c r="CW151" s="148"/>
      <c r="CX151" s="148"/>
      <c r="CY151" s="148"/>
      <c r="CZ151" s="148"/>
      <c r="DA151" s="148"/>
      <c r="DB151" s="148"/>
      <c r="DC151" s="148"/>
      <c r="DD151" s="148"/>
      <c r="DE151" s="148"/>
      <c r="DF151" s="148"/>
      <c r="DG151" s="148"/>
      <c r="DH151" s="148"/>
      <c r="DI151" s="148"/>
      <c r="DJ151" s="148"/>
      <c r="DK151" s="148"/>
      <c r="DL151" s="148"/>
      <c r="DM151" s="148"/>
      <c r="DN151" s="148"/>
      <c r="DO151" s="148"/>
      <c r="DP151" s="148"/>
      <c r="DQ151" s="148"/>
      <c r="DR151" s="148"/>
      <c r="DS151" s="148"/>
      <c r="DT151" s="148"/>
      <c r="DU151" s="148"/>
      <c r="DV151" s="148"/>
      <c r="DW151" s="148"/>
      <c r="DX151" s="148"/>
      <c r="DY151" s="148"/>
      <c r="DZ151" s="148"/>
      <c r="EA151" s="148"/>
      <c r="EB151" s="148"/>
      <c r="EC151" s="148"/>
      <c r="ED151" s="148"/>
      <c r="EE151" s="148"/>
      <c r="EF151" s="148"/>
      <c r="EG151" s="148"/>
      <c r="EH151" s="148"/>
      <c r="EI151" s="148"/>
      <c r="EJ151" s="148"/>
      <c r="EK151" s="148"/>
      <c r="EL151" s="148"/>
      <c r="EM151" s="148"/>
      <c r="EN151" s="148"/>
      <c r="EO151" s="148"/>
      <c r="EP151" s="148"/>
      <c r="EQ151" s="148"/>
      <c r="ER151" s="148"/>
      <c r="ES151" s="148"/>
      <c r="ET151" s="148"/>
      <c r="EU151" s="148"/>
      <c r="EV151" s="148"/>
      <c r="EW151" s="148"/>
      <c r="EX151" s="148"/>
      <c r="EY151" s="148"/>
      <c r="EZ151" s="148"/>
      <c r="FA151" s="148"/>
      <c r="FB151" s="148"/>
      <c r="FC151" s="148"/>
      <c r="FD151" s="148"/>
      <c r="FE151" s="148"/>
      <c r="FF151" s="148"/>
      <c r="FG151" s="148"/>
      <c r="FH151" s="148"/>
      <c r="FI151" s="148"/>
      <c r="FJ151" s="148"/>
      <c r="FK151" s="148"/>
      <c r="FL151" s="148"/>
      <c r="FM151" s="148"/>
      <c r="FN151" s="148"/>
      <c r="FO151" s="148"/>
      <c r="FP151" s="148"/>
      <c r="FQ151" s="148"/>
      <c r="FR151" s="148"/>
      <c r="FS151" s="148"/>
      <c r="FT151" s="148"/>
      <c r="FU151" s="148"/>
      <c r="FV151" s="148"/>
      <c r="FW151" s="148"/>
      <c r="FX151" s="148"/>
      <c r="FY151" s="148"/>
      <c r="FZ151" s="148"/>
      <c r="GA151" s="148"/>
      <c r="GB151" s="148"/>
      <c r="GC151" s="148"/>
      <c r="GD151" s="148"/>
      <c r="GE151" s="148"/>
      <c r="GF151" s="148"/>
      <c r="GG151" s="148"/>
      <c r="GH151" s="148"/>
      <c r="GI151" s="148"/>
      <c r="GJ151" s="148"/>
      <c r="GK151" s="148"/>
      <c r="GL151" s="148"/>
      <c r="GM151" s="148"/>
      <c r="GN151" s="148"/>
      <c r="GO151" s="148"/>
      <c r="GP151" s="148"/>
      <c r="GQ151" s="148"/>
      <c r="GR151" s="148"/>
      <c r="GS151" s="148"/>
      <c r="GT151" s="148"/>
      <c r="GU151" s="148"/>
      <c r="GV151" s="148"/>
      <c r="GW151" s="148"/>
      <c r="GX151" s="148"/>
      <c r="GY151" s="148"/>
      <c r="GZ151" s="148"/>
      <c r="HA151" s="148"/>
      <c r="HB151" s="148"/>
      <c r="HC151" s="148"/>
      <c r="HD151" s="148"/>
      <c r="HE151" s="148"/>
      <c r="HF151" s="148"/>
      <c r="HG151" s="148"/>
      <c r="HH151" s="148"/>
      <c r="HI151" s="148"/>
      <c r="HJ151" s="148"/>
      <c r="HK151" s="148"/>
      <c r="HL151" s="148"/>
      <c r="HM151" s="148"/>
      <c r="HN151" s="148"/>
      <c r="HO151" s="148"/>
      <c r="HP151" s="148"/>
      <c r="HQ151" s="148"/>
      <c r="HR151" s="148"/>
      <c r="HS151" s="148"/>
      <c r="HT151" s="148"/>
      <c r="HU151" s="148"/>
      <c r="HV151" s="148"/>
      <c r="HW151" s="148"/>
      <c r="HX151" s="148"/>
      <c r="HY151" s="148"/>
      <c r="HZ151" s="148"/>
      <c r="IA151" s="148"/>
      <c r="IB151" s="148"/>
      <c r="IC151" s="148"/>
      <c r="ID151" s="148"/>
      <c r="IE151" s="148"/>
      <c r="IF151" s="148"/>
      <c r="IG151" s="148"/>
      <c r="IH151" s="148"/>
      <c r="II151" s="148"/>
      <c r="IJ151" s="148"/>
      <c r="IK151" s="148"/>
      <c r="IL151" s="148"/>
      <c r="IM151" s="148"/>
      <c r="IN151" s="148"/>
      <c r="IO151" s="148"/>
      <c r="IP151" s="148"/>
      <c r="IQ151" s="148"/>
      <c r="IR151" s="148"/>
      <c r="IS151" s="148"/>
      <c r="IT151" s="148"/>
      <c r="IU151" s="148"/>
      <c r="IV151" s="148"/>
      <c r="IW151" s="148"/>
      <c r="IX151" s="148"/>
      <c r="IY151" s="148"/>
      <c r="IZ151" s="148"/>
      <c r="JA151" s="148"/>
      <c r="JB151" s="148"/>
      <c r="JC151" s="148"/>
      <c r="JD151" s="148"/>
      <c r="JE151" s="148"/>
      <c r="JF151" s="148"/>
      <c r="JG151" s="148"/>
      <c r="JH151" s="148"/>
      <c r="JI151" s="148"/>
      <c r="JJ151" s="148"/>
      <c r="JK151" s="148"/>
      <c r="JL151" s="148"/>
      <c r="JM151" s="148"/>
      <c r="JN151" s="148"/>
      <c r="JO151" s="148"/>
      <c r="JP151" s="148"/>
      <c r="JQ151" s="148"/>
      <c r="JR151" s="148"/>
      <c r="JS151" s="148"/>
      <c r="JT151" s="148"/>
      <c r="JU151" s="148"/>
      <c r="JV151" s="148"/>
      <c r="JW151" s="148"/>
      <c r="JX151" s="148"/>
      <c r="JY151" s="148"/>
      <c r="JZ151" s="148"/>
      <c r="KA151" s="148"/>
      <c r="KB151" s="148"/>
      <c r="KC151" s="148"/>
      <c r="KD151" s="148"/>
      <c r="KE151" s="148"/>
      <c r="KF151" s="148"/>
      <c r="KG151" s="148"/>
      <c r="KH151" s="148"/>
      <c r="KI151" s="148"/>
      <c r="KJ151" s="148"/>
      <c r="KK151" s="148"/>
      <c r="KL151" s="148"/>
      <c r="KM151" s="148"/>
      <c r="KN151" s="148"/>
      <c r="KO151" s="148"/>
    </row>
    <row r="152" spans="1:301" ht="10" customHeight="1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  <c r="BO152" s="148"/>
      <c r="BP152" s="148"/>
      <c r="BQ152" s="148"/>
      <c r="BR152" s="148"/>
      <c r="BS152" s="148"/>
      <c r="BT152" s="148"/>
      <c r="BU152" s="148"/>
      <c r="BV152" s="148"/>
      <c r="BW152" s="148"/>
      <c r="BX152" s="148"/>
      <c r="BY152" s="148"/>
      <c r="BZ152" s="148"/>
      <c r="CA152" s="148"/>
      <c r="CB152" s="148"/>
      <c r="CC152" s="148"/>
      <c r="CD152" s="148"/>
      <c r="CE152" s="148"/>
      <c r="CF152" s="148"/>
      <c r="CG152" s="148"/>
      <c r="CH152" s="148"/>
      <c r="CI152" s="148"/>
      <c r="CJ152" s="148"/>
      <c r="CK152" s="148"/>
      <c r="CL152" s="148"/>
      <c r="CM152" s="148"/>
      <c r="CN152" s="148"/>
      <c r="CO152" s="148"/>
      <c r="CP152" s="148"/>
      <c r="CQ152" s="148"/>
      <c r="CR152" s="148"/>
      <c r="CS152" s="148"/>
      <c r="CT152" s="148"/>
      <c r="CU152" s="148"/>
      <c r="CV152" s="148"/>
      <c r="CW152" s="148"/>
      <c r="CX152" s="148"/>
      <c r="CY152" s="148"/>
      <c r="CZ152" s="148"/>
      <c r="DA152" s="148"/>
      <c r="DB152" s="148"/>
      <c r="DC152" s="148"/>
      <c r="DD152" s="148"/>
      <c r="DE152" s="148"/>
      <c r="DF152" s="148"/>
      <c r="DG152" s="148"/>
      <c r="DH152" s="148"/>
      <c r="DI152" s="148"/>
      <c r="DJ152" s="148"/>
      <c r="DK152" s="148"/>
      <c r="DL152" s="148"/>
      <c r="DM152" s="148"/>
      <c r="DN152" s="148"/>
      <c r="DO152" s="148"/>
      <c r="DP152" s="148"/>
      <c r="DQ152" s="148"/>
      <c r="DR152" s="148"/>
      <c r="DS152" s="148"/>
      <c r="DT152" s="148"/>
      <c r="DU152" s="148"/>
      <c r="DV152" s="148"/>
      <c r="DW152" s="148"/>
      <c r="DX152" s="148"/>
      <c r="DY152" s="148"/>
      <c r="DZ152" s="148"/>
      <c r="EA152" s="148"/>
      <c r="EB152" s="148"/>
      <c r="EC152" s="148"/>
      <c r="ED152" s="148"/>
      <c r="EE152" s="148"/>
      <c r="EF152" s="148"/>
      <c r="EG152" s="148"/>
      <c r="EH152" s="148"/>
      <c r="EI152" s="148"/>
      <c r="EJ152" s="148"/>
      <c r="EK152" s="148"/>
      <c r="EL152" s="148"/>
      <c r="EM152" s="148"/>
      <c r="EN152" s="148"/>
      <c r="EO152" s="148"/>
      <c r="EP152" s="148"/>
      <c r="EQ152" s="148"/>
      <c r="ER152" s="148"/>
      <c r="ES152" s="148"/>
      <c r="ET152" s="148"/>
      <c r="EU152" s="148"/>
      <c r="EV152" s="148"/>
      <c r="EW152" s="148"/>
      <c r="EX152" s="148"/>
      <c r="EY152" s="148"/>
      <c r="EZ152" s="148"/>
      <c r="FA152" s="148"/>
      <c r="FB152" s="148"/>
      <c r="FC152" s="148"/>
      <c r="FD152" s="148"/>
      <c r="FE152" s="148"/>
      <c r="FF152" s="148"/>
      <c r="FG152" s="148"/>
      <c r="FH152" s="148"/>
      <c r="FI152" s="148"/>
      <c r="FJ152" s="148"/>
      <c r="FK152" s="148"/>
      <c r="FL152" s="148"/>
      <c r="FM152" s="148"/>
      <c r="FN152" s="148"/>
      <c r="FO152" s="148"/>
      <c r="FP152" s="148"/>
      <c r="FQ152" s="148"/>
      <c r="FR152" s="148"/>
      <c r="FS152" s="148"/>
      <c r="FT152" s="148"/>
      <c r="FU152" s="148"/>
      <c r="FV152" s="148"/>
      <c r="FW152" s="148"/>
      <c r="FX152" s="148"/>
      <c r="FY152" s="148"/>
      <c r="FZ152" s="148"/>
      <c r="GA152" s="148"/>
      <c r="GB152" s="148"/>
      <c r="GC152" s="148"/>
      <c r="GD152" s="148"/>
      <c r="GE152" s="148"/>
      <c r="GF152" s="148"/>
      <c r="GG152" s="148"/>
      <c r="GH152" s="148"/>
      <c r="GI152" s="148"/>
      <c r="GJ152" s="148"/>
      <c r="GK152" s="148"/>
      <c r="GL152" s="148"/>
      <c r="GM152" s="148"/>
      <c r="GN152" s="148"/>
      <c r="GO152" s="148"/>
      <c r="GP152" s="148"/>
      <c r="GQ152" s="148"/>
      <c r="GR152" s="148"/>
      <c r="GS152" s="148"/>
      <c r="GT152" s="148"/>
      <c r="GU152" s="148"/>
      <c r="GV152" s="148"/>
      <c r="GW152" s="148"/>
      <c r="GX152" s="148"/>
      <c r="GY152" s="148"/>
      <c r="GZ152" s="148"/>
      <c r="HA152" s="148"/>
      <c r="HB152" s="148"/>
      <c r="HC152" s="148"/>
      <c r="HD152" s="148"/>
      <c r="HE152" s="148"/>
      <c r="HF152" s="148"/>
      <c r="HG152" s="148"/>
      <c r="HH152" s="148"/>
      <c r="HI152" s="148"/>
      <c r="HJ152" s="148"/>
      <c r="HK152" s="148"/>
      <c r="HL152" s="148"/>
      <c r="HM152" s="148"/>
      <c r="HN152" s="148"/>
      <c r="HO152" s="148"/>
      <c r="HP152" s="148"/>
      <c r="HQ152" s="148"/>
      <c r="HR152" s="148"/>
      <c r="HS152" s="148"/>
      <c r="HT152" s="148"/>
      <c r="HU152" s="148"/>
      <c r="HV152" s="148"/>
      <c r="HW152" s="148"/>
      <c r="HX152" s="148"/>
      <c r="HY152" s="148"/>
      <c r="HZ152" s="148"/>
      <c r="IA152" s="148"/>
      <c r="IB152" s="148"/>
      <c r="IC152" s="148"/>
      <c r="ID152" s="148"/>
      <c r="IE152" s="148"/>
      <c r="IF152" s="148"/>
      <c r="IG152" s="148"/>
      <c r="IH152" s="148"/>
      <c r="II152" s="148"/>
      <c r="IJ152" s="148"/>
      <c r="IK152" s="148"/>
      <c r="IL152" s="148"/>
      <c r="IM152" s="148"/>
      <c r="IN152" s="148"/>
      <c r="IO152" s="148"/>
      <c r="IP152" s="148"/>
      <c r="IQ152" s="148"/>
      <c r="IR152" s="148"/>
      <c r="IS152" s="148"/>
      <c r="IT152" s="148"/>
      <c r="IU152" s="148"/>
      <c r="IV152" s="148"/>
      <c r="IW152" s="148"/>
      <c r="IX152" s="148"/>
      <c r="IY152" s="148"/>
      <c r="IZ152" s="148"/>
      <c r="JA152" s="148"/>
      <c r="JB152" s="148"/>
      <c r="JC152" s="148"/>
      <c r="JD152" s="148"/>
      <c r="JE152" s="148"/>
      <c r="JF152" s="148"/>
      <c r="JG152" s="148"/>
      <c r="JH152" s="148"/>
      <c r="JI152" s="148"/>
      <c r="JJ152" s="148"/>
      <c r="JK152" s="148"/>
      <c r="JL152" s="148"/>
      <c r="JM152" s="148"/>
      <c r="JN152" s="148"/>
      <c r="JO152" s="148"/>
      <c r="JP152" s="148"/>
      <c r="JQ152" s="148"/>
      <c r="JR152" s="148"/>
      <c r="JS152" s="148"/>
      <c r="JT152" s="148"/>
      <c r="JU152" s="148"/>
      <c r="JV152" s="148"/>
      <c r="JW152" s="148"/>
      <c r="JX152" s="148"/>
      <c r="JY152" s="148"/>
      <c r="JZ152" s="148"/>
      <c r="KA152" s="148"/>
      <c r="KB152" s="148"/>
      <c r="KC152" s="148"/>
      <c r="KD152" s="148"/>
      <c r="KE152" s="148"/>
      <c r="KF152" s="148"/>
      <c r="KG152" s="148"/>
      <c r="KH152" s="148"/>
      <c r="KI152" s="148"/>
      <c r="KJ152" s="148"/>
      <c r="KK152" s="148"/>
      <c r="KL152" s="148"/>
      <c r="KM152" s="148"/>
      <c r="KN152" s="148"/>
      <c r="KO152" s="148"/>
    </row>
    <row r="153" spans="1:301" ht="10" customHeight="1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  <c r="BN153" s="148"/>
      <c r="BO153" s="148"/>
      <c r="BP153" s="148"/>
      <c r="BQ153" s="148"/>
      <c r="BR153" s="148"/>
      <c r="BS153" s="148"/>
      <c r="BT153" s="148"/>
      <c r="BU153" s="148"/>
      <c r="BV153" s="148"/>
      <c r="BW153" s="148"/>
      <c r="BX153" s="148"/>
      <c r="BY153" s="148"/>
      <c r="BZ153" s="148"/>
      <c r="CA153" s="148"/>
      <c r="CB153" s="148"/>
      <c r="CC153" s="148"/>
      <c r="CD153" s="148"/>
      <c r="CE153" s="148"/>
      <c r="CF153" s="148"/>
      <c r="CG153" s="148"/>
      <c r="CH153" s="148"/>
      <c r="CI153" s="148"/>
      <c r="CJ153" s="148"/>
      <c r="CK153" s="148"/>
      <c r="CL153" s="148"/>
      <c r="CM153" s="148"/>
      <c r="CN153" s="148"/>
      <c r="CO153" s="148"/>
      <c r="CP153" s="148"/>
      <c r="CQ153" s="148"/>
      <c r="CR153" s="148"/>
      <c r="CS153" s="148"/>
      <c r="CT153" s="148"/>
      <c r="CU153" s="148"/>
      <c r="CV153" s="148"/>
      <c r="CW153" s="148"/>
      <c r="CX153" s="148"/>
      <c r="CY153" s="148"/>
      <c r="CZ153" s="148"/>
      <c r="DA153" s="148"/>
      <c r="DB153" s="148"/>
      <c r="DC153" s="148"/>
      <c r="DD153" s="148"/>
      <c r="DE153" s="148"/>
      <c r="DF153" s="148"/>
      <c r="DG153" s="148"/>
      <c r="DH153" s="148"/>
      <c r="DI153" s="148"/>
      <c r="DJ153" s="148"/>
      <c r="DK153" s="148"/>
      <c r="DL153" s="148"/>
      <c r="DM153" s="148"/>
      <c r="DN153" s="148"/>
      <c r="DO153" s="148"/>
      <c r="DP153" s="148"/>
      <c r="DQ153" s="148"/>
      <c r="DR153" s="148"/>
      <c r="DS153" s="148"/>
      <c r="DT153" s="148"/>
      <c r="DU153" s="148"/>
      <c r="DV153" s="148"/>
      <c r="DW153" s="148"/>
      <c r="DX153" s="148"/>
      <c r="DY153" s="148"/>
      <c r="DZ153" s="148"/>
      <c r="EA153" s="148"/>
      <c r="EB153" s="148"/>
      <c r="EC153" s="148"/>
      <c r="ED153" s="148"/>
      <c r="EE153" s="148"/>
      <c r="EF153" s="148"/>
      <c r="EG153" s="148"/>
      <c r="EH153" s="148"/>
      <c r="EI153" s="148"/>
      <c r="EJ153" s="148"/>
      <c r="EK153" s="148"/>
      <c r="EL153" s="148"/>
      <c r="EM153" s="148"/>
      <c r="EN153" s="148"/>
      <c r="EO153" s="148"/>
      <c r="EP153" s="148"/>
      <c r="EQ153" s="148"/>
      <c r="ER153" s="148"/>
      <c r="ES153" s="148"/>
      <c r="ET153" s="148"/>
      <c r="EU153" s="148"/>
      <c r="EV153" s="148"/>
      <c r="EW153" s="148"/>
      <c r="EX153" s="148"/>
      <c r="EY153" s="148"/>
      <c r="EZ153" s="148"/>
      <c r="FA153" s="148"/>
      <c r="FB153" s="148"/>
      <c r="FC153" s="148"/>
      <c r="FD153" s="148"/>
      <c r="FE153" s="148"/>
      <c r="FF153" s="148"/>
      <c r="FG153" s="148"/>
      <c r="FH153" s="148"/>
      <c r="FI153" s="148"/>
      <c r="FJ153" s="148"/>
      <c r="FK153" s="148"/>
      <c r="FL153" s="148"/>
      <c r="FM153" s="148"/>
      <c r="FN153" s="148"/>
      <c r="FO153" s="148"/>
      <c r="FP153" s="148"/>
      <c r="FQ153" s="148"/>
      <c r="FR153" s="148"/>
      <c r="FS153" s="148"/>
      <c r="FT153" s="148"/>
      <c r="FU153" s="148"/>
      <c r="FV153" s="148"/>
      <c r="FW153" s="148"/>
      <c r="FX153" s="148"/>
      <c r="FY153" s="148"/>
      <c r="FZ153" s="148"/>
      <c r="GA153" s="148"/>
      <c r="GB153" s="148"/>
      <c r="GC153" s="148"/>
      <c r="GD153" s="148"/>
      <c r="GE153" s="148"/>
      <c r="GF153" s="148"/>
      <c r="GG153" s="148"/>
      <c r="GH153" s="148"/>
      <c r="GI153" s="148"/>
      <c r="GJ153" s="148"/>
      <c r="GK153" s="148"/>
      <c r="GL153" s="148"/>
      <c r="GM153" s="148"/>
      <c r="GN153" s="148"/>
      <c r="GO153" s="148"/>
      <c r="GP153" s="148"/>
      <c r="GQ153" s="148"/>
      <c r="GR153" s="148"/>
      <c r="GS153" s="148"/>
      <c r="GT153" s="148"/>
      <c r="GU153" s="148"/>
      <c r="GV153" s="148"/>
      <c r="GW153" s="148"/>
      <c r="GX153" s="148"/>
      <c r="GY153" s="148"/>
      <c r="GZ153" s="148"/>
      <c r="HA153" s="148"/>
      <c r="HB153" s="148"/>
      <c r="HC153" s="148"/>
      <c r="HD153" s="148"/>
      <c r="HE153" s="148"/>
      <c r="HF153" s="148"/>
      <c r="HG153" s="148"/>
      <c r="HH153" s="148"/>
      <c r="HI153" s="148"/>
      <c r="HJ153" s="148"/>
      <c r="HK153" s="148"/>
      <c r="HL153" s="148"/>
      <c r="HM153" s="148"/>
      <c r="HN153" s="148"/>
      <c r="HO153" s="148"/>
      <c r="HP153" s="148"/>
      <c r="HQ153" s="148"/>
      <c r="HR153" s="148"/>
      <c r="HS153" s="148"/>
      <c r="HT153" s="148"/>
      <c r="HU153" s="148"/>
      <c r="HV153" s="148"/>
      <c r="HW153" s="148"/>
      <c r="HX153" s="148"/>
      <c r="HY153" s="148"/>
      <c r="HZ153" s="148"/>
      <c r="IA153" s="148"/>
      <c r="IB153" s="148"/>
      <c r="IC153" s="148"/>
      <c r="ID153" s="148"/>
      <c r="IE153" s="148"/>
      <c r="IF153" s="148"/>
      <c r="IG153" s="148"/>
      <c r="IH153" s="148"/>
      <c r="II153" s="148"/>
      <c r="IJ153" s="148"/>
      <c r="IK153" s="148"/>
      <c r="IL153" s="148"/>
      <c r="IM153" s="148"/>
      <c r="IN153" s="148"/>
      <c r="IO153" s="148"/>
      <c r="IP153" s="148"/>
      <c r="IQ153" s="148"/>
      <c r="IR153" s="148"/>
      <c r="IS153" s="148"/>
      <c r="IT153" s="148"/>
      <c r="IU153" s="148"/>
      <c r="IV153" s="148"/>
      <c r="IW153" s="148"/>
      <c r="IX153" s="148"/>
      <c r="IY153" s="148"/>
      <c r="IZ153" s="148"/>
      <c r="JA153" s="148"/>
      <c r="JB153" s="148"/>
      <c r="JC153" s="148"/>
      <c r="JD153" s="148"/>
      <c r="JE153" s="148"/>
      <c r="JF153" s="148"/>
      <c r="JG153" s="148"/>
      <c r="JH153" s="148"/>
      <c r="JI153" s="148"/>
      <c r="JJ153" s="148"/>
      <c r="JK153" s="148"/>
      <c r="JL153" s="148"/>
      <c r="JM153" s="148"/>
      <c r="JN153" s="148"/>
      <c r="JO153" s="148"/>
      <c r="JP153" s="148"/>
      <c r="JQ153" s="148"/>
      <c r="JR153" s="148"/>
      <c r="JS153" s="148"/>
      <c r="JT153" s="148"/>
      <c r="JU153" s="148"/>
      <c r="JV153" s="148"/>
      <c r="JW153" s="148"/>
      <c r="JX153" s="148"/>
      <c r="JY153" s="148"/>
      <c r="JZ153" s="148"/>
      <c r="KA153" s="148"/>
      <c r="KB153" s="148"/>
      <c r="KC153" s="148"/>
      <c r="KD153" s="148"/>
      <c r="KE153" s="148"/>
      <c r="KF153" s="148"/>
      <c r="KG153" s="148"/>
      <c r="KH153" s="148"/>
      <c r="KI153" s="148"/>
      <c r="KJ153" s="148"/>
      <c r="KK153" s="148"/>
      <c r="KL153" s="148"/>
      <c r="KM153" s="148"/>
      <c r="KN153" s="148"/>
      <c r="KO153" s="148"/>
    </row>
    <row r="154" spans="1:301" ht="10" customHeight="1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  <c r="BN154" s="148"/>
      <c r="BO154" s="148"/>
      <c r="BP154" s="148"/>
      <c r="BQ154" s="148"/>
      <c r="BR154" s="148"/>
      <c r="BS154" s="148"/>
      <c r="BT154" s="148"/>
      <c r="BU154" s="148"/>
      <c r="BV154" s="148"/>
      <c r="BW154" s="148"/>
      <c r="BX154" s="148"/>
      <c r="BY154" s="148"/>
      <c r="BZ154" s="148"/>
      <c r="CA154" s="148"/>
      <c r="CB154" s="148"/>
      <c r="CC154" s="148"/>
      <c r="CD154" s="148"/>
      <c r="CE154" s="148"/>
      <c r="CF154" s="148"/>
      <c r="CG154" s="148"/>
      <c r="CH154" s="148"/>
      <c r="CI154" s="148"/>
      <c r="CJ154" s="148"/>
      <c r="CK154" s="148"/>
      <c r="CL154" s="148"/>
      <c r="CM154" s="148"/>
      <c r="CN154" s="148"/>
      <c r="CO154" s="148"/>
      <c r="CP154" s="148"/>
      <c r="CQ154" s="148"/>
      <c r="CR154" s="148"/>
      <c r="CS154" s="148"/>
      <c r="CT154" s="148"/>
      <c r="CU154" s="148"/>
      <c r="CV154" s="148"/>
      <c r="CW154" s="148"/>
      <c r="CX154" s="148"/>
      <c r="CY154" s="148"/>
      <c r="CZ154" s="148"/>
      <c r="DA154" s="148"/>
      <c r="DB154" s="148"/>
      <c r="DC154" s="148"/>
      <c r="DD154" s="148"/>
      <c r="DE154" s="148"/>
      <c r="DF154" s="148"/>
      <c r="DG154" s="148"/>
      <c r="DH154" s="148"/>
      <c r="DI154" s="148"/>
      <c r="DJ154" s="148"/>
      <c r="DK154" s="148"/>
      <c r="DL154" s="148"/>
      <c r="DM154" s="148"/>
      <c r="DN154" s="148"/>
      <c r="DO154" s="148"/>
      <c r="DP154" s="148"/>
      <c r="DQ154" s="148"/>
      <c r="DR154" s="148"/>
      <c r="DS154" s="148"/>
      <c r="DT154" s="148"/>
      <c r="DU154" s="148"/>
      <c r="DV154" s="148"/>
      <c r="DW154" s="148"/>
      <c r="DX154" s="148"/>
      <c r="DY154" s="148"/>
      <c r="DZ154" s="148"/>
      <c r="EA154" s="148"/>
      <c r="EB154" s="148"/>
      <c r="EC154" s="148"/>
      <c r="ED154" s="148"/>
      <c r="EE154" s="148"/>
      <c r="EF154" s="148"/>
      <c r="EG154" s="148"/>
      <c r="EH154" s="148"/>
      <c r="EI154" s="148"/>
      <c r="EJ154" s="148"/>
      <c r="EK154" s="148"/>
      <c r="EL154" s="148"/>
      <c r="EM154" s="148"/>
      <c r="EN154" s="148"/>
      <c r="EO154" s="148"/>
      <c r="EP154" s="148"/>
      <c r="EQ154" s="148"/>
      <c r="ER154" s="148"/>
      <c r="ES154" s="148"/>
      <c r="ET154" s="148"/>
      <c r="EU154" s="148"/>
      <c r="EV154" s="148"/>
      <c r="EW154" s="148"/>
      <c r="EX154" s="148"/>
      <c r="EY154" s="148"/>
      <c r="EZ154" s="148"/>
      <c r="FA154" s="148"/>
      <c r="FB154" s="148"/>
      <c r="FC154" s="148"/>
      <c r="FD154" s="148"/>
      <c r="FE154" s="148"/>
      <c r="FF154" s="148"/>
      <c r="FG154" s="148"/>
      <c r="FH154" s="148"/>
      <c r="FI154" s="148"/>
      <c r="FJ154" s="148"/>
      <c r="FK154" s="148"/>
      <c r="FL154" s="148"/>
      <c r="FM154" s="148"/>
      <c r="FN154" s="148"/>
      <c r="FO154" s="148"/>
      <c r="FP154" s="148"/>
      <c r="FQ154" s="148"/>
      <c r="FR154" s="148"/>
      <c r="FS154" s="148"/>
      <c r="FT154" s="148"/>
      <c r="FU154" s="148"/>
      <c r="FV154" s="148"/>
      <c r="FW154" s="148"/>
      <c r="FX154" s="148"/>
      <c r="FY154" s="148"/>
      <c r="FZ154" s="148"/>
      <c r="GA154" s="148"/>
      <c r="GB154" s="148"/>
      <c r="GC154" s="148"/>
      <c r="GD154" s="148"/>
      <c r="GE154" s="148"/>
      <c r="GF154" s="148"/>
      <c r="GG154" s="148"/>
      <c r="GH154" s="148"/>
      <c r="GI154" s="148"/>
      <c r="GJ154" s="148"/>
      <c r="GK154" s="148"/>
      <c r="GL154" s="148"/>
      <c r="GM154" s="148"/>
      <c r="GN154" s="148"/>
      <c r="GO154" s="148"/>
      <c r="GP154" s="148"/>
      <c r="GQ154" s="148"/>
      <c r="GR154" s="148"/>
      <c r="GS154" s="148"/>
      <c r="GT154" s="148"/>
      <c r="GU154" s="148"/>
      <c r="GV154" s="148"/>
      <c r="GW154" s="148"/>
      <c r="GX154" s="148"/>
      <c r="GY154" s="148"/>
      <c r="GZ154" s="148"/>
      <c r="HA154" s="148"/>
      <c r="HB154" s="148"/>
      <c r="HC154" s="148"/>
      <c r="HD154" s="148"/>
      <c r="HE154" s="148"/>
      <c r="HF154" s="148"/>
      <c r="HG154" s="148"/>
      <c r="HH154" s="148"/>
      <c r="HI154" s="148"/>
      <c r="HJ154" s="148"/>
      <c r="HK154" s="148"/>
      <c r="HL154" s="148"/>
      <c r="HM154" s="148"/>
      <c r="HN154" s="148"/>
      <c r="HO154" s="148"/>
      <c r="HP154" s="148"/>
      <c r="HQ154" s="148"/>
      <c r="HR154" s="148"/>
      <c r="HS154" s="148"/>
      <c r="HT154" s="148"/>
      <c r="HU154" s="148"/>
      <c r="HV154" s="148"/>
      <c r="HW154" s="148"/>
      <c r="HX154" s="148"/>
      <c r="HY154" s="148"/>
      <c r="HZ154" s="148"/>
      <c r="IA154" s="148"/>
      <c r="IB154" s="148"/>
      <c r="IC154" s="148"/>
      <c r="ID154" s="148"/>
      <c r="IE154" s="148"/>
      <c r="IF154" s="148"/>
      <c r="IG154" s="148"/>
      <c r="IH154" s="148"/>
      <c r="II154" s="148"/>
      <c r="IJ154" s="148"/>
      <c r="IK154" s="148"/>
      <c r="IL154" s="148"/>
      <c r="IM154" s="148"/>
      <c r="IN154" s="148"/>
      <c r="IO154" s="148"/>
      <c r="IP154" s="148"/>
      <c r="IQ154" s="148"/>
      <c r="IR154" s="148"/>
      <c r="IS154" s="148"/>
      <c r="IT154" s="148"/>
      <c r="IU154" s="148"/>
      <c r="IV154" s="148"/>
      <c r="IW154" s="148"/>
      <c r="IX154" s="148"/>
      <c r="IY154" s="148"/>
      <c r="IZ154" s="148"/>
      <c r="JA154" s="148"/>
      <c r="JB154" s="148"/>
      <c r="JC154" s="148"/>
      <c r="JD154" s="148"/>
      <c r="JE154" s="148"/>
      <c r="JF154" s="148"/>
      <c r="JG154" s="148"/>
      <c r="JH154" s="148"/>
      <c r="JI154" s="148"/>
      <c r="JJ154" s="148"/>
      <c r="JK154" s="148"/>
      <c r="JL154" s="148"/>
      <c r="JM154" s="148"/>
      <c r="JN154" s="148"/>
      <c r="JO154" s="148"/>
      <c r="JP154" s="148"/>
      <c r="JQ154" s="148"/>
      <c r="JR154" s="148"/>
      <c r="JS154" s="148"/>
      <c r="JT154" s="148"/>
      <c r="JU154" s="148"/>
      <c r="JV154" s="148"/>
      <c r="JW154" s="148"/>
      <c r="JX154" s="148"/>
      <c r="JY154" s="148"/>
      <c r="JZ154" s="148"/>
      <c r="KA154" s="148"/>
      <c r="KB154" s="148"/>
      <c r="KC154" s="148"/>
      <c r="KD154" s="148"/>
      <c r="KE154" s="148"/>
      <c r="KF154" s="148"/>
      <c r="KG154" s="148"/>
      <c r="KH154" s="148"/>
      <c r="KI154" s="148"/>
      <c r="KJ154" s="148"/>
      <c r="KK154" s="148"/>
      <c r="KL154" s="148"/>
      <c r="KM154" s="148"/>
      <c r="KN154" s="148"/>
      <c r="KO154" s="148"/>
    </row>
    <row r="155" spans="1:301" ht="10" customHeight="1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  <c r="BN155" s="148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148"/>
      <c r="CD155" s="148"/>
      <c r="CE155" s="148"/>
      <c r="CF155" s="148"/>
      <c r="CG155" s="148"/>
      <c r="CH155" s="148"/>
      <c r="CI155" s="148"/>
      <c r="CJ155" s="148"/>
      <c r="CK155" s="148"/>
      <c r="CL155" s="148"/>
      <c r="CM155" s="148"/>
      <c r="CN155" s="148"/>
      <c r="CO155" s="148"/>
      <c r="CP155" s="148"/>
      <c r="CQ155" s="148"/>
      <c r="CR155" s="148"/>
      <c r="CS155" s="148"/>
      <c r="CT155" s="148"/>
      <c r="CU155" s="148"/>
      <c r="CV155" s="148"/>
      <c r="CW155" s="148"/>
      <c r="CX155" s="148"/>
      <c r="CY155" s="148"/>
      <c r="CZ155" s="148"/>
      <c r="DA155" s="148"/>
      <c r="DB155" s="148"/>
      <c r="DC155" s="148"/>
      <c r="DD155" s="148"/>
      <c r="DE155" s="148"/>
      <c r="DF155" s="148"/>
      <c r="DG155" s="148"/>
      <c r="DH155" s="148"/>
      <c r="DI155" s="148"/>
      <c r="DJ155" s="148"/>
      <c r="DK155" s="148"/>
      <c r="DL155" s="148"/>
      <c r="DM155" s="148"/>
      <c r="DN155" s="148"/>
      <c r="DO155" s="148"/>
      <c r="DP155" s="148"/>
      <c r="DQ155" s="148"/>
      <c r="DR155" s="148"/>
      <c r="DS155" s="148"/>
      <c r="DT155" s="148"/>
      <c r="DU155" s="148"/>
      <c r="DV155" s="148"/>
      <c r="DW155" s="148"/>
      <c r="DX155" s="148"/>
      <c r="DY155" s="148"/>
      <c r="DZ155" s="148"/>
      <c r="EA155" s="148"/>
      <c r="EB155" s="148"/>
      <c r="EC155" s="148"/>
      <c r="ED155" s="148"/>
      <c r="EE155" s="148"/>
      <c r="EF155" s="148"/>
      <c r="EG155" s="148"/>
      <c r="EH155" s="148"/>
      <c r="EI155" s="148"/>
      <c r="EJ155" s="148"/>
      <c r="EK155" s="148"/>
      <c r="EL155" s="148"/>
      <c r="EM155" s="148"/>
      <c r="EN155" s="148"/>
      <c r="EO155" s="148"/>
      <c r="EP155" s="148"/>
      <c r="EQ155" s="148"/>
      <c r="ER155" s="148"/>
      <c r="ES155" s="148"/>
      <c r="ET155" s="148"/>
      <c r="EU155" s="148"/>
      <c r="EV155" s="148"/>
      <c r="EW155" s="148"/>
      <c r="EX155" s="148"/>
      <c r="EY155" s="148"/>
      <c r="EZ155" s="148"/>
      <c r="FA155" s="148"/>
      <c r="FB155" s="148"/>
      <c r="FC155" s="148"/>
      <c r="FD155" s="148"/>
      <c r="FE155" s="148"/>
      <c r="FF155" s="148"/>
      <c r="FG155" s="148"/>
      <c r="FH155" s="148"/>
      <c r="FI155" s="148"/>
      <c r="FJ155" s="148"/>
      <c r="FK155" s="148"/>
      <c r="FL155" s="148"/>
      <c r="FM155" s="148"/>
      <c r="FN155" s="148"/>
      <c r="FO155" s="148"/>
      <c r="FP155" s="148"/>
      <c r="FQ155" s="148"/>
      <c r="FR155" s="148"/>
      <c r="FS155" s="148"/>
      <c r="FT155" s="148"/>
      <c r="FU155" s="148"/>
      <c r="FV155" s="148"/>
      <c r="FW155" s="148"/>
      <c r="FX155" s="148"/>
      <c r="FY155" s="148"/>
      <c r="FZ155" s="148"/>
      <c r="GA155" s="148"/>
      <c r="GB155" s="148"/>
      <c r="GC155" s="148"/>
      <c r="GD155" s="148"/>
      <c r="GE155" s="148"/>
      <c r="GF155" s="148"/>
      <c r="GG155" s="148"/>
      <c r="GH155" s="148"/>
      <c r="GI155" s="148"/>
      <c r="GJ155" s="148"/>
      <c r="GK155" s="148"/>
      <c r="GL155" s="148"/>
      <c r="GM155" s="148"/>
      <c r="GN155" s="148"/>
      <c r="GO155" s="148"/>
      <c r="GP155" s="148"/>
      <c r="GQ155" s="148"/>
      <c r="GR155" s="148"/>
      <c r="GS155" s="148"/>
      <c r="GT155" s="148"/>
      <c r="GU155" s="148"/>
      <c r="GV155" s="148"/>
      <c r="GW155" s="148"/>
      <c r="GX155" s="148"/>
      <c r="GY155" s="148"/>
      <c r="GZ155" s="148"/>
      <c r="HA155" s="148"/>
      <c r="HB155" s="148"/>
      <c r="HC155" s="148"/>
      <c r="HD155" s="148"/>
      <c r="HE155" s="148"/>
      <c r="HF155" s="148"/>
      <c r="HG155" s="148"/>
      <c r="HH155" s="148"/>
      <c r="HI155" s="148"/>
      <c r="HJ155" s="148"/>
      <c r="HK155" s="148"/>
      <c r="HL155" s="148"/>
      <c r="HM155" s="148"/>
      <c r="HN155" s="148"/>
      <c r="HO155" s="148"/>
      <c r="HP155" s="148"/>
      <c r="HQ155" s="148"/>
      <c r="HR155" s="148"/>
      <c r="HS155" s="148"/>
      <c r="HT155" s="148"/>
      <c r="HU155" s="148"/>
      <c r="HV155" s="148"/>
      <c r="HW155" s="148"/>
      <c r="HX155" s="148"/>
      <c r="HY155" s="148"/>
      <c r="HZ155" s="148"/>
      <c r="IA155" s="148"/>
      <c r="IB155" s="148"/>
      <c r="IC155" s="148"/>
      <c r="ID155" s="148"/>
      <c r="IE155" s="148"/>
      <c r="IF155" s="148"/>
      <c r="IG155" s="148"/>
      <c r="IH155" s="148"/>
      <c r="II155" s="148"/>
      <c r="IJ155" s="148"/>
      <c r="IK155" s="148"/>
      <c r="IL155" s="148"/>
      <c r="IM155" s="148"/>
      <c r="IN155" s="148"/>
      <c r="IO155" s="148"/>
      <c r="IP155" s="148"/>
      <c r="IQ155" s="148"/>
      <c r="IR155" s="148"/>
      <c r="IS155" s="148"/>
      <c r="IT155" s="148"/>
      <c r="IU155" s="148"/>
      <c r="IV155" s="148"/>
      <c r="IW155" s="148"/>
      <c r="IX155" s="148"/>
      <c r="IY155" s="148"/>
      <c r="IZ155" s="148"/>
      <c r="JA155" s="148"/>
      <c r="JB155" s="148"/>
      <c r="JC155" s="148"/>
      <c r="JD155" s="148"/>
      <c r="JE155" s="148"/>
      <c r="JF155" s="148"/>
      <c r="JG155" s="148"/>
      <c r="JH155" s="148"/>
      <c r="JI155" s="148"/>
      <c r="JJ155" s="148"/>
      <c r="JK155" s="148"/>
      <c r="JL155" s="148"/>
      <c r="JM155" s="148"/>
      <c r="JN155" s="148"/>
      <c r="JO155" s="148"/>
      <c r="JP155" s="148"/>
      <c r="JQ155" s="148"/>
      <c r="JR155" s="148"/>
      <c r="JS155" s="148"/>
      <c r="JT155" s="148"/>
      <c r="JU155" s="148"/>
      <c r="JV155" s="148"/>
      <c r="JW155" s="148"/>
      <c r="JX155" s="148"/>
      <c r="JY155" s="148"/>
      <c r="JZ155" s="148"/>
      <c r="KA155" s="148"/>
      <c r="KB155" s="148"/>
      <c r="KC155" s="148"/>
      <c r="KD155" s="148"/>
      <c r="KE155" s="148"/>
      <c r="KF155" s="148"/>
      <c r="KG155" s="148"/>
      <c r="KH155" s="148"/>
      <c r="KI155" s="148"/>
      <c r="KJ155" s="148"/>
      <c r="KK155" s="148"/>
      <c r="KL155" s="148"/>
      <c r="KM155" s="148"/>
      <c r="KN155" s="148"/>
      <c r="KO155" s="148"/>
    </row>
    <row r="156" spans="1:301" ht="10" customHeight="1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8"/>
      <c r="BN156" s="148"/>
      <c r="BO156" s="148"/>
      <c r="BP156" s="148"/>
      <c r="BQ156" s="148"/>
      <c r="BR156" s="148"/>
      <c r="BS156" s="148"/>
      <c r="BT156" s="148"/>
      <c r="BU156" s="148"/>
      <c r="BV156" s="148"/>
      <c r="BW156" s="148"/>
      <c r="BX156" s="148"/>
      <c r="BY156" s="148"/>
      <c r="BZ156" s="148"/>
      <c r="CA156" s="148"/>
      <c r="CB156" s="148"/>
      <c r="CC156" s="148"/>
      <c r="CD156" s="148"/>
      <c r="CE156" s="148"/>
      <c r="CF156" s="148"/>
      <c r="CG156" s="148"/>
      <c r="CH156" s="148"/>
      <c r="CI156" s="148"/>
      <c r="CJ156" s="148"/>
      <c r="CK156" s="148"/>
      <c r="CL156" s="148"/>
      <c r="CM156" s="148"/>
      <c r="CN156" s="148"/>
      <c r="CO156" s="148"/>
      <c r="CP156" s="148"/>
      <c r="CQ156" s="148"/>
      <c r="CR156" s="148"/>
      <c r="CS156" s="148"/>
      <c r="CT156" s="148"/>
      <c r="CU156" s="148"/>
      <c r="CV156" s="148"/>
      <c r="CW156" s="148"/>
      <c r="CX156" s="148"/>
      <c r="CY156" s="148"/>
      <c r="CZ156" s="148"/>
      <c r="DA156" s="148"/>
      <c r="DB156" s="148"/>
      <c r="DC156" s="148"/>
      <c r="DD156" s="148"/>
      <c r="DE156" s="148"/>
      <c r="DF156" s="148"/>
      <c r="DG156" s="148"/>
      <c r="DH156" s="148"/>
      <c r="DI156" s="148"/>
      <c r="DJ156" s="148"/>
      <c r="DK156" s="148"/>
      <c r="DL156" s="148"/>
      <c r="DM156" s="148"/>
      <c r="DN156" s="148"/>
      <c r="DO156" s="148"/>
      <c r="DP156" s="148"/>
      <c r="DQ156" s="148"/>
      <c r="DR156" s="148"/>
      <c r="DS156" s="148"/>
      <c r="DT156" s="148"/>
      <c r="DU156" s="148"/>
      <c r="DV156" s="148"/>
      <c r="DW156" s="148"/>
      <c r="DX156" s="148"/>
      <c r="DY156" s="148"/>
      <c r="DZ156" s="148"/>
      <c r="EA156" s="148"/>
      <c r="EB156" s="148"/>
      <c r="EC156" s="148"/>
      <c r="ED156" s="148"/>
      <c r="EE156" s="148"/>
      <c r="EF156" s="148"/>
      <c r="EG156" s="148"/>
      <c r="EH156" s="148"/>
      <c r="EI156" s="148"/>
      <c r="EJ156" s="148"/>
      <c r="EK156" s="148"/>
      <c r="EL156" s="148"/>
      <c r="EM156" s="148"/>
      <c r="EN156" s="148"/>
      <c r="EO156" s="148"/>
      <c r="EP156" s="148"/>
      <c r="EQ156" s="148"/>
      <c r="ER156" s="148"/>
      <c r="ES156" s="148"/>
      <c r="ET156" s="148"/>
      <c r="EU156" s="148"/>
      <c r="EV156" s="148"/>
      <c r="EW156" s="148"/>
      <c r="EX156" s="148"/>
      <c r="EY156" s="148"/>
      <c r="EZ156" s="148"/>
      <c r="FA156" s="148"/>
      <c r="FB156" s="148"/>
      <c r="FC156" s="148"/>
      <c r="FD156" s="148"/>
      <c r="FE156" s="148"/>
      <c r="FF156" s="148"/>
      <c r="FG156" s="148"/>
      <c r="FH156" s="148"/>
      <c r="FI156" s="148"/>
      <c r="FJ156" s="148"/>
      <c r="FK156" s="148"/>
      <c r="FL156" s="148"/>
      <c r="FM156" s="148"/>
      <c r="FN156" s="148"/>
      <c r="FO156" s="148"/>
      <c r="FP156" s="148"/>
      <c r="FQ156" s="148"/>
      <c r="FR156" s="148"/>
      <c r="FS156" s="148"/>
      <c r="FT156" s="148"/>
      <c r="FU156" s="148"/>
      <c r="FV156" s="148"/>
      <c r="FW156" s="148"/>
      <c r="FX156" s="148"/>
      <c r="FY156" s="148"/>
      <c r="FZ156" s="148"/>
      <c r="GA156" s="148"/>
      <c r="GB156" s="148"/>
      <c r="GC156" s="148"/>
      <c r="GD156" s="148"/>
      <c r="GE156" s="148"/>
      <c r="GF156" s="148"/>
      <c r="GG156" s="148"/>
      <c r="GH156" s="148"/>
      <c r="GI156" s="148"/>
      <c r="GJ156" s="148"/>
      <c r="GK156" s="148"/>
      <c r="GL156" s="148"/>
      <c r="GM156" s="148"/>
      <c r="GN156" s="148"/>
      <c r="GO156" s="148"/>
      <c r="GP156" s="148"/>
      <c r="GQ156" s="148"/>
      <c r="GR156" s="148"/>
      <c r="GS156" s="148"/>
      <c r="GT156" s="148"/>
      <c r="GU156" s="148"/>
      <c r="GV156" s="148"/>
      <c r="GW156" s="148"/>
      <c r="GX156" s="148"/>
      <c r="GY156" s="148"/>
      <c r="GZ156" s="148"/>
      <c r="HA156" s="148"/>
      <c r="HB156" s="148"/>
      <c r="HC156" s="148"/>
      <c r="HD156" s="148"/>
      <c r="HE156" s="148"/>
      <c r="HF156" s="148"/>
      <c r="HG156" s="148"/>
      <c r="HH156" s="148"/>
      <c r="HI156" s="148"/>
      <c r="HJ156" s="148"/>
      <c r="HK156" s="148"/>
      <c r="HL156" s="148"/>
      <c r="HM156" s="148"/>
      <c r="HN156" s="148"/>
      <c r="HO156" s="148"/>
      <c r="HP156" s="148"/>
      <c r="HQ156" s="148"/>
      <c r="HR156" s="148"/>
      <c r="HS156" s="148"/>
      <c r="HT156" s="148"/>
      <c r="HU156" s="148"/>
      <c r="HV156" s="148"/>
      <c r="HW156" s="148"/>
      <c r="HX156" s="148"/>
      <c r="HY156" s="148"/>
      <c r="HZ156" s="148"/>
      <c r="IA156" s="148"/>
      <c r="IB156" s="148"/>
      <c r="IC156" s="148"/>
      <c r="ID156" s="148"/>
      <c r="IE156" s="148"/>
      <c r="IF156" s="148"/>
      <c r="IG156" s="148"/>
      <c r="IH156" s="148"/>
      <c r="II156" s="148"/>
      <c r="IJ156" s="148"/>
      <c r="IK156" s="148"/>
      <c r="IL156" s="148"/>
      <c r="IM156" s="148"/>
      <c r="IN156" s="148"/>
      <c r="IO156" s="148"/>
      <c r="IP156" s="148"/>
      <c r="IQ156" s="148"/>
      <c r="IR156" s="148"/>
      <c r="IS156" s="148"/>
      <c r="IT156" s="148"/>
      <c r="IU156" s="148"/>
      <c r="IV156" s="148"/>
      <c r="IW156" s="148"/>
      <c r="IX156" s="148"/>
      <c r="IY156" s="148"/>
      <c r="IZ156" s="148"/>
      <c r="JA156" s="148"/>
      <c r="JB156" s="148"/>
      <c r="JC156" s="148"/>
      <c r="JD156" s="148"/>
      <c r="JE156" s="148"/>
      <c r="JF156" s="148"/>
      <c r="JG156" s="148"/>
      <c r="JH156" s="148"/>
      <c r="JI156" s="148"/>
      <c r="JJ156" s="148"/>
      <c r="JK156" s="148"/>
      <c r="JL156" s="148"/>
      <c r="JM156" s="148"/>
      <c r="JN156" s="148"/>
      <c r="JO156" s="148"/>
      <c r="JP156" s="148"/>
      <c r="JQ156" s="148"/>
      <c r="JR156" s="148"/>
      <c r="JS156" s="148"/>
      <c r="JT156" s="148"/>
      <c r="JU156" s="148"/>
      <c r="JV156" s="148"/>
      <c r="JW156" s="148"/>
      <c r="JX156" s="148"/>
      <c r="JY156" s="148"/>
      <c r="JZ156" s="148"/>
      <c r="KA156" s="148"/>
      <c r="KB156" s="148"/>
      <c r="KC156" s="148"/>
      <c r="KD156" s="148"/>
      <c r="KE156" s="148"/>
      <c r="KF156" s="148"/>
      <c r="KG156" s="148"/>
      <c r="KH156" s="148"/>
      <c r="KI156" s="148"/>
      <c r="KJ156" s="148"/>
      <c r="KK156" s="148"/>
      <c r="KL156" s="148"/>
      <c r="KM156" s="148"/>
      <c r="KN156" s="148"/>
      <c r="KO156" s="148"/>
    </row>
    <row r="157" spans="1:301" ht="10" customHeight="1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48"/>
      <c r="BU157" s="148"/>
      <c r="BV157" s="148"/>
      <c r="BW157" s="148"/>
      <c r="BX157" s="148"/>
      <c r="BY157" s="148"/>
      <c r="BZ157" s="148"/>
      <c r="CA157" s="148"/>
      <c r="CB157" s="148"/>
      <c r="CC157" s="148"/>
      <c r="CD157" s="148"/>
      <c r="CE157" s="148"/>
      <c r="CF157" s="148"/>
      <c r="CG157" s="148"/>
      <c r="CH157" s="148"/>
      <c r="CI157" s="148"/>
      <c r="CJ157" s="148"/>
      <c r="CK157" s="148"/>
      <c r="CL157" s="148"/>
      <c r="CM157" s="148"/>
      <c r="CN157" s="148"/>
      <c r="CO157" s="148"/>
      <c r="CP157" s="148"/>
      <c r="CQ157" s="148"/>
      <c r="CR157" s="148"/>
      <c r="CS157" s="148"/>
      <c r="CT157" s="148"/>
      <c r="CU157" s="148"/>
      <c r="CV157" s="148"/>
      <c r="CW157" s="148"/>
      <c r="CX157" s="148"/>
      <c r="CY157" s="148"/>
      <c r="CZ157" s="148"/>
      <c r="DA157" s="148"/>
      <c r="DB157" s="148"/>
      <c r="DC157" s="148"/>
      <c r="DD157" s="148"/>
      <c r="DE157" s="148"/>
      <c r="DF157" s="148"/>
      <c r="DG157" s="148"/>
      <c r="DH157" s="148"/>
      <c r="DI157" s="148"/>
      <c r="DJ157" s="148"/>
      <c r="DK157" s="148"/>
      <c r="DL157" s="148"/>
      <c r="DM157" s="148"/>
      <c r="DN157" s="148"/>
      <c r="DO157" s="148"/>
      <c r="DP157" s="148"/>
      <c r="DQ157" s="148"/>
      <c r="DR157" s="148"/>
      <c r="DS157" s="148"/>
      <c r="DT157" s="148"/>
      <c r="DU157" s="148"/>
      <c r="DV157" s="148"/>
      <c r="DW157" s="148"/>
      <c r="DX157" s="148"/>
      <c r="DY157" s="148"/>
      <c r="DZ157" s="148"/>
      <c r="EA157" s="148"/>
      <c r="EB157" s="148"/>
      <c r="EC157" s="148"/>
      <c r="ED157" s="148"/>
      <c r="EE157" s="148"/>
      <c r="EF157" s="148"/>
      <c r="EG157" s="148"/>
      <c r="EH157" s="148"/>
      <c r="EI157" s="148"/>
      <c r="EJ157" s="148"/>
      <c r="EK157" s="148"/>
      <c r="EL157" s="148"/>
      <c r="EM157" s="148"/>
      <c r="EN157" s="148"/>
      <c r="EO157" s="148"/>
      <c r="EP157" s="148"/>
      <c r="EQ157" s="148"/>
      <c r="ER157" s="148"/>
      <c r="ES157" s="148"/>
      <c r="ET157" s="148"/>
      <c r="EU157" s="148"/>
      <c r="EV157" s="148"/>
      <c r="EW157" s="148"/>
      <c r="EX157" s="148"/>
      <c r="EY157" s="148"/>
      <c r="EZ157" s="148"/>
      <c r="FA157" s="148"/>
      <c r="FB157" s="148"/>
      <c r="FC157" s="148"/>
      <c r="FD157" s="148"/>
      <c r="FE157" s="148"/>
      <c r="FF157" s="148"/>
      <c r="FG157" s="148"/>
      <c r="FH157" s="148"/>
      <c r="FI157" s="148"/>
      <c r="FJ157" s="148"/>
      <c r="FK157" s="148"/>
      <c r="FL157" s="148"/>
      <c r="FM157" s="148"/>
      <c r="FN157" s="148"/>
      <c r="FO157" s="148"/>
      <c r="FP157" s="148"/>
      <c r="FQ157" s="148"/>
      <c r="FR157" s="148"/>
      <c r="FS157" s="148"/>
      <c r="FT157" s="148"/>
      <c r="FU157" s="148"/>
      <c r="FV157" s="148"/>
      <c r="FW157" s="148"/>
      <c r="FX157" s="148"/>
      <c r="FY157" s="148"/>
      <c r="FZ157" s="148"/>
      <c r="GA157" s="148"/>
      <c r="GB157" s="148"/>
      <c r="GC157" s="148"/>
      <c r="GD157" s="148"/>
      <c r="GE157" s="148"/>
      <c r="GF157" s="148"/>
      <c r="GG157" s="148"/>
      <c r="GH157" s="148"/>
      <c r="GI157" s="148"/>
      <c r="GJ157" s="148"/>
      <c r="GK157" s="148"/>
      <c r="GL157" s="148"/>
      <c r="GM157" s="148"/>
      <c r="GN157" s="148"/>
      <c r="GO157" s="148"/>
      <c r="GP157" s="148"/>
      <c r="GQ157" s="148"/>
      <c r="GR157" s="148"/>
      <c r="GS157" s="148"/>
      <c r="GT157" s="148"/>
      <c r="GU157" s="148"/>
      <c r="GV157" s="148"/>
      <c r="GW157" s="148"/>
      <c r="GX157" s="148"/>
      <c r="GY157" s="148"/>
      <c r="GZ157" s="148"/>
      <c r="HA157" s="148"/>
      <c r="HB157" s="148"/>
      <c r="HC157" s="148"/>
      <c r="HD157" s="148"/>
      <c r="HE157" s="148"/>
      <c r="HF157" s="148"/>
      <c r="HG157" s="148"/>
      <c r="HH157" s="148"/>
      <c r="HI157" s="148"/>
      <c r="HJ157" s="148"/>
      <c r="HK157" s="148"/>
      <c r="HL157" s="148"/>
      <c r="HM157" s="148"/>
      <c r="HN157" s="148"/>
      <c r="HO157" s="148"/>
      <c r="HP157" s="148"/>
      <c r="HQ157" s="148"/>
      <c r="HR157" s="148"/>
      <c r="HS157" s="148"/>
      <c r="HT157" s="148"/>
      <c r="HU157" s="148"/>
      <c r="HV157" s="148"/>
      <c r="HW157" s="148"/>
      <c r="HX157" s="148"/>
      <c r="HY157" s="148"/>
      <c r="HZ157" s="148"/>
      <c r="IA157" s="148"/>
      <c r="IB157" s="148"/>
      <c r="IC157" s="148"/>
      <c r="ID157" s="148"/>
      <c r="IE157" s="148"/>
      <c r="IF157" s="148"/>
      <c r="IG157" s="148"/>
      <c r="IH157" s="148"/>
      <c r="II157" s="148"/>
      <c r="IJ157" s="148"/>
      <c r="IK157" s="148"/>
      <c r="IL157" s="148"/>
      <c r="IM157" s="148"/>
      <c r="IN157" s="148"/>
      <c r="IO157" s="148"/>
      <c r="IP157" s="148"/>
      <c r="IQ157" s="148"/>
      <c r="IR157" s="148"/>
      <c r="IS157" s="148"/>
      <c r="IT157" s="148"/>
      <c r="IU157" s="148"/>
      <c r="IV157" s="148"/>
      <c r="IW157" s="148"/>
      <c r="IX157" s="148"/>
      <c r="IY157" s="148"/>
      <c r="IZ157" s="148"/>
      <c r="JA157" s="148"/>
      <c r="JB157" s="148"/>
      <c r="JC157" s="148"/>
      <c r="JD157" s="148"/>
      <c r="JE157" s="148"/>
      <c r="JF157" s="148"/>
      <c r="JG157" s="148"/>
      <c r="JH157" s="148"/>
      <c r="JI157" s="148"/>
      <c r="JJ157" s="148"/>
      <c r="JK157" s="148"/>
      <c r="JL157" s="148"/>
      <c r="JM157" s="148"/>
      <c r="JN157" s="148"/>
      <c r="JO157" s="148"/>
      <c r="JP157" s="148"/>
      <c r="JQ157" s="148"/>
      <c r="JR157" s="148"/>
      <c r="JS157" s="148"/>
      <c r="JT157" s="148"/>
      <c r="JU157" s="148"/>
      <c r="JV157" s="148"/>
      <c r="JW157" s="148"/>
      <c r="JX157" s="148"/>
      <c r="JY157" s="148"/>
      <c r="JZ157" s="148"/>
      <c r="KA157" s="148"/>
      <c r="KB157" s="148"/>
      <c r="KC157" s="148"/>
      <c r="KD157" s="148"/>
      <c r="KE157" s="148"/>
      <c r="KF157" s="148"/>
      <c r="KG157" s="148"/>
      <c r="KH157" s="148"/>
      <c r="KI157" s="148"/>
      <c r="KJ157" s="148"/>
      <c r="KK157" s="148"/>
      <c r="KL157" s="148"/>
      <c r="KM157" s="148"/>
      <c r="KN157" s="148"/>
      <c r="KO157" s="148"/>
    </row>
    <row r="158" spans="1:301" ht="10" customHeight="1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8"/>
      <c r="BN158" s="148"/>
      <c r="BO158" s="148"/>
      <c r="BP158" s="148"/>
      <c r="BQ158" s="148"/>
      <c r="BR158" s="148"/>
      <c r="BS158" s="148"/>
      <c r="BT158" s="148"/>
      <c r="BU158" s="148"/>
      <c r="BV158" s="148"/>
      <c r="BW158" s="148"/>
      <c r="BX158" s="148"/>
      <c r="BY158" s="148"/>
      <c r="BZ158" s="148"/>
      <c r="CA158" s="148"/>
      <c r="CB158" s="148"/>
      <c r="CC158" s="148"/>
      <c r="CD158" s="148"/>
      <c r="CE158" s="148"/>
      <c r="CF158" s="148"/>
      <c r="CG158" s="148"/>
      <c r="CH158" s="148"/>
      <c r="CI158" s="148"/>
      <c r="CJ158" s="148"/>
      <c r="CK158" s="148"/>
      <c r="CL158" s="148"/>
      <c r="CM158" s="148"/>
      <c r="CN158" s="148"/>
      <c r="CO158" s="148"/>
      <c r="CP158" s="148"/>
      <c r="CQ158" s="148"/>
      <c r="CR158" s="148"/>
      <c r="CS158" s="148"/>
      <c r="CT158" s="148"/>
      <c r="CU158" s="148"/>
      <c r="CV158" s="148"/>
      <c r="CW158" s="148"/>
      <c r="CX158" s="148"/>
      <c r="CY158" s="148"/>
      <c r="CZ158" s="148"/>
      <c r="DA158" s="148"/>
      <c r="DB158" s="148"/>
      <c r="DC158" s="148"/>
      <c r="DD158" s="148"/>
      <c r="DE158" s="148"/>
      <c r="DF158" s="148"/>
      <c r="DG158" s="148"/>
      <c r="DH158" s="148"/>
      <c r="DI158" s="148"/>
      <c r="DJ158" s="148"/>
      <c r="DK158" s="148"/>
      <c r="DL158" s="148"/>
      <c r="DM158" s="148"/>
      <c r="DN158" s="148"/>
      <c r="DO158" s="148"/>
      <c r="DP158" s="148"/>
      <c r="DQ158" s="148"/>
      <c r="DR158" s="148"/>
      <c r="DS158" s="148"/>
      <c r="DT158" s="148"/>
      <c r="DU158" s="148"/>
      <c r="DV158" s="148"/>
      <c r="DW158" s="148"/>
      <c r="DX158" s="148"/>
      <c r="DY158" s="148"/>
      <c r="DZ158" s="148"/>
      <c r="EA158" s="148"/>
      <c r="EB158" s="148"/>
      <c r="EC158" s="148"/>
      <c r="ED158" s="148"/>
      <c r="EE158" s="148"/>
      <c r="EF158" s="148"/>
      <c r="EG158" s="148"/>
      <c r="EH158" s="148"/>
      <c r="EI158" s="148"/>
      <c r="EJ158" s="148"/>
      <c r="EK158" s="148"/>
      <c r="EL158" s="148"/>
      <c r="EM158" s="148"/>
      <c r="EN158" s="148"/>
      <c r="EO158" s="148"/>
      <c r="EP158" s="148"/>
      <c r="EQ158" s="148"/>
      <c r="ER158" s="148"/>
      <c r="ES158" s="148"/>
      <c r="ET158" s="148"/>
      <c r="EU158" s="148"/>
      <c r="EV158" s="148"/>
      <c r="EW158" s="148"/>
      <c r="EX158" s="148"/>
      <c r="EY158" s="148"/>
      <c r="EZ158" s="148"/>
      <c r="FA158" s="148"/>
      <c r="FB158" s="148"/>
      <c r="FC158" s="148"/>
      <c r="FD158" s="148"/>
      <c r="FE158" s="148"/>
      <c r="FF158" s="148"/>
      <c r="FG158" s="148"/>
      <c r="FH158" s="148"/>
      <c r="FI158" s="148"/>
      <c r="FJ158" s="148"/>
      <c r="FK158" s="148"/>
      <c r="FL158" s="148"/>
      <c r="FM158" s="148"/>
      <c r="FN158" s="148"/>
      <c r="FO158" s="148"/>
      <c r="FP158" s="148"/>
      <c r="FQ158" s="148"/>
      <c r="FR158" s="148"/>
      <c r="FS158" s="148"/>
      <c r="FT158" s="148"/>
      <c r="FU158" s="148"/>
      <c r="FV158" s="148"/>
      <c r="FW158" s="148"/>
      <c r="FX158" s="148"/>
      <c r="FY158" s="148"/>
      <c r="FZ158" s="148"/>
      <c r="GA158" s="148"/>
      <c r="GB158" s="148"/>
      <c r="GC158" s="148"/>
      <c r="GD158" s="148"/>
      <c r="GE158" s="148"/>
      <c r="GF158" s="148"/>
      <c r="GG158" s="148"/>
      <c r="GH158" s="148"/>
      <c r="GI158" s="148"/>
      <c r="GJ158" s="148"/>
      <c r="GK158" s="148"/>
      <c r="GL158" s="148"/>
      <c r="GM158" s="148"/>
      <c r="GN158" s="148"/>
      <c r="GO158" s="148"/>
      <c r="GP158" s="148"/>
      <c r="GQ158" s="148"/>
      <c r="GR158" s="148"/>
      <c r="GS158" s="148"/>
      <c r="GT158" s="148"/>
      <c r="GU158" s="148"/>
      <c r="GV158" s="148"/>
      <c r="GW158" s="148"/>
      <c r="GX158" s="148"/>
      <c r="GY158" s="148"/>
      <c r="GZ158" s="148"/>
      <c r="HA158" s="148"/>
      <c r="HB158" s="148"/>
      <c r="HC158" s="148"/>
      <c r="HD158" s="148"/>
      <c r="HE158" s="148"/>
      <c r="HF158" s="148"/>
      <c r="HG158" s="148"/>
      <c r="HH158" s="148"/>
      <c r="HI158" s="148"/>
      <c r="HJ158" s="148"/>
      <c r="HK158" s="148"/>
      <c r="HL158" s="148"/>
      <c r="HM158" s="148"/>
      <c r="HN158" s="148"/>
      <c r="HO158" s="148"/>
      <c r="HP158" s="148"/>
      <c r="HQ158" s="148"/>
      <c r="HR158" s="148"/>
      <c r="HS158" s="148"/>
      <c r="HT158" s="148"/>
      <c r="HU158" s="148"/>
      <c r="HV158" s="148"/>
      <c r="HW158" s="148"/>
      <c r="HX158" s="148"/>
      <c r="HY158" s="148"/>
      <c r="HZ158" s="148"/>
      <c r="IA158" s="148"/>
      <c r="IB158" s="148"/>
      <c r="IC158" s="148"/>
      <c r="ID158" s="148"/>
      <c r="IE158" s="148"/>
      <c r="IF158" s="148"/>
      <c r="IG158" s="148"/>
      <c r="IH158" s="148"/>
      <c r="II158" s="148"/>
      <c r="IJ158" s="148"/>
      <c r="IK158" s="148"/>
      <c r="IL158" s="148"/>
      <c r="IM158" s="148"/>
      <c r="IN158" s="148"/>
      <c r="IO158" s="148"/>
      <c r="IP158" s="148"/>
      <c r="IQ158" s="148"/>
      <c r="IR158" s="148"/>
      <c r="IS158" s="148"/>
      <c r="IT158" s="148"/>
      <c r="IU158" s="148"/>
      <c r="IV158" s="148"/>
      <c r="IW158" s="148"/>
      <c r="IX158" s="148"/>
      <c r="IY158" s="148"/>
      <c r="IZ158" s="148"/>
      <c r="JA158" s="148"/>
      <c r="JB158" s="148"/>
      <c r="JC158" s="148"/>
      <c r="JD158" s="148"/>
      <c r="JE158" s="148"/>
      <c r="JF158" s="148"/>
      <c r="JG158" s="148"/>
      <c r="JH158" s="148"/>
      <c r="JI158" s="148"/>
      <c r="JJ158" s="148"/>
      <c r="JK158" s="148"/>
      <c r="JL158" s="148"/>
      <c r="JM158" s="148"/>
      <c r="JN158" s="148"/>
      <c r="JO158" s="148"/>
      <c r="JP158" s="148"/>
      <c r="JQ158" s="148"/>
      <c r="JR158" s="148"/>
      <c r="JS158" s="148"/>
      <c r="JT158" s="148"/>
      <c r="JU158" s="148"/>
      <c r="JV158" s="148"/>
      <c r="JW158" s="148"/>
      <c r="JX158" s="148"/>
      <c r="JY158" s="148"/>
      <c r="JZ158" s="148"/>
      <c r="KA158" s="148"/>
      <c r="KB158" s="148"/>
      <c r="KC158" s="148"/>
      <c r="KD158" s="148"/>
      <c r="KE158" s="148"/>
      <c r="KF158" s="148"/>
      <c r="KG158" s="148"/>
      <c r="KH158" s="148"/>
      <c r="KI158" s="148"/>
      <c r="KJ158" s="148"/>
      <c r="KK158" s="148"/>
      <c r="KL158" s="148"/>
      <c r="KM158" s="148"/>
      <c r="KN158" s="148"/>
      <c r="KO158" s="148"/>
    </row>
    <row r="159" spans="1:301" ht="10" customHeight="1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148"/>
      <c r="BN159" s="148"/>
      <c r="BO159" s="148"/>
      <c r="BP159" s="148"/>
      <c r="BQ159" s="148"/>
      <c r="BR159" s="148"/>
      <c r="BS159" s="148"/>
      <c r="BT159" s="148"/>
      <c r="BU159" s="148"/>
      <c r="BV159" s="148"/>
      <c r="BW159" s="148"/>
      <c r="BX159" s="148"/>
      <c r="BY159" s="148"/>
      <c r="BZ159" s="148"/>
      <c r="CA159" s="148"/>
      <c r="CB159" s="148"/>
      <c r="CC159" s="148"/>
      <c r="CD159" s="148"/>
      <c r="CE159" s="148"/>
      <c r="CF159" s="148"/>
      <c r="CG159" s="148"/>
      <c r="CH159" s="148"/>
      <c r="CI159" s="148"/>
      <c r="CJ159" s="148"/>
      <c r="CK159" s="148"/>
      <c r="CL159" s="148"/>
      <c r="CM159" s="148"/>
      <c r="CN159" s="148"/>
      <c r="CO159" s="148"/>
      <c r="CP159" s="148"/>
      <c r="CQ159" s="148"/>
      <c r="CR159" s="148"/>
      <c r="CS159" s="148"/>
      <c r="CT159" s="148"/>
      <c r="CU159" s="148"/>
      <c r="CV159" s="148"/>
      <c r="CW159" s="148"/>
      <c r="CX159" s="148"/>
      <c r="CY159" s="148"/>
      <c r="CZ159" s="148"/>
      <c r="DA159" s="148"/>
      <c r="DB159" s="148"/>
      <c r="DC159" s="148"/>
      <c r="DD159" s="148"/>
      <c r="DE159" s="148"/>
      <c r="DF159" s="148"/>
      <c r="DG159" s="148"/>
      <c r="DH159" s="148"/>
      <c r="DI159" s="148"/>
      <c r="DJ159" s="148"/>
      <c r="DK159" s="148"/>
      <c r="DL159" s="148"/>
      <c r="DM159" s="148"/>
      <c r="DN159" s="148"/>
      <c r="DO159" s="148"/>
      <c r="DP159" s="148"/>
      <c r="DQ159" s="148"/>
      <c r="DR159" s="148"/>
      <c r="DS159" s="148"/>
      <c r="DT159" s="148"/>
      <c r="DU159" s="148"/>
      <c r="DV159" s="148"/>
      <c r="DW159" s="148"/>
      <c r="DX159" s="148"/>
      <c r="DY159" s="148"/>
      <c r="DZ159" s="148"/>
      <c r="EA159" s="148"/>
      <c r="EB159" s="148"/>
      <c r="EC159" s="148"/>
      <c r="ED159" s="148"/>
      <c r="EE159" s="148"/>
      <c r="EF159" s="148"/>
      <c r="EG159" s="148"/>
      <c r="EH159" s="148"/>
      <c r="EI159" s="148"/>
      <c r="EJ159" s="148"/>
      <c r="EK159" s="148"/>
      <c r="EL159" s="148"/>
      <c r="EM159" s="148"/>
      <c r="EN159" s="148"/>
      <c r="EO159" s="148"/>
      <c r="EP159" s="148"/>
      <c r="EQ159" s="148"/>
      <c r="ER159" s="148"/>
      <c r="ES159" s="148"/>
      <c r="ET159" s="148"/>
      <c r="EU159" s="148"/>
      <c r="EV159" s="148"/>
      <c r="EW159" s="148"/>
      <c r="EX159" s="148"/>
      <c r="EY159" s="148"/>
      <c r="EZ159" s="148"/>
      <c r="FA159" s="148"/>
      <c r="FB159" s="148"/>
      <c r="FC159" s="148"/>
      <c r="FD159" s="148"/>
      <c r="FE159" s="148"/>
      <c r="FF159" s="148"/>
      <c r="FG159" s="148"/>
      <c r="FH159" s="148"/>
      <c r="FI159" s="148"/>
      <c r="FJ159" s="148"/>
      <c r="FK159" s="148"/>
      <c r="FL159" s="148"/>
      <c r="FM159" s="148"/>
      <c r="FN159" s="148"/>
      <c r="FO159" s="148"/>
      <c r="FP159" s="148"/>
      <c r="FQ159" s="148"/>
      <c r="FR159" s="148"/>
      <c r="FS159" s="148"/>
      <c r="FT159" s="148"/>
      <c r="FU159" s="148"/>
      <c r="FV159" s="148"/>
      <c r="FW159" s="148"/>
      <c r="FX159" s="148"/>
      <c r="FY159" s="148"/>
      <c r="FZ159" s="148"/>
      <c r="GA159" s="148"/>
      <c r="GB159" s="148"/>
      <c r="GC159" s="148"/>
      <c r="GD159" s="148"/>
      <c r="GE159" s="148"/>
      <c r="GF159" s="148"/>
      <c r="GG159" s="148"/>
      <c r="GH159" s="148"/>
      <c r="GI159" s="148"/>
      <c r="GJ159" s="148"/>
      <c r="GK159" s="148"/>
      <c r="GL159" s="148"/>
      <c r="GM159" s="148"/>
      <c r="GN159" s="148"/>
      <c r="GO159" s="148"/>
      <c r="GP159" s="148"/>
      <c r="GQ159" s="148"/>
      <c r="GR159" s="148"/>
      <c r="GS159" s="148"/>
      <c r="GT159" s="148"/>
      <c r="GU159" s="148"/>
      <c r="GV159" s="148"/>
      <c r="GW159" s="148"/>
      <c r="GX159" s="148"/>
      <c r="GY159" s="148"/>
      <c r="GZ159" s="148"/>
      <c r="HA159" s="148"/>
      <c r="HB159" s="148"/>
      <c r="HC159" s="148"/>
      <c r="HD159" s="148"/>
      <c r="HE159" s="148"/>
      <c r="HF159" s="148"/>
      <c r="HG159" s="148"/>
      <c r="HH159" s="148"/>
      <c r="HI159" s="148"/>
      <c r="HJ159" s="148"/>
      <c r="HK159" s="148"/>
      <c r="HL159" s="148"/>
      <c r="HM159" s="148"/>
      <c r="HN159" s="148"/>
      <c r="HO159" s="148"/>
      <c r="HP159" s="148"/>
      <c r="HQ159" s="148"/>
      <c r="HR159" s="148"/>
      <c r="HS159" s="148"/>
      <c r="HT159" s="148"/>
      <c r="HU159" s="148"/>
      <c r="HV159" s="148"/>
      <c r="HW159" s="148"/>
      <c r="HX159" s="148"/>
      <c r="HY159" s="148"/>
      <c r="HZ159" s="148"/>
      <c r="IA159" s="148"/>
      <c r="IB159" s="148"/>
      <c r="IC159" s="148"/>
      <c r="ID159" s="148"/>
      <c r="IE159" s="148"/>
      <c r="IF159" s="148"/>
      <c r="IG159" s="148"/>
      <c r="IH159" s="148"/>
      <c r="II159" s="148"/>
      <c r="IJ159" s="148"/>
      <c r="IK159" s="148"/>
      <c r="IL159" s="148"/>
      <c r="IM159" s="148"/>
      <c r="IN159" s="148"/>
      <c r="IO159" s="148"/>
      <c r="IP159" s="148"/>
      <c r="IQ159" s="148"/>
      <c r="IR159" s="148"/>
      <c r="IS159" s="148"/>
      <c r="IT159" s="148"/>
      <c r="IU159" s="148"/>
      <c r="IV159" s="148"/>
      <c r="IW159" s="148"/>
      <c r="IX159" s="148"/>
      <c r="IY159" s="148"/>
      <c r="IZ159" s="148"/>
      <c r="JA159" s="148"/>
      <c r="JB159" s="148"/>
      <c r="JC159" s="148"/>
      <c r="JD159" s="148"/>
      <c r="JE159" s="148"/>
      <c r="JF159" s="148"/>
      <c r="JG159" s="148"/>
      <c r="JH159" s="148"/>
      <c r="JI159" s="148"/>
      <c r="JJ159" s="148"/>
      <c r="JK159" s="148"/>
      <c r="JL159" s="148"/>
      <c r="JM159" s="148"/>
      <c r="JN159" s="148"/>
      <c r="JO159" s="148"/>
      <c r="JP159" s="148"/>
      <c r="JQ159" s="148"/>
      <c r="JR159" s="148"/>
      <c r="JS159" s="148"/>
      <c r="JT159" s="148"/>
      <c r="JU159" s="148"/>
      <c r="JV159" s="148"/>
      <c r="JW159" s="148"/>
      <c r="JX159" s="148"/>
      <c r="JY159" s="148"/>
      <c r="JZ159" s="148"/>
      <c r="KA159" s="148"/>
      <c r="KB159" s="148"/>
      <c r="KC159" s="148"/>
      <c r="KD159" s="148"/>
      <c r="KE159" s="148"/>
      <c r="KF159" s="148"/>
      <c r="KG159" s="148"/>
      <c r="KH159" s="148"/>
      <c r="KI159" s="148"/>
      <c r="KJ159" s="148"/>
      <c r="KK159" s="148"/>
      <c r="KL159" s="148"/>
      <c r="KM159" s="148"/>
      <c r="KN159" s="148"/>
      <c r="KO159" s="148"/>
    </row>
    <row r="160" spans="1:301" ht="10" customHeight="1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148"/>
      <c r="BN160" s="148"/>
      <c r="BO160" s="148"/>
      <c r="BP160" s="148"/>
      <c r="BQ160" s="148"/>
      <c r="BR160" s="148"/>
      <c r="BS160" s="148"/>
      <c r="BT160" s="148"/>
      <c r="BU160" s="148"/>
      <c r="BV160" s="148"/>
      <c r="BW160" s="148"/>
      <c r="BX160" s="148"/>
      <c r="BY160" s="148"/>
      <c r="BZ160" s="148"/>
      <c r="CA160" s="148"/>
      <c r="CB160" s="148"/>
      <c r="CC160" s="148"/>
      <c r="CD160" s="148"/>
      <c r="CE160" s="148"/>
      <c r="CF160" s="148"/>
      <c r="CG160" s="148"/>
      <c r="CH160" s="148"/>
      <c r="CI160" s="148"/>
      <c r="CJ160" s="148"/>
      <c r="CK160" s="148"/>
      <c r="CL160" s="148"/>
      <c r="CM160" s="148"/>
      <c r="CN160" s="148"/>
      <c r="CO160" s="148"/>
      <c r="CP160" s="148"/>
      <c r="CQ160" s="148"/>
      <c r="CR160" s="148"/>
      <c r="CS160" s="148"/>
      <c r="CT160" s="148"/>
      <c r="CU160" s="148"/>
      <c r="CV160" s="148"/>
      <c r="CW160" s="148"/>
      <c r="CX160" s="148"/>
      <c r="CY160" s="148"/>
      <c r="CZ160" s="148"/>
      <c r="DA160" s="148"/>
      <c r="DB160" s="148"/>
      <c r="DC160" s="148"/>
      <c r="DD160" s="148"/>
      <c r="DE160" s="148"/>
      <c r="DF160" s="148"/>
      <c r="DG160" s="148"/>
      <c r="DH160" s="148"/>
      <c r="DI160" s="148"/>
      <c r="DJ160" s="148"/>
      <c r="DK160" s="148"/>
      <c r="DL160" s="148"/>
      <c r="DM160" s="148"/>
      <c r="DN160" s="148"/>
      <c r="DO160" s="148"/>
      <c r="DP160" s="148"/>
      <c r="DQ160" s="148"/>
      <c r="DR160" s="148"/>
      <c r="DS160" s="148"/>
      <c r="DT160" s="148"/>
      <c r="DU160" s="148"/>
      <c r="DV160" s="148"/>
      <c r="DW160" s="148"/>
      <c r="DX160" s="148"/>
      <c r="DY160" s="148"/>
      <c r="DZ160" s="148"/>
      <c r="EA160" s="148"/>
      <c r="EB160" s="148"/>
      <c r="EC160" s="148"/>
      <c r="ED160" s="148"/>
      <c r="EE160" s="148"/>
      <c r="EF160" s="148"/>
      <c r="EG160" s="148"/>
      <c r="EH160" s="148"/>
      <c r="EI160" s="148"/>
      <c r="EJ160" s="148"/>
      <c r="EK160" s="148"/>
      <c r="EL160" s="148"/>
      <c r="EM160" s="148"/>
      <c r="EN160" s="148"/>
      <c r="EO160" s="148"/>
      <c r="EP160" s="148"/>
      <c r="EQ160" s="148"/>
      <c r="ER160" s="148"/>
      <c r="ES160" s="148"/>
      <c r="ET160" s="148"/>
      <c r="EU160" s="148"/>
      <c r="EV160" s="148"/>
      <c r="EW160" s="148"/>
      <c r="EX160" s="148"/>
      <c r="EY160" s="148"/>
      <c r="EZ160" s="148"/>
      <c r="FA160" s="148"/>
      <c r="FB160" s="148"/>
      <c r="FC160" s="148"/>
      <c r="FD160" s="148"/>
      <c r="FE160" s="148"/>
      <c r="FF160" s="148"/>
      <c r="FG160" s="148"/>
      <c r="FH160" s="148"/>
      <c r="FI160" s="148"/>
      <c r="FJ160" s="148"/>
      <c r="FK160" s="148"/>
      <c r="FL160" s="148"/>
      <c r="FM160" s="148"/>
      <c r="FN160" s="148"/>
      <c r="FO160" s="148"/>
      <c r="FP160" s="148"/>
      <c r="FQ160" s="148"/>
      <c r="FR160" s="148"/>
      <c r="FS160" s="148"/>
      <c r="FT160" s="148"/>
      <c r="FU160" s="148"/>
      <c r="FV160" s="148"/>
      <c r="FW160" s="148"/>
      <c r="FX160" s="148"/>
      <c r="FY160" s="148"/>
      <c r="FZ160" s="148"/>
      <c r="GA160" s="148"/>
      <c r="GB160" s="148"/>
      <c r="GC160" s="148"/>
      <c r="GD160" s="148"/>
      <c r="GE160" s="148"/>
      <c r="GF160" s="148"/>
      <c r="GG160" s="148"/>
      <c r="GH160" s="148"/>
      <c r="GI160" s="148"/>
      <c r="GJ160" s="148"/>
      <c r="GK160" s="148"/>
      <c r="GL160" s="148"/>
      <c r="GM160" s="148"/>
      <c r="GN160" s="148"/>
      <c r="GO160" s="148"/>
      <c r="GP160" s="148"/>
      <c r="GQ160" s="148"/>
      <c r="GR160" s="148"/>
      <c r="GS160" s="148"/>
      <c r="GT160" s="148"/>
      <c r="GU160" s="148"/>
      <c r="GV160" s="148"/>
      <c r="GW160" s="148"/>
      <c r="GX160" s="148"/>
      <c r="GY160" s="148"/>
      <c r="GZ160" s="148"/>
      <c r="HA160" s="148"/>
      <c r="HB160" s="148"/>
      <c r="HC160" s="148"/>
      <c r="HD160" s="148"/>
      <c r="HE160" s="148"/>
      <c r="HF160" s="148"/>
      <c r="HG160" s="148"/>
      <c r="HH160" s="148"/>
      <c r="HI160" s="148"/>
      <c r="HJ160" s="148"/>
      <c r="HK160" s="148"/>
      <c r="HL160" s="148"/>
      <c r="HM160" s="148"/>
      <c r="HN160" s="148"/>
      <c r="HO160" s="148"/>
      <c r="HP160" s="148"/>
      <c r="HQ160" s="148"/>
      <c r="HR160" s="148"/>
      <c r="HS160" s="148"/>
      <c r="HT160" s="148"/>
      <c r="HU160" s="148"/>
      <c r="HV160" s="148"/>
      <c r="HW160" s="148"/>
      <c r="HX160" s="148"/>
      <c r="HY160" s="148"/>
      <c r="HZ160" s="148"/>
      <c r="IA160" s="148"/>
      <c r="IB160" s="148"/>
      <c r="IC160" s="148"/>
      <c r="ID160" s="148"/>
      <c r="IE160" s="148"/>
      <c r="IF160" s="148"/>
      <c r="IG160" s="148"/>
      <c r="IH160" s="148"/>
      <c r="II160" s="148"/>
      <c r="IJ160" s="148"/>
      <c r="IK160" s="148"/>
      <c r="IL160" s="148"/>
      <c r="IM160" s="148"/>
      <c r="IN160" s="148"/>
      <c r="IO160" s="148"/>
      <c r="IP160" s="148"/>
      <c r="IQ160" s="148"/>
      <c r="IR160" s="148"/>
      <c r="IS160" s="148"/>
      <c r="IT160" s="148"/>
      <c r="IU160" s="148"/>
      <c r="IV160" s="148"/>
      <c r="IW160" s="148"/>
      <c r="IX160" s="148"/>
      <c r="IY160" s="148"/>
      <c r="IZ160" s="148"/>
      <c r="JA160" s="148"/>
      <c r="JB160" s="148"/>
      <c r="JC160" s="148"/>
      <c r="JD160" s="148"/>
      <c r="JE160" s="148"/>
      <c r="JF160" s="148"/>
      <c r="JG160" s="148"/>
      <c r="JH160" s="148"/>
      <c r="JI160" s="148"/>
      <c r="JJ160" s="148"/>
      <c r="JK160" s="148"/>
      <c r="JL160" s="148"/>
      <c r="JM160" s="148"/>
      <c r="JN160" s="148"/>
      <c r="JO160" s="148"/>
      <c r="JP160" s="148"/>
      <c r="JQ160" s="148"/>
      <c r="JR160" s="148"/>
      <c r="JS160" s="148"/>
      <c r="JT160" s="148"/>
      <c r="JU160" s="148"/>
      <c r="JV160" s="148"/>
      <c r="JW160" s="148"/>
      <c r="JX160" s="148"/>
      <c r="JY160" s="148"/>
      <c r="JZ160" s="148"/>
      <c r="KA160" s="148"/>
      <c r="KB160" s="148"/>
      <c r="KC160" s="148"/>
      <c r="KD160" s="148"/>
      <c r="KE160" s="148"/>
      <c r="KF160" s="148"/>
      <c r="KG160" s="148"/>
      <c r="KH160" s="148"/>
      <c r="KI160" s="148"/>
      <c r="KJ160" s="148"/>
      <c r="KK160" s="148"/>
      <c r="KL160" s="148"/>
      <c r="KM160" s="148"/>
      <c r="KN160" s="148"/>
      <c r="KO160" s="148"/>
    </row>
    <row r="161" spans="1:301" ht="10" customHeight="1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8"/>
      <c r="BP161" s="148"/>
      <c r="BQ161" s="148"/>
      <c r="BR161" s="148"/>
      <c r="BS161" s="148"/>
      <c r="BT161" s="148"/>
      <c r="BU161" s="148"/>
      <c r="BV161" s="148"/>
      <c r="BW161" s="148"/>
      <c r="BX161" s="148"/>
      <c r="BY161" s="148"/>
      <c r="BZ161" s="148"/>
      <c r="CA161" s="148"/>
      <c r="CB161" s="148"/>
      <c r="CC161" s="148"/>
      <c r="CD161" s="148"/>
      <c r="CE161" s="148"/>
      <c r="CF161" s="148"/>
      <c r="CG161" s="148"/>
      <c r="CH161" s="148"/>
      <c r="CI161" s="148"/>
      <c r="CJ161" s="148"/>
      <c r="CK161" s="148"/>
      <c r="CL161" s="148"/>
      <c r="CM161" s="148"/>
      <c r="CN161" s="148"/>
      <c r="CO161" s="148"/>
      <c r="CP161" s="148"/>
      <c r="CQ161" s="148"/>
      <c r="CR161" s="148"/>
      <c r="CS161" s="148"/>
      <c r="CT161" s="148"/>
      <c r="CU161" s="148"/>
      <c r="CV161" s="148"/>
      <c r="CW161" s="148"/>
      <c r="CX161" s="148"/>
      <c r="CY161" s="148"/>
      <c r="CZ161" s="148"/>
      <c r="DA161" s="148"/>
      <c r="DB161" s="148"/>
      <c r="DC161" s="148"/>
      <c r="DD161" s="148"/>
      <c r="DE161" s="148"/>
      <c r="DF161" s="148"/>
      <c r="DG161" s="148"/>
      <c r="DH161" s="148"/>
      <c r="DI161" s="148"/>
      <c r="DJ161" s="148"/>
      <c r="DK161" s="148"/>
      <c r="DL161" s="148"/>
      <c r="DM161" s="148"/>
      <c r="DN161" s="148"/>
      <c r="DO161" s="148"/>
      <c r="DP161" s="148"/>
      <c r="DQ161" s="148"/>
      <c r="DR161" s="148"/>
      <c r="DS161" s="148"/>
      <c r="DT161" s="148"/>
      <c r="DU161" s="148"/>
      <c r="DV161" s="148"/>
      <c r="DW161" s="148"/>
      <c r="DX161" s="148"/>
      <c r="DY161" s="148"/>
      <c r="DZ161" s="148"/>
      <c r="EA161" s="148"/>
      <c r="EB161" s="148"/>
      <c r="EC161" s="148"/>
      <c r="ED161" s="148"/>
      <c r="EE161" s="148"/>
      <c r="EF161" s="148"/>
      <c r="EG161" s="148"/>
      <c r="EH161" s="148"/>
      <c r="EI161" s="148"/>
      <c r="EJ161" s="148"/>
      <c r="EK161" s="148"/>
      <c r="EL161" s="148"/>
      <c r="EM161" s="148"/>
      <c r="EN161" s="148"/>
      <c r="EO161" s="148"/>
      <c r="EP161" s="148"/>
      <c r="EQ161" s="148"/>
      <c r="ER161" s="148"/>
      <c r="ES161" s="148"/>
      <c r="ET161" s="148"/>
      <c r="EU161" s="148"/>
      <c r="EV161" s="148"/>
      <c r="EW161" s="148"/>
      <c r="EX161" s="148"/>
      <c r="EY161" s="148"/>
      <c r="EZ161" s="148"/>
      <c r="FA161" s="148"/>
      <c r="FB161" s="148"/>
      <c r="FC161" s="148"/>
      <c r="FD161" s="148"/>
      <c r="FE161" s="148"/>
      <c r="FF161" s="148"/>
      <c r="FG161" s="148"/>
      <c r="FH161" s="148"/>
      <c r="FI161" s="148"/>
      <c r="FJ161" s="148"/>
      <c r="FK161" s="148"/>
      <c r="FL161" s="148"/>
      <c r="FM161" s="148"/>
      <c r="FN161" s="148"/>
      <c r="FO161" s="148"/>
      <c r="FP161" s="148"/>
      <c r="FQ161" s="148"/>
      <c r="FR161" s="148"/>
      <c r="FS161" s="148"/>
      <c r="FT161" s="148"/>
      <c r="FU161" s="148"/>
      <c r="FV161" s="148"/>
      <c r="FW161" s="148"/>
      <c r="FX161" s="148"/>
      <c r="FY161" s="148"/>
      <c r="FZ161" s="148"/>
      <c r="GA161" s="148"/>
      <c r="GB161" s="148"/>
      <c r="GC161" s="148"/>
      <c r="GD161" s="148"/>
      <c r="GE161" s="148"/>
      <c r="GF161" s="148"/>
      <c r="GG161" s="148"/>
      <c r="GH161" s="148"/>
      <c r="GI161" s="148"/>
      <c r="GJ161" s="148"/>
      <c r="GK161" s="148"/>
      <c r="GL161" s="148"/>
      <c r="GM161" s="148"/>
      <c r="GN161" s="148"/>
      <c r="GO161" s="148"/>
      <c r="GP161" s="148"/>
      <c r="GQ161" s="148"/>
      <c r="GR161" s="148"/>
      <c r="GS161" s="148"/>
      <c r="GT161" s="148"/>
      <c r="GU161" s="148"/>
      <c r="GV161" s="148"/>
      <c r="GW161" s="148"/>
      <c r="GX161" s="148"/>
      <c r="GY161" s="148"/>
      <c r="GZ161" s="148"/>
      <c r="HA161" s="148"/>
      <c r="HB161" s="148"/>
      <c r="HC161" s="148"/>
      <c r="HD161" s="148"/>
      <c r="HE161" s="148"/>
      <c r="HF161" s="148"/>
      <c r="HG161" s="148"/>
      <c r="HH161" s="148"/>
      <c r="HI161" s="148"/>
      <c r="HJ161" s="148"/>
      <c r="HK161" s="148"/>
      <c r="HL161" s="148"/>
      <c r="HM161" s="148"/>
      <c r="HN161" s="148"/>
      <c r="HO161" s="148"/>
      <c r="HP161" s="148"/>
      <c r="HQ161" s="148"/>
      <c r="HR161" s="148"/>
      <c r="HS161" s="148"/>
      <c r="HT161" s="148"/>
      <c r="HU161" s="148"/>
      <c r="HV161" s="148"/>
      <c r="HW161" s="148"/>
      <c r="HX161" s="148"/>
      <c r="HY161" s="148"/>
      <c r="HZ161" s="148"/>
      <c r="IA161" s="148"/>
      <c r="IB161" s="148"/>
      <c r="IC161" s="148"/>
      <c r="ID161" s="148"/>
      <c r="IE161" s="148"/>
      <c r="IF161" s="148"/>
      <c r="IG161" s="148"/>
      <c r="IH161" s="148"/>
      <c r="II161" s="148"/>
      <c r="IJ161" s="148"/>
      <c r="IK161" s="148"/>
      <c r="IL161" s="148"/>
      <c r="IM161" s="148"/>
      <c r="IN161" s="148"/>
      <c r="IO161" s="148"/>
      <c r="IP161" s="148"/>
      <c r="IQ161" s="148"/>
      <c r="IR161" s="148"/>
      <c r="IS161" s="148"/>
      <c r="IT161" s="148"/>
      <c r="IU161" s="148"/>
      <c r="IV161" s="148"/>
      <c r="IW161" s="148"/>
      <c r="IX161" s="148"/>
      <c r="IY161" s="148"/>
      <c r="IZ161" s="148"/>
      <c r="JA161" s="148"/>
      <c r="JB161" s="148"/>
      <c r="JC161" s="148"/>
      <c r="JD161" s="148"/>
      <c r="JE161" s="148"/>
      <c r="JF161" s="148"/>
      <c r="JG161" s="148"/>
      <c r="JH161" s="148"/>
      <c r="JI161" s="148"/>
      <c r="JJ161" s="148"/>
      <c r="JK161" s="148"/>
      <c r="JL161" s="148"/>
      <c r="JM161" s="148"/>
      <c r="JN161" s="148"/>
      <c r="JO161" s="148"/>
      <c r="JP161" s="148"/>
      <c r="JQ161" s="148"/>
      <c r="JR161" s="148"/>
      <c r="JS161" s="148"/>
      <c r="JT161" s="148"/>
      <c r="JU161" s="148"/>
      <c r="JV161" s="148"/>
      <c r="JW161" s="148"/>
      <c r="JX161" s="148"/>
      <c r="JY161" s="148"/>
      <c r="JZ161" s="148"/>
      <c r="KA161" s="148"/>
      <c r="KB161" s="148"/>
      <c r="KC161" s="148"/>
      <c r="KD161" s="148"/>
      <c r="KE161" s="148"/>
      <c r="KF161" s="148"/>
      <c r="KG161" s="148"/>
      <c r="KH161" s="148"/>
      <c r="KI161" s="148"/>
      <c r="KJ161" s="148"/>
      <c r="KK161" s="148"/>
      <c r="KL161" s="148"/>
      <c r="KM161" s="148"/>
      <c r="KN161" s="148"/>
      <c r="KO161" s="148"/>
    </row>
    <row r="162" spans="1:301" ht="10" customHeight="1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8"/>
      <c r="BP162" s="148"/>
      <c r="BQ162" s="148"/>
      <c r="BR162" s="148"/>
      <c r="BS162" s="148"/>
      <c r="BT162" s="148"/>
      <c r="BU162" s="148"/>
      <c r="BV162" s="148"/>
      <c r="BW162" s="148"/>
      <c r="BX162" s="148"/>
      <c r="BY162" s="148"/>
      <c r="BZ162" s="148"/>
      <c r="CA162" s="148"/>
      <c r="CB162" s="148"/>
      <c r="CC162" s="148"/>
      <c r="CD162" s="148"/>
      <c r="CE162" s="148"/>
      <c r="CF162" s="148"/>
      <c r="CG162" s="148"/>
      <c r="CH162" s="148"/>
      <c r="CI162" s="148"/>
      <c r="CJ162" s="148"/>
      <c r="CK162" s="148"/>
      <c r="CL162" s="148"/>
      <c r="CM162" s="148"/>
      <c r="CN162" s="148"/>
      <c r="CO162" s="148"/>
      <c r="CP162" s="148"/>
      <c r="CQ162" s="148"/>
      <c r="CR162" s="148"/>
      <c r="CS162" s="148"/>
      <c r="CT162" s="148"/>
      <c r="CU162" s="148"/>
      <c r="CV162" s="148"/>
      <c r="CW162" s="148"/>
      <c r="CX162" s="148"/>
      <c r="CY162" s="148"/>
      <c r="CZ162" s="148"/>
      <c r="DA162" s="148"/>
      <c r="DB162" s="148"/>
      <c r="DC162" s="148"/>
      <c r="DD162" s="148"/>
      <c r="DE162" s="148"/>
      <c r="DF162" s="148"/>
      <c r="DG162" s="148"/>
      <c r="DH162" s="148"/>
      <c r="DI162" s="148"/>
      <c r="DJ162" s="148"/>
      <c r="DK162" s="148"/>
      <c r="DL162" s="148"/>
      <c r="DM162" s="148"/>
      <c r="DN162" s="148"/>
      <c r="DO162" s="148"/>
      <c r="DP162" s="148"/>
      <c r="DQ162" s="148"/>
      <c r="DR162" s="148"/>
      <c r="DS162" s="148"/>
      <c r="DT162" s="148"/>
      <c r="DU162" s="148"/>
      <c r="DV162" s="148"/>
      <c r="DW162" s="148"/>
      <c r="DX162" s="148"/>
      <c r="DY162" s="148"/>
      <c r="DZ162" s="148"/>
      <c r="EA162" s="148"/>
      <c r="EB162" s="148"/>
      <c r="EC162" s="148"/>
      <c r="ED162" s="148"/>
      <c r="EE162" s="148"/>
      <c r="EF162" s="148"/>
      <c r="EG162" s="148"/>
      <c r="EH162" s="148"/>
      <c r="EI162" s="148"/>
      <c r="EJ162" s="148"/>
      <c r="EK162" s="148"/>
      <c r="EL162" s="148"/>
      <c r="EM162" s="148"/>
      <c r="EN162" s="148"/>
      <c r="EO162" s="148"/>
      <c r="EP162" s="148"/>
      <c r="EQ162" s="148"/>
      <c r="ER162" s="148"/>
      <c r="ES162" s="148"/>
      <c r="ET162" s="148"/>
      <c r="EU162" s="148"/>
      <c r="EV162" s="148"/>
      <c r="EW162" s="148"/>
      <c r="EX162" s="148"/>
      <c r="EY162" s="148"/>
      <c r="EZ162" s="148"/>
      <c r="FA162" s="148"/>
      <c r="FB162" s="148"/>
      <c r="FC162" s="148"/>
      <c r="FD162" s="148"/>
      <c r="FE162" s="148"/>
      <c r="FF162" s="148"/>
      <c r="FG162" s="148"/>
      <c r="FH162" s="148"/>
      <c r="FI162" s="148"/>
      <c r="FJ162" s="148"/>
      <c r="FK162" s="148"/>
      <c r="FL162" s="148"/>
      <c r="FM162" s="148"/>
      <c r="FN162" s="148"/>
      <c r="FO162" s="148"/>
      <c r="FP162" s="148"/>
      <c r="FQ162" s="148"/>
      <c r="FR162" s="148"/>
      <c r="FS162" s="148"/>
      <c r="FT162" s="148"/>
      <c r="FU162" s="148"/>
      <c r="FV162" s="148"/>
      <c r="FW162" s="148"/>
      <c r="FX162" s="148"/>
      <c r="FY162" s="148"/>
      <c r="FZ162" s="148"/>
      <c r="GA162" s="148"/>
      <c r="GB162" s="148"/>
      <c r="GC162" s="148"/>
      <c r="GD162" s="148"/>
      <c r="GE162" s="148"/>
      <c r="GF162" s="148"/>
      <c r="GG162" s="148"/>
      <c r="GH162" s="148"/>
      <c r="GI162" s="148"/>
      <c r="GJ162" s="148"/>
      <c r="GK162" s="148"/>
      <c r="GL162" s="148"/>
      <c r="GM162" s="148"/>
      <c r="GN162" s="148"/>
      <c r="GO162" s="148"/>
      <c r="GP162" s="148"/>
      <c r="GQ162" s="148"/>
      <c r="GR162" s="148"/>
      <c r="GS162" s="148"/>
      <c r="GT162" s="148"/>
      <c r="GU162" s="148"/>
      <c r="GV162" s="148"/>
      <c r="GW162" s="148"/>
      <c r="GX162" s="148"/>
      <c r="GY162" s="148"/>
      <c r="GZ162" s="148"/>
      <c r="HA162" s="148"/>
      <c r="HB162" s="148"/>
      <c r="HC162" s="148"/>
      <c r="HD162" s="148"/>
      <c r="HE162" s="148"/>
      <c r="HF162" s="148"/>
      <c r="HG162" s="148"/>
      <c r="HH162" s="148"/>
      <c r="HI162" s="148"/>
      <c r="HJ162" s="148"/>
      <c r="HK162" s="148"/>
      <c r="HL162" s="148"/>
      <c r="HM162" s="148"/>
      <c r="HN162" s="148"/>
      <c r="HO162" s="148"/>
      <c r="HP162" s="148"/>
      <c r="HQ162" s="148"/>
      <c r="HR162" s="148"/>
      <c r="HS162" s="148"/>
      <c r="HT162" s="148"/>
      <c r="HU162" s="148"/>
      <c r="HV162" s="148"/>
      <c r="HW162" s="148"/>
      <c r="HX162" s="148"/>
      <c r="HY162" s="148"/>
      <c r="HZ162" s="148"/>
      <c r="IA162" s="148"/>
      <c r="IB162" s="148"/>
      <c r="IC162" s="148"/>
      <c r="ID162" s="148"/>
      <c r="IE162" s="148"/>
      <c r="IF162" s="148"/>
      <c r="IG162" s="148"/>
      <c r="IH162" s="148"/>
      <c r="II162" s="148"/>
      <c r="IJ162" s="148"/>
      <c r="IK162" s="148"/>
      <c r="IL162" s="148"/>
      <c r="IM162" s="148"/>
      <c r="IN162" s="148"/>
      <c r="IO162" s="148"/>
      <c r="IP162" s="148"/>
      <c r="IQ162" s="148"/>
      <c r="IR162" s="148"/>
      <c r="IS162" s="148"/>
      <c r="IT162" s="148"/>
      <c r="IU162" s="148"/>
      <c r="IV162" s="148"/>
      <c r="IW162" s="148"/>
      <c r="IX162" s="148"/>
      <c r="IY162" s="148"/>
      <c r="IZ162" s="148"/>
      <c r="JA162" s="148"/>
      <c r="JB162" s="148"/>
      <c r="JC162" s="148"/>
      <c r="JD162" s="148"/>
      <c r="JE162" s="148"/>
      <c r="JF162" s="148"/>
      <c r="JG162" s="148"/>
      <c r="JH162" s="148"/>
      <c r="JI162" s="148"/>
      <c r="JJ162" s="148"/>
      <c r="JK162" s="148"/>
      <c r="JL162" s="148"/>
      <c r="JM162" s="148"/>
      <c r="JN162" s="148"/>
      <c r="JO162" s="148"/>
      <c r="JP162" s="148"/>
      <c r="JQ162" s="148"/>
      <c r="JR162" s="148"/>
      <c r="JS162" s="148"/>
      <c r="JT162" s="148"/>
      <c r="JU162" s="148"/>
      <c r="JV162" s="148"/>
      <c r="JW162" s="148"/>
      <c r="JX162" s="148"/>
      <c r="JY162" s="148"/>
      <c r="JZ162" s="148"/>
      <c r="KA162" s="148"/>
      <c r="KB162" s="148"/>
      <c r="KC162" s="148"/>
      <c r="KD162" s="148"/>
      <c r="KE162" s="148"/>
      <c r="KF162" s="148"/>
      <c r="KG162" s="148"/>
      <c r="KH162" s="148"/>
      <c r="KI162" s="148"/>
      <c r="KJ162" s="148"/>
      <c r="KK162" s="148"/>
      <c r="KL162" s="148"/>
      <c r="KM162" s="148"/>
      <c r="KN162" s="148"/>
      <c r="KO162" s="148"/>
    </row>
    <row r="163" spans="1:301" ht="10" customHeight="1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  <c r="AT163" s="148"/>
      <c r="AU163" s="148"/>
      <c r="AV163" s="148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8"/>
      <c r="BH163" s="148"/>
      <c r="BI163" s="148"/>
      <c r="BJ163" s="148"/>
      <c r="BK163" s="148"/>
      <c r="BL163" s="148"/>
      <c r="BM163" s="148"/>
      <c r="BN163" s="148"/>
      <c r="BO163" s="148"/>
      <c r="BP163" s="148"/>
      <c r="BQ163" s="148"/>
      <c r="BR163" s="148"/>
      <c r="BS163" s="148"/>
      <c r="BT163" s="148"/>
      <c r="BU163" s="148"/>
      <c r="BV163" s="148"/>
      <c r="BW163" s="148"/>
      <c r="BX163" s="148"/>
      <c r="BY163" s="148"/>
      <c r="BZ163" s="148"/>
      <c r="CA163" s="148"/>
      <c r="CB163" s="148"/>
      <c r="CC163" s="148"/>
      <c r="CD163" s="148"/>
      <c r="CE163" s="148"/>
      <c r="CF163" s="148"/>
      <c r="CG163" s="148"/>
      <c r="CH163" s="148"/>
      <c r="CI163" s="148"/>
      <c r="CJ163" s="148"/>
      <c r="CK163" s="148"/>
      <c r="CL163" s="148"/>
      <c r="CM163" s="148"/>
      <c r="CN163" s="148"/>
      <c r="CO163" s="148"/>
      <c r="CP163" s="148"/>
      <c r="CQ163" s="148"/>
      <c r="CR163" s="148"/>
      <c r="CS163" s="148"/>
      <c r="CT163" s="148"/>
      <c r="CU163" s="148"/>
      <c r="CV163" s="148"/>
      <c r="CW163" s="148"/>
      <c r="CX163" s="148"/>
      <c r="CY163" s="148"/>
      <c r="CZ163" s="148"/>
      <c r="DA163" s="148"/>
      <c r="DB163" s="148"/>
      <c r="DC163" s="148"/>
      <c r="DD163" s="148"/>
      <c r="DE163" s="148"/>
      <c r="DF163" s="148"/>
      <c r="DG163" s="148"/>
      <c r="DH163" s="148"/>
      <c r="DI163" s="148"/>
      <c r="DJ163" s="148"/>
      <c r="DK163" s="148"/>
      <c r="DL163" s="148"/>
      <c r="DM163" s="148"/>
      <c r="DN163" s="148"/>
      <c r="DO163" s="148"/>
      <c r="DP163" s="148"/>
      <c r="DQ163" s="148"/>
      <c r="DR163" s="148"/>
      <c r="DS163" s="148"/>
      <c r="DT163" s="148"/>
      <c r="DU163" s="148"/>
      <c r="DV163" s="148"/>
      <c r="DW163" s="148"/>
      <c r="DX163" s="148"/>
      <c r="DY163" s="148"/>
      <c r="DZ163" s="148"/>
      <c r="EA163" s="148"/>
      <c r="EB163" s="148"/>
      <c r="EC163" s="148"/>
      <c r="ED163" s="148"/>
      <c r="EE163" s="148"/>
      <c r="EF163" s="148"/>
      <c r="EG163" s="148"/>
      <c r="EH163" s="148"/>
      <c r="EI163" s="148"/>
      <c r="EJ163" s="148"/>
      <c r="EK163" s="148"/>
      <c r="EL163" s="148"/>
      <c r="EM163" s="148"/>
      <c r="EN163" s="148"/>
      <c r="EO163" s="148"/>
      <c r="EP163" s="148"/>
      <c r="EQ163" s="148"/>
      <c r="ER163" s="148"/>
      <c r="ES163" s="148"/>
      <c r="ET163" s="148"/>
      <c r="EU163" s="148"/>
      <c r="EV163" s="148"/>
      <c r="EW163" s="148"/>
      <c r="EX163" s="148"/>
      <c r="EY163" s="148"/>
      <c r="EZ163" s="148"/>
      <c r="FA163" s="148"/>
      <c r="FB163" s="148"/>
      <c r="FC163" s="148"/>
      <c r="FD163" s="148"/>
      <c r="FE163" s="148"/>
      <c r="FF163" s="148"/>
      <c r="FG163" s="148"/>
      <c r="FH163" s="148"/>
      <c r="FI163" s="148"/>
      <c r="FJ163" s="148"/>
      <c r="FK163" s="148"/>
      <c r="FL163" s="148"/>
      <c r="FM163" s="148"/>
      <c r="FN163" s="148"/>
      <c r="FO163" s="148"/>
      <c r="FP163" s="148"/>
      <c r="FQ163" s="148"/>
      <c r="FR163" s="148"/>
      <c r="FS163" s="148"/>
      <c r="FT163" s="148"/>
      <c r="FU163" s="148"/>
      <c r="FV163" s="148"/>
      <c r="FW163" s="148"/>
      <c r="FX163" s="148"/>
      <c r="FY163" s="148"/>
      <c r="FZ163" s="148"/>
      <c r="GA163" s="148"/>
      <c r="GB163" s="148"/>
      <c r="GC163" s="148"/>
      <c r="GD163" s="148"/>
      <c r="GE163" s="148"/>
      <c r="GF163" s="148"/>
      <c r="GG163" s="148"/>
      <c r="GH163" s="148"/>
      <c r="GI163" s="148"/>
      <c r="GJ163" s="148"/>
      <c r="GK163" s="148"/>
      <c r="GL163" s="148"/>
      <c r="GM163" s="148"/>
      <c r="GN163" s="148"/>
      <c r="GO163" s="148"/>
      <c r="GP163" s="148"/>
      <c r="GQ163" s="148"/>
      <c r="GR163" s="148"/>
      <c r="GS163" s="148"/>
      <c r="GT163" s="148"/>
      <c r="GU163" s="148"/>
      <c r="GV163" s="148"/>
      <c r="GW163" s="148"/>
      <c r="GX163" s="148"/>
      <c r="GY163" s="148"/>
      <c r="GZ163" s="148"/>
      <c r="HA163" s="148"/>
      <c r="HB163" s="148"/>
      <c r="HC163" s="148"/>
      <c r="HD163" s="148"/>
      <c r="HE163" s="148"/>
      <c r="HF163" s="148"/>
      <c r="HG163" s="148"/>
      <c r="HH163" s="148"/>
      <c r="HI163" s="148"/>
      <c r="HJ163" s="148"/>
      <c r="HK163" s="148"/>
      <c r="HL163" s="148"/>
      <c r="HM163" s="148"/>
      <c r="HN163" s="148"/>
      <c r="HO163" s="148"/>
      <c r="HP163" s="148"/>
      <c r="HQ163" s="148"/>
      <c r="HR163" s="148"/>
      <c r="HS163" s="148"/>
      <c r="HT163" s="148"/>
      <c r="HU163" s="148"/>
      <c r="HV163" s="148"/>
      <c r="HW163" s="148"/>
      <c r="HX163" s="148"/>
      <c r="HY163" s="148"/>
      <c r="HZ163" s="148"/>
      <c r="IA163" s="148"/>
      <c r="IB163" s="148"/>
      <c r="IC163" s="148"/>
      <c r="ID163" s="148"/>
      <c r="IE163" s="148"/>
      <c r="IF163" s="148"/>
      <c r="IG163" s="148"/>
      <c r="IH163" s="148"/>
      <c r="II163" s="148"/>
      <c r="IJ163" s="148"/>
      <c r="IK163" s="148"/>
      <c r="IL163" s="148"/>
      <c r="IM163" s="148"/>
      <c r="IN163" s="148"/>
      <c r="IO163" s="148"/>
      <c r="IP163" s="148"/>
      <c r="IQ163" s="148"/>
      <c r="IR163" s="148"/>
      <c r="IS163" s="148"/>
      <c r="IT163" s="148"/>
      <c r="IU163" s="148"/>
      <c r="IV163" s="148"/>
      <c r="IW163" s="148"/>
      <c r="IX163" s="148"/>
      <c r="IY163" s="148"/>
      <c r="IZ163" s="148"/>
      <c r="JA163" s="148"/>
      <c r="JB163" s="148"/>
      <c r="JC163" s="148"/>
      <c r="JD163" s="148"/>
      <c r="JE163" s="148"/>
      <c r="JF163" s="148"/>
      <c r="JG163" s="148"/>
      <c r="JH163" s="148"/>
      <c r="JI163" s="148"/>
      <c r="JJ163" s="148"/>
      <c r="JK163" s="148"/>
      <c r="JL163" s="148"/>
      <c r="JM163" s="148"/>
      <c r="JN163" s="148"/>
      <c r="JO163" s="148"/>
      <c r="JP163" s="148"/>
      <c r="JQ163" s="148"/>
      <c r="JR163" s="148"/>
      <c r="JS163" s="148"/>
      <c r="JT163" s="148"/>
      <c r="JU163" s="148"/>
      <c r="JV163" s="148"/>
      <c r="JW163" s="148"/>
      <c r="JX163" s="148"/>
      <c r="JY163" s="148"/>
      <c r="JZ163" s="148"/>
      <c r="KA163" s="148"/>
      <c r="KB163" s="148"/>
      <c r="KC163" s="148"/>
      <c r="KD163" s="148"/>
      <c r="KE163" s="148"/>
      <c r="KF163" s="148"/>
      <c r="KG163" s="148"/>
      <c r="KH163" s="148"/>
      <c r="KI163" s="148"/>
      <c r="KJ163" s="148"/>
      <c r="KK163" s="148"/>
      <c r="KL163" s="148"/>
      <c r="KM163" s="148"/>
      <c r="KN163" s="148"/>
      <c r="KO163" s="148"/>
    </row>
    <row r="164" spans="1:301" ht="10" customHeight="1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  <c r="AT164" s="148"/>
      <c r="AU164" s="148"/>
      <c r="AV164" s="148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8"/>
      <c r="BH164" s="148"/>
      <c r="BI164" s="148"/>
      <c r="BJ164" s="148"/>
      <c r="BK164" s="148"/>
      <c r="BL164" s="148"/>
      <c r="BM164" s="148"/>
      <c r="BN164" s="148"/>
      <c r="BO164" s="148"/>
      <c r="BP164" s="148"/>
      <c r="BQ164" s="148"/>
      <c r="BR164" s="148"/>
      <c r="BS164" s="148"/>
      <c r="BT164" s="148"/>
      <c r="BU164" s="148"/>
      <c r="BV164" s="148"/>
      <c r="BW164" s="148"/>
      <c r="BX164" s="148"/>
      <c r="BY164" s="148"/>
      <c r="BZ164" s="148"/>
      <c r="CA164" s="148"/>
      <c r="CB164" s="148"/>
      <c r="CC164" s="148"/>
      <c r="CD164" s="148"/>
      <c r="CE164" s="148"/>
      <c r="CF164" s="148"/>
      <c r="CG164" s="148"/>
      <c r="CH164" s="148"/>
      <c r="CI164" s="148"/>
      <c r="CJ164" s="148"/>
      <c r="CK164" s="148"/>
      <c r="CL164" s="148"/>
      <c r="CM164" s="148"/>
      <c r="CN164" s="148"/>
      <c r="CO164" s="148"/>
      <c r="CP164" s="148"/>
      <c r="CQ164" s="148"/>
      <c r="CR164" s="148"/>
      <c r="CS164" s="148"/>
      <c r="CT164" s="148"/>
      <c r="CU164" s="148"/>
      <c r="CV164" s="148"/>
      <c r="CW164" s="148"/>
      <c r="CX164" s="148"/>
      <c r="CY164" s="148"/>
      <c r="CZ164" s="148"/>
      <c r="DA164" s="148"/>
      <c r="DB164" s="148"/>
      <c r="DC164" s="148"/>
      <c r="DD164" s="148"/>
      <c r="DE164" s="148"/>
      <c r="DF164" s="148"/>
      <c r="DG164" s="148"/>
      <c r="DH164" s="148"/>
      <c r="DI164" s="148"/>
      <c r="DJ164" s="148"/>
      <c r="DK164" s="148"/>
      <c r="DL164" s="148"/>
      <c r="DM164" s="148"/>
      <c r="DN164" s="148"/>
      <c r="DO164" s="148"/>
      <c r="DP164" s="148"/>
      <c r="DQ164" s="148"/>
      <c r="DR164" s="148"/>
      <c r="DS164" s="148"/>
      <c r="DT164" s="148"/>
      <c r="DU164" s="148"/>
      <c r="DV164" s="148"/>
      <c r="DW164" s="148"/>
      <c r="DX164" s="148"/>
      <c r="DY164" s="148"/>
      <c r="DZ164" s="148"/>
      <c r="EA164" s="148"/>
      <c r="EB164" s="148"/>
      <c r="EC164" s="148"/>
      <c r="ED164" s="148"/>
      <c r="EE164" s="148"/>
      <c r="EF164" s="148"/>
      <c r="EG164" s="148"/>
      <c r="EH164" s="148"/>
      <c r="EI164" s="148"/>
      <c r="EJ164" s="148"/>
      <c r="EK164" s="148"/>
      <c r="EL164" s="148"/>
      <c r="EM164" s="148"/>
      <c r="EN164" s="148"/>
      <c r="EO164" s="148"/>
      <c r="EP164" s="148"/>
      <c r="EQ164" s="148"/>
      <c r="ER164" s="148"/>
      <c r="ES164" s="148"/>
      <c r="ET164" s="148"/>
      <c r="EU164" s="148"/>
      <c r="EV164" s="148"/>
      <c r="EW164" s="148"/>
      <c r="EX164" s="148"/>
      <c r="EY164" s="148"/>
      <c r="EZ164" s="148"/>
      <c r="FA164" s="148"/>
      <c r="FB164" s="148"/>
      <c r="FC164" s="148"/>
      <c r="FD164" s="148"/>
      <c r="FE164" s="148"/>
      <c r="FF164" s="148"/>
      <c r="FG164" s="148"/>
      <c r="FH164" s="148"/>
      <c r="FI164" s="148"/>
      <c r="FJ164" s="148"/>
      <c r="FK164" s="148"/>
      <c r="FL164" s="148"/>
      <c r="FM164" s="148"/>
      <c r="FN164" s="148"/>
      <c r="FO164" s="148"/>
      <c r="FP164" s="148"/>
      <c r="FQ164" s="148"/>
      <c r="FR164" s="148"/>
      <c r="FS164" s="148"/>
      <c r="FT164" s="148"/>
      <c r="FU164" s="148"/>
      <c r="FV164" s="148"/>
      <c r="FW164" s="148"/>
      <c r="FX164" s="148"/>
      <c r="FY164" s="148"/>
      <c r="FZ164" s="148"/>
      <c r="GA164" s="148"/>
      <c r="GB164" s="148"/>
      <c r="GC164" s="148"/>
      <c r="GD164" s="148"/>
      <c r="GE164" s="148"/>
      <c r="GF164" s="148"/>
      <c r="GG164" s="148"/>
      <c r="GH164" s="148"/>
      <c r="GI164" s="148"/>
      <c r="GJ164" s="148"/>
      <c r="GK164" s="148"/>
      <c r="GL164" s="148"/>
      <c r="GM164" s="148"/>
      <c r="GN164" s="148"/>
      <c r="GO164" s="148"/>
      <c r="GP164" s="148"/>
      <c r="GQ164" s="148"/>
      <c r="GR164" s="148"/>
      <c r="GS164" s="148"/>
      <c r="GT164" s="148"/>
      <c r="GU164" s="148"/>
      <c r="GV164" s="148"/>
      <c r="GW164" s="148"/>
      <c r="GX164" s="148"/>
      <c r="GY164" s="148"/>
      <c r="GZ164" s="148"/>
      <c r="HA164" s="148"/>
      <c r="HB164" s="148"/>
      <c r="HC164" s="148"/>
      <c r="HD164" s="148"/>
      <c r="HE164" s="148"/>
      <c r="HF164" s="148"/>
      <c r="HG164" s="148"/>
      <c r="HH164" s="148"/>
      <c r="HI164" s="148"/>
      <c r="HJ164" s="148"/>
      <c r="HK164" s="148"/>
      <c r="HL164" s="148"/>
      <c r="HM164" s="148"/>
      <c r="HN164" s="148"/>
      <c r="HO164" s="148"/>
      <c r="HP164" s="148"/>
      <c r="HQ164" s="148"/>
      <c r="HR164" s="148"/>
      <c r="HS164" s="148"/>
      <c r="HT164" s="148"/>
      <c r="HU164" s="148"/>
      <c r="HV164" s="148"/>
      <c r="HW164" s="148"/>
      <c r="HX164" s="148"/>
      <c r="HY164" s="148"/>
      <c r="HZ164" s="148"/>
      <c r="IA164" s="148"/>
      <c r="IB164" s="148"/>
      <c r="IC164" s="148"/>
      <c r="ID164" s="148"/>
      <c r="IE164" s="148"/>
      <c r="IF164" s="148"/>
      <c r="IG164" s="148"/>
      <c r="IH164" s="148"/>
      <c r="II164" s="148"/>
      <c r="IJ164" s="148"/>
      <c r="IK164" s="148"/>
      <c r="IL164" s="148"/>
      <c r="IM164" s="148"/>
      <c r="IN164" s="148"/>
      <c r="IO164" s="148"/>
      <c r="IP164" s="148"/>
      <c r="IQ164" s="148"/>
      <c r="IR164" s="148"/>
      <c r="IS164" s="148"/>
      <c r="IT164" s="148"/>
      <c r="IU164" s="148"/>
      <c r="IV164" s="148"/>
      <c r="IW164" s="148"/>
      <c r="IX164" s="148"/>
      <c r="IY164" s="148"/>
      <c r="IZ164" s="148"/>
      <c r="JA164" s="148"/>
      <c r="JB164" s="148"/>
      <c r="JC164" s="148"/>
      <c r="JD164" s="148"/>
      <c r="JE164" s="148"/>
      <c r="JF164" s="148"/>
      <c r="JG164" s="148"/>
      <c r="JH164" s="148"/>
      <c r="JI164" s="148"/>
      <c r="JJ164" s="148"/>
      <c r="JK164" s="148"/>
      <c r="JL164" s="148"/>
      <c r="JM164" s="148"/>
      <c r="JN164" s="148"/>
      <c r="JO164" s="148"/>
      <c r="JP164" s="148"/>
      <c r="JQ164" s="148"/>
      <c r="JR164" s="148"/>
      <c r="JS164" s="148"/>
      <c r="JT164" s="148"/>
      <c r="JU164" s="148"/>
      <c r="JV164" s="148"/>
      <c r="JW164" s="148"/>
      <c r="JX164" s="148"/>
      <c r="JY164" s="148"/>
      <c r="JZ164" s="148"/>
      <c r="KA164" s="148"/>
      <c r="KB164" s="148"/>
      <c r="KC164" s="148"/>
      <c r="KD164" s="148"/>
      <c r="KE164" s="148"/>
      <c r="KF164" s="148"/>
      <c r="KG164" s="148"/>
      <c r="KH164" s="148"/>
      <c r="KI164" s="148"/>
      <c r="KJ164" s="148"/>
      <c r="KK164" s="148"/>
      <c r="KL164" s="148"/>
      <c r="KM164" s="148"/>
      <c r="KN164" s="148"/>
      <c r="KO164" s="148"/>
    </row>
    <row r="165" spans="1:301" ht="10" customHeight="1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48"/>
      <c r="AV165" s="148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8"/>
      <c r="BH165" s="148"/>
      <c r="BI165" s="148"/>
      <c r="BJ165" s="148"/>
      <c r="BK165" s="148"/>
      <c r="BL165" s="148"/>
      <c r="BM165" s="148"/>
      <c r="BN165" s="148"/>
      <c r="BO165" s="148"/>
      <c r="BP165" s="148"/>
      <c r="BQ165" s="148"/>
      <c r="BR165" s="148"/>
      <c r="BS165" s="148"/>
      <c r="BT165" s="148"/>
      <c r="BU165" s="148"/>
      <c r="BV165" s="148"/>
      <c r="BW165" s="148"/>
      <c r="BX165" s="148"/>
      <c r="BY165" s="148"/>
      <c r="BZ165" s="148"/>
      <c r="CA165" s="148"/>
      <c r="CB165" s="148"/>
      <c r="CC165" s="148"/>
      <c r="CD165" s="148"/>
      <c r="CE165" s="148"/>
      <c r="CF165" s="148"/>
      <c r="CG165" s="148"/>
      <c r="CH165" s="148"/>
      <c r="CI165" s="148"/>
      <c r="CJ165" s="148"/>
      <c r="CK165" s="148"/>
      <c r="CL165" s="148"/>
      <c r="CM165" s="148"/>
      <c r="CN165" s="148"/>
      <c r="CO165" s="148"/>
      <c r="CP165" s="148"/>
      <c r="CQ165" s="148"/>
      <c r="CR165" s="148"/>
      <c r="CS165" s="148"/>
      <c r="CT165" s="148"/>
      <c r="CU165" s="148"/>
      <c r="CV165" s="148"/>
      <c r="CW165" s="148"/>
      <c r="CX165" s="148"/>
      <c r="CY165" s="148"/>
      <c r="CZ165" s="148"/>
      <c r="DA165" s="148"/>
      <c r="DB165" s="148"/>
      <c r="DC165" s="148"/>
      <c r="DD165" s="148"/>
      <c r="DE165" s="148"/>
      <c r="DF165" s="148"/>
      <c r="DG165" s="148"/>
      <c r="DH165" s="148"/>
      <c r="DI165" s="148"/>
      <c r="DJ165" s="148"/>
      <c r="DK165" s="148"/>
      <c r="DL165" s="148"/>
      <c r="DM165" s="148"/>
      <c r="DN165" s="148"/>
      <c r="DO165" s="148"/>
      <c r="DP165" s="148"/>
      <c r="DQ165" s="148"/>
      <c r="DR165" s="148"/>
      <c r="DS165" s="148"/>
      <c r="DT165" s="148"/>
      <c r="DU165" s="148"/>
      <c r="DV165" s="148"/>
      <c r="DW165" s="148"/>
      <c r="DX165" s="148"/>
      <c r="DY165" s="148"/>
      <c r="DZ165" s="148"/>
      <c r="EA165" s="148"/>
      <c r="EB165" s="148"/>
      <c r="EC165" s="148"/>
      <c r="ED165" s="148"/>
      <c r="EE165" s="148"/>
      <c r="EF165" s="148"/>
      <c r="EG165" s="148"/>
      <c r="EH165" s="148"/>
      <c r="EI165" s="148"/>
      <c r="EJ165" s="148"/>
      <c r="EK165" s="148"/>
      <c r="EL165" s="148"/>
      <c r="EM165" s="148"/>
      <c r="EN165" s="148"/>
      <c r="EO165" s="148"/>
      <c r="EP165" s="148"/>
      <c r="EQ165" s="148"/>
      <c r="ER165" s="148"/>
      <c r="ES165" s="148"/>
      <c r="ET165" s="148"/>
      <c r="EU165" s="148"/>
      <c r="EV165" s="148"/>
      <c r="EW165" s="148"/>
      <c r="EX165" s="148"/>
      <c r="EY165" s="148"/>
      <c r="EZ165" s="148"/>
      <c r="FA165" s="148"/>
      <c r="FB165" s="148"/>
      <c r="FC165" s="148"/>
      <c r="FD165" s="148"/>
      <c r="FE165" s="148"/>
      <c r="FF165" s="148"/>
      <c r="FG165" s="148"/>
      <c r="FH165" s="148"/>
      <c r="FI165" s="148"/>
      <c r="FJ165" s="148"/>
      <c r="FK165" s="148"/>
      <c r="FL165" s="148"/>
      <c r="FM165" s="148"/>
      <c r="FN165" s="148"/>
      <c r="FO165" s="148"/>
      <c r="FP165" s="148"/>
      <c r="FQ165" s="148"/>
      <c r="FR165" s="148"/>
      <c r="FS165" s="148"/>
      <c r="FT165" s="148"/>
      <c r="FU165" s="148"/>
      <c r="FV165" s="148"/>
      <c r="FW165" s="148"/>
      <c r="FX165" s="148"/>
      <c r="FY165" s="148"/>
      <c r="FZ165" s="148"/>
      <c r="GA165" s="148"/>
      <c r="GB165" s="148"/>
      <c r="GC165" s="148"/>
      <c r="GD165" s="148"/>
      <c r="GE165" s="148"/>
      <c r="GF165" s="148"/>
      <c r="GG165" s="148"/>
      <c r="GH165" s="148"/>
      <c r="GI165" s="148"/>
      <c r="GJ165" s="148"/>
      <c r="GK165" s="148"/>
      <c r="GL165" s="148"/>
      <c r="GM165" s="148"/>
      <c r="GN165" s="148"/>
      <c r="GO165" s="148"/>
      <c r="GP165" s="148"/>
      <c r="GQ165" s="148"/>
      <c r="GR165" s="148"/>
      <c r="GS165" s="148"/>
      <c r="GT165" s="148"/>
      <c r="GU165" s="148"/>
      <c r="GV165" s="148"/>
      <c r="GW165" s="148"/>
      <c r="GX165" s="148"/>
      <c r="GY165" s="148"/>
      <c r="GZ165" s="148"/>
      <c r="HA165" s="148"/>
      <c r="HB165" s="148"/>
      <c r="HC165" s="148"/>
      <c r="HD165" s="148"/>
      <c r="HE165" s="148"/>
      <c r="HF165" s="148"/>
      <c r="HG165" s="148"/>
      <c r="HH165" s="148"/>
      <c r="HI165" s="148"/>
      <c r="HJ165" s="148"/>
      <c r="HK165" s="148"/>
      <c r="HL165" s="148"/>
      <c r="HM165" s="148"/>
      <c r="HN165" s="148"/>
      <c r="HO165" s="148"/>
      <c r="HP165" s="148"/>
      <c r="HQ165" s="148"/>
      <c r="HR165" s="148"/>
      <c r="HS165" s="148"/>
      <c r="HT165" s="148"/>
      <c r="HU165" s="148"/>
      <c r="HV165" s="148"/>
      <c r="HW165" s="148"/>
      <c r="HX165" s="148"/>
      <c r="HY165" s="148"/>
      <c r="HZ165" s="148"/>
      <c r="IA165" s="148"/>
      <c r="IB165" s="148"/>
      <c r="IC165" s="148"/>
      <c r="ID165" s="148"/>
      <c r="IE165" s="148"/>
      <c r="IF165" s="148"/>
      <c r="IG165" s="148"/>
      <c r="IH165" s="148"/>
      <c r="II165" s="148"/>
      <c r="IJ165" s="148"/>
      <c r="IK165" s="148"/>
      <c r="IL165" s="148"/>
      <c r="IM165" s="148"/>
      <c r="IN165" s="148"/>
      <c r="IO165" s="148"/>
      <c r="IP165" s="148"/>
      <c r="IQ165" s="148"/>
      <c r="IR165" s="148"/>
      <c r="IS165" s="148"/>
      <c r="IT165" s="148"/>
      <c r="IU165" s="148"/>
      <c r="IV165" s="148"/>
      <c r="IW165" s="148"/>
      <c r="IX165" s="148"/>
      <c r="IY165" s="148"/>
      <c r="IZ165" s="148"/>
      <c r="JA165" s="148"/>
      <c r="JB165" s="148"/>
      <c r="JC165" s="148"/>
      <c r="JD165" s="148"/>
      <c r="JE165" s="148"/>
      <c r="JF165" s="148"/>
      <c r="JG165" s="148"/>
      <c r="JH165" s="148"/>
      <c r="JI165" s="148"/>
      <c r="JJ165" s="148"/>
      <c r="JK165" s="148"/>
      <c r="JL165" s="148"/>
      <c r="JM165" s="148"/>
      <c r="JN165" s="148"/>
      <c r="JO165" s="148"/>
      <c r="JP165" s="148"/>
      <c r="JQ165" s="148"/>
      <c r="JR165" s="148"/>
      <c r="JS165" s="148"/>
      <c r="JT165" s="148"/>
      <c r="JU165" s="148"/>
      <c r="JV165" s="148"/>
      <c r="JW165" s="148"/>
      <c r="JX165" s="148"/>
      <c r="JY165" s="148"/>
      <c r="JZ165" s="148"/>
      <c r="KA165" s="148"/>
      <c r="KB165" s="148"/>
      <c r="KC165" s="148"/>
      <c r="KD165" s="148"/>
      <c r="KE165" s="148"/>
      <c r="KF165" s="148"/>
      <c r="KG165" s="148"/>
      <c r="KH165" s="148"/>
      <c r="KI165" s="148"/>
      <c r="KJ165" s="148"/>
      <c r="KK165" s="148"/>
      <c r="KL165" s="148"/>
      <c r="KM165" s="148"/>
      <c r="KN165" s="148"/>
      <c r="KO165" s="148"/>
    </row>
    <row r="166" spans="1:301" ht="10" customHeight="1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48"/>
      <c r="AV166" s="148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8"/>
      <c r="BH166" s="148"/>
      <c r="BI166" s="148"/>
      <c r="BJ166" s="148"/>
      <c r="BK166" s="148"/>
      <c r="BL166" s="148"/>
      <c r="BM166" s="148"/>
      <c r="BN166" s="148"/>
      <c r="BO166" s="148"/>
      <c r="BP166" s="148"/>
      <c r="BQ166" s="148"/>
      <c r="BR166" s="148"/>
      <c r="BS166" s="148"/>
      <c r="BT166" s="148"/>
      <c r="BU166" s="148"/>
      <c r="BV166" s="148"/>
      <c r="BW166" s="148"/>
      <c r="BX166" s="148"/>
      <c r="BY166" s="148"/>
      <c r="BZ166" s="148"/>
      <c r="CA166" s="148"/>
      <c r="CB166" s="148"/>
      <c r="CC166" s="148"/>
      <c r="CD166" s="148"/>
      <c r="CE166" s="148"/>
      <c r="CF166" s="148"/>
      <c r="CG166" s="148"/>
      <c r="CH166" s="148"/>
      <c r="CI166" s="148"/>
      <c r="CJ166" s="148"/>
      <c r="CK166" s="148"/>
      <c r="CL166" s="148"/>
      <c r="CM166" s="148"/>
      <c r="CN166" s="148"/>
      <c r="CO166" s="148"/>
      <c r="CP166" s="148"/>
      <c r="CQ166" s="148"/>
      <c r="CR166" s="148"/>
      <c r="CS166" s="148"/>
      <c r="CT166" s="148"/>
      <c r="CU166" s="148"/>
      <c r="CV166" s="148"/>
      <c r="CW166" s="148"/>
      <c r="CX166" s="148"/>
      <c r="CY166" s="148"/>
      <c r="CZ166" s="148"/>
      <c r="DA166" s="148"/>
      <c r="DB166" s="148"/>
      <c r="DC166" s="148"/>
      <c r="DD166" s="148"/>
      <c r="DE166" s="148"/>
      <c r="DF166" s="148"/>
      <c r="DG166" s="148"/>
      <c r="DH166" s="148"/>
      <c r="DI166" s="148"/>
      <c r="DJ166" s="148"/>
      <c r="DK166" s="148"/>
      <c r="DL166" s="148"/>
      <c r="DM166" s="148"/>
      <c r="DN166" s="148"/>
      <c r="DO166" s="148"/>
      <c r="DP166" s="148"/>
      <c r="DQ166" s="148"/>
      <c r="DR166" s="148"/>
      <c r="DS166" s="148"/>
      <c r="DT166" s="148"/>
      <c r="DU166" s="148"/>
      <c r="DV166" s="148"/>
      <c r="DW166" s="148"/>
      <c r="DX166" s="148"/>
      <c r="DY166" s="148"/>
      <c r="DZ166" s="148"/>
      <c r="EA166" s="148"/>
      <c r="EB166" s="148"/>
      <c r="EC166" s="148"/>
      <c r="ED166" s="148"/>
      <c r="EE166" s="148"/>
      <c r="EF166" s="148"/>
      <c r="EG166" s="148"/>
      <c r="EH166" s="148"/>
      <c r="EI166" s="148"/>
      <c r="EJ166" s="148"/>
      <c r="EK166" s="148"/>
      <c r="EL166" s="148"/>
      <c r="EM166" s="148"/>
      <c r="EN166" s="148"/>
      <c r="EO166" s="148"/>
      <c r="EP166" s="148"/>
      <c r="EQ166" s="148"/>
      <c r="ER166" s="148"/>
      <c r="ES166" s="148"/>
      <c r="ET166" s="148"/>
      <c r="EU166" s="148"/>
      <c r="EV166" s="148"/>
      <c r="EW166" s="148"/>
      <c r="EX166" s="148"/>
      <c r="EY166" s="148"/>
      <c r="EZ166" s="148"/>
      <c r="FA166" s="148"/>
      <c r="FB166" s="148"/>
      <c r="FC166" s="148"/>
      <c r="FD166" s="148"/>
      <c r="FE166" s="148"/>
      <c r="FF166" s="148"/>
      <c r="FG166" s="148"/>
      <c r="FH166" s="148"/>
      <c r="FI166" s="148"/>
      <c r="FJ166" s="148"/>
      <c r="FK166" s="148"/>
      <c r="FL166" s="148"/>
      <c r="FM166" s="148"/>
      <c r="FN166" s="148"/>
      <c r="FO166" s="148"/>
      <c r="FP166" s="148"/>
      <c r="FQ166" s="148"/>
      <c r="FR166" s="148"/>
      <c r="FS166" s="148"/>
      <c r="FT166" s="148"/>
      <c r="FU166" s="148"/>
      <c r="FV166" s="148"/>
      <c r="FW166" s="148"/>
      <c r="FX166" s="148"/>
      <c r="FY166" s="148"/>
      <c r="FZ166" s="148"/>
      <c r="GA166" s="148"/>
      <c r="GB166" s="148"/>
      <c r="GC166" s="148"/>
      <c r="GD166" s="148"/>
      <c r="GE166" s="148"/>
      <c r="GF166" s="148"/>
      <c r="GG166" s="148"/>
      <c r="GH166" s="148"/>
      <c r="GI166" s="148"/>
      <c r="GJ166" s="148"/>
      <c r="GK166" s="148"/>
      <c r="GL166" s="148"/>
      <c r="GM166" s="148"/>
      <c r="GN166" s="148"/>
      <c r="GO166" s="148"/>
      <c r="GP166" s="148"/>
      <c r="GQ166" s="148"/>
      <c r="GR166" s="148"/>
      <c r="GS166" s="148"/>
      <c r="GT166" s="148"/>
      <c r="GU166" s="148"/>
      <c r="GV166" s="148"/>
      <c r="GW166" s="148"/>
      <c r="GX166" s="148"/>
      <c r="GY166" s="148"/>
      <c r="GZ166" s="148"/>
      <c r="HA166" s="148"/>
      <c r="HB166" s="148"/>
      <c r="HC166" s="148"/>
      <c r="HD166" s="148"/>
      <c r="HE166" s="148"/>
      <c r="HF166" s="148"/>
      <c r="HG166" s="148"/>
      <c r="HH166" s="148"/>
      <c r="HI166" s="148"/>
      <c r="HJ166" s="148"/>
      <c r="HK166" s="148"/>
      <c r="HL166" s="148"/>
      <c r="HM166" s="148"/>
      <c r="HN166" s="148"/>
      <c r="HO166" s="148"/>
      <c r="HP166" s="148"/>
      <c r="HQ166" s="148"/>
      <c r="HR166" s="148"/>
      <c r="HS166" s="148"/>
      <c r="HT166" s="148"/>
      <c r="HU166" s="148"/>
      <c r="HV166" s="148"/>
      <c r="HW166" s="148"/>
      <c r="HX166" s="148"/>
      <c r="HY166" s="148"/>
      <c r="HZ166" s="148"/>
      <c r="IA166" s="148"/>
      <c r="IB166" s="148"/>
      <c r="IC166" s="148"/>
      <c r="ID166" s="148"/>
      <c r="IE166" s="148"/>
      <c r="IF166" s="148"/>
      <c r="IG166" s="148"/>
      <c r="IH166" s="148"/>
      <c r="II166" s="148"/>
      <c r="IJ166" s="148"/>
      <c r="IK166" s="148"/>
      <c r="IL166" s="148"/>
      <c r="IM166" s="148"/>
      <c r="IN166" s="148"/>
      <c r="IO166" s="148"/>
      <c r="IP166" s="148"/>
      <c r="IQ166" s="148"/>
      <c r="IR166" s="148"/>
      <c r="IS166" s="148"/>
      <c r="IT166" s="148"/>
      <c r="IU166" s="148"/>
      <c r="IV166" s="148"/>
      <c r="IW166" s="148"/>
      <c r="IX166" s="148"/>
      <c r="IY166" s="148"/>
      <c r="IZ166" s="148"/>
      <c r="JA166" s="148"/>
      <c r="JB166" s="148"/>
      <c r="JC166" s="148"/>
      <c r="JD166" s="148"/>
      <c r="JE166" s="148"/>
      <c r="JF166" s="148"/>
      <c r="JG166" s="148"/>
      <c r="JH166" s="148"/>
      <c r="JI166" s="148"/>
      <c r="JJ166" s="148"/>
      <c r="JK166" s="148"/>
      <c r="JL166" s="148"/>
      <c r="JM166" s="148"/>
      <c r="JN166" s="148"/>
      <c r="JO166" s="148"/>
      <c r="JP166" s="148"/>
      <c r="JQ166" s="148"/>
      <c r="JR166" s="148"/>
      <c r="JS166" s="148"/>
      <c r="JT166" s="148"/>
      <c r="JU166" s="148"/>
      <c r="JV166" s="148"/>
      <c r="JW166" s="148"/>
      <c r="JX166" s="148"/>
      <c r="JY166" s="148"/>
      <c r="JZ166" s="148"/>
      <c r="KA166" s="148"/>
      <c r="KB166" s="148"/>
      <c r="KC166" s="148"/>
      <c r="KD166" s="148"/>
      <c r="KE166" s="148"/>
      <c r="KF166" s="148"/>
      <c r="KG166" s="148"/>
      <c r="KH166" s="148"/>
      <c r="KI166" s="148"/>
      <c r="KJ166" s="148"/>
      <c r="KK166" s="148"/>
      <c r="KL166" s="148"/>
      <c r="KM166" s="148"/>
      <c r="KN166" s="148"/>
      <c r="KO166" s="148"/>
    </row>
    <row r="167" spans="1:301" ht="10" customHeight="1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8"/>
      <c r="BH167" s="148"/>
      <c r="BI167" s="148"/>
      <c r="BJ167" s="148"/>
      <c r="BK167" s="148"/>
      <c r="BL167" s="148"/>
      <c r="BM167" s="148"/>
      <c r="BN167" s="148"/>
      <c r="BO167" s="148"/>
      <c r="BP167" s="148"/>
      <c r="BQ167" s="148"/>
      <c r="BR167" s="148"/>
      <c r="BS167" s="148"/>
      <c r="BT167" s="148"/>
      <c r="BU167" s="148"/>
      <c r="BV167" s="148"/>
      <c r="BW167" s="148"/>
      <c r="BX167" s="148"/>
      <c r="BY167" s="148"/>
      <c r="BZ167" s="148"/>
      <c r="CA167" s="148"/>
      <c r="CB167" s="148"/>
      <c r="CC167" s="148"/>
      <c r="CD167" s="148"/>
      <c r="CE167" s="148"/>
      <c r="CF167" s="148"/>
      <c r="CG167" s="148"/>
      <c r="CH167" s="148"/>
      <c r="CI167" s="148"/>
      <c r="CJ167" s="148"/>
      <c r="CK167" s="148"/>
      <c r="CL167" s="148"/>
      <c r="CM167" s="148"/>
      <c r="CN167" s="148"/>
      <c r="CO167" s="148"/>
      <c r="CP167" s="148"/>
      <c r="CQ167" s="148"/>
      <c r="CR167" s="148"/>
      <c r="CS167" s="148"/>
      <c r="CT167" s="148"/>
      <c r="CU167" s="148"/>
      <c r="CV167" s="148"/>
      <c r="CW167" s="148"/>
      <c r="CX167" s="148"/>
      <c r="CY167" s="148"/>
      <c r="CZ167" s="148"/>
      <c r="DA167" s="148"/>
      <c r="DB167" s="148"/>
      <c r="DC167" s="148"/>
      <c r="DD167" s="148"/>
      <c r="DE167" s="148"/>
      <c r="DF167" s="148"/>
      <c r="DG167" s="148"/>
      <c r="DH167" s="148"/>
      <c r="DI167" s="148"/>
      <c r="DJ167" s="148"/>
      <c r="DK167" s="148"/>
      <c r="DL167" s="148"/>
      <c r="DM167" s="148"/>
      <c r="DN167" s="148"/>
      <c r="DO167" s="148"/>
      <c r="DP167" s="148"/>
      <c r="DQ167" s="148"/>
      <c r="DR167" s="148"/>
      <c r="DS167" s="148"/>
      <c r="DT167" s="148"/>
      <c r="DU167" s="148"/>
      <c r="DV167" s="148"/>
      <c r="DW167" s="148"/>
      <c r="DX167" s="148"/>
      <c r="DY167" s="148"/>
      <c r="DZ167" s="148"/>
      <c r="EA167" s="148"/>
      <c r="EB167" s="148"/>
      <c r="EC167" s="148"/>
      <c r="ED167" s="148"/>
      <c r="EE167" s="148"/>
      <c r="EF167" s="148"/>
      <c r="EG167" s="148"/>
      <c r="EH167" s="148"/>
      <c r="EI167" s="148"/>
      <c r="EJ167" s="148"/>
      <c r="EK167" s="148"/>
      <c r="EL167" s="148"/>
      <c r="EM167" s="148"/>
      <c r="EN167" s="148"/>
      <c r="EO167" s="148"/>
      <c r="EP167" s="148"/>
      <c r="EQ167" s="148"/>
      <c r="ER167" s="148"/>
      <c r="ES167" s="148"/>
      <c r="ET167" s="148"/>
      <c r="EU167" s="148"/>
      <c r="EV167" s="148"/>
      <c r="EW167" s="148"/>
      <c r="EX167" s="148"/>
      <c r="EY167" s="148"/>
      <c r="EZ167" s="148"/>
      <c r="FA167" s="148"/>
      <c r="FB167" s="148"/>
      <c r="FC167" s="148"/>
      <c r="FD167" s="148"/>
      <c r="FE167" s="148"/>
      <c r="FF167" s="148"/>
      <c r="FG167" s="148"/>
      <c r="FH167" s="148"/>
      <c r="FI167" s="148"/>
      <c r="FJ167" s="148"/>
      <c r="FK167" s="148"/>
      <c r="FL167" s="148"/>
      <c r="FM167" s="148"/>
      <c r="FN167" s="148"/>
      <c r="FO167" s="148"/>
      <c r="FP167" s="148"/>
      <c r="FQ167" s="148"/>
      <c r="FR167" s="148"/>
      <c r="FS167" s="148"/>
      <c r="FT167" s="148"/>
      <c r="FU167" s="148"/>
      <c r="FV167" s="148"/>
      <c r="FW167" s="148"/>
      <c r="FX167" s="148"/>
      <c r="FY167" s="148"/>
      <c r="FZ167" s="148"/>
      <c r="GA167" s="148"/>
      <c r="GB167" s="148"/>
      <c r="GC167" s="148"/>
      <c r="GD167" s="148"/>
      <c r="GE167" s="148"/>
      <c r="GF167" s="148"/>
      <c r="GG167" s="148"/>
      <c r="GH167" s="148"/>
      <c r="GI167" s="148"/>
      <c r="GJ167" s="148"/>
      <c r="GK167" s="148"/>
      <c r="GL167" s="148"/>
      <c r="GM167" s="148"/>
      <c r="GN167" s="148"/>
      <c r="GO167" s="148"/>
      <c r="GP167" s="148"/>
      <c r="GQ167" s="148"/>
      <c r="GR167" s="148"/>
      <c r="GS167" s="148"/>
      <c r="GT167" s="148"/>
      <c r="GU167" s="148"/>
      <c r="GV167" s="148"/>
      <c r="GW167" s="148"/>
      <c r="GX167" s="148"/>
      <c r="GY167" s="148"/>
      <c r="GZ167" s="148"/>
      <c r="HA167" s="148"/>
      <c r="HB167" s="148"/>
      <c r="HC167" s="148"/>
      <c r="HD167" s="148"/>
      <c r="HE167" s="148"/>
      <c r="HF167" s="148"/>
      <c r="HG167" s="148"/>
      <c r="HH167" s="148"/>
      <c r="HI167" s="148"/>
      <c r="HJ167" s="148"/>
      <c r="HK167" s="148"/>
      <c r="HL167" s="148"/>
      <c r="HM167" s="148"/>
      <c r="HN167" s="148"/>
      <c r="HO167" s="148"/>
      <c r="HP167" s="148"/>
      <c r="HQ167" s="148"/>
      <c r="HR167" s="148"/>
      <c r="HS167" s="148"/>
      <c r="HT167" s="148"/>
      <c r="HU167" s="148"/>
      <c r="HV167" s="148"/>
      <c r="HW167" s="148"/>
      <c r="HX167" s="148"/>
      <c r="HY167" s="148"/>
      <c r="HZ167" s="148"/>
      <c r="IA167" s="148"/>
      <c r="IB167" s="148"/>
      <c r="IC167" s="148"/>
      <c r="ID167" s="148"/>
      <c r="IE167" s="148"/>
      <c r="IF167" s="148"/>
      <c r="IG167" s="148"/>
      <c r="IH167" s="148"/>
      <c r="II167" s="148"/>
      <c r="IJ167" s="148"/>
      <c r="IK167" s="148"/>
      <c r="IL167" s="148"/>
      <c r="IM167" s="148"/>
      <c r="IN167" s="148"/>
      <c r="IO167" s="148"/>
      <c r="IP167" s="148"/>
      <c r="IQ167" s="148"/>
      <c r="IR167" s="148"/>
      <c r="IS167" s="148"/>
      <c r="IT167" s="148"/>
      <c r="IU167" s="148"/>
      <c r="IV167" s="148"/>
      <c r="IW167" s="148"/>
      <c r="IX167" s="148"/>
      <c r="IY167" s="148"/>
      <c r="IZ167" s="148"/>
      <c r="JA167" s="148"/>
      <c r="JB167" s="148"/>
      <c r="JC167" s="148"/>
      <c r="JD167" s="148"/>
      <c r="JE167" s="148"/>
      <c r="JF167" s="148"/>
      <c r="JG167" s="148"/>
      <c r="JH167" s="148"/>
      <c r="JI167" s="148"/>
      <c r="JJ167" s="148"/>
      <c r="JK167" s="148"/>
      <c r="JL167" s="148"/>
      <c r="JM167" s="148"/>
      <c r="JN167" s="148"/>
      <c r="JO167" s="148"/>
      <c r="JP167" s="148"/>
      <c r="JQ167" s="148"/>
      <c r="JR167" s="148"/>
      <c r="JS167" s="148"/>
      <c r="JT167" s="148"/>
      <c r="JU167" s="148"/>
      <c r="JV167" s="148"/>
      <c r="JW167" s="148"/>
      <c r="JX167" s="148"/>
      <c r="JY167" s="148"/>
      <c r="JZ167" s="148"/>
      <c r="KA167" s="148"/>
      <c r="KB167" s="148"/>
      <c r="KC167" s="148"/>
      <c r="KD167" s="148"/>
      <c r="KE167" s="148"/>
      <c r="KF167" s="148"/>
      <c r="KG167" s="148"/>
      <c r="KH167" s="148"/>
      <c r="KI167" s="148"/>
      <c r="KJ167" s="148"/>
      <c r="KK167" s="148"/>
      <c r="KL167" s="148"/>
      <c r="KM167" s="148"/>
      <c r="KN167" s="148"/>
      <c r="KO167" s="148"/>
    </row>
    <row r="168" spans="1:301" ht="10" customHeight="1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  <c r="AT168" s="148"/>
      <c r="AU168" s="148"/>
      <c r="AV168" s="148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8"/>
      <c r="BH168" s="148"/>
      <c r="BI168" s="148"/>
      <c r="BJ168" s="148"/>
      <c r="BK168" s="148"/>
      <c r="BL168" s="148"/>
      <c r="BM168" s="148"/>
      <c r="BN168" s="148"/>
      <c r="BO168" s="148"/>
      <c r="BP168" s="148"/>
      <c r="BQ168" s="148"/>
      <c r="BR168" s="148"/>
      <c r="BS168" s="148"/>
      <c r="BT168" s="148"/>
      <c r="BU168" s="148"/>
      <c r="BV168" s="148"/>
      <c r="BW168" s="148"/>
      <c r="BX168" s="148"/>
      <c r="BY168" s="148"/>
      <c r="BZ168" s="148"/>
      <c r="CA168" s="148"/>
      <c r="CB168" s="148"/>
      <c r="CC168" s="148"/>
      <c r="CD168" s="148"/>
      <c r="CE168" s="148"/>
      <c r="CF168" s="148"/>
      <c r="CG168" s="148"/>
      <c r="CH168" s="148"/>
      <c r="CI168" s="148"/>
      <c r="CJ168" s="148"/>
      <c r="CK168" s="148"/>
      <c r="CL168" s="148"/>
      <c r="CM168" s="148"/>
      <c r="CN168" s="148"/>
      <c r="CO168" s="148"/>
      <c r="CP168" s="148"/>
      <c r="CQ168" s="148"/>
      <c r="CR168" s="148"/>
      <c r="CS168" s="148"/>
      <c r="CT168" s="148"/>
      <c r="CU168" s="148"/>
      <c r="CV168" s="148"/>
      <c r="CW168" s="148"/>
      <c r="CX168" s="148"/>
      <c r="CY168" s="148"/>
      <c r="CZ168" s="148"/>
      <c r="DA168" s="148"/>
      <c r="DB168" s="148"/>
      <c r="DC168" s="148"/>
      <c r="DD168" s="148"/>
      <c r="DE168" s="148"/>
      <c r="DF168" s="148"/>
      <c r="DG168" s="148"/>
      <c r="DH168" s="148"/>
      <c r="DI168" s="148"/>
      <c r="DJ168" s="148"/>
      <c r="DK168" s="148"/>
      <c r="DL168" s="148"/>
      <c r="DM168" s="148"/>
      <c r="DN168" s="148"/>
      <c r="DO168" s="148"/>
      <c r="DP168" s="148"/>
      <c r="DQ168" s="148"/>
      <c r="DR168" s="148"/>
      <c r="DS168" s="148"/>
      <c r="DT168" s="148"/>
      <c r="DU168" s="148"/>
      <c r="DV168" s="148"/>
      <c r="DW168" s="148"/>
      <c r="DX168" s="148"/>
      <c r="DY168" s="148"/>
      <c r="DZ168" s="148"/>
      <c r="EA168" s="148"/>
      <c r="EB168" s="148"/>
      <c r="EC168" s="148"/>
      <c r="ED168" s="148"/>
      <c r="EE168" s="148"/>
      <c r="EF168" s="148"/>
      <c r="EG168" s="148"/>
      <c r="EH168" s="148"/>
      <c r="EI168" s="148"/>
      <c r="EJ168" s="148"/>
      <c r="EK168" s="148"/>
      <c r="EL168" s="148"/>
      <c r="EM168" s="148"/>
      <c r="EN168" s="148"/>
      <c r="EO168" s="148"/>
      <c r="EP168" s="148"/>
      <c r="EQ168" s="148"/>
      <c r="ER168" s="148"/>
      <c r="ES168" s="148"/>
      <c r="ET168" s="148"/>
      <c r="EU168" s="148"/>
      <c r="EV168" s="148"/>
      <c r="EW168" s="148"/>
      <c r="EX168" s="148"/>
      <c r="EY168" s="148"/>
      <c r="EZ168" s="148"/>
      <c r="FA168" s="148"/>
      <c r="FB168" s="148"/>
      <c r="FC168" s="148"/>
      <c r="FD168" s="148"/>
      <c r="FE168" s="148"/>
      <c r="FF168" s="148"/>
      <c r="FG168" s="148"/>
      <c r="FH168" s="148"/>
      <c r="FI168" s="148"/>
      <c r="FJ168" s="148"/>
      <c r="FK168" s="148"/>
      <c r="FL168" s="148"/>
      <c r="FM168" s="148"/>
      <c r="FN168" s="148"/>
      <c r="FO168" s="148"/>
      <c r="FP168" s="148"/>
      <c r="FQ168" s="148"/>
      <c r="FR168" s="148"/>
      <c r="FS168" s="148"/>
      <c r="FT168" s="148"/>
      <c r="FU168" s="148"/>
      <c r="FV168" s="148"/>
      <c r="FW168" s="148"/>
      <c r="FX168" s="148"/>
      <c r="FY168" s="148"/>
      <c r="FZ168" s="148"/>
      <c r="GA168" s="148"/>
      <c r="GB168" s="148"/>
      <c r="GC168" s="148"/>
      <c r="GD168" s="148"/>
      <c r="GE168" s="148"/>
      <c r="GF168" s="148"/>
      <c r="GG168" s="148"/>
      <c r="GH168" s="148"/>
      <c r="GI168" s="148"/>
      <c r="GJ168" s="148"/>
      <c r="GK168" s="148"/>
      <c r="GL168" s="148"/>
      <c r="GM168" s="148"/>
      <c r="GN168" s="148"/>
      <c r="GO168" s="148"/>
      <c r="GP168" s="148"/>
      <c r="GQ168" s="148"/>
      <c r="GR168" s="148"/>
      <c r="GS168" s="148"/>
      <c r="GT168" s="148"/>
      <c r="GU168" s="148"/>
      <c r="GV168" s="148"/>
      <c r="GW168" s="148"/>
      <c r="GX168" s="148"/>
      <c r="GY168" s="148"/>
      <c r="GZ168" s="148"/>
      <c r="HA168" s="148"/>
      <c r="HB168" s="148"/>
      <c r="HC168" s="148"/>
      <c r="HD168" s="148"/>
      <c r="HE168" s="148"/>
      <c r="HF168" s="148"/>
      <c r="HG168" s="148"/>
      <c r="HH168" s="148"/>
      <c r="HI168" s="148"/>
      <c r="HJ168" s="148"/>
      <c r="HK168" s="148"/>
      <c r="HL168" s="148"/>
      <c r="HM168" s="148"/>
      <c r="HN168" s="148"/>
      <c r="HO168" s="148"/>
      <c r="HP168" s="148"/>
      <c r="HQ168" s="148"/>
      <c r="HR168" s="148"/>
      <c r="HS168" s="148"/>
      <c r="HT168" s="148"/>
      <c r="HU168" s="148"/>
      <c r="HV168" s="148"/>
      <c r="HW168" s="148"/>
      <c r="HX168" s="148"/>
      <c r="HY168" s="148"/>
      <c r="HZ168" s="148"/>
      <c r="IA168" s="148"/>
      <c r="IB168" s="148"/>
      <c r="IC168" s="148"/>
      <c r="ID168" s="148"/>
      <c r="IE168" s="148"/>
      <c r="IF168" s="148"/>
      <c r="IG168" s="148"/>
      <c r="IH168" s="148"/>
      <c r="II168" s="148"/>
      <c r="IJ168" s="148"/>
      <c r="IK168" s="148"/>
      <c r="IL168" s="148"/>
      <c r="IM168" s="148"/>
      <c r="IN168" s="148"/>
      <c r="IO168" s="148"/>
      <c r="IP168" s="148"/>
      <c r="IQ168" s="148"/>
      <c r="IR168" s="148"/>
      <c r="IS168" s="148"/>
      <c r="IT168" s="148"/>
      <c r="IU168" s="148"/>
      <c r="IV168" s="148"/>
      <c r="IW168" s="148"/>
      <c r="IX168" s="148"/>
      <c r="IY168" s="148"/>
      <c r="IZ168" s="148"/>
      <c r="JA168" s="148"/>
      <c r="JB168" s="148"/>
      <c r="JC168" s="148"/>
      <c r="JD168" s="148"/>
      <c r="JE168" s="148"/>
      <c r="JF168" s="148"/>
      <c r="JG168" s="148"/>
      <c r="JH168" s="148"/>
      <c r="JI168" s="148"/>
      <c r="JJ168" s="148"/>
      <c r="JK168" s="148"/>
      <c r="JL168" s="148"/>
      <c r="JM168" s="148"/>
      <c r="JN168" s="148"/>
      <c r="JO168" s="148"/>
      <c r="JP168" s="148"/>
      <c r="JQ168" s="148"/>
      <c r="JR168" s="148"/>
      <c r="JS168" s="148"/>
      <c r="JT168" s="148"/>
      <c r="JU168" s="148"/>
      <c r="JV168" s="148"/>
      <c r="JW168" s="148"/>
      <c r="JX168" s="148"/>
      <c r="JY168" s="148"/>
      <c r="JZ168" s="148"/>
      <c r="KA168" s="148"/>
      <c r="KB168" s="148"/>
      <c r="KC168" s="148"/>
      <c r="KD168" s="148"/>
      <c r="KE168" s="148"/>
      <c r="KF168" s="148"/>
      <c r="KG168" s="148"/>
      <c r="KH168" s="148"/>
      <c r="KI168" s="148"/>
      <c r="KJ168" s="148"/>
      <c r="KK168" s="148"/>
      <c r="KL168" s="148"/>
      <c r="KM168" s="148"/>
      <c r="KN168" s="148"/>
      <c r="KO168" s="1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E7F2-040B-7645-9009-984E29FD6505}">
  <dimension ref="A1:AB10"/>
  <sheetViews>
    <sheetView workbookViewId="0">
      <selection activeCell="F5" sqref="F5"/>
    </sheetView>
  </sheetViews>
  <sheetFormatPr baseColWidth="10" defaultColWidth="8.83203125" defaultRowHeight="15" x14ac:dyDescent="0.2"/>
  <cols>
    <col min="1" max="15" width="8.83203125" style="8"/>
    <col min="16" max="16" width="8.83203125" style="24"/>
    <col min="17" max="23" width="8.83203125" style="8"/>
    <col min="24" max="24" width="8.83203125" style="25"/>
    <col min="25" max="25" width="8.83203125" style="8"/>
    <col min="26" max="26" width="8.83203125" style="24"/>
    <col min="27" max="27" width="8.83203125" style="25"/>
    <col min="28" max="28" width="8.83203125" style="24"/>
    <col min="29" max="16384" width="8.83203125" style="8"/>
  </cols>
  <sheetData>
    <row r="1" spans="1:28" x14ac:dyDescent="0.2">
      <c r="A1" s="8" t="s">
        <v>1483</v>
      </c>
      <c r="B1" s="8" t="s">
        <v>1484</v>
      </c>
      <c r="C1" s="8" t="s">
        <v>1485</v>
      </c>
      <c r="D1" s="8" t="s">
        <v>1486</v>
      </c>
      <c r="E1" s="8" t="s">
        <v>1487</v>
      </c>
      <c r="F1" s="8" t="s">
        <v>1488</v>
      </c>
      <c r="G1" s="8" t="s">
        <v>1489</v>
      </c>
      <c r="H1" s="8" t="s">
        <v>1490</v>
      </c>
      <c r="I1" s="8" t="s">
        <v>1491</v>
      </c>
      <c r="J1" s="8" t="s">
        <v>1492</v>
      </c>
      <c r="K1" s="8" t="s">
        <v>1493</v>
      </c>
      <c r="L1" s="8" t="s">
        <v>1494</v>
      </c>
      <c r="M1" s="8" t="s">
        <v>1495</v>
      </c>
      <c r="N1" s="8" t="s">
        <v>1496</v>
      </c>
      <c r="O1" s="8" t="s">
        <v>1497</v>
      </c>
      <c r="P1" s="24" t="s">
        <v>1498</v>
      </c>
      <c r="Q1" s="8" t="s">
        <v>1499</v>
      </c>
      <c r="R1" s="8" t="s">
        <v>1500</v>
      </c>
      <c r="S1" s="8" t="s">
        <v>1501</v>
      </c>
      <c r="T1" s="8" t="s">
        <v>1502</v>
      </c>
      <c r="U1" s="8" t="s">
        <v>1503</v>
      </c>
      <c r="V1" s="8" t="s">
        <v>1504</v>
      </c>
      <c r="W1" s="8" t="s">
        <v>1505</v>
      </c>
      <c r="X1" s="25" t="s">
        <v>1506</v>
      </c>
      <c r="Y1" s="8" t="s">
        <v>1507</v>
      </c>
      <c r="Z1" s="24" t="s">
        <v>1508</v>
      </c>
      <c r="AA1" s="25" t="s">
        <v>1509</v>
      </c>
      <c r="AB1" s="24" t="s">
        <v>1510</v>
      </c>
    </row>
    <row r="2" spans="1:28" x14ac:dyDescent="0.2">
      <c r="A2" s="8" t="s">
        <v>874</v>
      </c>
      <c r="B2" s="8">
        <v>74.258225967178134</v>
      </c>
      <c r="C2" s="8">
        <v>142.89243585621418</v>
      </c>
      <c r="D2" s="8">
        <v>16.590463958137963</v>
      </c>
      <c r="E2" s="8">
        <v>63.538850495187312</v>
      </c>
      <c r="F2" s="8">
        <v>11.827413614072057</v>
      </c>
      <c r="G2" s="8">
        <v>3.5370250734492474</v>
      </c>
      <c r="H2" s="8">
        <v>9.8563775299612484</v>
      </c>
      <c r="I2" s="8">
        <v>1.3077053836538748</v>
      </c>
      <c r="J2" s="8">
        <v>6.5591540280559943</v>
      </c>
      <c r="K2" s="8">
        <v>1.164411481460768</v>
      </c>
      <c r="L2" s="8">
        <v>2.7840284641806381</v>
      </c>
      <c r="M2" s="8">
        <v>0.38068542179623577</v>
      </c>
      <c r="N2" s="8">
        <v>2.0859147998925343</v>
      </c>
      <c r="O2" s="8">
        <v>0.30149143047241839</v>
      </c>
      <c r="P2" s="24">
        <v>483.47195173889378</v>
      </c>
      <c r="Q2" s="8">
        <v>7.2002296652801387</v>
      </c>
      <c r="R2" s="8">
        <v>75.576352256332413</v>
      </c>
      <c r="S2" s="8">
        <v>30.778737369460245</v>
      </c>
      <c r="T2" s="8">
        <v>6.4718029033339199</v>
      </c>
      <c r="U2" s="8">
        <v>4.1094964949841408</v>
      </c>
      <c r="V2" s="8">
        <v>1.9663567751182152</v>
      </c>
      <c r="W2" s="8">
        <v>3.3615827519680805</v>
      </c>
      <c r="X2" s="25">
        <v>29.746947860560887</v>
      </c>
      <c r="Y2" s="8">
        <v>0.34978280541972151</v>
      </c>
      <c r="Z2" s="24">
        <v>1036.2721600569687</v>
      </c>
      <c r="AA2" s="25">
        <v>29.282452922344763</v>
      </c>
      <c r="AB2" s="24">
        <v>280.05440889364706</v>
      </c>
    </row>
    <row r="3" spans="1:28" x14ac:dyDescent="0.2">
      <c r="A3" s="8" t="s">
        <v>1398</v>
      </c>
      <c r="B3" s="8">
        <v>73.815733566359768</v>
      </c>
      <c r="C3" s="8">
        <v>142.1905560553806</v>
      </c>
      <c r="D3" s="8">
        <v>16.538894559734203</v>
      </c>
      <c r="E3" s="8">
        <v>63.113636469194546</v>
      </c>
      <c r="F3" s="8">
        <v>11.76587142806353</v>
      </c>
      <c r="G3" s="8">
        <v>3.5494732193404075</v>
      </c>
      <c r="H3" s="8">
        <v>9.7147207578512553</v>
      </c>
      <c r="I3" s="8">
        <v>1.3249736289149752</v>
      </c>
      <c r="J3" s="8">
        <v>6.5817740682843269</v>
      </c>
      <c r="K3" s="8">
        <v>1.1782922239598499</v>
      </c>
      <c r="L3" s="8">
        <v>2.7960729094989074</v>
      </c>
      <c r="M3" s="8">
        <v>0.36817346880574708</v>
      </c>
      <c r="N3" s="8">
        <v>2.0960257797737158</v>
      </c>
      <c r="O3" s="8">
        <v>0.30253682613294175</v>
      </c>
      <c r="P3" s="24">
        <v>482.205143220786</v>
      </c>
      <c r="Q3" s="8">
        <v>7.0777028165391602</v>
      </c>
      <c r="R3" s="8">
        <v>74.194659113048019</v>
      </c>
      <c r="S3" s="8">
        <v>30.871008519838224</v>
      </c>
      <c r="T3" s="8">
        <v>6.5255172100860594</v>
      </c>
      <c r="U3" s="8">
        <v>4.0967624222292072</v>
      </c>
      <c r="V3" s="8">
        <v>1.9444486666805401</v>
      </c>
      <c r="W3" s="8">
        <v>3.3551829898623353</v>
      </c>
      <c r="X3" s="25">
        <v>29.904225990034128</v>
      </c>
      <c r="Y3" s="8">
        <v>0.33990286887377397</v>
      </c>
      <c r="Z3" s="24">
        <v>1034.9716224159665</v>
      </c>
      <c r="AA3" s="25">
        <v>29.66057841896011</v>
      </c>
      <c r="AB3" s="24">
        <v>280.07572574966224</v>
      </c>
    </row>
    <row r="4" spans="1:28" x14ac:dyDescent="0.2">
      <c r="A4" s="8" t="s">
        <v>1399</v>
      </c>
      <c r="B4" s="8">
        <v>70.277340375371011</v>
      </c>
      <c r="C4" s="8">
        <v>135.52041858204922</v>
      </c>
      <c r="D4" s="8">
        <v>15.844938790373757</v>
      </c>
      <c r="E4" s="8">
        <v>61.092997531399256</v>
      </c>
      <c r="F4" s="8">
        <v>11.204063275909391</v>
      </c>
      <c r="G4" s="8">
        <v>3.4372749274354706</v>
      </c>
      <c r="H4" s="8">
        <v>9.3666731080391674</v>
      </c>
      <c r="I4" s="8">
        <v>1.314435053230089</v>
      </c>
      <c r="J4" s="8">
        <v>6.4284836692898324</v>
      </c>
      <c r="K4" s="8">
        <v>1.1746729254847577</v>
      </c>
      <c r="L4" s="8">
        <v>2.741305268027034</v>
      </c>
      <c r="M4" s="8">
        <v>0.37597828893825613</v>
      </c>
      <c r="N4" s="8">
        <v>2.0843606536071775</v>
      </c>
      <c r="O4" s="8">
        <v>0.29625705176509926</v>
      </c>
      <c r="P4" s="24">
        <v>478.02488065277225</v>
      </c>
      <c r="Q4" s="8">
        <v>6.8069228140341274</v>
      </c>
      <c r="R4" s="8">
        <v>74.655283971676582</v>
      </c>
      <c r="S4" s="8">
        <v>30.352754714134864</v>
      </c>
      <c r="T4" s="8">
        <v>6.6042034784129635</v>
      </c>
      <c r="U4" s="8">
        <v>4.0534124263878928</v>
      </c>
      <c r="V4" s="8">
        <v>1.8845240162155716</v>
      </c>
      <c r="W4" s="8">
        <v>3.2972293753659532</v>
      </c>
      <c r="X4" s="25">
        <v>31.201521036267888</v>
      </c>
      <c r="Y4" s="8">
        <v>0.37346529191961642</v>
      </c>
      <c r="Z4" s="24">
        <v>1003.1634943554811</v>
      </c>
      <c r="AA4" s="25">
        <v>28.662174583710556</v>
      </c>
      <c r="AB4" s="24">
        <v>287.66634553756717</v>
      </c>
    </row>
    <row r="5" spans="1:28" x14ac:dyDescent="0.2">
      <c r="A5" s="8" t="s">
        <v>1400</v>
      </c>
      <c r="B5" s="8">
        <v>71.262611603208867</v>
      </c>
      <c r="C5" s="8">
        <v>136.75261936368733</v>
      </c>
      <c r="D5" s="8">
        <v>15.862013572739208</v>
      </c>
      <c r="E5" s="8">
        <v>61.064705507541461</v>
      </c>
      <c r="F5" s="8">
        <v>11.239531984110432</v>
      </c>
      <c r="G5" s="8">
        <v>3.405716257829249</v>
      </c>
      <c r="H5" s="8">
        <v>9.3474939639238723</v>
      </c>
      <c r="I5" s="8">
        <v>1.3237655076138022</v>
      </c>
      <c r="J5" s="8">
        <v>6.5275306654221597</v>
      </c>
      <c r="K5" s="8">
        <v>1.1588708201523377</v>
      </c>
      <c r="L5" s="8">
        <v>2.7600020657395841</v>
      </c>
      <c r="M5" s="8">
        <v>0.36972003827053757</v>
      </c>
      <c r="N5" s="8">
        <v>2.1414919904747713</v>
      </c>
      <c r="O5" s="8">
        <v>0.30183654156880352</v>
      </c>
      <c r="P5" s="24">
        <v>487.85255025914921</v>
      </c>
      <c r="Q5" s="8">
        <v>7.0065281302376432</v>
      </c>
      <c r="R5" s="8">
        <v>75.876641048164501</v>
      </c>
      <c r="S5" s="8">
        <v>30.739177841824198</v>
      </c>
      <c r="T5" s="8">
        <v>6.6701044798920766</v>
      </c>
      <c r="U5" s="8">
        <v>4.134457734801229</v>
      </c>
      <c r="V5" s="8">
        <v>1.9014177569715633</v>
      </c>
      <c r="W5" s="8">
        <v>3.6719898182479964</v>
      </c>
      <c r="X5" s="25">
        <v>32.266032099015774</v>
      </c>
      <c r="Y5" s="8">
        <v>0.41613137695962621</v>
      </c>
      <c r="Z5" s="24">
        <v>1008.1284392594293</v>
      </c>
      <c r="AA5" s="25">
        <v>28.230736100463709</v>
      </c>
      <c r="AB5" s="24">
        <v>288.57321412408493</v>
      </c>
    </row>
    <row r="6" spans="1:28" x14ac:dyDescent="0.2">
      <c r="A6" s="8" t="s">
        <v>1401</v>
      </c>
      <c r="B6" s="8">
        <v>70.332743710085253</v>
      </c>
      <c r="C6" s="8">
        <v>134.73949230792115</v>
      </c>
      <c r="D6" s="8">
        <v>15.734400138782474</v>
      </c>
      <c r="E6" s="8">
        <v>60.264521245783122</v>
      </c>
      <c r="F6" s="8">
        <v>11.102837770383237</v>
      </c>
      <c r="G6" s="8">
        <v>3.4156309707717294</v>
      </c>
      <c r="H6" s="8">
        <v>9.3369724733165533</v>
      </c>
      <c r="I6" s="8">
        <v>1.2890295522742306</v>
      </c>
      <c r="J6" s="8">
        <v>6.5971762196728214</v>
      </c>
      <c r="K6" s="8">
        <v>1.1701543182732974</v>
      </c>
      <c r="L6" s="8">
        <v>2.7815355680724041</v>
      </c>
      <c r="M6" s="8">
        <v>0.37360555216842956</v>
      </c>
      <c r="N6" s="8">
        <v>2.0794244251369638</v>
      </c>
      <c r="O6" s="8">
        <v>0.29369637426458012</v>
      </c>
      <c r="P6" s="24">
        <v>481.73347507475069</v>
      </c>
      <c r="Q6" s="8">
        <v>7.0329957238878915</v>
      </c>
      <c r="R6" s="8">
        <v>75.407361430305414</v>
      </c>
      <c r="S6" s="8">
        <v>29.862430072660505</v>
      </c>
      <c r="T6" s="8">
        <v>6.633439879609373</v>
      </c>
      <c r="U6" s="8">
        <v>4.0619602894400879</v>
      </c>
      <c r="V6" s="8">
        <v>1.9189283874334393</v>
      </c>
      <c r="W6" s="8">
        <v>3.4722557142977521</v>
      </c>
      <c r="X6" s="25">
        <v>32.293255528012189</v>
      </c>
      <c r="Y6" s="8">
        <v>0.36504805045022515</v>
      </c>
      <c r="Z6" s="24">
        <v>983.16735534530176</v>
      </c>
      <c r="AA6" s="25">
        <v>28.620996092452998</v>
      </c>
      <c r="AB6" s="24">
        <v>288.25286473031264</v>
      </c>
    </row>
    <row r="7" spans="1:28" x14ac:dyDescent="0.2">
      <c r="A7" s="8" t="s">
        <v>1402</v>
      </c>
      <c r="B7" s="8">
        <v>74.491389848032171</v>
      </c>
      <c r="C7" s="8">
        <v>142.03468797439513</v>
      </c>
      <c r="D7" s="8">
        <v>16.526107026141784</v>
      </c>
      <c r="E7" s="8">
        <v>62.199001580875631</v>
      </c>
      <c r="F7" s="8">
        <v>11.500203890401817</v>
      </c>
      <c r="G7" s="8">
        <v>3.5271706309594646</v>
      </c>
      <c r="H7" s="8">
        <v>9.4613260033564206</v>
      </c>
      <c r="I7" s="8">
        <v>1.3238650315307385</v>
      </c>
      <c r="J7" s="8">
        <v>6.6120437937286196</v>
      </c>
      <c r="K7" s="8">
        <v>1.1760463919164899</v>
      </c>
      <c r="L7" s="8">
        <v>2.8827054216120107</v>
      </c>
      <c r="M7" s="8">
        <v>0.3784768650783924</v>
      </c>
      <c r="N7" s="8">
        <v>2.1394435057366952</v>
      </c>
      <c r="O7" s="8">
        <v>0.310513163402313</v>
      </c>
      <c r="P7" s="24">
        <v>509.70115737322891</v>
      </c>
      <c r="Q7" s="8">
        <v>7.3550368845961591</v>
      </c>
      <c r="R7" s="8">
        <v>79.743181609752995</v>
      </c>
      <c r="S7" s="8">
        <v>30.874878116047412</v>
      </c>
      <c r="T7" s="8">
        <v>6.9132961159437443</v>
      </c>
      <c r="U7" s="8">
        <v>4.312411912107164</v>
      </c>
      <c r="V7" s="8">
        <v>2.0724038693479585</v>
      </c>
      <c r="W7" s="8">
        <v>3.6785369055854309</v>
      </c>
      <c r="X7" s="25">
        <v>34.29611089965686</v>
      </c>
      <c r="Y7" s="8">
        <v>0.39638669196166215</v>
      </c>
      <c r="Z7" s="24">
        <v>1039.9445627424634</v>
      </c>
      <c r="AA7" s="25">
        <v>26.245397053839508</v>
      </c>
      <c r="AB7" s="24">
        <v>301.69426072112901</v>
      </c>
    </row>
    <row r="8" spans="1:28" x14ac:dyDescent="0.2">
      <c r="A8" s="8" t="s">
        <v>873</v>
      </c>
      <c r="B8" s="8">
        <v>79.949252206786667</v>
      </c>
      <c r="C8" s="8">
        <v>153.02468633677645</v>
      </c>
      <c r="D8" s="8">
        <v>17.71060479812342</v>
      </c>
      <c r="E8" s="8">
        <v>67.448197185399991</v>
      </c>
      <c r="F8" s="8">
        <v>12.337335056280654</v>
      </c>
      <c r="G8" s="8">
        <v>3.7124825899169753</v>
      </c>
      <c r="H8" s="8">
        <v>9.9334293299831771</v>
      </c>
      <c r="I8" s="8">
        <v>1.3804091506587222</v>
      </c>
      <c r="J8" s="8">
        <v>6.8866109233304558</v>
      </c>
      <c r="K8" s="8">
        <v>1.249173972063887</v>
      </c>
      <c r="L8" s="8">
        <v>2.9512318022215345</v>
      </c>
      <c r="M8" s="8">
        <v>0.40185967282819124</v>
      </c>
      <c r="N8" s="8">
        <v>2.2764441647491496</v>
      </c>
      <c r="O8" s="8">
        <v>0.317876504187802</v>
      </c>
      <c r="P8" s="24">
        <v>530.26334213812356</v>
      </c>
      <c r="Q8" s="8">
        <v>7.8664202249581781</v>
      </c>
      <c r="R8" s="8">
        <v>83.873990358112337</v>
      </c>
      <c r="S8" s="8">
        <v>31.951908575255274</v>
      </c>
      <c r="T8" s="8">
        <v>7.235719661670057</v>
      </c>
      <c r="U8" s="8">
        <v>4.5909414512669855</v>
      </c>
      <c r="V8" s="8">
        <v>2.1828758339885335</v>
      </c>
      <c r="W8" s="8">
        <v>4.0188951745987262</v>
      </c>
      <c r="X8" s="25">
        <v>35.388073466960236</v>
      </c>
      <c r="Y8" s="8">
        <v>0.41860565076269868</v>
      </c>
      <c r="Z8" s="24">
        <v>1073.9600143475152</v>
      </c>
      <c r="AA8" s="25">
        <v>26.553356106478333</v>
      </c>
      <c r="AB8" s="24">
        <v>321.1180526397597</v>
      </c>
    </row>
    <row r="10" spans="1:28" x14ac:dyDescent="0.2">
      <c r="A10" s="8" t="s">
        <v>1511</v>
      </c>
      <c r="B10" s="8">
        <v>15.551369598609355</v>
      </c>
      <c r="C10" s="8">
        <v>37.531125436923631</v>
      </c>
      <c r="D10" s="8">
        <v>5.3833045967017439</v>
      </c>
      <c r="E10" s="8">
        <v>24.274542250367752</v>
      </c>
      <c r="F10" s="8">
        <v>6.1428289925751915</v>
      </c>
      <c r="G10" s="8">
        <v>2.1064816345880666</v>
      </c>
      <c r="H10" s="8">
        <v>6.3146342608397825</v>
      </c>
      <c r="I10" s="8">
        <v>0.96998252233048998</v>
      </c>
      <c r="J10" s="8">
        <v>5.2199031404875438</v>
      </c>
      <c r="K10" s="8">
        <v>0.97518175250857286</v>
      </c>
      <c r="L10" s="8">
        <v>2.4591349418521951</v>
      </c>
      <c r="M10" s="8">
        <v>0.34020759073768359</v>
      </c>
      <c r="N10" s="8">
        <v>1.9239114273590507</v>
      </c>
      <c r="O10" s="8">
        <v>0.285604880181067</v>
      </c>
      <c r="P10" s="24">
        <v>129.10895902874955</v>
      </c>
      <c r="Q10" s="8">
        <v>1.2474474902095196</v>
      </c>
      <c r="R10" s="8">
        <v>18.370840481834829</v>
      </c>
      <c r="S10" s="8">
        <v>25.786160601043186</v>
      </c>
      <c r="T10" s="8">
        <v>4.3849463845557608</v>
      </c>
      <c r="U10" s="8">
        <v>1.1307673382250394</v>
      </c>
      <c r="V10" s="8">
        <v>0.41322554590404298</v>
      </c>
      <c r="W10" s="8">
        <v>2.0064440832619694</v>
      </c>
      <c r="X10" s="25">
        <v>9.0545505766891488</v>
      </c>
      <c r="Y10" s="8">
        <v>8.9643307434896277E-2</v>
      </c>
      <c r="Z10" s="24">
        <v>390.74329924109594</v>
      </c>
      <c r="AA10" s="25">
        <v>30.921755948085121</v>
      </c>
      <c r="AB10" s="24">
        <v>168.60196549159662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CF3C-3D9C-EA41-B42A-6242677760AF}">
  <dimension ref="A1:EQ223"/>
  <sheetViews>
    <sheetView tabSelected="1" topLeftCell="A80" zoomScale="106" zoomScaleNormal="50" workbookViewId="0">
      <pane xSplit="1" topLeftCell="CH1" activePane="topRight" state="frozen"/>
      <selection pane="topRight" activeCell="CK2" sqref="CK2"/>
    </sheetView>
  </sheetViews>
  <sheetFormatPr baseColWidth="10" defaultRowHeight="15" x14ac:dyDescent="0.2"/>
  <cols>
    <col min="1" max="1" width="13.6640625" customWidth="1"/>
    <col min="2" max="2" width="49.33203125" customWidth="1"/>
    <col min="3" max="3" width="35.5" customWidth="1"/>
    <col min="4" max="4" width="32.1640625" customWidth="1"/>
    <col min="5" max="5" width="26.83203125" customWidth="1"/>
    <col min="6" max="6" width="20" customWidth="1"/>
    <col min="11" max="11" width="28.5" customWidth="1"/>
    <col min="12" max="12" width="29.33203125" customWidth="1"/>
    <col min="13" max="15" width="36.33203125" customWidth="1"/>
    <col min="16" max="16" width="16.6640625" customWidth="1"/>
    <col min="17" max="17" width="38.1640625" customWidth="1"/>
    <col min="18" max="19" width="30" customWidth="1"/>
    <col min="20" max="20" width="47" customWidth="1"/>
    <col min="21" max="22" width="43.6640625" customWidth="1"/>
    <col min="23" max="23" width="37.33203125" customWidth="1"/>
    <col min="24" max="24" width="38.6640625" customWidth="1"/>
    <col min="25" max="25" width="31.5" customWidth="1"/>
    <col min="26" max="26" width="27.6640625" customWidth="1"/>
    <col min="27" max="27" width="33" customWidth="1"/>
    <col min="28" max="28" width="30" customWidth="1"/>
    <col min="29" max="29" width="43.33203125" customWidth="1"/>
    <col min="30" max="31" width="30" customWidth="1"/>
    <col min="32" max="32" width="37.5" customWidth="1"/>
    <col min="33" max="33" width="35.83203125" customWidth="1"/>
    <col min="34" max="34" width="16.5" style="41" customWidth="1"/>
    <col min="35" max="35" width="31.1640625" customWidth="1"/>
    <col min="36" max="36" width="23" customWidth="1"/>
    <col min="37" max="37" width="26.5" style="1" customWidth="1"/>
    <col min="38" max="38" width="18.83203125" customWidth="1"/>
    <col min="39" max="39" width="26.5" customWidth="1"/>
    <col min="40" max="40" width="28.5" style="1" customWidth="1"/>
    <col min="41" max="41" width="17.6640625" customWidth="1"/>
    <col min="42" max="42" width="27.33203125" customWidth="1"/>
    <col min="43" max="43" width="28.5" customWidth="1"/>
    <col min="44" max="44" width="35.83203125" style="1" customWidth="1"/>
    <col min="45" max="45" width="16.83203125" customWidth="1"/>
    <col min="46" max="46" width="27" customWidth="1"/>
    <col min="47" max="47" width="35.83203125" customWidth="1"/>
    <col min="48" max="48" width="23.5" style="1" customWidth="1"/>
    <col min="49" max="49" width="23.1640625" customWidth="1"/>
    <col min="50" max="50" width="27" customWidth="1"/>
    <col min="51" max="51" width="23.5" customWidth="1"/>
    <col min="52" max="52" width="20" style="1" customWidth="1"/>
    <col min="53" max="53" width="30" customWidth="1"/>
    <col min="54" max="54" width="25.6640625" customWidth="1"/>
    <col min="55" max="55" width="17.1640625" customWidth="1"/>
    <col min="56" max="58" width="8.83203125"/>
    <col min="59" max="59" width="12.6640625" customWidth="1"/>
    <col min="60" max="61" width="16.5" customWidth="1"/>
    <col min="62" max="69" width="8.83203125"/>
    <col min="71" max="71" width="10.83203125" style="8"/>
    <col min="74" max="74" width="20.1640625" customWidth="1"/>
    <col min="75" max="75" width="16.33203125" customWidth="1"/>
    <col min="76" max="76" width="19.1640625" customWidth="1"/>
    <col min="77" max="77" width="15" customWidth="1"/>
    <col min="78" max="78" width="22" customWidth="1"/>
    <col min="79" max="79" width="50" customWidth="1"/>
    <col min="80" max="80" width="42.5" customWidth="1"/>
    <col min="81" max="81" width="36" customWidth="1"/>
    <col min="82" max="82" width="47" customWidth="1"/>
    <col min="83" max="83" width="44.1640625" customWidth="1"/>
    <col min="84" max="84" width="44.1640625" style="1" customWidth="1"/>
    <col min="85" max="86" width="47.33203125" customWidth="1"/>
    <col min="87" max="88" width="18.6640625" customWidth="1"/>
    <col min="89" max="99" width="9.1640625" bestFit="1" customWidth="1"/>
    <col min="100" max="100" width="9.6640625" bestFit="1" customWidth="1"/>
    <col min="101" max="102" width="15.6640625" bestFit="1" customWidth="1"/>
    <col min="103" max="104" width="9.1640625" bestFit="1" customWidth="1"/>
    <col min="105" max="107" width="15.6640625" bestFit="1" customWidth="1"/>
    <col min="108" max="108" width="14.5" bestFit="1" customWidth="1"/>
    <col min="109" max="109" width="9.6640625" bestFit="1" customWidth="1"/>
    <col min="110" max="112" width="15.6640625" bestFit="1" customWidth="1"/>
    <col min="113" max="113" width="9.6640625" bestFit="1" customWidth="1"/>
    <col min="114" max="117" width="15.6640625" bestFit="1" customWidth="1"/>
    <col min="118" max="118" width="13.33203125" bestFit="1" customWidth="1"/>
    <col min="119" max="121" width="15.6640625" bestFit="1" customWidth="1"/>
    <col min="122" max="122" width="9.1640625" bestFit="1" customWidth="1"/>
    <col min="123" max="123" width="14.5" bestFit="1" customWidth="1"/>
    <col min="124" max="124" width="9.1640625" bestFit="1" customWidth="1"/>
    <col min="126" max="128" width="11" bestFit="1" customWidth="1"/>
    <col min="129" max="129" width="11.1640625" bestFit="1" customWidth="1"/>
    <col min="130" max="130" width="11.6640625" bestFit="1" customWidth="1"/>
    <col min="131" max="131" width="14.6640625" bestFit="1" customWidth="1"/>
    <col min="132" max="132" width="11.6640625" bestFit="1" customWidth="1"/>
    <col min="133" max="134" width="14.6640625" bestFit="1" customWidth="1"/>
    <col min="135" max="135" width="11.6640625" bestFit="1" customWidth="1"/>
    <col min="136" max="137" width="12.6640625" bestFit="1" customWidth="1"/>
    <col min="138" max="138" width="11.1640625" bestFit="1" customWidth="1"/>
    <col min="139" max="139" width="11.6640625" bestFit="1" customWidth="1"/>
    <col min="140" max="140" width="11.1640625" bestFit="1" customWidth="1"/>
    <col min="141" max="141" width="11.6640625" bestFit="1" customWidth="1"/>
    <col min="142" max="142" width="12.6640625" bestFit="1" customWidth="1"/>
    <col min="143" max="143" width="14.6640625" bestFit="1" customWidth="1"/>
    <col min="144" max="144" width="18" customWidth="1"/>
    <col min="145" max="145" width="16.6640625" customWidth="1"/>
    <col min="146" max="146" width="11.33203125" bestFit="1" customWidth="1"/>
    <col min="147" max="147" width="11.6640625" bestFit="1" customWidth="1"/>
  </cols>
  <sheetData>
    <row r="1" spans="1:147" ht="16" x14ac:dyDescent="0.2">
      <c r="A1" t="s">
        <v>439</v>
      </c>
      <c r="B1" s="119" t="s">
        <v>1106</v>
      </c>
      <c r="C1" s="119" t="s">
        <v>1108</v>
      </c>
      <c r="D1" t="s">
        <v>40</v>
      </c>
      <c r="E1" t="s">
        <v>41</v>
      </c>
      <c r="F1" t="s">
        <v>42</v>
      </c>
      <c r="G1" t="s">
        <v>1107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1697</v>
      </c>
      <c r="O1" t="s">
        <v>1698</v>
      </c>
      <c r="P1" t="s">
        <v>440</v>
      </c>
      <c r="Q1" t="s">
        <v>1696</v>
      </c>
      <c r="R1" t="s">
        <v>1293</v>
      </c>
      <c r="S1" t="s">
        <v>1364</v>
      </c>
      <c r="T1" s="120" t="s">
        <v>1372</v>
      </c>
      <c r="U1" s="120" t="s">
        <v>1373</v>
      </c>
      <c r="V1" s="120" t="s">
        <v>1378</v>
      </c>
      <c r="W1" s="120" t="s">
        <v>1374</v>
      </c>
      <c r="X1" s="120" t="s">
        <v>1375</v>
      </c>
      <c r="Y1" t="s">
        <v>1610</v>
      </c>
      <c r="Z1" s="121" t="s">
        <v>1360</v>
      </c>
      <c r="AA1" s="121" t="s">
        <v>1376</v>
      </c>
      <c r="AB1" t="s">
        <v>1344</v>
      </c>
      <c r="AC1" s="121" t="s">
        <v>1397</v>
      </c>
      <c r="AD1" t="s">
        <v>1613</v>
      </c>
      <c r="AE1" s="121" t="s">
        <v>1370</v>
      </c>
      <c r="AF1" s="121" t="s">
        <v>1368</v>
      </c>
      <c r="AG1" s="121" t="s">
        <v>1369</v>
      </c>
      <c r="AH1" s="41" t="s">
        <v>1096</v>
      </c>
      <c r="AI1" t="s">
        <v>1362</v>
      </c>
      <c r="AJ1" t="s">
        <v>1365</v>
      </c>
      <c r="AK1" s="1" t="s">
        <v>1101</v>
      </c>
      <c r="AL1" t="s">
        <v>1097</v>
      </c>
      <c r="AM1" t="s">
        <v>1371</v>
      </c>
      <c r="AN1" s="1" t="s">
        <v>1102</v>
      </c>
      <c r="AO1" t="s">
        <v>1098</v>
      </c>
      <c r="AP1" t="s">
        <v>1357</v>
      </c>
      <c r="AQ1" t="s">
        <v>1366</v>
      </c>
      <c r="AR1" s="1" t="s">
        <v>1103</v>
      </c>
      <c r="AS1" t="s">
        <v>1099</v>
      </c>
      <c r="AT1" t="s">
        <v>1358</v>
      </c>
      <c r="AU1" t="s">
        <v>1367</v>
      </c>
      <c r="AV1" s="1" t="s">
        <v>1104</v>
      </c>
      <c r="AW1" t="s">
        <v>1100</v>
      </c>
      <c r="AX1" t="s">
        <v>1359</v>
      </c>
      <c r="AY1" t="s">
        <v>1377</v>
      </c>
      <c r="AZ1" s="1" t="s">
        <v>1105</v>
      </c>
      <c r="BA1" t="s">
        <v>1348</v>
      </c>
      <c r="BB1" t="s">
        <v>1346</v>
      </c>
      <c r="BC1" t="s">
        <v>1611</v>
      </c>
      <c r="BD1" s="122" t="s">
        <v>1083</v>
      </c>
      <c r="BE1" s="122" t="s">
        <v>1084</v>
      </c>
      <c r="BF1" s="122" t="s">
        <v>1085</v>
      </c>
      <c r="BG1" s="122" t="s">
        <v>1086</v>
      </c>
      <c r="BH1" s="122" t="s">
        <v>1087</v>
      </c>
      <c r="BI1" s="122" t="s">
        <v>1361</v>
      </c>
      <c r="BJ1" s="122" t="s">
        <v>1088</v>
      </c>
      <c r="BK1" s="122" t="s">
        <v>1089</v>
      </c>
      <c r="BL1" s="122" t="s">
        <v>1090</v>
      </c>
      <c r="BM1" s="122" t="s">
        <v>1091</v>
      </c>
      <c r="BN1" s="122" t="s">
        <v>1092</v>
      </c>
      <c r="BO1" s="122" t="s">
        <v>1093</v>
      </c>
      <c r="BP1" s="122" t="s">
        <v>1094</v>
      </c>
      <c r="BQ1" s="122" t="s">
        <v>1095</v>
      </c>
      <c r="BR1" s="8" t="s">
        <v>1345</v>
      </c>
      <c r="BS1" s="8" t="s">
        <v>1059</v>
      </c>
      <c r="BT1" t="s">
        <v>1060</v>
      </c>
      <c r="BU1" t="s">
        <v>1061</v>
      </c>
      <c r="BV1" t="s">
        <v>1349</v>
      </c>
      <c r="BW1" t="s">
        <v>1612</v>
      </c>
      <c r="BX1" t="s">
        <v>23</v>
      </c>
      <c r="BY1" t="s">
        <v>1298</v>
      </c>
      <c r="BZ1" s="122" t="s">
        <v>1297</v>
      </c>
      <c r="CA1" s="122" t="s">
        <v>1379</v>
      </c>
      <c r="CB1" s="122" t="s">
        <v>1380</v>
      </c>
      <c r="CC1" s="122" t="s">
        <v>1381</v>
      </c>
      <c r="CD1" s="122" t="s">
        <v>1388</v>
      </c>
      <c r="CE1" s="122" t="s">
        <v>1389</v>
      </c>
      <c r="CF1" s="122" t="s">
        <v>1390</v>
      </c>
      <c r="CG1" s="122" t="s">
        <v>1694</v>
      </c>
      <c r="CH1" s="122" t="s">
        <v>1695</v>
      </c>
      <c r="CI1" t="s">
        <v>1011</v>
      </c>
      <c r="CJ1" t="s">
        <v>25</v>
      </c>
      <c r="CK1" s="84" t="s">
        <v>1305</v>
      </c>
      <c r="CL1" s="84" t="s">
        <v>1304</v>
      </c>
      <c r="CM1" s="84" t="s">
        <v>1303</v>
      </c>
      <c r="CN1" s="84" t="s">
        <v>1306</v>
      </c>
      <c r="CO1" s="84" t="s">
        <v>1307</v>
      </c>
      <c r="CP1" s="84" t="s">
        <v>1308</v>
      </c>
      <c r="CQ1" s="84" t="s">
        <v>1309</v>
      </c>
      <c r="CR1" s="84" t="s">
        <v>1310</v>
      </c>
      <c r="CS1" s="84" t="s">
        <v>1311</v>
      </c>
      <c r="CT1" s="84" t="s">
        <v>1312</v>
      </c>
      <c r="CU1" s="84" t="s">
        <v>1313</v>
      </c>
      <c r="CV1" s="84" t="s">
        <v>1314</v>
      </c>
      <c r="CW1" s="84" t="s">
        <v>1315</v>
      </c>
      <c r="CX1" s="84" t="s">
        <v>1316</v>
      </c>
      <c r="CY1" s="84" t="s">
        <v>1317</v>
      </c>
      <c r="CZ1" s="84" t="s">
        <v>1318</v>
      </c>
      <c r="DA1" s="84" t="s">
        <v>1319</v>
      </c>
      <c r="DB1" s="84" t="s">
        <v>1320</v>
      </c>
      <c r="DC1" s="84" t="s">
        <v>1321</v>
      </c>
      <c r="DD1" s="84" t="s">
        <v>1322</v>
      </c>
      <c r="DE1" s="84" t="s">
        <v>1323</v>
      </c>
      <c r="DF1" s="84" t="s">
        <v>1324</v>
      </c>
      <c r="DG1" s="84" t="s">
        <v>1325</v>
      </c>
      <c r="DH1" s="84" t="s">
        <v>1326</v>
      </c>
      <c r="DI1" s="84" t="s">
        <v>1327</v>
      </c>
      <c r="DJ1" s="84" t="s">
        <v>1328</v>
      </c>
      <c r="DK1" s="84" t="s">
        <v>1329</v>
      </c>
      <c r="DL1" s="84" t="s">
        <v>1330</v>
      </c>
      <c r="DM1" s="84" t="s">
        <v>1331</v>
      </c>
      <c r="DN1" s="84" t="s">
        <v>1332</v>
      </c>
      <c r="DO1" s="84" t="s">
        <v>1333</v>
      </c>
      <c r="DP1" s="84" t="s">
        <v>1334</v>
      </c>
      <c r="DQ1" s="84" t="s">
        <v>1335</v>
      </c>
      <c r="DR1" s="84" t="s">
        <v>1336</v>
      </c>
      <c r="DS1" s="84" t="s">
        <v>1337</v>
      </c>
      <c r="DT1" s="84" t="s">
        <v>1338</v>
      </c>
      <c r="DU1" s="84" t="s">
        <v>1339</v>
      </c>
      <c r="DV1" s="84" t="s">
        <v>1340</v>
      </c>
      <c r="DW1" s="84" t="s">
        <v>1341</v>
      </c>
      <c r="DX1" t="s">
        <v>30</v>
      </c>
      <c r="DY1" t="s">
        <v>1162</v>
      </c>
      <c r="DZ1" t="s">
        <v>1163</v>
      </c>
      <c r="EA1" t="s">
        <v>1164</v>
      </c>
      <c r="EB1" t="s">
        <v>1165</v>
      </c>
      <c r="EC1" t="s">
        <v>1166</v>
      </c>
      <c r="ED1" t="s">
        <v>1166</v>
      </c>
      <c r="EE1" t="s">
        <v>1167</v>
      </c>
      <c r="EF1" t="s">
        <v>1168</v>
      </c>
      <c r="EG1" t="s">
        <v>1168</v>
      </c>
      <c r="EH1" t="s">
        <v>1169</v>
      </c>
      <c r="EI1" t="s">
        <v>1170</v>
      </c>
      <c r="EJ1" t="s">
        <v>999</v>
      </c>
      <c r="EK1" t="s">
        <v>1171</v>
      </c>
      <c r="EL1" t="s">
        <v>1172</v>
      </c>
      <c r="EM1" t="s">
        <v>1173</v>
      </c>
      <c r="EN1" t="s">
        <v>1174</v>
      </c>
      <c r="EO1" t="s">
        <v>1175</v>
      </c>
      <c r="EP1" t="s">
        <v>1176</v>
      </c>
      <c r="EQ1" t="s">
        <v>1177</v>
      </c>
    </row>
    <row r="2" spans="1:147" x14ac:dyDescent="0.2">
      <c r="A2" t="s">
        <v>943</v>
      </c>
      <c r="B2">
        <v>175</v>
      </c>
      <c r="C2">
        <v>65</v>
      </c>
      <c r="D2">
        <v>16</v>
      </c>
      <c r="E2" s="25">
        <v>52.003999999999998</v>
      </c>
      <c r="F2" s="25">
        <v>45.939</v>
      </c>
      <c r="G2" s="25">
        <f t="shared" ref="G2:G33" si="0">(E2+F2+D2)/3</f>
        <v>37.981000000000002</v>
      </c>
      <c r="H2" s="25">
        <v>13.933</v>
      </c>
      <c r="I2" s="25">
        <v>13.933</v>
      </c>
      <c r="J2" s="25">
        <v>13.933</v>
      </c>
      <c r="K2" s="25">
        <v>1415.5079374873633</v>
      </c>
      <c r="L2" s="25">
        <v>1292.0360574859999</v>
      </c>
      <c r="M2" s="25">
        <v>18711.955712753999</v>
      </c>
      <c r="N2" s="25">
        <f>((4/3)*(3.14)*(E2/2)*(F2/2)*(((E2+F2)/2)/2))-L2</f>
        <v>59934.556628533253</v>
      </c>
      <c r="O2" s="25">
        <f>(K2/N2)*100</f>
        <v>2.3617559169754125</v>
      </c>
      <c r="P2" s="25">
        <v>7.5647247097883996</v>
      </c>
      <c r="Q2" s="25">
        <f>((4/3)*(3.14)*(E2/2)*(F2/2)*((E2+F2/2)/2))-L2</f>
        <v>92443.543754144543</v>
      </c>
      <c r="R2" s="8">
        <v>0.43796156075502729</v>
      </c>
      <c r="S2" s="8">
        <v>1.6428384869208721E-3</v>
      </c>
      <c r="T2" s="24">
        <v>11838.3007202057</v>
      </c>
      <c r="U2" s="24">
        <v>2420.1959648114939</v>
      </c>
      <c r="V2" s="24">
        <f>U2/(1+(BR2/100))</f>
        <v>2313.5416927745855</v>
      </c>
      <c r="W2" s="24">
        <v>11903.21867382538</v>
      </c>
      <c r="X2" s="24">
        <v>11896.28479968477</v>
      </c>
      <c r="Y2" s="25">
        <v>2.7985930741954328</v>
      </c>
      <c r="Z2" s="109">
        <v>4.5420912613306677E-2</v>
      </c>
      <c r="AA2" s="110">
        <f>T2/(1+(BR2/100))</f>
        <v>11316.605219582927</v>
      </c>
      <c r="AB2" s="24">
        <f>T2+AH2</f>
        <v>15919.875790828255</v>
      </c>
      <c r="AC2" s="24">
        <v>15218.311624919501</v>
      </c>
      <c r="AD2" s="24">
        <f t="shared" ref="AD2:AD26" si="1">AB2/(1+(BR2/100))</f>
        <v>15218.311624919466</v>
      </c>
      <c r="AE2" s="24">
        <f>SQRT((U2^2)+((AJ2)^2))</f>
        <v>2430.5739086206945</v>
      </c>
      <c r="AF2" s="24">
        <f>AD2+AE2</f>
        <v>17648.88553354016</v>
      </c>
      <c r="AG2" s="24">
        <f t="shared" ref="AG2:AG26" si="2">AD2-AE2</f>
        <v>12787.737716298772</v>
      </c>
      <c r="AH2" s="111">
        <v>4081.5750706225549</v>
      </c>
      <c r="AI2" s="24">
        <f>AH2/(1+(BR2/100))</f>
        <v>3901.7064053365402</v>
      </c>
      <c r="AJ2" s="24">
        <f>AK2/2</f>
        <v>224.3680395641108</v>
      </c>
      <c r="AK2" s="112">
        <v>448.7360791282216</v>
      </c>
      <c r="AL2" s="8">
        <v>0.43675820839191526</v>
      </c>
      <c r="AM2" s="8">
        <f>AN2/2</f>
        <v>2.0570692696795068E-2</v>
      </c>
      <c r="AN2" s="94">
        <v>4.1141385393590135E-2</v>
      </c>
      <c r="AO2" s="24">
        <v>1671.5219655933925</v>
      </c>
      <c r="AP2" s="24">
        <f>AO2/(1+(BR2/100))</f>
        <v>1597.8605922888753</v>
      </c>
      <c r="AQ2" s="24">
        <f>AR2/2</f>
        <v>120.83965716836921</v>
      </c>
      <c r="AR2" s="112">
        <v>241.67931433673843</v>
      </c>
      <c r="AS2" s="24">
        <v>1728.77982278022</v>
      </c>
      <c r="AT2" s="24">
        <f>AS2/(1+(BR2/100))</f>
        <v>1652.5951847626613</v>
      </c>
      <c r="AU2" s="24">
        <f>AV2/2</f>
        <v>97.08790716467557</v>
      </c>
      <c r="AV2" s="112">
        <v>194.17581432935114</v>
      </c>
      <c r="AW2" s="24">
        <v>1081.1552276088901</v>
      </c>
      <c r="AX2" s="24">
        <f>AW2/(1+(BR2/100))</f>
        <v>1033.5103982495841</v>
      </c>
      <c r="AY2" s="24">
        <f>AZ2/2</f>
        <v>84.30980290158621</v>
      </c>
      <c r="AZ2" s="112">
        <v>168.61960580317242</v>
      </c>
      <c r="BA2" s="25">
        <f>AP2/AX2</f>
        <v>1.5460517813803412</v>
      </c>
      <c r="BB2">
        <v>1</v>
      </c>
      <c r="BC2" s="24">
        <f>((AA2)/(AD2))*100</f>
        <v>74.36176560514356</v>
      </c>
      <c r="BD2" s="8">
        <v>42.656999999999996</v>
      </c>
      <c r="BE2" s="8">
        <v>3.242</v>
      </c>
      <c r="BF2" s="8">
        <v>16.152000000000001</v>
      </c>
      <c r="BG2" s="8">
        <v>4.1079999999999997</v>
      </c>
      <c r="BH2" s="8">
        <v>8.6240000000000006</v>
      </c>
      <c r="BI2" s="8">
        <f>(BH2)+(BG2*0.8998)</f>
        <v>12.320378400000001</v>
      </c>
      <c r="BJ2" s="8">
        <v>0.126</v>
      </c>
      <c r="BK2" s="8">
        <v>5.6219999999999999</v>
      </c>
      <c r="BL2" s="8">
        <v>10.92</v>
      </c>
      <c r="BM2" s="8">
        <v>4.3140000000000001</v>
      </c>
      <c r="BN2" s="8">
        <v>2.419</v>
      </c>
      <c r="BO2" s="8">
        <v>3.0000000000000001E-3</v>
      </c>
      <c r="BP2" s="8">
        <v>1.3979999999999999</v>
      </c>
      <c r="BQ2" s="8">
        <v>0.41499999999999998</v>
      </c>
      <c r="BR2">
        <f>ABS(BS2)</f>
        <v>4.6100000000000003</v>
      </c>
      <c r="BS2">
        <v>-4.6100000000000003</v>
      </c>
      <c r="BT2">
        <v>104.61</v>
      </c>
      <c r="BU2">
        <v>0.95099999999999996</v>
      </c>
      <c r="BV2" s="24">
        <v>1198.5</v>
      </c>
      <c r="BW2" s="25">
        <v>79.201872541854485</v>
      </c>
      <c r="BX2" s="25">
        <v>78.999324273545497</v>
      </c>
      <c r="BY2" s="25">
        <v>80.11216482879162</v>
      </c>
      <c r="BZ2" s="24">
        <v>1171.35239847346</v>
      </c>
      <c r="CA2">
        <v>7910</v>
      </c>
      <c r="CB2">
        <v>6990</v>
      </c>
      <c r="CC2">
        <v>8770</v>
      </c>
      <c r="CD2" s="25">
        <v>27.365163920949659</v>
      </c>
      <c r="CE2" s="25">
        <v>24.339942783861101</v>
      </c>
      <c r="CF2" s="95">
        <v>30.19308802735852</v>
      </c>
      <c r="CG2" s="8">
        <v>8.662022670582541E-3</v>
      </c>
      <c r="CH2" s="8">
        <v>0.99133797732941742</v>
      </c>
      <c r="CJ2" t="s">
        <v>50</v>
      </c>
      <c r="DX2" t="s">
        <v>61</v>
      </c>
      <c r="DY2" s="25">
        <v>2.2994116163830798</v>
      </c>
      <c r="DZ2" s="25">
        <v>81.721338575386596</v>
      </c>
      <c r="EA2" s="25">
        <v>263976.82434232603</v>
      </c>
      <c r="EB2" s="25">
        <v>194.55467933290399</v>
      </c>
      <c r="EC2" s="25">
        <v>181561</v>
      </c>
      <c r="ED2" s="25">
        <v>180750.57428641099</v>
      </c>
      <c r="EE2" s="25">
        <v>144.58977596233399</v>
      </c>
      <c r="EF2" s="25">
        <v>1686.29609216259</v>
      </c>
      <c r="EG2" s="25">
        <v>1844.9874288895101</v>
      </c>
      <c r="EH2" s="25">
        <v>4.7882581851687602</v>
      </c>
      <c r="EI2" s="25">
        <v>147.26614067760499</v>
      </c>
      <c r="EJ2" s="25">
        <v>5.1028367284687102</v>
      </c>
      <c r="EK2" s="25">
        <v>22.3439345703712</v>
      </c>
      <c r="EL2" s="25">
        <v>2120.5145272452</v>
      </c>
      <c r="EM2" s="25">
        <v>153516.92301687499</v>
      </c>
      <c r="EN2" s="25">
        <v>219.76340901501499</v>
      </c>
      <c r="EO2" s="25">
        <v>1070.17067465589</v>
      </c>
      <c r="EP2" s="25">
        <v>3.2186639854757</v>
      </c>
      <c r="EQ2" s="25">
        <v>142.54527737591701</v>
      </c>
    </row>
    <row r="3" spans="1:147" x14ac:dyDescent="0.2">
      <c r="A3" t="s">
        <v>944</v>
      </c>
      <c r="C3">
        <v>95</v>
      </c>
      <c r="D3">
        <v>30</v>
      </c>
      <c r="E3" s="25">
        <v>57.755000000000003</v>
      </c>
      <c r="F3" s="25">
        <v>49.860999999999997</v>
      </c>
      <c r="G3" s="25">
        <f t="shared" si="0"/>
        <v>45.871999999999993</v>
      </c>
      <c r="H3" s="25">
        <v>16.097999999999999</v>
      </c>
      <c r="I3" s="25">
        <v>16.097999999999999</v>
      </c>
      <c r="J3" s="25">
        <v>16.097999999999999</v>
      </c>
      <c r="K3" s="25">
        <v>2183.2032383704795</v>
      </c>
      <c r="L3" s="25">
        <v>2461.6268383199999</v>
      </c>
      <c r="M3" s="25">
        <v>42750.009425179996</v>
      </c>
      <c r="N3" s="25">
        <f t="shared" ref="N3:N66" si="3">((4/3)*(3.14)*(E3/2)*(F3/2)*(((E3+F3)/2)/2))-L3</f>
        <v>78629.963963893606</v>
      </c>
      <c r="O3" s="25">
        <f t="shared" ref="O3:O66" si="4">(K3/N3)*100</f>
        <v>2.7765537821853674</v>
      </c>
      <c r="P3" s="25">
        <v>5.1069070340007006</v>
      </c>
      <c r="Q3" s="25">
        <f t="shared" ref="Q3:Q66" si="5">((4/3)*(3.14)*(E3/2)*(F3/2)*((E3+F3/2)/2))-L3</f>
        <v>122149.93150386766</v>
      </c>
      <c r="R3" s="8">
        <v>0.34745161516453849</v>
      </c>
      <c r="S3" s="8">
        <v>1.271801372637438E-3</v>
      </c>
      <c r="T3" s="24">
        <v>6571.8633239210603</v>
      </c>
      <c r="U3" s="24">
        <v>1279.307004194897</v>
      </c>
      <c r="V3" s="24">
        <f>U3/(1+(BR3/100))</f>
        <v>1279.307004194897</v>
      </c>
      <c r="W3" s="24">
        <v>6556.4914290371107</v>
      </c>
      <c r="X3" s="24">
        <v>6569.2939968682876</v>
      </c>
      <c r="Y3" s="25">
        <v>2.7</v>
      </c>
      <c r="AA3" s="110">
        <f>T3/(1+(BR3/100))</f>
        <v>6571.8633239210603</v>
      </c>
      <c r="AB3" s="24"/>
      <c r="AC3" s="24"/>
      <c r="AD3" s="24"/>
      <c r="AE3" s="24"/>
      <c r="AF3" s="24"/>
      <c r="AG3" s="24"/>
      <c r="AH3" s="111"/>
      <c r="AI3" s="24"/>
      <c r="AJ3" s="24"/>
      <c r="AK3" s="112"/>
      <c r="AL3" s="8"/>
      <c r="AM3" s="8"/>
      <c r="AN3" s="94"/>
      <c r="AO3" s="24"/>
      <c r="AP3" s="24"/>
      <c r="AQ3" s="24"/>
      <c r="AR3" s="112"/>
      <c r="AS3" s="24"/>
      <c r="AT3" s="24"/>
      <c r="AU3" s="24"/>
      <c r="AV3" s="112"/>
      <c r="AW3" s="24"/>
      <c r="AX3" s="24"/>
      <c r="AY3" s="24"/>
      <c r="AZ3" s="112"/>
      <c r="BA3" s="25"/>
      <c r="BC3" s="24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S3"/>
      <c r="BV3" s="24"/>
      <c r="BW3" s="25"/>
      <c r="BX3" s="25">
        <v>78.999324273545497</v>
      </c>
      <c r="BY3" s="25">
        <v>80.11216482879162</v>
      </c>
      <c r="BZ3" s="24"/>
      <c r="CD3" s="25"/>
      <c r="CE3" s="25"/>
      <c r="CF3" s="95"/>
      <c r="CG3" s="8"/>
      <c r="CH3" s="8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</row>
    <row r="4" spans="1:147" s="85" customFormat="1" x14ac:dyDescent="0.2">
      <c r="A4" s="85" t="s">
        <v>945</v>
      </c>
      <c r="B4" s="85">
        <v>110</v>
      </c>
      <c r="C4" s="85">
        <v>79</v>
      </c>
      <c r="D4" s="85">
        <v>41</v>
      </c>
      <c r="E4" s="86">
        <v>72.093999999999994</v>
      </c>
      <c r="F4" s="86">
        <v>48.41</v>
      </c>
      <c r="G4" s="86">
        <f t="shared" si="0"/>
        <v>53.834666666666664</v>
      </c>
      <c r="H4" s="86">
        <v>18.317</v>
      </c>
      <c r="I4" s="86">
        <v>18.317</v>
      </c>
      <c r="J4" s="86">
        <v>18.317</v>
      </c>
      <c r="K4" s="86">
        <v>3216.1880499301369</v>
      </c>
      <c r="L4" s="86"/>
      <c r="M4" s="86">
        <v>74885.280219933324</v>
      </c>
      <c r="N4" s="25">
        <f t="shared" si="3"/>
        <v>110048.48545881516</v>
      </c>
      <c r="O4" s="25">
        <f t="shared" si="4"/>
        <v>2.9225191391968512</v>
      </c>
      <c r="P4" s="86">
        <v>4.2948200774363086</v>
      </c>
      <c r="Q4" s="25">
        <f t="shared" si="5"/>
        <v>175887.2585341307</v>
      </c>
      <c r="R4" s="87">
        <v>0.29062396425948861</v>
      </c>
      <c r="S4" s="87">
        <v>6.8486371381764333E-3</v>
      </c>
      <c r="T4" s="88">
        <v>4533.215413664745</v>
      </c>
      <c r="U4" s="88">
        <v>907.81736760563774</v>
      </c>
      <c r="V4" s="88">
        <f>U4/(1+(BR4/100))</f>
        <v>851.69093498980931</v>
      </c>
      <c r="W4" s="88">
        <v>4509.7007132638591</v>
      </c>
      <c r="X4" s="88">
        <v>4487.2537133588867</v>
      </c>
      <c r="Y4" s="86">
        <v>2.7534046428134129</v>
      </c>
      <c r="Z4" s="113">
        <v>5.4068325465439472E-2</v>
      </c>
      <c r="AA4" s="114">
        <f>T4/(1+(BR4/100))</f>
        <v>4252.9462554317897</v>
      </c>
      <c r="AB4" s="88">
        <f t="shared" ref="AB4:AB26" si="6">T4+AH4</f>
        <v>7719.5535665350581</v>
      </c>
      <c r="AC4" s="88">
        <v>7242.2868623089007</v>
      </c>
      <c r="AD4" s="88">
        <f t="shared" si="1"/>
        <v>7242.2868623089007</v>
      </c>
      <c r="AE4" s="88">
        <f t="shared" ref="AE4:AE26" si="7">SQRT((U4^2)+((AJ4)^2))</f>
        <v>911.63837209910139</v>
      </c>
      <c r="AF4" s="88">
        <f t="shared" ref="AF4:AF26" si="8">AD4+AE4</f>
        <v>8153.9252344080023</v>
      </c>
      <c r="AG4" s="88">
        <f t="shared" si="2"/>
        <v>6330.6484902097991</v>
      </c>
      <c r="AH4" s="89">
        <v>3186.3381528703135</v>
      </c>
      <c r="AI4" s="88">
        <f t="shared" ref="AI4:AI10" si="9">AH4/(1+(BR4/100))</f>
        <v>2989.3406068771114</v>
      </c>
      <c r="AJ4" s="88">
        <f t="shared" ref="AJ4:AJ66" si="10">AK4/2</f>
        <v>83.379545195869184</v>
      </c>
      <c r="AK4" s="90">
        <v>166.75909039173837</v>
      </c>
      <c r="AL4" s="87">
        <v>1.3154100931136734</v>
      </c>
      <c r="AM4" s="87">
        <f t="shared" ref="AM4:AM66" si="11">AN4/2</f>
        <v>2.0517170689771571E-2</v>
      </c>
      <c r="AN4" s="91">
        <v>4.1034341379543142E-2</v>
      </c>
      <c r="AO4" s="88">
        <v>1185.5109037650418</v>
      </c>
      <c r="AP4" s="88">
        <f t="shared" ref="AP4:AP10" si="12">AO4/(1+(BR4/100))</f>
        <v>1112.2158774416378</v>
      </c>
      <c r="AQ4" s="88">
        <f t="shared" ref="AQ4:AQ66" si="13">AR4/2</f>
        <v>11.126260611651741</v>
      </c>
      <c r="AR4" s="90">
        <v>22.252521223303482</v>
      </c>
      <c r="AS4" s="88">
        <v>2729.9701158110038</v>
      </c>
      <c r="AT4" s="88">
        <f t="shared" ref="AT4:AT10" si="14">AS4/(1+(BR4/100))</f>
        <v>2561.1878373308973</v>
      </c>
      <c r="AU4" s="88">
        <f t="shared" ref="AU4:AU66" si="15">AV4/2</f>
        <v>47.573318651701747</v>
      </c>
      <c r="AV4" s="90">
        <v>95.146637303403494</v>
      </c>
      <c r="AW4" s="88">
        <v>463.39939762003371</v>
      </c>
      <c r="AX4" s="88">
        <f t="shared" ref="AX4:AX10" si="16">AW4/(1+(BR4/100))</f>
        <v>434.74941140823125</v>
      </c>
      <c r="AY4" s="88">
        <f t="shared" ref="AY4:AY66" si="17">AZ4/2</f>
        <v>12.558927248932106</v>
      </c>
      <c r="AZ4" s="90">
        <v>25.117854497864212</v>
      </c>
      <c r="BA4" s="25">
        <f t="shared" ref="BA4:BA67" si="18">AP4/AX4</f>
        <v>2.5582918533206778</v>
      </c>
      <c r="BC4" s="88">
        <f>((AA4)/(AD4))*100</f>
        <v>58.723802802750555</v>
      </c>
      <c r="BD4" s="87">
        <v>43.82</v>
      </c>
      <c r="BE4" s="87">
        <v>3.742</v>
      </c>
      <c r="BF4" s="87">
        <v>13.856999999999999</v>
      </c>
      <c r="BG4" s="87">
        <v>3.944</v>
      </c>
      <c r="BH4" s="87">
        <v>8.5030000000000001</v>
      </c>
      <c r="BI4" s="87">
        <f t="shared" ref="BI4:BI66" si="19">(BH4)+(BG4*0.8998)</f>
        <v>12.0518112</v>
      </c>
      <c r="BJ4" s="87">
        <v>0.14499999999999999</v>
      </c>
      <c r="BK4" s="87">
        <v>6.9729999999999999</v>
      </c>
      <c r="BL4" s="87">
        <v>12.505000000000001</v>
      </c>
      <c r="BM4" s="87">
        <v>3.4049999999999998</v>
      </c>
      <c r="BN4" s="87">
        <v>1.141</v>
      </c>
      <c r="BO4" s="87">
        <v>7.0000000000000001E-3</v>
      </c>
      <c r="BP4" s="87">
        <v>0.73299999999999998</v>
      </c>
      <c r="BQ4" s="87">
        <v>1.224</v>
      </c>
      <c r="BR4" s="85">
        <f t="shared" ref="BR4:BR66" si="20">ABS(BS4)</f>
        <v>6.59</v>
      </c>
      <c r="BS4" s="85">
        <v>-6.59</v>
      </c>
      <c r="BT4" s="85">
        <v>106.59</v>
      </c>
      <c r="BU4" s="85">
        <v>0.93</v>
      </c>
      <c r="BV4" s="88">
        <v>549.79999999999995</v>
      </c>
      <c r="BW4" s="86">
        <v>82.475010332667864</v>
      </c>
      <c r="BX4" s="86">
        <v>82.653588917770676</v>
      </c>
      <c r="BY4" s="86">
        <v>82.983514570479812</v>
      </c>
      <c r="BZ4" s="88">
        <v>1177.33657406777</v>
      </c>
      <c r="CA4" s="85">
        <v>5390</v>
      </c>
      <c r="CB4" s="85">
        <v>4900</v>
      </c>
      <c r="CC4" s="85">
        <v>5850</v>
      </c>
      <c r="CD4" s="86">
        <v>19.078688632402748</v>
      </c>
      <c r="CE4" s="86">
        <v>17.467429548518631</v>
      </c>
      <c r="CF4" s="92">
        <v>20.59129920094702</v>
      </c>
      <c r="CG4" s="8">
        <v>8.58750382186034E-2</v>
      </c>
      <c r="CH4" s="8">
        <v>0.91412496178139657</v>
      </c>
      <c r="CI4" s="8">
        <v>0.86120185560715534</v>
      </c>
      <c r="CJ4" s="85" t="s">
        <v>76</v>
      </c>
      <c r="CK4" s="86">
        <v>79029.672487834701</v>
      </c>
      <c r="CL4" s="86">
        <v>96072.777192075198</v>
      </c>
      <c r="CM4" s="86">
        <v>97340.682869039403</v>
      </c>
      <c r="CN4" s="86">
        <v>34.645820377516202</v>
      </c>
      <c r="CO4" s="86">
        <v>23718.038342806001</v>
      </c>
      <c r="CP4" s="86">
        <v>375.76094636326297</v>
      </c>
      <c r="CQ4" s="86">
        <v>143.85553076657899</v>
      </c>
      <c r="CR4" s="86">
        <v>42.645834738518701</v>
      </c>
      <c r="CS4" s="86">
        <v>108.3412674906</v>
      </c>
      <c r="CT4" s="86">
        <v>125.327400036057</v>
      </c>
      <c r="CU4" s="86">
        <v>105.36724012752499</v>
      </c>
      <c r="CV4" s="86">
        <v>22.911278756258302</v>
      </c>
      <c r="CW4" s="86">
        <v>1.3808786964705</v>
      </c>
      <c r="CX4" s="86">
        <v>26.0570203218895</v>
      </c>
      <c r="CY4" s="86">
        <v>977.363104767349</v>
      </c>
      <c r="CZ4" s="86">
        <v>30.915354357499002</v>
      </c>
      <c r="DA4" s="86">
        <v>256.79421690644102</v>
      </c>
      <c r="DB4" s="86">
        <v>64.893039468515397</v>
      </c>
      <c r="DC4" s="86">
        <v>0.34523871413687701</v>
      </c>
      <c r="DD4" s="86">
        <v>413.63971487073502</v>
      </c>
      <c r="DE4" s="86">
        <v>60.4375482788748</v>
      </c>
      <c r="DF4" s="86">
        <v>121.940129102307</v>
      </c>
      <c r="DG4" s="86">
        <v>14.5504695214275</v>
      </c>
      <c r="DH4" s="86">
        <v>57.295825196651897</v>
      </c>
      <c r="DI4" s="86">
        <v>11.219848131706501</v>
      </c>
      <c r="DJ4" s="86">
        <v>3.4780941377313299</v>
      </c>
      <c r="DK4" s="86">
        <v>9.3998398029965493</v>
      </c>
      <c r="DL4" s="86">
        <v>1.28600373204441</v>
      </c>
      <c r="DM4" s="86">
        <v>6.7219198422995099</v>
      </c>
      <c r="DN4" s="86">
        <v>1.16710284150643</v>
      </c>
      <c r="DO4" s="86">
        <v>2.85772436634611</v>
      </c>
      <c r="DP4" s="86">
        <v>0.39291094207252197</v>
      </c>
      <c r="DQ4" s="86">
        <v>2.1591228826739801</v>
      </c>
      <c r="DR4" s="86">
        <v>0.29868997059353702</v>
      </c>
      <c r="DS4" s="86">
        <v>6.2593252983016701</v>
      </c>
      <c r="DT4" s="86">
        <v>3.8661707356008002</v>
      </c>
      <c r="DU4" s="86">
        <v>2.80103306456293</v>
      </c>
      <c r="DV4" s="86">
        <v>5.3395343391810401</v>
      </c>
      <c r="DW4" s="86">
        <v>1.5214964888984599</v>
      </c>
      <c r="DX4" s="85" t="s">
        <v>78</v>
      </c>
      <c r="DY4" s="86">
        <v>2.0023084852055599</v>
      </c>
      <c r="DZ4" s="86">
        <v>90.331274970086199</v>
      </c>
      <c r="EA4" s="86">
        <v>262718.73861039599</v>
      </c>
      <c r="EB4" s="86">
        <v>221.99697862970501</v>
      </c>
      <c r="EC4" s="86">
        <v>184060</v>
      </c>
      <c r="ED4" s="86">
        <v>183065.94445301901</v>
      </c>
      <c r="EE4" s="86">
        <v>73.415640288528706</v>
      </c>
      <c r="EF4" s="86">
        <v>2277.6681604939499</v>
      </c>
      <c r="EG4" s="86">
        <v>2431.4338497869599</v>
      </c>
      <c r="EH4" s="86">
        <v>4.9369585135187997</v>
      </c>
      <c r="EI4" s="86">
        <v>157.87400528750899</v>
      </c>
      <c r="EJ4" s="86">
        <v>5.31257472270969</v>
      </c>
      <c r="EK4" s="86">
        <v>144.146341433098</v>
      </c>
      <c r="EL4" s="86">
        <v>1857.3327622096499</v>
      </c>
      <c r="EM4" s="86">
        <v>128405.124618944</v>
      </c>
      <c r="EN4" s="86">
        <v>186.73774188802599</v>
      </c>
      <c r="EO4" s="86">
        <v>1451.54484774509</v>
      </c>
      <c r="EP4" s="86">
        <v>2.8836395536612098</v>
      </c>
      <c r="EQ4" s="86">
        <v>120.156661184813</v>
      </c>
    </row>
    <row r="5" spans="1:147" s="85" customFormat="1" x14ac:dyDescent="0.2">
      <c r="A5" s="85" t="s">
        <v>946</v>
      </c>
      <c r="B5" s="85">
        <v>116</v>
      </c>
      <c r="C5" s="85">
        <v>86</v>
      </c>
      <c r="D5" s="85">
        <v>15</v>
      </c>
      <c r="E5" s="86">
        <v>23.085999999999999</v>
      </c>
      <c r="F5" s="86">
        <v>19.986999999999998</v>
      </c>
      <c r="G5" s="86">
        <f t="shared" si="0"/>
        <v>19.357666666666663</v>
      </c>
      <c r="H5" s="86">
        <v>6.2450000000000001</v>
      </c>
      <c r="I5" s="86">
        <v>6.2450000000000001</v>
      </c>
      <c r="J5" s="86">
        <v>6.2450000000000001</v>
      </c>
      <c r="K5" s="86">
        <v>127.46053170541666</v>
      </c>
      <c r="L5" s="86"/>
      <c r="M5" s="86">
        <v>3622.1460736999993</v>
      </c>
      <c r="N5" s="25">
        <f t="shared" si="3"/>
        <v>5200.5565944160016</v>
      </c>
      <c r="O5" s="25">
        <f t="shared" si="4"/>
        <v>2.4509017331390064</v>
      </c>
      <c r="P5" s="86">
        <v>3.5189230117165469</v>
      </c>
      <c r="Q5" s="25">
        <f t="shared" si="5"/>
        <v>7987.9187363306082</v>
      </c>
      <c r="R5" s="87">
        <v>0</v>
      </c>
      <c r="S5" s="87"/>
      <c r="T5" s="88"/>
      <c r="U5" s="88"/>
      <c r="V5" s="88"/>
      <c r="W5" s="88"/>
      <c r="X5" s="88"/>
      <c r="Y5" s="86">
        <v>2.7692644306371981</v>
      </c>
      <c r="Z5" s="113">
        <v>5.3113490226399968E-2</v>
      </c>
      <c r="AA5" s="114"/>
      <c r="AB5" s="88"/>
      <c r="AC5" s="88"/>
      <c r="AD5" s="88"/>
      <c r="AE5" s="88"/>
      <c r="AF5" s="88"/>
      <c r="AG5" s="88"/>
      <c r="AH5" s="89">
        <v>5826.9829250305711</v>
      </c>
      <c r="AI5" s="88">
        <f t="shared" si="9"/>
        <v>5586.2169734738491</v>
      </c>
      <c r="AJ5" s="88">
        <f t="shared" si="10"/>
        <v>213.64468077606412</v>
      </c>
      <c r="AK5" s="90">
        <v>427.28936155212824</v>
      </c>
      <c r="AL5" s="87">
        <v>1.0978581683400128</v>
      </c>
      <c r="AM5" s="87">
        <f t="shared" si="11"/>
        <v>1.9894286669970822E-2</v>
      </c>
      <c r="AN5" s="91">
        <v>3.9788573339941645E-2</v>
      </c>
      <c r="AO5" s="88">
        <v>1170.0858100930238</v>
      </c>
      <c r="AP5" s="88">
        <f t="shared" si="12"/>
        <v>1121.7388650110477</v>
      </c>
      <c r="AQ5" s="88">
        <f t="shared" si="13"/>
        <v>29.189733744998296</v>
      </c>
      <c r="AR5" s="90">
        <v>58.379467489996593</v>
      </c>
      <c r="AS5" s="88">
        <v>2597.8494689252229</v>
      </c>
      <c r="AT5" s="88">
        <f t="shared" si="14"/>
        <v>2490.5085504028598</v>
      </c>
      <c r="AU5" s="88">
        <f t="shared" si="15"/>
        <v>59.330247663643476</v>
      </c>
      <c r="AV5" s="90">
        <v>118.66049532728695</v>
      </c>
      <c r="AW5" s="88">
        <v>434.45167576941702</v>
      </c>
      <c r="AX5" s="88">
        <f t="shared" si="16"/>
        <v>416.50050404507436</v>
      </c>
      <c r="AY5" s="88">
        <f t="shared" si="17"/>
        <v>13.129874656376206</v>
      </c>
      <c r="AZ5" s="90">
        <v>26.259749312752412</v>
      </c>
      <c r="BA5" s="25">
        <f t="shared" si="18"/>
        <v>2.6932473169099724</v>
      </c>
      <c r="BC5" s="88"/>
      <c r="BD5" s="87">
        <v>43.567</v>
      </c>
      <c r="BE5" s="87">
        <v>3.7639999999999998</v>
      </c>
      <c r="BF5" s="87">
        <v>13.861000000000001</v>
      </c>
      <c r="BG5" s="87">
        <v>3.9860000000000002</v>
      </c>
      <c r="BH5" s="87">
        <v>8.51</v>
      </c>
      <c r="BI5" s="87">
        <f t="shared" si="19"/>
        <v>12.096602799999999</v>
      </c>
      <c r="BJ5" s="87">
        <v>0.17</v>
      </c>
      <c r="BK5" s="87">
        <v>6.9790000000000001</v>
      </c>
      <c r="BL5" s="87">
        <v>12.618</v>
      </c>
      <c r="BM5" s="87">
        <v>3.42</v>
      </c>
      <c r="BN5" s="87">
        <v>1.2070000000000001</v>
      </c>
      <c r="BO5" s="87">
        <v>2.5000000000000001E-2</v>
      </c>
      <c r="BP5" s="87">
        <v>0.83899999999999997</v>
      </c>
      <c r="BQ5" s="87">
        <v>1.0529999999999999</v>
      </c>
      <c r="BR5" s="85">
        <f t="shared" si="20"/>
        <v>4.3099999999999996</v>
      </c>
      <c r="BS5" s="85">
        <v>-4.3099999999999996</v>
      </c>
      <c r="BT5" s="85">
        <v>104.31</v>
      </c>
      <c r="BU5" s="85">
        <v>0.95399999999999996</v>
      </c>
      <c r="BV5" s="88">
        <v>533.6</v>
      </c>
      <c r="BW5" s="86">
        <v>82.614644308782047</v>
      </c>
      <c r="BX5" s="86">
        <v>82.653588917770676</v>
      </c>
      <c r="BY5" s="86">
        <v>82.983514570479812</v>
      </c>
      <c r="BZ5" s="88">
        <v>1182.0207142545801</v>
      </c>
      <c r="CA5" s="85">
        <v>4390</v>
      </c>
      <c r="CB5" s="85">
        <v>4260</v>
      </c>
      <c r="CC5" s="85">
        <v>4510</v>
      </c>
      <c r="CD5" s="86">
        <v>15.790404787741281</v>
      </c>
      <c r="CE5" s="86">
        <v>15.362927887935291</v>
      </c>
      <c r="CF5" s="92">
        <v>16.184998849100651</v>
      </c>
      <c r="CG5" s="8">
        <v>7.3993466042667669E-2</v>
      </c>
      <c r="CH5" s="8">
        <v>0.92600653395733235</v>
      </c>
      <c r="CI5" s="87"/>
      <c r="CJ5" s="85" t="s">
        <v>85</v>
      </c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5" t="s">
        <v>86</v>
      </c>
      <c r="DY5" s="86">
        <v>2.0326253934408598</v>
      </c>
      <c r="DZ5" s="86">
        <v>88.218017656895697</v>
      </c>
      <c r="EA5" s="86">
        <v>266312.72098241898</v>
      </c>
      <c r="EB5" s="86">
        <v>213.43034393496399</v>
      </c>
      <c r="EC5" s="86">
        <v>184950.964515753</v>
      </c>
      <c r="ED5" s="86">
        <v>185065.841591139</v>
      </c>
      <c r="EE5" s="86">
        <v>67.697362986641295</v>
      </c>
      <c r="EF5" s="86">
        <v>2262.4909440430702</v>
      </c>
      <c r="EG5" s="86">
        <v>2468.1276342908</v>
      </c>
      <c r="EH5" s="86">
        <v>4.9064277358226596</v>
      </c>
      <c r="EI5" s="86">
        <v>145.48411777809</v>
      </c>
      <c r="EJ5" s="86">
        <v>5.0969363996043597</v>
      </c>
      <c r="EK5" s="86">
        <v>172.95680920692399</v>
      </c>
      <c r="EL5" s="86">
        <v>1826.4204711632001</v>
      </c>
      <c r="EM5" s="86">
        <v>125841.136860452</v>
      </c>
      <c r="EN5" s="86">
        <v>185.156733293315</v>
      </c>
      <c r="EO5" s="86">
        <v>1531.6297711577899</v>
      </c>
      <c r="EP5" s="86">
        <v>2.7073947988811899</v>
      </c>
      <c r="EQ5" s="86">
        <v>125.330624642776</v>
      </c>
    </row>
    <row r="6" spans="1:147" s="85" customFormat="1" x14ac:dyDescent="0.2">
      <c r="A6" s="85" t="s">
        <v>947</v>
      </c>
      <c r="C6" s="85">
        <v>41</v>
      </c>
      <c r="D6" s="85">
        <v>26</v>
      </c>
      <c r="E6" s="86">
        <v>55.798000000000002</v>
      </c>
      <c r="F6" s="86">
        <v>49.628999999999998</v>
      </c>
      <c r="G6" s="86">
        <f t="shared" si="0"/>
        <v>43.808999999999997</v>
      </c>
      <c r="H6" s="86">
        <v>15.858000000000001</v>
      </c>
      <c r="I6" s="86">
        <v>15.858000000000001</v>
      </c>
      <c r="J6" s="86">
        <v>15.858000000000001</v>
      </c>
      <c r="K6" s="86">
        <v>2087.0057145592805</v>
      </c>
      <c r="L6" s="86">
        <v>71.318484523000024</v>
      </c>
      <c r="M6" s="86">
        <v>37608.248452956999</v>
      </c>
      <c r="N6" s="25">
        <f t="shared" si="3"/>
        <v>76321.829660048228</v>
      </c>
      <c r="O6" s="25">
        <f t="shared" si="4"/>
        <v>2.7344807165331284</v>
      </c>
      <c r="P6" s="86">
        <v>5.5493297359217664</v>
      </c>
      <c r="Q6" s="25">
        <f t="shared" si="5"/>
        <v>116753.45419807725</v>
      </c>
      <c r="R6" s="87">
        <v>0.38012585918572211</v>
      </c>
      <c r="S6" s="87">
        <v>6.9489623208841564E-3</v>
      </c>
      <c r="T6" s="88">
        <v>7653.2793702419158</v>
      </c>
      <c r="U6" s="88">
        <v>1528.039204432381</v>
      </c>
      <c r="V6" s="88">
        <f t="shared" ref="V6:V26" si="21">U6/(1+(BR6/100))</f>
        <v>1420.7709943583275</v>
      </c>
      <c r="W6" s="88">
        <v>7722.8372668333604</v>
      </c>
      <c r="X6" s="88">
        <v>7663.7565689075172</v>
      </c>
      <c r="Y6" s="86">
        <v>2.7562612466157228</v>
      </c>
      <c r="Z6" s="113">
        <v>5.44145551062113E-2</v>
      </c>
      <c r="AA6" s="114">
        <f t="shared" ref="AA6:AA26" si="22">T6/(1+(BR6/100))</f>
        <v>7116.0198700529209</v>
      </c>
      <c r="AB6" s="88">
        <f t="shared" si="6"/>
        <v>11497.27085007108</v>
      </c>
      <c r="AC6" s="88">
        <v>10690.163505412442</v>
      </c>
      <c r="AD6" s="88">
        <f t="shared" si="1"/>
        <v>10690.163505412442</v>
      </c>
      <c r="AE6" s="88">
        <f t="shared" si="7"/>
        <v>1532.3968772578303</v>
      </c>
      <c r="AF6" s="88">
        <f t="shared" si="8"/>
        <v>12222.560382670272</v>
      </c>
      <c r="AG6" s="88">
        <f t="shared" si="2"/>
        <v>9157.7666281546117</v>
      </c>
      <c r="AH6" s="89">
        <v>3843.9914798291643</v>
      </c>
      <c r="AI6" s="88">
        <f t="shared" si="9"/>
        <v>3574.1436353595209</v>
      </c>
      <c r="AJ6" s="88">
        <f t="shared" si="10"/>
        <v>115.48324184575934</v>
      </c>
      <c r="AK6" s="90">
        <v>230.96648369151868</v>
      </c>
      <c r="AL6" s="87">
        <v>1.2474856457320411</v>
      </c>
      <c r="AM6" s="87">
        <f t="shared" si="11"/>
        <v>1.9719673372291514E-2</v>
      </c>
      <c r="AN6" s="91">
        <v>3.9439346744583027E-2</v>
      </c>
      <c r="AO6" s="88">
        <v>1354.5579560660087</v>
      </c>
      <c r="AP6" s="88">
        <f t="shared" si="12"/>
        <v>1259.4681134969865</v>
      </c>
      <c r="AQ6" s="88">
        <f t="shared" si="13"/>
        <v>13.834944916352729</v>
      </c>
      <c r="AR6" s="90">
        <v>27.669889832705458</v>
      </c>
      <c r="AS6" s="88">
        <v>3221.5356906537577</v>
      </c>
      <c r="AT6" s="88">
        <f t="shared" si="14"/>
        <v>2995.3841847082826</v>
      </c>
      <c r="AU6" s="88">
        <f t="shared" si="15"/>
        <v>56.227911371968176</v>
      </c>
      <c r="AV6" s="90">
        <v>112.45582274393635</v>
      </c>
      <c r="AW6" s="88">
        <v>548.7603426604494</v>
      </c>
      <c r="AX6" s="88">
        <f t="shared" si="16"/>
        <v>510.23741762942768</v>
      </c>
      <c r="AY6" s="88">
        <f t="shared" si="17"/>
        <v>15.360534320197468</v>
      </c>
      <c r="AZ6" s="90">
        <v>30.721068640394936</v>
      </c>
      <c r="BA6" s="25">
        <f t="shared" si="18"/>
        <v>2.4683962210151074</v>
      </c>
      <c r="BC6" s="88">
        <f>((AA6)/(AD6))*100</f>
        <v>66.566052674966784</v>
      </c>
      <c r="BD6" s="87">
        <v>43.52</v>
      </c>
      <c r="BE6" s="87">
        <v>3.7010000000000001</v>
      </c>
      <c r="BF6" s="87">
        <v>13.818</v>
      </c>
      <c r="BG6" s="87">
        <v>3.9470000000000001</v>
      </c>
      <c r="BH6" s="87">
        <v>8.4380000000000006</v>
      </c>
      <c r="BI6" s="87">
        <f t="shared" si="19"/>
        <v>11.989510600000001</v>
      </c>
      <c r="BJ6" s="87">
        <v>0.107</v>
      </c>
      <c r="BK6" s="87">
        <v>7.3319999999999999</v>
      </c>
      <c r="BL6" s="87">
        <v>12.417999999999999</v>
      </c>
      <c r="BM6" s="87">
        <v>3.4489999999999998</v>
      </c>
      <c r="BN6" s="87">
        <v>1.2210000000000001</v>
      </c>
      <c r="BO6" s="87">
        <v>7.0000000000000001E-3</v>
      </c>
      <c r="BP6" s="87">
        <v>0.88500000000000001</v>
      </c>
      <c r="BQ6" s="87">
        <v>1.155</v>
      </c>
      <c r="BR6" s="85">
        <f t="shared" si="20"/>
        <v>7.55</v>
      </c>
      <c r="BS6" s="85">
        <v>-7.55</v>
      </c>
      <c r="BT6" s="85">
        <v>107.55</v>
      </c>
      <c r="BU6" s="85">
        <v>0.92100000000000004</v>
      </c>
      <c r="BV6" s="88">
        <v>542.29999999999995</v>
      </c>
      <c r="BW6" s="86">
        <v>83.259021863995599</v>
      </c>
      <c r="BX6" s="86">
        <v>83.491650561908997</v>
      </c>
      <c r="BY6" s="86">
        <v>82.72208733482077</v>
      </c>
      <c r="BZ6" s="88">
        <v>1189.0972732425</v>
      </c>
      <c r="CA6" s="85">
        <v>6870</v>
      </c>
      <c r="CB6" s="85">
        <v>6180</v>
      </c>
      <c r="CC6" s="85">
        <v>7510</v>
      </c>
      <c r="CD6" s="86">
        <v>23.945348722501731</v>
      </c>
      <c r="CE6" s="86">
        <v>21.676432869685311</v>
      </c>
      <c r="CF6" s="92">
        <v>26.049850383085069</v>
      </c>
      <c r="CG6" s="8">
        <v>6.6577941544531019E-2</v>
      </c>
      <c r="CH6" s="8">
        <v>0.93342205845546899</v>
      </c>
      <c r="CI6" s="8">
        <v>0.78297645314007758</v>
      </c>
      <c r="CJ6" s="85" t="s">
        <v>100</v>
      </c>
      <c r="CK6" s="86">
        <v>79997.455438829405</v>
      </c>
      <c r="CL6" s="86">
        <v>95846.575950924598</v>
      </c>
      <c r="CM6" s="86">
        <v>95917.863689855905</v>
      </c>
      <c r="CN6" s="86">
        <v>34.794555389915303</v>
      </c>
      <c r="CO6" s="86">
        <v>24369.446570618598</v>
      </c>
      <c r="CP6" s="86">
        <v>382.69018108778897</v>
      </c>
      <c r="CQ6" s="86">
        <v>109.914610509992</v>
      </c>
      <c r="CR6" s="86">
        <v>43.576898216957296</v>
      </c>
      <c r="CS6" s="86">
        <v>129.18787645238299</v>
      </c>
      <c r="CT6" s="86">
        <v>147.95577734943001</v>
      </c>
      <c r="CU6" s="86">
        <v>104.871030207039</v>
      </c>
      <c r="CV6" s="86">
        <v>23.793591749600999</v>
      </c>
      <c r="CW6" s="86">
        <v>2.1135698335934201</v>
      </c>
      <c r="CX6" s="86">
        <v>28.940687730493099</v>
      </c>
      <c r="CY6" s="86">
        <v>1044.5633456411599</v>
      </c>
      <c r="CZ6" s="86">
        <v>33.1184194408591</v>
      </c>
      <c r="DA6" s="86">
        <v>290.48917163070303</v>
      </c>
      <c r="DB6" s="86">
        <v>71.107264137816799</v>
      </c>
      <c r="DC6" s="86">
        <v>3.20633869123952</v>
      </c>
      <c r="DD6" s="86">
        <v>478.42103848404503</v>
      </c>
      <c r="DE6" s="86">
        <v>72.699021853964297</v>
      </c>
      <c r="DF6" s="86">
        <v>142.85513805250201</v>
      </c>
      <c r="DG6" s="86">
        <v>17.848045802503201</v>
      </c>
      <c r="DH6" s="86">
        <v>64.670095281911998</v>
      </c>
      <c r="DI6" s="86">
        <v>11.5279741850857</v>
      </c>
      <c r="DJ6" s="86">
        <v>3.8621861015601602</v>
      </c>
      <c r="DK6" s="86">
        <v>10.168539682313</v>
      </c>
      <c r="DL6" s="86">
        <v>1.4182366451611901</v>
      </c>
      <c r="DM6" s="86">
        <v>7.5394269776374703</v>
      </c>
      <c r="DN6" s="86">
        <v>1.2068765041237901</v>
      </c>
      <c r="DO6" s="86">
        <v>2.9855006012190799</v>
      </c>
      <c r="DP6" s="86">
        <v>0.37559802163568201</v>
      </c>
      <c r="DQ6" s="86">
        <v>2.1387761767102398</v>
      </c>
      <c r="DR6" s="86">
        <v>0.31666629229378002</v>
      </c>
      <c r="DS6" s="86">
        <v>6.66832858026088</v>
      </c>
      <c r="DT6" s="86">
        <v>4.1388919848972998</v>
      </c>
      <c r="DU6" s="86">
        <v>3.0792748844824702</v>
      </c>
      <c r="DV6" s="86">
        <v>7.1844872353393399</v>
      </c>
      <c r="DW6" s="86">
        <v>1.9244063243884599</v>
      </c>
      <c r="DX6" s="85" t="s">
        <v>101</v>
      </c>
      <c r="DY6" s="86">
        <v>2.1172482233257601</v>
      </c>
      <c r="DZ6" s="86">
        <v>95.336356242743705</v>
      </c>
      <c r="EA6" s="86">
        <v>284453.09698558901</v>
      </c>
      <c r="EB6" s="86">
        <v>266.43005764226098</v>
      </c>
      <c r="EC6" s="86">
        <v>183975.93827705001</v>
      </c>
      <c r="ED6" s="86">
        <v>186027.71202794201</v>
      </c>
      <c r="EE6" s="86">
        <v>62.817574673221202</v>
      </c>
      <c r="EF6" s="86">
        <v>1828.5851205249901</v>
      </c>
      <c r="EG6" s="86">
        <v>1935.2961000279099</v>
      </c>
      <c r="EH6" s="86">
        <v>4.7798562687660704</v>
      </c>
      <c r="EI6" s="86">
        <v>119.65763476787301</v>
      </c>
      <c r="EJ6" s="86">
        <v>5.7160892589189496</v>
      </c>
      <c r="EK6" s="86">
        <v>230.57106132158199</v>
      </c>
      <c r="EL6" s="86">
        <v>1557.1656643143399</v>
      </c>
      <c r="EM6" s="86">
        <v>116989.00909275901</v>
      </c>
      <c r="EN6" s="86">
        <v>187.08946079450499</v>
      </c>
      <c r="EO6" s="86">
        <v>1894.2069171564999</v>
      </c>
      <c r="EP6" s="86">
        <v>2.7568803837207798</v>
      </c>
      <c r="EQ6" s="86">
        <v>117.40676769976101</v>
      </c>
    </row>
    <row r="7" spans="1:147" s="85" customFormat="1" x14ac:dyDescent="0.2">
      <c r="A7" s="85" t="s">
        <v>948</v>
      </c>
      <c r="C7" s="85">
        <v>105</v>
      </c>
      <c r="D7" s="85">
        <v>22</v>
      </c>
      <c r="E7" s="86">
        <v>242.03700000000001</v>
      </c>
      <c r="F7" s="86">
        <v>39.823</v>
      </c>
      <c r="G7" s="86">
        <f t="shared" si="0"/>
        <v>101.28666666666668</v>
      </c>
      <c r="H7" s="86">
        <v>31.667000000000002</v>
      </c>
      <c r="I7" s="86">
        <v>26.893000000000001</v>
      </c>
      <c r="J7" s="86">
        <v>29.28</v>
      </c>
      <c r="K7" s="86">
        <v>13049.5532529392</v>
      </c>
      <c r="L7" s="86"/>
      <c r="M7" s="86">
        <v>110972.86887918001</v>
      </c>
      <c r="N7" s="25">
        <f t="shared" si="3"/>
        <v>710882.10959740181</v>
      </c>
      <c r="O7" s="25">
        <f t="shared" si="4"/>
        <v>1.8356845779013393</v>
      </c>
      <c r="P7" s="86">
        <v>11.759228525619807</v>
      </c>
      <c r="Q7" s="25">
        <f t="shared" si="5"/>
        <v>1321326.2065271768</v>
      </c>
      <c r="R7" s="87">
        <v>0.27027283285284198</v>
      </c>
      <c r="S7" s="87">
        <v>5.2208739492845269E-3</v>
      </c>
      <c r="T7" s="88">
        <v>11489.81472442515</v>
      </c>
      <c r="U7" s="88">
        <v>2357.713027144453</v>
      </c>
      <c r="V7" s="88">
        <f t="shared" si="21"/>
        <v>2189.1485860208477</v>
      </c>
      <c r="W7" s="88">
        <v>11675.50417058462</v>
      </c>
      <c r="X7" s="88">
        <v>11626.67092617004</v>
      </c>
      <c r="Y7" s="86">
        <v>2.7661020495195352</v>
      </c>
      <c r="Z7" s="113">
        <v>5.4198829227183352E-2</v>
      </c>
      <c r="AA7" s="114">
        <f t="shared" si="22"/>
        <v>10668.351647562815</v>
      </c>
      <c r="AB7" s="88">
        <f t="shared" si="6"/>
        <v>14746.143704412008</v>
      </c>
      <c r="AC7" s="88">
        <v>13691.869734830092</v>
      </c>
      <c r="AD7" s="88">
        <f t="shared" si="1"/>
        <v>13691.869734830092</v>
      </c>
      <c r="AE7" s="88">
        <f t="shared" si="7"/>
        <v>2358.8637961282634</v>
      </c>
      <c r="AF7" s="88">
        <f t="shared" si="8"/>
        <v>16050.733530958356</v>
      </c>
      <c r="AG7" s="88">
        <f t="shared" si="2"/>
        <v>11333.005938701828</v>
      </c>
      <c r="AH7" s="89">
        <v>3256.328979986858</v>
      </c>
      <c r="AI7" s="88">
        <f t="shared" si="9"/>
        <v>3023.5180872672777</v>
      </c>
      <c r="AJ7" s="88">
        <f t="shared" si="10"/>
        <v>73.67286011810792</v>
      </c>
      <c r="AK7" s="90">
        <v>147.34572023621584</v>
      </c>
      <c r="AL7" s="87">
        <v>1.1370613349351038</v>
      </c>
      <c r="AM7" s="87">
        <f t="shared" si="11"/>
        <v>2.9331612969906457E-2</v>
      </c>
      <c r="AN7" s="91">
        <v>5.8663225939812914E-2</v>
      </c>
      <c r="AO7" s="88">
        <v>1292.6659769638225</v>
      </c>
      <c r="AP7" s="88">
        <f t="shared" si="12"/>
        <v>1200.2469609691946</v>
      </c>
      <c r="AQ7" s="88">
        <f t="shared" si="13"/>
        <v>22.805303661715932</v>
      </c>
      <c r="AR7" s="90">
        <v>45.610607323431864</v>
      </c>
      <c r="AS7" s="88">
        <v>2526.7321655271035</v>
      </c>
      <c r="AT7" s="88">
        <f t="shared" si="14"/>
        <v>2346.083719152371</v>
      </c>
      <c r="AU7" s="88">
        <f t="shared" si="15"/>
        <v>55.445071310511985</v>
      </c>
      <c r="AV7" s="90">
        <v>110.89014262102397</v>
      </c>
      <c r="AW7" s="88">
        <v>501.42566163812319</v>
      </c>
      <c r="AX7" s="88">
        <f t="shared" si="16"/>
        <v>465.57628750057864</v>
      </c>
      <c r="AY7" s="88">
        <f t="shared" si="17"/>
        <v>18.076280425215561</v>
      </c>
      <c r="AZ7" s="90">
        <v>36.152560850431122</v>
      </c>
      <c r="BA7" s="25">
        <f t="shared" si="18"/>
        <v>2.5779812958530512</v>
      </c>
      <c r="BB7" s="85">
        <v>1</v>
      </c>
      <c r="BC7" s="88">
        <f>((AA7)/(AD7))*100</f>
        <v>77.917420003084786</v>
      </c>
      <c r="BD7" s="87">
        <v>43.256999999999998</v>
      </c>
      <c r="BE7" s="87">
        <v>3.7160000000000002</v>
      </c>
      <c r="BF7" s="87">
        <v>13.762</v>
      </c>
      <c r="BG7" s="87">
        <v>3.9940000000000002</v>
      </c>
      <c r="BH7" s="87">
        <v>8.39</v>
      </c>
      <c r="BI7" s="87">
        <f t="shared" si="19"/>
        <v>11.983801200000002</v>
      </c>
      <c r="BJ7" s="87">
        <v>0.15</v>
      </c>
      <c r="BK7" s="87">
        <v>7.3289999999999997</v>
      </c>
      <c r="BL7" s="87">
        <v>12.752000000000001</v>
      </c>
      <c r="BM7" s="87">
        <v>3.472</v>
      </c>
      <c r="BN7" s="87">
        <v>1.2270000000000001</v>
      </c>
      <c r="BO7" s="87">
        <v>8.9999999999999993E-3</v>
      </c>
      <c r="BP7" s="87">
        <v>0.89500000000000002</v>
      </c>
      <c r="BQ7" s="87">
        <v>1.0469999999999999</v>
      </c>
      <c r="BR7" s="85">
        <f t="shared" si="20"/>
        <v>7.7</v>
      </c>
      <c r="BS7" s="85">
        <v>-7.7</v>
      </c>
      <c r="BT7" s="85">
        <v>107.7</v>
      </c>
      <c r="BU7" s="85">
        <v>0.92</v>
      </c>
      <c r="BV7" s="88">
        <v>556.5</v>
      </c>
      <c r="BW7" s="86">
        <v>82.976950824993452</v>
      </c>
      <c r="BX7" s="86">
        <v>83.563194964553688</v>
      </c>
      <c r="BY7" s="86">
        <v>79.597620597622509</v>
      </c>
      <c r="BZ7" s="88">
        <v>1191.3213291239799</v>
      </c>
      <c r="CA7" s="85">
        <v>7830</v>
      </c>
      <c r="CB7" s="85">
        <v>6900</v>
      </c>
      <c r="CC7" s="85">
        <v>8680</v>
      </c>
      <c r="CD7" s="86">
        <v>27.102101213376741</v>
      </c>
      <c r="CE7" s="86">
        <v>24.04399723784157</v>
      </c>
      <c r="CF7" s="92">
        <v>29.897142481338989</v>
      </c>
      <c r="CG7" s="8">
        <v>5.1768851741463583E-2</v>
      </c>
      <c r="CH7" s="8">
        <v>0.94823114825853638</v>
      </c>
      <c r="CI7" s="8">
        <v>0.80581372391144301</v>
      </c>
      <c r="CJ7" s="85" t="s">
        <v>114</v>
      </c>
      <c r="CK7" s="86">
        <v>77911.551809730794</v>
      </c>
      <c r="CL7" s="86">
        <v>98938.421730834394</v>
      </c>
      <c r="CM7" s="86">
        <v>97910.979583548295</v>
      </c>
      <c r="CN7" s="86">
        <v>32.3809777861022</v>
      </c>
      <c r="CO7" s="86">
        <v>23432.618937282401</v>
      </c>
      <c r="CP7" s="86">
        <v>344.59297927366401</v>
      </c>
      <c r="CQ7" s="86">
        <v>117.70478142154801</v>
      </c>
      <c r="CR7" s="86">
        <v>32.492815063826299</v>
      </c>
      <c r="CS7" s="86">
        <v>42.730614081867401</v>
      </c>
      <c r="CT7" s="86">
        <v>36.230223656506297</v>
      </c>
      <c r="CU7" s="86">
        <v>100.033915819686</v>
      </c>
      <c r="CV7" s="86">
        <v>20.8187211838374</v>
      </c>
      <c r="CW7" s="86">
        <v>1.3227840866310301</v>
      </c>
      <c r="CX7" s="86">
        <v>25.305001199705799</v>
      </c>
      <c r="CY7" s="86">
        <v>1075.90040953018</v>
      </c>
      <c r="CZ7" s="86">
        <v>30.616209764527301</v>
      </c>
      <c r="DA7" s="86">
        <v>273.71625303891898</v>
      </c>
      <c r="DB7" s="86">
        <v>70.258823566441194</v>
      </c>
      <c r="DC7" s="86">
        <v>0.32171218629013898</v>
      </c>
      <c r="DD7" s="86">
        <v>451.588175687106</v>
      </c>
      <c r="DE7" s="86">
        <v>71.946990898588894</v>
      </c>
      <c r="DF7" s="86">
        <v>144.89345456004099</v>
      </c>
      <c r="DG7" s="86">
        <v>16.996112213621199</v>
      </c>
      <c r="DH7" s="86">
        <v>62.904401716563001</v>
      </c>
      <c r="DI7" s="86">
        <v>12.700588943420501</v>
      </c>
      <c r="DJ7" s="86">
        <v>3.7750449991956501</v>
      </c>
      <c r="DK7" s="86">
        <v>9.7884978919660295</v>
      </c>
      <c r="DL7" s="86">
        <v>1.22606183888409</v>
      </c>
      <c r="DM7" s="86">
        <v>7.0631304683271496</v>
      </c>
      <c r="DN7" s="86">
        <v>1.25074838932447</v>
      </c>
      <c r="DO7" s="86">
        <v>3.1418491997282101</v>
      </c>
      <c r="DP7" s="86">
        <v>0.38808923606089202</v>
      </c>
      <c r="DQ7" s="86">
        <v>2.1999590230166399</v>
      </c>
      <c r="DR7" s="86">
        <v>0.28451125496083102</v>
      </c>
      <c r="DS7" s="86">
        <v>6.5773834697464499</v>
      </c>
      <c r="DT7" s="86">
        <v>4.1128246151606804</v>
      </c>
      <c r="DU7" s="86">
        <v>2.9057940185225699</v>
      </c>
      <c r="DV7" s="86">
        <v>6.55432068772605</v>
      </c>
      <c r="DW7" s="86">
        <v>1.9496212385593801</v>
      </c>
      <c r="DX7" s="85" t="s">
        <v>115</v>
      </c>
      <c r="DY7" s="86">
        <v>2.0105523234206699</v>
      </c>
      <c r="DZ7" s="86">
        <v>95.385146254397696</v>
      </c>
      <c r="EA7" s="86">
        <v>270265.643107715</v>
      </c>
      <c r="EB7" s="86">
        <v>249.12874525191901</v>
      </c>
      <c r="EC7" s="86">
        <v>183741</v>
      </c>
      <c r="ED7" s="86">
        <v>183045.750560393</v>
      </c>
      <c r="EE7" s="86">
        <v>99.324823719789507</v>
      </c>
      <c r="EF7" s="86">
        <v>2211.2162551085498</v>
      </c>
      <c r="EG7" s="86">
        <v>2341.9988573959599</v>
      </c>
      <c r="EH7" s="86">
        <v>4.7695776783391004</v>
      </c>
      <c r="EI7" s="86">
        <v>135.36582119558599</v>
      </c>
      <c r="EJ7" s="86">
        <v>5.0651826477028301</v>
      </c>
      <c r="EK7" s="86">
        <v>182.09885496970901</v>
      </c>
      <c r="EL7" s="86">
        <v>1723.28378751021</v>
      </c>
      <c r="EM7" s="86">
        <v>121335.79416808901</v>
      </c>
      <c r="EN7" s="86">
        <v>183.94750263368499</v>
      </c>
      <c r="EO7" s="86">
        <v>1744.8021132824099</v>
      </c>
      <c r="EP7" s="86">
        <v>2.8890019793807902</v>
      </c>
      <c r="EQ7" s="86">
        <v>115.003753823089</v>
      </c>
    </row>
    <row r="8" spans="1:147" s="85" customFormat="1" x14ac:dyDescent="0.2">
      <c r="A8" s="85" t="s">
        <v>949</v>
      </c>
      <c r="C8" s="85">
        <v>27</v>
      </c>
      <c r="D8" s="85">
        <v>20</v>
      </c>
      <c r="E8" s="86">
        <v>75.262</v>
      </c>
      <c r="F8" s="86">
        <v>54.441000000000003</v>
      </c>
      <c r="G8" s="86">
        <f t="shared" si="0"/>
        <v>49.901000000000003</v>
      </c>
      <c r="H8" s="86">
        <v>18.495000000000001</v>
      </c>
      <c r="I8" s="86">
        <v>18.495000000000001</v>
      </c>
      <c r="J8" s="86">
        <v>18.495000000000001</v>
      </c>
      <c r="K8" s="86">
        <v>3310.8644802262506</v>
      </c>
      <c r="L8" s="86"/>
      <c r="M8" s="86">
        <v>42885.476739600002</v>
      </c>
      <c r="N8" s="25">
        <f t="shared" si="3"/>
        <v>139059.37473890846</v>
      </c>
      <c r="O8" s="25">
        <f t="shared" si="4"/>
        <v>2.3808998756413069</v>
      </c>
      <c r="P8" s="86">
        <v>7.7202464142576099</v>
      </c>
      <c r="Q8" s="25">
        <f t="shared" si="5"/>
        <v>219750.54349830284</v>
      </c>
      <c r="R8" s="87">
        <v>0.20169118554157739</v>
      </c>
      <c r="S8" s="87">
        <v>4.4935641432033158E-3</v>
      </c>
      <c r="T8" s="88">
        <v>5608.177910590467</v>
      </c>
      <c r="U8" s="88">
        <v>1118.0669584416901</v>
      </c>
      <c r="V8" s="88">
        <f t="shared" si="21"/>
        <v>1032.6655199424495</v>
      </c>
      <c r="W8" s="88">
        <v>5630.1220823523181</v>
      </c>
      <c r="X8" s="88">
        <v>5631.0162499873404</v>
      </c>
      <c r="Y8" s="86">
        <v>2.7764911826785941</v>
      </c>
      <c r="Z8" s="113">
        <v>5.3026340909562292E-2</v>
      </c>
      <c r="AA8" s="114">
        <f t="shared" si="22"/>
        <v>5179.8078051080329</v>
      </c>
      <c r="AB8" s="88">
        <f t="shared" si="6"/>
        <v>8804.9106930636954</v>
      </c>
      <c r="AC8" s="88">
        <v>8132.3641757307614</v>
      </c>
      <c r="AD8" s="88">
        <f t="shared" si="1"/>
        <v>8132.3641757307614</v>
      </c>
      <c r="AE8" s="88">
        <f t="shared" si="7"/>
        <v>1122.4714333892673</v>
      </c>
      <c r="AF8" s="88">
        <f t="shared" si="8"/>
        <v>9254.8356091200294</v>
      </c>
      <c r="AG8" s="88">
        <f t="shared" si="2"/>
        <v>7009.8927423414943</v>
      </c>
      <c r="AH8" s="89">
        <v>3196.7327824732288</v>
      </c>
      <c r="AI8" s="88">
        <f t="shared" si="9"/>
        <v>2952.556370622729</v>
      </c>
      <c r="AJ8" s="88">
        <f t="shared" si="10"/>
        <v>99.339796737783104</v>
      </c>
      <c r="AK8" s="90">
        <v>198.67959347556621</v>
      </c>
      <c r="AL8" s="87">
        <v>0.9529042025836153</v>
      </c>
      <c r="AM8" s="87">
        <f t="shared" si="11"/>
        <v>1.6124221000883808E-2</v>
      </c>
      <c r="AN8" s="91">
        <v>3.2248442001767616E-2</v>
      </c>
      <c r="AO8" s="88">
        <v>1402.9996494701579</v>
      </c>
      <c r="AP8" s="88">
        <f t="shared" si="12"/>
        <v>1295.8341640991575</v>
      </c>
      <c r="AQ8" s="88">
        <f t="shared" si="13"/>
        <v>24.777031861254695</v>
      </c>
      <c r="AR8" s="90">
        <v>49.55406372250939</v>
      </c>
      <c r="AS8" s="88">
        <v>2842.1344509485734</v>
      </c>
      <c r="AT8" s="88">
        <f t="shared" si="14"/>
        <v>2625.0433646888091</v>
      </c>
      <c r="AU8" s="88">
        <f t="shared" si="15"/>
        <v>73.58365763165456</v>
      </c>
      <c r="AV8" s="90">
        <v>147.16731526330912</v>
      </c>
      <c r="AW8" s="88">
        <v>497.11814503478467</v>
      </c>
      <c r="AX8" s="88">
        <f t="shared" si="16"/>
        <v>459.1467119560217</v>
      </c>
      <c r="AY8" s="88">
        <f t="shared" si="17"/>
        <v>14.236056796648977</v>
      </c>
      <c r="AZ8" s="90">
        <v>28.472113593297955</v>
      </c>
      <c r="BA8" s="25">
        <f t="shared" si="18"/>
        <v>2.8222660216355333</v>
      </c>
      <c r="BC8" s="88">
        <f>((AA8)/(AD8))*100</f>
        <v>63.693751204182682</v>
      </c>
      <c r="BD8" s="87">
        <v>43.281999999999996</v>
      </c>
      <c r="BE8" s="87">
        <v>3.7610000000000001</v>
      </c>
      <c r="BF8" s="87">
        <v>13.834</v>
      </c>
      <c r="BG8" s="87">
        <v>4.0119999999999996</v>
      </c>
      <c r="BH8" s="87">
        <v>8.3789999999999996</v>
      </c>
      <c r="BI8" s="87">
        <f t="shared" si="19"/>
        <v>11.988997599999999</v>
      </c>
      <c r="BJ8" s="87">
        <v>0.14199999999999999</v>
      </c>
      <c r="BK8" s="87">
        <v>7.32</v>
      </c>
      <c r="BL8" s="87">
        <v>12.641999999999999</v>
      </c>
      <c r="BM8" s="87">
        <v>3.573</v>
      </c>
      <c r="BN8" s="87">
        <v>1.304</v>
      </c>
      <c r="BO8" s="87">
        <v>8.9999999999999993E-3</v>
      </c>
      <c r="BP8" s="87">
        <v>0.86899999999999999</v>
      </c>
      <c r="BQ8" s="87">
        <v>0.875</v>
      </c>
      <c r="BR8" s="85">
        <f t="shared" si="20"/>
        <v>8.27</v>
      </c>
      <c r="BS8" s="85">
        <v>-8.27</v>
      </c>
      <c r="BT8" s="85">
        <v>108.27</v>
      </c>
      <c r="BU8" s="85">
        <v>0.91500000000000004</v>
      </c>
      <c r="BV8" s="88">
        <v>513.9</v>
      </c>
      <c r="BW8" s="86">
        <v>82.600042554643451</v>
      </c>
      <c r="BX8" s="86">
        <v>83.563194964553688</v>
      </c>
      <c r="BY8" s="86">
        <v>79.597620597622509</v>
      </c>
      <c r="BZ8" s="88">
        <v>1195.27451202887</v>
      </c>
      <c r="CA8" s="85">
        <v>5370</v>
      </c>
      <c r="CB8" s="85">
        <v>4820</v>
      </c>
      <c r="CC8" s="85">
        <v>5890</v>
      </c>
      <c r="CD8" s="86">
        <v>19.01292295550952</v>
      </c>
      <c r="CE8" s="86">
        <v>17.20436684094571</v>
      </c>
      <c r="CF8" s="92">
        <v>20.722830554733481</v>
      </c>
      <c r="CG8" s="8">
        <v>4.9973566248053117E-2</v>
      </c>
      <c r="CH8" s="8">
        <v>0.95002643375194684</v>
      </c>
      <c r="CI8" s="8">
        <v>0.89491487627260968</v>
      </c>
      <c r="CJ8" s="85" t="s">
        <v>122</v>
      </c>
      <c r="CK8" s="86">
        <v>79614.476919316701</v>
      </c>
      <c r="CL8" s="86">
        <v>98421.553681545003</v>
      </c>
      <c r="CM8" s="86">
        <v>97820.975248705596</v>
      </c>
      <c r="CN8" s="86">
        <v>32.3927580457433</v>
      </c>
      <c r="CO8" s="86">
        <v>24484.8822700784</v>
      </c>
      <c r="CP8" s="86">
        <v>378.70095927813401</v>
      </c>
      <c r="CQ8" s="86">
        <v>84.203642405218304</v>
      </c>
      <c r="CR8" s="86">
        <v>43.297137003475697</v>
      </c>
      <c r="CS8" s="86">
        <v>138.45360380445101</v>
      </c>
      <c r="CT8" s="86">
        <v>123.243577763361</v>
      </c>
      <c r="CU8" s="86">
        <v>107.518719809391</v>
      </c>
      <c r="CV8" s="86">
        <v>22.8878904556774</v>
      </c>
      <c r="CW8" s="86">
        <v>1.59655552407445</v>
      </c>
      <c r="CX8" s="86">
        <v>26.916572423510299</v>
      </c>
      <c r="CY8" s="86">
        <v>1058.8357720845499</v>
      </c>
      <c r="CZ8" s="86">
        <v>31.7226054539939</v>
      </c>
      <c r="DA8" s="86">
        <v>277.71190182671</v>
      </c>
      <c r="DB8" s="86">
        <v>71.119455876780705</v>
      </c>
      <c r="DC8" s="86">
        <v>0.72138756112592095</v>
      </c>
      <c r="DD8" s="86">
        <v>460.07752739039199</v>
      </c>
      <c r="DE8" s="86">
        <v>73.335611520952696</v>
      </c>
      <c r="DF8" s="86">
        <v>142.64732804169199</v>
      </c>
      <c r="DG8" s="86">
        <v>17.000981486363301</v>
      </c>
      <c r="DH8" s="86">
        <v>64.0454787226261</v>
      </c>
      <c r="DI8" s="86">
        <v>12.743837566416</v>
      </c>
      <c r="DJ8" s="86">
        <v>3.8553233116621599</v>
      </c>
      <c r="DK8" s="86">
        <v>10.0152100267922</v>
      </c>
      <c r="DL8" s="86">
        <v>1.32401645338709</v>
      </c>
      <c r="DM8" s="86">
        <v>7.2411380757426498</v>
      </c>
      <c r="DN8" s="86">
        <v>1.2436437095925901</v>
      </c>
      <c r="DO8" s="86">
        <v>3.09389406490713</v>
      </c>
      <c r="DP8" s="86">
        <v>0.39417642145297799</v>
      </c>
      <c r="DQ8" s="86">
        <v>2.5118710035993299</v>
      </c>
      <c r="DR8" s="86">
        <v>0.30312423527874099</v>
      </c>
      <c r="DS8" s="86">
        <v>6.4455401226321101</v>
      </c>
      <c r="DT8" s="86">
        <v>4.0576094176359803</v>
      </c>
      <c r="DU8" s="86">
        <v>3.0665744083524502</v>
      </c>
      <c r="DV8" s="86">
        <v>6.6593945766736304</v>
      </c>
      <c r="DW8" s="86">
        <v>1.8402958661705999</v>
      </c>
      <c r="DX8" s="85" t="s">
        <v>123</v>
      </c>
      <c r="DY8" s="86">
        <v>2.61839288720246</v>
      </c>
      <c r="DZ8" s="86">
        <v>107.278928581862</v>
      </c>
      <c r="EA8" s="86">
        <v>265953.73677522701</v>
      </c>
      <c r="EB8" s="86">
        <v>267.00130045343599</v>
      </c>
      <c r="EC8" s="86">
        <v>183193</v>
      </c>
      <c r="ED8" s="86">
        <v>181405.81468342201</v>
      </c>
      <c r="EE8" s="86">
        <v>173.61209001707499</v>
      </c>
      <c r="EF8" s="86">
        <v>2616.63443407265</v>
      </c>
      <c r="EG8" s="86">
        <v>2749.41271770496</v>
      </c>
      <c r="EH8" s="86">
        <v>5.3487680052814399</v>
      </c>
      <c r="EI8" s="86">
        <v>192.99055872485201</v>
      </c>
      <c r="EJ8" s="86">
        <v>5.2287879094694203</v>
      </c>
      <c r="EK8" s="86">
        <v>165.854665093492</v>
      </c>
      <c r="EL8" s="86">
        <v>1913.15174289422</v>
      </c>
      <c r="EM8" s="86">
        <v>124798.87228332199</v>
      </c>
      <c r="EN8" s="86">
        <v>182.810528765801</v>
      </c>
      <c r="EO8" s="86">
        <v>1442.3661511175601</v>
      </c>
      <c r="EP8" s="86">
        <v>2.7802197843496002</v>
      </c>
      <c r="EQ8" s="86">
        <v>125.187161065822</v>
      </c>
    </row>
    <row r="9" spans="1:147" x14ac:dyDescent="0.2">
      <c r="A9" t="s">
        <v>950</v>
      </c>
      <c r="B9">
        <v>188</v>
      </c>
      <c r="C9">
        <v>188</v>
      </c>
      <c r="D9">
        <v>19</v>
      </c>
      <c r="E9" s="25">
        <v>67.941999999999993</v>
      </c>
      <c r="F9" s="25">
        <v>48.701999999999998</v>
      </c>
      <c r="G9" s="25">
        <f t="shared" si="0"/>
        <v>45.214666666666666</v>
      </c>
      <c r="H9" s="25">
        <v>14.116</v>
      </c>
      <c r="I9" s="25">
        <v>14.116</v>
      </c>
      <c r="J9" s="25">
        <v>14.116</v>
      </c>
      <c r="K9" s="25">
        <v>1472.0187664155731</v>
      </c>
      <c r="L9" s="25">
        <v>1917.981278577</v>
      </c>
      <c r="M9" s="25">
        <v>30983.626588662995</v>
      </c>
      <c r="N9" s="25">
        <f t="shared" si="3"/>
        <v>99076.10156527409</v>
      </c>
      <c r="O9" s="25">
        <f t="shared" si="4"/>
        <v>1.485745546261493</v>
      </c>
      <c r="P9" s="25">
        <v>4.7509569682013568</v>
      </c>
      <c r="Q9" s="25">
        <f t="shared" si="5"/>
        <v>157902.44476832723</v>
      </c>
      <c r="R9" s="8">
        <v>0.29983111977548488</v>
      </c>
      <c r="S9" s="8">
        <v>5.1405203744926409E-3</v>
      </c>
      <c r="T9" s="24">
        <v>5157.1617327250451</v>
      </c>
      <c r="U9" s="24">
        <v>1026.526939183469</v>
      </c>
      <c r="V9" s="24">
        <f t="shared" si="21"/>
        <v>987.80498381781092</v>
      </c>
      <c r="W9" s="24">
        <v>5156.6180243640374</v>
      </c>
      <c r="X9" s="24">
        <v>5186.4743059414768</v>
      </c>
      <c r="Y9" s="25">
        <v>2.7621486810115168</v>
      </c>
      <c r="Z9" s="109">
        <v>5.1512488708421282E-2</v>
      </c>
      <c r="AA9" s="110">
        <f t="shared" si="22"/>
        <v>4962.6267635922304</v>
      </c>
      <c r="AB9" s="24">
        <f t="shared" si="6"/>
        <v>8829.5820127519346</v>
      </c>
      <c r="AC9" s="24">
        <v>8496.5184880214929</v>
      </c>
      <c r="AD9" s="24">
        <f t="shared" si="1"/>
        <v>8496.5184880214929</v>
      </c>
      <c r="AE9" s="24">
        <f t="shared" si="7"/>
        <v>1030.409570332838</v>
      </c>
      <c r="AF9" s="24">
        <f t="shared" si="8"/>
        <v>9526.9280583543314</v>
      </c>
      <c r="AG9" s="24">
        <f t="shared" si="2"/>
        <v>7466.1089176886544</v>
      </c>
      <c r="AH9" s="111">
        <v>3672.4202800268895</v>
      </c>
      <c r="AI9" s="24">
        <f t="shared" si="9"/>
        <v>3533.8917244292629</v>
      </c>
      <c r="AJ9" s="24">
        <f t="shared" si="10"/>
        <v>89.366245104751442</v>
      </c>
      <c r="AK9" s="112">
        <v>178.73249020950288</v>
      </c>
      <c r="AL9" s="8">
        <v>1.2749815800383308</v>
      </c>
      <c r="AM9" s="8">
        <f t="shared" si="11"/>
        <v>2.1397072900139293E-2</v>
      </c>
      <c r="AN9" s="94">
        <v>4.2794145800278585E-2</v>
      </c>
      <c r="AO9" s="24">
        <v>1508.8530978047977</v>
      </c>
      <c r="AP9" s="24">
        <f t="shared" si="12"/>
        <v>1451.9371610900673</v>
      </c>
      <c r="AQ9" s="24">
        <f t="shared" si="13"/>
        <v>18.722931637814394</v>
      </c>
      <c r="AR9" s="112">
        <v>37.445863275628788</v>
      </c>
      <c r="AS9" s="24">
        <v>2920.7877455223729</v>
      </c>
      <c r="AT9" s="24">
        <f t="shared" si="14"/>
        <v>2810.6117643594816</v>
      </c>
      <c r="AU9" s="24">
        <f t="shared" si="15"/>
        <v>55.228136801622625</v>
      </c>
      <c r="AV9" s="112">
        <v>110.45627360324525</v>
      </c>
      <c r="AW9" s="24">
        <v>297.70775239967753</v>
      </c>
      <c r="AX9" s="24">
        <f t="shared" si="16"/>
        <v>286.47782178567894</v>
      </c>
      <c r="AY9" s="24">
        <f t="shared" si="17"/>
        <v>9.2932185605600584</v>
      </c>
      <c r="AZ9" s="112">
        <v>18.586437121120117</v>
      </c>
      <c r="BA9" s="25">
        <f t="shared" si="18"/>
        <v>5.0682358307523607</v>
      </c>
      <c r="BC9" s="24">
        <f>((AA9)/(AD9))*100</f>
        <v>58.407767494281437</v>
      </c>
      <c r="BD9" s="8">
        <v>42.811</v>
      </c>
      <c r="BE9" s="8">
        <v>4.6609999999999996</v>
      </c>
      <c r="BF9" s="8">
        <v>15.077999999999999</v>
      </c>
      <c r="BG9" s="8">
        <v>3.9630000000000001</v>
      </c>
      <c r="BH9" s="8">
        <v>8.7989999999999995</v>
      </c>
      <c r="BI9" s="8">
        <f t="shared" si="19"/>
        <v>12.3649074</v>
      </c>
      <c r="BJ9" s="8">
        <v>0.13500000000000001</v>
      </c>
      <c r="BK9" s="8">
        <v>6.1260000000000003</v>
      </c>
      <c r="BL9" s="8">
        <v>11.449</v>
      </c>
      <c r="BM9" s="8">
        <v>3.7189999999999999</v>
      </c>
      <c r="BN9" s="8">
        <v>1.4950000000000001</v>
      </c>
      <c r="BO9" s="8">
        <v>0</v>
      </c>
      <c r="BP9" s="8">
        <v>0.54300000000000004</v>
      </c>
      <c r="BQ9" s="8">
        <v>1.222</v>
      </c>
      <c r="BR9">
        <f t="shared" si="20"/>
        <v>3.92</v>
      </c>
      <c r="BS9">
        <v>-3.92</v>
      </c>
      <c r="BT9">
        <v>103.92</v>
      </c>
      <c r="BU9">
        <v>0.95699999999999996</v>
      </c>
      <c r="BV9" s="24">
        <v>343.3</v>
      </c>
      <c r="BW9" s="25">
        <v>80.054857591112977</v>
      </c>
      <c r="BX9" s="25">
        <v>80.117475479962636</v>
      </c>
      <c r="BY9" s="25">
        <v>81.688384813050845</v>
      </c>
      <c r="BZ9" s="24">
        <v>1159.07959345367</v>
      </c>
      <c r="CA9">
        <v>5530</v>
      </c>
      <c r="CB9">
        <v>5050</v>
      </c>
      <c r="CC9">
        <v>5990</v>
      </c>
      <c r="CD9" s="25">
        <v>19.539048370655362</v>
      </c>
      <c r="CE9" s="25">
        <v>17.960672125217851</v>
      </c>
      <c r="CF9" s="95">
        <v>21.05165893919963</v>
      </c>
      <c r="CG9" s="8">
        <v>8.5554405451099533E-2</v>
      </c>
      <c r="CH9" s="8">
        <v>0.91444559454890051</v>
      </c>
      <c r="CI9" s="8"/>
      <c r="CJ9" t="s">
        <v>136</v>
      </c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t="s">
        <v>137</v>
      </c>
      <c r="DY9" s="25">
        <v>2.1405613343157501</v>
      </c>
      <c r="DZ9" s="25">
        <v>72.083517773112405</v>
      </c>
      <c r="EA9" s="25">
        <v>268006.48371421301</v>
      </c>
      <c r="EB9" s="25">
        <v>242.77080379102199</v>
      </c>
      <c r="EC9" s="25">
        <v>181234</v>
      </c>
      <c r="ED9" s="25">
        <v>181122.23791594201</v>
      </c>
      <c r="EE9" s="25">
        <v>36.777991166063003</v>
      </c>
      <c r="EF9" s="25">
        <v>1962.55904927764</v>
      </c>
      <c r="EG9" s="25">
        <v>2075.0455159599401</v>
      </c>
      <c r="EH9" s="25">
        <v>5.0672824952653404</v>
      </c>
      <c r="EI9" s="25">
        <v>197.28566257067601</v>
      </c>
      <c r="EJ9" s="25">
        <v>5.9083201477457603</v>
      </c>
      <c r="EK9" s="25">
        <v>87.0054765095921</v>
      </c>
      <c r="EL9" s="25">
        <v>2088.5874943224899</v>
      </c>
      <c r="EM9" s="25">
        <v>142284.664331359</v>
      </c>
      <c r="EN9" s="25">
        <v>207.13437278087</v>
      </c>
      <c r="EO9" s="25">
        <v>1310.8960561198001</v>
      </c>
      <c r="EP9" s="25">
        <v>2.2766305146166501</v>
      </c>
      <c r="EQ9" s="25">
        <v>140.48344030554901</v>
      </c>
    </row>
    <row r="10" spans="1:147" s="85" customFormat="1" x14ac:dyDescent="0.2">
      <c r="A10" s="85" t="s">
        <v>951</v>
      </c>
      <c r="B10" s="85">
        <v>250</v>
      </c>
      <c r="C10" s="85">
        <v>135</v>
      </c>
      <c r="D10" s="85">
        <v>18</v>
      </c>
      <c r="E10" s="86">
        <v>47.024000000000001</v>
      </c>
      <c r="F10" s="86">
        <v>43.680999999999997</v>
      </c>
      <c r="G10" s="86">
        <f t="shared" si="0"/>
        <v>36.234999999999999</v>
      </c>
      <c r="H10" s="86">
        <v>13.041</v>
      </c>
      <c r="I10" s="86">
        <v>13.041</v>
      </c>
      <c r="J10" s="86">
        <v>13.041</v>
      </c>
      <c r="K10" s="86">
        <v>1160.67620861199</v>
      </c>
      <c r="L10" s="86">
        <v>47.083903696</v>
      </c>
      <c r="M10" s="86">
        <v>19302.117436784003</v>
      </c>
      <c r="N10" s="25">
        <f t="shared" si="3"/>
        <v>48704.841307088398</v>
      </c>
      <c r="O10" s="25">
        <f t="shared" si="4"/>
        <v>2.3830817993920199</v>
      </c>
      <c r="P10" s="86">
        <v>6.0132066464381362</v>
      </c>
      <c r="Q10" s="25">
        <f t="shared" si="5"/>
        <v>73979.198080275397</v>
      </c>
      <c r="R10" s="87">
        <v>0.3279408994046456</v>
      </c>
      <c r="S10" s="87">
        <v>3.033762178135363E-3</v>
      </c>
      <c r="T10" s="88">
        <v>7157.3255523621738</v>
      </c>
      <c r="U10" s="88">
        <v>1450.972554196622</v>
      </c>
      <c r="V10" s="88">
        <f t="shared" si="21"/>
        <v>1337.9184455478303</v>
      </c>
      <c r="W10" s="88">
        <v>7131.3339875365173</v>
      </c>
      <c r="X10" s="88">
        <v>7158.664089483038</v>
      </c>
      <c r="Y10" s="86">
        <v>2.7551861117845799</v>
      </c>
      <c r="Z10" s="113">
        <v>5.4386603282297358E-2</v>
      </c>
      <c r="AA10" s="114">
        <f t="shared" si="22"/>
        <v>6599.6547278581593</v>
      </c>
      <c r="AB10" s="88">
        <f t="shared" si="6"/>
        <v>11039.09748939416</v>
      </c>
      <c r="AC10" s="88">
        <v>10178.974171871056</v>
      </c>
      <c r="AD10" s="88">
        <f t="shared" si="1"/>
        <v>10178.974171871056</v>
      </c>
      <c r="AE10" s="88">
        <f t="shared" si="7"/>
        <v>1454.3219592884629</v>
      </c>
      <c r="AF10" s="88">
        <f t="shared" si="8"/>
        <v>11633.296131159519</v>
      </c>
      <c r="AG10" s="88">
        <f t="shared" si="2"/>
        <v>8724.6522125825923</v>
      </c>
      <c r="AH10" s="89">
        <v>3881.7719370319869</v>
      </c>
      <c r="AI10" s="88">
        <f t="shared" si="9"/>
        <v>3579.3194440128968</v>
      </c>
      <c r="AJ10" s="88">
        <f t="shared" si="10"/>
        <v>98.645872882573286</v>
      </c>
      <c r="AK10" s="90">
        <v>197.29174576514657</v>
      </c>
      <c r="AL10" s="87">
        <v>1.2461018305126803</v>
      </c>
      <c r="AM10" s="87">
        <f t="shared" si="11"/>
        <v>2.2113004737660862E-2</v>
      </c>
      <c r="AN10" s="91">
        <v>4.4226009475321723E-2</v>
      </c>
      <c r="AO10" s="88">
        <v>1250.1603657002399</v>
      </c>
      <c r="AP10" s="88">
        <f t="shared" si="12"/>
        <v>1152.7527576765697</v>
      </c>
      <c r="AQ10" s="88">
        <f t="shared" si="13"/>
        <v>15.022475005347111</v>
      </c>
      <c r="AR10" s="90">
        <v>30.044950010694222</v>
      </c>
      <c r="AS10" s="88">
        <v>3001.3858997603061</v>
      </c>
      <c r="AT10" s="88">
        <f t="shared" si="14"/>
        <v>2767.5296447766768</v>
      </c>
      <c r="AU10" s="88">
        <f t="shared" si="15"/>
        <v>57.807458830244961</v>
      </c>
      <c r="AV10" s="90">
        <v>115.61491766048992</v>
      </c>
      <c r="AW10" s="88">
        <v>499.13483309086229</v>
      </c>
      <c r="AX10" s="88">
        <f t="shared" si="16"/>
        <v>460.24419833182321</v>
      </c>
      <c r="AY10" s="88">
        <f t="shared" si="17"/>
        <v>15.972934876403805</v>
      </c>
      <c r="AZ10" s="90">
        <v>31.94586975280761</v>
      </c>
      <c r="BA10" s="25">
        <f t="shared" si="18"/>
        <v>2.5046546199925528</v>
      </c>
      <c r="BC10" s="88">
        <f>((AA10)/(AD10))*100</f>
        <v>64.836147694488545</v>
      </c>
      <c r="BD10" s="87">
        <v>43.457000000000001</v>
      </c>
      <c r="BE10" s="87">
        <v>3.7290000000000001</v>
      </c>
      <c r="BF10" s="87">
        <v>14.07</v>
      </c>
      <c r="BG10" s="87">
        <v>3.9020000000000001</v>
      </c>
      <c r="BH10" s="87">
        <v>8.4749999999999996</v>
      </c>
      <c r="BI10" s="87">
        <f t="shared" si="19"/>
        <v>11.986019600000001</v>
      </c>
      <c r="BJ10" s="87">
        <v>9.8000000000000004E-2</v>
      </c>
      <c r="BK10" s="87">
        <v>7.452</v>
      </c>
      <c r="BL10" s="87">
        <v>12.108000000000001</v>
      </c>
      <c r="BM10" s="87">
        <v>3.4950000000000001</v>
      </c>
      <c r="BN10" s="87">
        <v>1.1930000000000001</v>
      </c>
      <c r="BO10" s="87">
        <v>1.2E-2</v>
      </c>
      <c r="BP10" s="87">
        <v>0.874</v>
      </c>
      <c r="BQ10" s="87">
        <v>1.1359999999999999</v>
      </c>
      <c r="BR10" s="85">
        <f t="shared" si="20"/>
        <v>8.4499999999999993</v>
      </c>
      <c r="BS10" s="85">
        <v>-8.4499999999999993</v>
      </c>
      <c r="BT10" s="85">
        <v>108.45</v>
      </c>
      <c r="BU10" s="85">
        <v>0.91300000000000003</v>
      </c>
      <c r="BV10" s="88">
        <v>521.9</v>
      </c>
      <c r="BW10" s="86">
        <v>83.344680195724123</v>
      </c>
      <c r="BX10" s="86">
        <v>83.66446064329655</v>
      </c>
      <c r="BY10" s="86">
        <v>82.283406422587774</v>
      </c>
      <c r="BZ10" s="88">
        <v>1192.46537245535</v>
      </c>
      <c r="CA10" s="85">
        <v>6740</v>
      </c>
      <c r="CB10" s="85">
        <v>6060</v>
      </c>
      <c r="CC10" s="85">
        <v>7370</v>
      </c>
      <c r="CD10" s="86">
        <v>23.517871822695739</v>
      </c>
      <c r="CE10" s="86">
        <v>21.281838808325929</v>
      </c>
      <c r="CF10" s="92">
        <v>25.589490644832459</v>
      </c>
      <c r="CG10" s="8">
        <v>6.807716625502605E-2</v>
      </c>
      <c r="CH10" s="8">
        <v>0.93192283374497398</v>
      </c>
      <c r="CI10" s="8">
        <v>0.88169197320842196</v>
      </c>
      <c r="CJ10" s="85" t="s">
        <v>151</v>
      </c>
      <c r="CK10" s="86">
        <v>79739.341722840094</v>
      </c>
      <c r="CL10" s="86">
        <v>94921.2592150079</v>
      </c>
      <c r="CM10" s="86">
        <v>95582.164182148801</v>
      </c>
      <c r="CN10" s="86">
        <v>34.6436553608116</v>
      </c>
      <c r="CO10" s="86">
        <v>24340.720057318798</v>
      </c>
      <c r="CP10" s="86">
        <v>381.098560188909</v>
      </c>
      <c r="CQ10" s="86">
        <v>145.88746701091301</v>
      </c>
      <c r="CR10" s="86">
        <v>52.379056379814799</v>
      </c>
      <c r="CS10" s="86">
        <v>250.114792457357</v>
      </c>
      <c r="CT10" s="86">
        <v>139.568148753515</v>
      </c>
      <c r="CU10" s="86">
        <v>114.770190565204</v>
      </c>
      <c r="CV10" s="86">
        <v>23.629407232612198</v>
      </c>
      <c r="CW10" s="86">
        <v>1.3133809933695999</v>
      </c>
      <c r="CX10" s="86">
        <v>28.551516698349001</v>
      </c>
      <c r="CY10" s="86">
        <v>1064.12681622884</v>
      </c>
      <c r="CZ10" s="86">
        <v>31.416283638937799</v>
      </c>
      <c r="DA10" s="86">
        <v>277.661741131231</v>
      </c>
      <c r="DB10" s="86">
        <v>68.965571753566806</v>
      </c>
      <c r="DC10" s="86">
        <v>0.43488074912201802</v>
      </c>
      <c r="DD10" s="86">
        <v>439.62562262183098</v>
      </c>
      <c r="DE10" s="86">
        <v>66.977667016225595</v>
      </c>
      <c r="DF10" s="86">
        <v>133.57273546787999</v>
      </c>
      <c r="DG10" s="86">
        <v>15.649657800239</v>
      </c>
      <c r="DH10" s="86">
        <v>60.6451995219848</v>
      </c>
      <c r="DI10" s="86">
        <v>11.886257600243001</v>
      </c>
      <c r="DJ10" s="86">
        <v>3.6538692664963102</v>
      </c>
      <c r="DK10" s="86">
        <v>10.6538855454644</v>
      </c>
      <c r="DL10" s="86">
        <v>1.2344006896386199</v>
      </c>
      <c r="DM10" s="86">
        <v>6.4510872262310901</v>
      </c>
      <c r="DN10" s="86">
        <v>1.20676226200232</v>
      </c>
      <c r="DO10" s="86">
        <v>2.8892117684368399</v>
      </c>
      <c r="DP10" s="86">
        <v>0.384737383948973</v>
      </c>
      <c r="DQ10" s="86">
        <v>2.0874258072174801</v>
      </c>
      <c r="DR10" s="86">
        <v>0.29382263326823399</v>
      </c>
      <c r="DS10" s="86">
        <v>6.7227968287214397</v>
      </c>
      <c r="DT10" s="86">
        <v>4.0983509574955104</v>
      </c>
      <c r="DU10" s="86">
        <v>2.74102044137932</v>
      </c>
      <c r="DV10" s="86">
        <v>6.2971578443865299</v>
      </c>
      <c r="DW10" s="86">
        <v>1.7060588745079901</v>
      </c>
      <c r="DX10" s="85" t="s">
        <v>152</v>
      </c>
      <c r="DY10" s="86">
        <v>2.3335644479352902</v>
      </c>
      <c r="DZ10" s="86">
        <v>93.487590309359504</v>
      </c>
      <c r="EA10" s="86">
        <v>297110.027803701</v>
      </c>
      <c r="EB10" s="86">
        <v>215.38071864893999</v>
      </c>
      <c r="EC10" s="86">
        <v>185140.27638433501</v>
      </c>
      <c r="ED10" s="86">
        <v>183588.60685660801</v>
      </c>
      <c r="EE10" s="86">
        <v>125.12203817281301</v>
      </c>
      <c r="EF10" s="86">
        <v>2116.2234433507501</v>
      </c>
      <c r="EG10" s="86">
        <v>2268.9742558706798</v>
      </c>
      <c r="EH10" s="86">
        <v>4.7462135394346996</v>
      </c>
      <c r="EI10" s="86">
        <v>124.085551588258</v>
      </c>
      <c r="EJ10" s="86">
        <v>5.3110189423681602</v>
      </c>
      <c r="EK10" s="86">
        <v>202.93610238385301</v>
      </c>
      <c r="EL10" s="86">
        <v>1778.4560412307301</v>
      </c>
      <c r="EM10" s="86">
        <v>122145.895361417</v>
      </c>
      <c r="EN10" s="86">
        <v>197.699686699963</v>
      </c>
      <c r="EO10" s="86">
        <v>1866.5643017652999</v>
      </c>
      <c r="EP10" s="86">
        <v>2.95169129063438</v>
      </c>
      <c r="EQ10" s="86">
        <v>125.197592664995</v>
      </c>
    </row>
    <row r="11" spans="1:147" s="85" customFormat="1" x14ac:dyDescent="0.2">
      <c r="A11" s="85" t="s">
        <v>952</v>
      </c>
      <c r="B11" s="85">
        <v>250</v>
      </c>
      <c r="C11" s="85">
        <v>215</v>
      </c>
      <c r="D11" s="85">
        <v>8</v>
      </c>
      <c r="E11" s="86">
        <v>33.191000000000003</v>
      </c>
      <c r="F11" s="86">
        <v>26.373000000000001</v>
      </c>
      <c r="G11" s="86">
        <f t="shared" si="0"/>
        <v>22.521333333333335</v>
      </c>
      <c r="H11" s="86">
        <v>8.1609999999999996</v>
      </c>
      <c r="I11" s="86">
        <v>8.1609999999999996</v>
      </c>
      <c r="J11" s="86">
        <v>8.1609999999999996</v>
      </c>
      <c r="K11" s="86">
        <v>284.45169844372327</v>
      </c>
      <c r="L11" s="86"/>
      <c r="M11" s="86">
        <v>3664.7829373600002</v>
      </c>
      <c r="N11" s="25">
        <f t="shared" si="3"/>
        <v>13643.070680056942</v>
      </c>
      <c r="O11" s="25">
        <f t="shared" si="4"/>
        <v>2.084953637743201</v>
      </c>
      <c r="P11" s="86">
        <v>7.7617611549085019</v>
      </c>
      <c r="Q11" s="25">
        <f t="shared" si="5"/>
        <v>21245.433834676678</v>
      </c>
      <c r="R11" s="87">
        <v>0.416981641645982</v>
      </c>
      <c r="S11" s="87">
        <v>3.428576021145963E-3</v>
      </c>
      <c r="T11" s="88">
        <v>11987.081142362071</v>
      </c>
      <c r="U11" s="88">
        <v>2424.3965621220991</v>
      </c>
      <c r="V11" s="88">
        <f t="shared" si="21"/>
        <v>2424.3965621220991</v>
      </c>
      <c r="W11" s="88">
        <v>12118.048162898391</v>
      </c>
      <c r="X11" s="88">
        <v>12106.645792708099</v>
      </c>
      <c r="Y11" s="86">
        <v>2.7</v>
      </c>
      <c r="AA11" s="114">
        <f t="shared" si="22"/>
        <v>11987.081142362071</v>
      </c>
      <c r="AB11" s="88"/>
      <c r="AC11" s="88"/>
      <c r="AD11" s="88"/>
      <c r="AE11" s="88"/>
      <c r="AF11" s="88"/>
      <c r="AG11" s="88"/>
      <c r="AH11" s="89"/>
      <c r="AI11" s="88"/>
      <c r="AJ11" s="88"/>
      <c r="AK11" s="90"/>
      <c r="AL11" s="87"/>
      <c r="AM11" s="87"/>
      <c r="AN11" s="91"/>
      <c r="AO11" s="88"/>
      <c r="AP11" s="88"/>
      <c r="AQ11" s="88"/>
      <c r="AR11" s="90"/>
      <c r="AS11" s="88"/>
      <c r="AT11" s="88"/>
      <c r="AU11" s="88"/>
      <c r="AV11" s="90"/>
      <c r="AW11" s="88"/>
      <c r="AX11" s="88"/>
      <c r="AY11" s="88"/>
      <c r="AZ11" s="90"/>
      <c r="BA11" s="25"/>
      <c r="BC11" s="88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T11" s="86"/>
      <c r="BV11" s="88"/>
      <c r="BW11" s="86"/>
      <c r="BX11" s="86">
        <v>83.66446064329655</v>
      </c>
      <c r="BY11" s="86">
        <v>82.283406422587774</v>
      </c>
      <c r="BZ11" s="88"/>
      <c r="CD11" s="86"/>
      <c r="CE11" s="86"/>
      <c r="CF11" s="92"/>
      <c r="CG11" s="87"/>
      <c r="CH11" s="87"/>
      <c r="CI11" s="87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</row>
    <row r="12" spans="1:147" s="85" customFormat="1" x14ac:dyDescent="0.2">
      <c r="A12" s="85" t="s">
        <v>953</v>
      </c>
      <c r="B12" s="85">
        <v>20</v>
      </c>
      <c r="C12" s="85">
        <v>20</v>
      </c>
      <c r="D12" s="85">
        <v>24</v>
      </c>
      <c r="E12" s="86">
        <v>63.116999999999997</v>
      </c>
      <c r="F12" s="86">
        <v>41.811999999999998</v>
      </c>
      <c r="G12" s="86">
        <f t="shared" si="0"/>
        <v>42.976333333333336</v>
      </c>
      <c r="H12" s="86">
        <v>16.036999999999999</v>
      </c>
      <c r="I12" s="86">
        <v>16.036999999999999</v>
      </c>
      <c r="J12" s="86">
        <v>16.036999999999999</v>
      </c>
      <c r="K12" s="86">
        <v>2158.4787891217366</v>
      </c>
      <c r="L12" s="86"/>
      <c r="M12" s="86">
        <v>33146.442930239995</v>
      </c>
      <c r="N12" s="25">
        <f t="shared" si="3"/>
        <v>72458.81479639902</v>
      </c>
      <c r="O12" s="25">
        <f t="shared" si="4"/>
        <v>2.9789043544071414</v>
      </c>
      <c r="P12" s="86">
        <v>6.5119469792413955</v>
      </c>
      <c r="Q12" s="25">
        <f t="shared" si="5"/>
        <v>116044.31559698147</v>
      </c>
      <c r="R12" s="87">
        <v>0.27451536330023041</v>
      </c>
      <c r="S12" s="87">
        <v>5.3976422306821759E-3</v>
      </c>
      <c r="T12" s="88">
        <v>6468.8573495051951</v>
      </c>
      <c r="U12" s="88">
        <v>1304.261976201818</v>
      </c>
      <c r="V12" s="88">
        <f t="shared" si="21"/>
        <v>1205.9750126692725</v>
      </c>
      <c r="W12" s="88">
        <v>6442.0724675793444</v>
      </c>
      <c r="X12" s="88">
        <v>6460.3083682242277</v>
      </c>
      <c r="Y12" s="86">
        <v>2.763439343634662</v>
      </c>
      <c r="Z12" s="113">
        <v>5.39311325627337E-2</v>
      </c>
      <c r="AA12" s="114">
        <f t="shared" si="22"/>
        <v>5981.3752653769725</v>
      </c>
      <c r="AB12" s="88">
        <f t="shared" si="6"/>
        <v>9679.7300249979671</v>
      </c>
      <c r="AC12" s="88">
        <v>8950.2820388330729</v>
      </c>
      <c r="AD12" s="88">
        <f t="shared" si="1"/>
        <v>8950.2820388330729</v>
      </c>
      <c r="AE12" s="88">
        <f t="shared" si="7"/>
        <v>1306.6250877427678</v>
      </c>
      <c r="AF12" s="88">
        <f t="shared" si="8"/>
        <v>10256.907126575841</v>
      </c>
      <c r="AG12" s="88">
        <f t="shared" si="2"/>
        <v>7643.6569510903046</v>
      </c>
      <c r="AH12" s="89">
        <v>3210.872675492772</v>
      </c>
      <c r="AI12" s="88">
        <f>AH12/(1+(BR12/100))</f>
        <v>2968.9067734560999</v>
      </c>
      <c r="AJ12" s="88">
        <f t="shared" si="10"/>
        <v>78.548184911707978</v>
      </c>
      <c r="AK12" s="90">
        <v>157.09636982341596</v>
      </c>
      <c r="AL12" s="87">
        <v>1.1426139766192824</v>
      </c>
      <c r="AM12" s="87">
        <f t="shared" si="11"/>
        <v>1.9271946038671092E-2</v>
      </c>
      <c r="AN12" s="91">
        <v>3.8543892077342184E-2</v>
      </c>
      <c r="AO12" s="88">
        <v>1249.514977462341</v>
      </c>
      <c r="AP12" s="88">
        <f>AO12/(1+(BR12/100))</f>
        <v>1155.3536546115035</v>
      </c>
      <c r="AQ12" s="88">
        <f t="shared" si="13"/>
        <v>14.188921044673519</v>
      </c>
      <c r="AR12" s="90">
        <v>28.377842089347038</v>
      </c>
      <c r="AS12" s="88">
        <v>2934.4275087479209</v>
      </c>
      <c r="AT12" s="88">
        <f>AS12/(1+(BR12/100))</f>
        <v>2713.294044149719</v>
      </c>
      <c r="AU12" s="88">
        <f t="shared" si="15"/>
        <v>54.290435203541804</v>
      </c>
      <c r="AV12" s="90">
        <v>108.58087040708361</v>
      </c>
      <c r="AW12" s="88">
        <v>503.0679523944217</v>
      </c>
      <c r="AX12" s="88">
        <f>AW12/(1+(BR12/100))</f>
        <v>465.15760739197572</v>
      </c>
      <c r="AY12" s="88">
        <f t="shared" si="17"/>
        <v>14.918899923496912</v>
      </c>
      <c r="AZ12" s="90">
        <v>29.837799846993825</v>
      </c>
      <c r="BA12" s="25">
        <f t="shared" si="18"/>
        <v>2.4837896580672671</v>
      </c>
      <c r="BC12" s="88">
        <f>((AA12)/(AD12))*100</f>
        <v>66.828902591284347</v>
      </c>
      <c r="BD12" s="87">
        <v>43.54</v>
      </c>
      <c r="BE12" s="87">
        <v>3.6859999999999999</v>
      </c>
      <c r="BF12" s="87">
        <v>13.917999999999999</v>
      </c>
      <c r="BG12" s="87">
        <v>3.9260000000000002</v>
      </c>
      <c r="BH12" s="87">
        <v>8.452</v>
      </c>
      <c r="BI12" s="87">
        <f t="shared" si="19"/>
        <v>11.984614799999999</v>
      </c>
      <c r="BJ12" s="87">
        <v>0.124</v>
      </c>
      <c r="BK12" s="87">
        <v>7.3470000000000004</v>
      </c>
      <c r="BL12" s="87">
        <v>12.451000000000001</v>
      </c>
      <c r="BM12" s="87">
        <v>3.415</v>
      </c>
      <c r="BN12" s="87">
        <v>1.1739999999999999</v>
      </c>
      <c r="BO12" s="87">
        <v>5.0000000000000001E-3</v>
      </c>
      <c r="BP12" s="87">
        <v>0.90700000000000003</v>
      </c>
      <c r="BQ12" s="87">
        <v>1.056</v>
      </c>
      <c r="BR12" s="85">
        <f t="shared" si="20"/>
        <v>8.15</v>
      </c>
      <c r="BS12" s="85">
        <v>-8.15</v>
      </c>
      <c r="BT12" s="85">
        <v>108.15</v>
      </c>
      <c r="BU12" s="85">
        <v>0.91600000000000004</v>
      </c>
      <c r="BV12" s="88">
        <v>580.4</v>
      </c>
      <c r="BW12" s="86">
        <v>82.674703302704671</v>
      </c>
      <c r="BX12" s="86">
        <v>83.495754132025183</v>
      </c>
      <c r="BY12" s="86">
        <v>83.938284872286829</v>
      </c>
      <c r="BZ12" s="88">
        <v>1191.61285693695</v>
      </c>
      <c r="CA12" s="85">
        <v>6230</v>
      </c>
      <c r="CB12" s="85">
        <v>5580</v>
      </c>
      <c r="CC12" s="85">
        <v>6840</v>
      </c>
      <c r="CD12" s="86">
        <v>21.840847061918389</v>
      </c>
      <c r="CE12" s="86">
        <v>19.703462562888429</v>
      </c>
      <c r="CF12" s="92">
        <v>23.846700207161881</v>
      </c>
      <c r="CG12" s="8">
        <v>6.1877110534620861E-2</v>
      </c>
      <c r="CH12" s="8">
        <v>0.93812288946537914</v>
      </c>
      <c r="CI12" s="8">
        <v>1.0156511927823126</v>
      </c>
      <c r="CJ12" s="85" t="s">
        <v>166</v>
      </c>
      <c r="CK12" s="86">
        <v>78342.432069930393</v>
      </c>
      <c r="CL12" s="86">
        <v>96327.065980705098</v>
      </c>
      <c r="CM12" s="86">
        <v>96576.0024324564</v>
      </c>
      <c r="CN12" s="86">
        <v>34.450396816694003</v>
      </c>
      <c r="CO12" s="86">
        <v>23927.664625404901</v>
      </c>
      <c r="CP12" s="86">
        <v>399.535832048911</v>
      </c>
      <c r="CQ12" s="86">
        <v>1278.91959611327</v>
      </c>
      <c r="CR12" s="86">
        <v>58.401027836827303</v>
      </c>
      <c r="CS12" s="86">
        <v>295.41424956558399</v>
      </c>
      <c r="CT12" s="86">
        <v>148.46430420932899</v>
      </c>
      <c r="CU12" s="86">
        <v>117.590492033869</v>
      </c>
      <c r="CV12" s="86">
        <v>23.9760336025751</v>
      </c>
      <c r="CW12" s="86">
        <v>1.50433425275093</v>
      </c>
      <c r="CX12" s="86">
        <v>27.2312427975208</v>
      </c>
      <c r="CY12" s="86">
        <v>1051.8177720331</v>
      </c>
      <c r="CZ12" s="86">
        <v>32.503931089914701</v>
      </c>
      <c r="DA12" s="86">
        <v>280.05310858017498</v>
      </c>
      <c r="DB12" s="86">
        <v>69.904273101556001</v>
      </c>
      <c r="DC12" s="86">
        <v>0.96079173103252602</v>
      </c>
      <c r="DD12" s="86">
        <v>457.52255894830398</v>
      </c>
      <c r="DE12" s="86">
        <v>72.730839856864307</v>
      </c>
      <c r="DF12" s="86">
        <v>140.42153682651701</v>
      </c>
      <c r="DG12" s="86">
        <v>16.2085866613068</v>
      </c>
      <c r="DH12" s="86">
        <v>63.393105707601002</v>
      </c>
      <c r="DI12" s="86">
        <v>12.4343835688561</v>
      </c>
      <c r="DJ12" s="86">
        <v>3.78780764845264</v>
      </c>
      <c r="DK12" s="86">
        <v>9.8874274401789393</v>
      </c>
      <c r="DL12" s="86">
        <v>1.3268096388319399</v>
      </c>
      <c r="DM12" s="86">
        <v>7.4045457737779099</v>
      </c>
      <c r="DN12" s="86">
        <v>1.25778388721806</v>
      </c>
      <c r="DO12" s="86">
        <v>3.0551190724552701</v>
      </c>
      <c r="DP12" s="86">
        <v>0.42706099925275798</v>
      </c>
      <c r="DQ12" s="86">
        <v>2.1843837522394098</v>
      </c>
      <c r="DR12" s="86">
        <v>0.31420235720407302</v>
      </c>
      <c r="DS12" s="86">
        <v>6.3606632828815997</v>
      </c>
      <c r="DT12" s="86">
        <v>4.1826267562412101</v>
      </c>
      <c r="DU12" s="86">
        <v>2.9283699252190498</v>
      </c>
      <c r="DV12" s="86">
        <v>6.7154815847134302</v>
      </c>
      <c r="DW12" s="86">
        <v>1.79186476411234</v>
      </c>
      <c r="DX12" s="85" t="s">
        <v>167</v>
      </c>
      <c r="DY12" s="86">
        <v>2.4270872186310699</v>
      </c>
      <c r="DZ12" s="86">
        <v>93.889453726063707</v>
      </c>
      <c r="EA12" s="86">
        <v>261995.04445210501</v>
      </c>
      <c r="EB12" s="86">
        <v>241.39286585615801</v>
      </c>
      <c r="EC12" s="86">
        <v>182402.966995656</v>
      </c>
      <c r="ED12" s="86">
        <v>183078.77027359299</v>
      </c>
      <c r="EE12" s="86">
        <v>137.15273603384301</v>
      </c>
      <c r="EF12" s="86">
        <v>2121.3226545566099</v>
      </c>
      <c r="EG12" s="86">
        <v>2230.9896875683798</v>
      </c>
      <c r="EH12" s="86">
        <v>4.8064468329616599</v>
      </c>
      <c r="EI12" s="86">
        <v>130.53810572215801</v>
      </c>
      <c r="EJ12" s="86">
        <v>5.0673697852023896</v>
      </c>
      <c r="EK12" s="86">
        <v>186.10019446596499</v>
      </c>
      <c r="EL12" s="86">
        <v>1707.7522029700599</v>
      </c>
      <c r="EM12" s="86">
        <v>121740.163939758</v>
      </c>
      <c r="EN12" s="86">
        <v>190.947000603258</v>
      </c>
      <c r="EO12" s="86">
        <v>1852.74457312547</v>
      </c>
      <c r="EP12" s="86">
        <v>3.06446738717269</v>
      </c>
      <c r="EQ12" s="86">
        <v>119.810754320604</v>
      </c>
    </row>
    <row r="13" spans="1:147" x14ac:dyDescent="0.2">
      <c r="A13" t="s">
        <v>965</v>
      </c>
      <c r="B13">
        <v>70</v>
      </c>
      <c r="C13">
        <v>70</v>
      </c>
      <c r="D13">
        <v>24</v>
      </c>
      <c r="E13" s="25">
        <v>68.076999999999998</v>
      </c>
      <c r="F13" s="25">
        <v>44.164999999999999</v>
      </c>
      <c r="G13" s="25">
        <f t="shared" si="0"/>
        <v>45.413999999999994</v>
      </c>
      <c r="H13" s="25">
        <v>17.84</v>
      </c>
      <c r="I13" s="25">
        <v>17.84</v>
      </c>
      <c r="J13" s="25">
        <v>17.84</v>
      </c>
      <c r="K13" s="25">
        <v>2971.4125124266666</v>
      </c>
      <c r="L13" s="25">
        <v>348.93700043999996</v>
      </c>
      <c r="M13" s="25">
        <v>37414.219054359994</v>
      </c>
      <c r="N13" s="25">
        <f t="shared" si="3"/>
        <v>87955.48303920294</v>
      </c>
      <c r="O13" s="25">
        <f t="shared" si="4"/>
        <v>3.3783141309135534</v>
      </c>
      <c r="P13" s="25">
        <v>7.9419338089335278</v>
      </c>
      <c r="Q13" s="25">
        <f t="shared" si="5"/>
        <v>141513.86584634084</v>
      </c>
      <c r="R13" s="8">
        <v>0.31391520811115348</v>
      </c>
      <c r="S13" s="8">
        <v>4.2024869348384342E-3</v>
      </c>
      <c r="T13" s="24">
        <v>8956.8600351228124</v>
      </c>
      <c r="U13" s="24">
        <v>1793.670339499344</v>
      </c>
      <c r="V13" s="24">
        <f t="shared" si="21"/>
        <v>1703.2288856702537</v>
      </c>
      <c r="W13" s="24">
        <v>9047.2387488153508</v>
      </c>
      <c r="X13" s="24">
        <v>8989.8582795946331</v>
      </c>
      <c r="Y13" s="25">
        <v>2.7834462017494168</v>
      </c>
      <c r="Z13" s="109">
        <v>5.129846391251499E-2</v>
      </c>
      <c r="AA13" s="110">
        <f t="shared" si="22"/>
        <v>8505.2322050354323</v>
      </c>
      <c r="AB13" s="24">
        <f t="shared" si="6"/>
        <v>11845.557376269817</v>
      </c>
      <c r="AC13" s="24">
        <v>11248.274025514973</v>
      </c>
      <c r="AD13" s="24">
        <f t="shared" si="1"/>
        <v>11248.274025514973</v>
      </c>
      <c r="AE13" s="24">
        <f t="shared" si="7"/>
        <v>1794.9813217766225</v>
      </c>
      <c r="AF13" s="24">
        <f t="shared" si="8"/>
        <v>13043.255347291595</v>
      </c>
      <c r="AG13" s="24">
        <f t="shared" si="2"/>
        <v>9453.2927037383506</v>
      </c>
      <c r="AH13" s="111">
        <v>2888.6973411470049</v>
      </c>
      <c r="AI13" s="24">
        <f>AH13/(1+(BR13/100))</f>
        <v>2743.0418204795415</v>
      </c>
      <c r="AJ13" s="24">
        <f t="shared" si="10"/>
        <v>68.590514849055722</v>
      </c>
      <c r="AK13" s="112">
        <v>137.18102969811144</v>
      </c>
      <c r="AL13" s="8">
        <v>0.93965358064797999</v>
      </c>
      <c r="AM13" s="8">
        <f t="shared" si="11"/>
        <v>2.3716371370115209E-2</v>
      </c>
      <c r="AN13" s="94">
        <v>4.7432742740230419E-2</v>
      </c>
      <c r="AO13" s="24">
        <v>1231.7021088001345</v>
      </c>
      <c r="AP13" s="24">
        <f>AO13/(1+(BR13/100))</f>
        <v>1169.5965329029859</v>
      </c>
      <c r="AQ13" s="24">
        <f t="shared" si="13"/>
        <v>29.723094431359765</v>
      </c>
      <c r="AR13" s="112">
        <v>59.446188862719531</v>
      </c>
      <c r="AS13" s="24">
        <v>2792.6664610369176</v>
      </c>
      <c r="AT13" s="24">
        <f>AS13/(1+(BR13/100))</f>
        <v>2651.8530633718715</v>
      </c>
      <c r="AU13" s="24">
        <f t="shared" si="15"/>
        <v>71.539422841644424</v>
      </c>
      <c r="AV13" s="112">
        <v>143.07884568328885</v>
      </c>
      <c r="AW13" s="24">
        <v>478.58212130707301</v>
      </c>
      <c r="AX13" s="24">
        <f>AW13/(1+(BR13/100))</f>
        <v>454.45078464255346</v>
      </c>
      <c r="AY13" s="24">
        <f t="shared" si="17"/>
        <v>20.191838534681082</v>
      </c>
      <c r="AZ13" s="112">
        <v>40.383677069362165</v>
      </c>
      <c r="BA13" s="25">
        <f t="shared" si="18"/>
        <v>2.5736483958827967</v>
      </c>
      <c r="BC13" s="24">
        <f>((AA13)/(AD13))*100</f>
        <v>75.613664689734847</v>
      </c>
      <c r="BD13" s="8">
        <v>43.210999999999999</v>
      </c>
      <c r="BE13" s="8">
        <v>3.895</v>
      </c>
      <c r="BF13" s="8">
        <v>14.379</v>
      </c>
      <c r="BG13" s="8">
        <v>4.0410000000000004</v>
      </c>
      <c r="BH13" s="8">
        <v>8.52</v>
      </c>
      <c r="BI13" s="8">
        <f t="shared" si="19"/>
        <v>12.1560918</v>
      </c>
      <c r="BJ13" s="8">
        <v>0.14299999999999999</v>
      </c>
      <c r="BK13" s="8">
        <v>6.367</v>
      </c>
      <c r="BL13" s="8">
        <v>12.79</v>
      </c>
      <c r="BM13" s="8">
        <v>3.64</v>
      </c>
      <c r="BN13" s="8">
        <v>1.2430000000000001</v>
      </c>
      <c r="BO13" s="8">
        <v>1.0999999999999999E-2</v>
      </c>
      <c r="BP13" s="8">
        <v>0.872</v>
      </c>
      <c r="BQ13" s="8">
        <v>0.88900000000000001</v>
      </c>
      <c r="BR13">
        <f t="shared" si="20"/>
        <v>5.31</v>
      </c>
      <c r="BS13">
        <v>-5.31</v>
      </c>
      <c r="BT13">
        <v>105.31</v>
      </c>
      <c r="BU13">
        <v>0.94199999999999995</v>
      </c>
      <c r="BV13" s="24">
        <v>519</v>
      </c>
      <c r="BW13" s="25">
        <v>82.860521416399123</v>
      </c>
      <c r="BX13" s="25">
        <v>81.231461862347501</v>
      </c>
      <c r="BY13" s="25">
        <v>81.059285099356444</v>
      </c>
      <c r="BZ13" s="24">
        <v>1169.4651705286401</v>
      </c>
      <c r="CA13">
        <v>6870</v>
      </c>
      <c r="CB13">
        <v>6100</v>
      </c>
      <c r="CC13">
        <v>7580</v>
      </c>
      <c r="CD13" s="25">
        <v>23.945348722501731</v>
      </c>
      <c r="CE13" s="25">
        <v>21.41337016211239</v>
      </c>
      <c r="CF13" s="95">
        <v>26.280030252211368</v>
      </c>
      <c r="CG13" s="8">
        <v>4.1187862655150162E-2</v>
      </c>
      <c r="CH13" s="8">
        <v>0.95881213734484982</v>
      </c>
      <c r="CI13" s="8">
        <v>0.89524570696710359</v>
      </c>
      <c r="CJ13" t="s">
        <v>181</v>
      </c>
      <c r="CK13" s="25">
        <v>78313.5264302266</v>
      </c>
      <c r="CL13" s="25">
        <v>96637.529864293698</v>
      </c>
      <c r="CM13" s="25">
        <v>96645.648004148403</v>
      </c>
      <c r="CN13" s="25">
        <v>34.479860385597902</v>
      </c>
      <c r="CO13" s="25">
        <v>24087.140657374599</v>
      </c>
      <c r="CP13" s="25">
        <v>366.813063475452</v>
      </c>
      <c r="CQ13" s="25">
        <v>107.454821954447</v>
      </c>
      <c r="CR13" s="25">
        <v>49.563401633008503</v>
      </c>
      <c r="CS13" s="25">
        <v>194.36546019134499</v>
      </c>
      <c r="CT13" s="25">
        <v>133.77847667247801</v>
      </c>
      <c r="CU13" s="25">
        <v>115.869323068594</v>
      </c>
      <c r="CV13" s="25">
        <v>20.826953788187001</v>
      </c>
      <c r="CW13" s="25">
        <v>1.50572619933878</v>
      </c>
      <c r="CX13" s="25">
        <v>24.8304658181161</v>
      </c>
      <c r="CY13" s="25">
        <v>1003.2398736584699</v>
      </c>
      <c r="CZ13" s="25">
        <v>31.599882301450702</v>
      </c>
      <c r="DA13" s="25">
        <v>273.54415637862297</v>
      </c>
      <c r="DB13" s="25">
        <v>67.906903508001804</v>
      </c>
      <c r="DC13" s="25">
        <v>0.72506311310387905</v>
      </c>
      <c r="DD13" s="25">
        <v>443.02298296495701</v>
      </c>
      <c r="DE13" s="25">
        <v>69.030973881360595</v>
      </c>
      <c r="DF13" s="25">
        <v>130.503151510511</v>
      </c>
      <c r="DG13" s="25">
        <v>15.5651634938336</v>
      </c>
      <c r="DH13" s="25">
        <v>60.622813623480297</v>
      </c>
      <c r="DI13" s="25">
        <v>11.3120515486456</v>
      </c>
      <c r="DJ13" s="25">
        <v>3.7061540824533599</v>
      </c>
      <c r="DK13" s="25">
        <v>9.6488875048287195</v>
      </c>
      <c r="DL13" s="25">
        <v>1.3249273092390199</v>
      </c>
      <c r="DM13" s="25">
        <v>6.8269079400525499</v>
      </c>
      <c r="DN13" s="25">
        <v>1.0781686741632699</v>
      </c>
      <c r="DO13" s="25">
        <v>2.8091184187896299</v>
      </c>
      <c r="DP13" s="25">
        <v>0.41519611812257101</v>
      </c>
      <c r="DQ13" s="25">
        <v>2.0827023299867</v>
      </c>
      <c r="DR13" s="25">
        <v>0.331500134916693</v>
      </c>
      <c r="DS13" s="25">
        <v>6.9497835531444396</v>
      </c>
      <c r="DT13" s="25">
        <v>3.90302013309006</v>
      </c>
      <c r="DU13" s="25">
        <v>2.5819490865962198</v>
      </c>
      <c r="DV13" s="25">
        <v>6.0144398369577301</v>
      </c>
      <c r="DW13" s="25">
        <v>1.7414847506700299</v>
      </c>
      <c r="DX13" t="s">
        <v>182</v>
      </c>
      <c r="DY13" s="25">
        <v>2.2286181647737302</v>
      </c>
      <c r="DZ13" s="25">
        <v>91.236389858215801</v>
      </c>
      <c r="EA13" s="25">
        <v>273953.85361150297</v>
      </c>
      <c r="EB13" s="25">
        <v>242.19418890153099</v>
      </c>
      <c r="EC13" s="25">
        <v>184454</v>
      </c>
      <c r="ED13" s="25">
        <v>184290.42081600701</v>
      </c>
      <c r="EE13" s="25">
        <v>110.59982945889401</v>
      </c>
      <c r="EF13" s="25">
        <v>2333.6845637678198</v>
      </c>
      <c r="EG13" s="25">
        <v>2534.8643041523701</v>
      </c>
      <c r="EH13" s="25">
        <v>4.8684614597712796</v>
      </c>
      <c r="EI13" s="25">
        <v>133.02634190558101</v>
      </c>
      <c r="EJ13" s="25">
        <v>5.0634722095983697</v>
      </c>
      <c r="EK13" s="25">
        <v>170.452006755963</v>
      </c>
      <c r="EL13" s="25">
        <v>1768.09895177361</v>
      </c>
      <c r="EM13" s="25">
        <v>121941.72212684499</v>
      </c>
      <c r="EN13" s="25">
        <v>182.118332830452</v>
      </c>
      <c r="EO13" s="25">
        <v>1608.6785417946101</v>
      </c>
      <c r="EP13" s="25">
        <v>3.0053141642133099</v>
      </c>
      <c r="EQ13" s="25">
        <v>119.527295570386</v>
      </c>
    </row>
    <row r="14" spans="1:147" x14ac:dyDescent="0.2">
      <c r="A14" t="s">
        <v>966</v>
      </c>
      <c r="B14">
        <v>75</v>
      </c>
      <c r="C14">
        <v>25</v>
      </c>
      <c r="D14">
        <v>16</v>
      </c>
      <c r="E14" s="25">
        <v>81.135999999999996</v>
      </c>
      <c r="F14" s="25">
        <v>67.135999999999996</v>
      </c>
      <c r="G14" s="25">
        <f t="shared" si="0"/>
        <v>54.757333333333328</v>
      </c>
      <c r="H14" s="25">
        <v>21.382000000000001</v>
      </c>
      <c r="I14" s="25">
        <v>21.382000000000001</v>
      </c>
      <c r="J14" s="25">
        <v>21.382000000000001</v>
      </c>
      <c r="K14" s="25">
        <v>5115.9156264332541</v>
      </c>
      <c r="L14" s="25">
        <v>1436.4693243449999</v>
      </c>
      <c r="M14" s="25">
        <v>44174.304002161654</v>
      </c>
      <c r="N14" s="25">
        <f t="shared" si="3"/>
        <v>209901.04888402359</v>
      </c>
      <c r="O14" s="25">
        <f t="shared" si="4"/>
        <v>2.437298743209209</v>
      </c>
      <c r="P14" s="25">
        <v>11.581202561070137</v>
      </c>
      <c r="Q14" s="25">
        <f t="shared" si="5"/>
        <v>325547.16465338122</v>
      </c>
      <c r="R14" s="8">
        <v>0.26334178679182019</v>
      </c>
      <c r="S14" s="8">
        <v>6.7970868141408181E-3</v>
      </c>
      <c r="T14" s="24">
        <v>10968.909245567949</v>
      </c>
      <c r="U14" s="24">
        <v>2285.7215748580938</v>
      </c>
      <c r="V14" s="24">
        <f t="shared" si="21"/>
        <v>2163.2799307761629</v>
      </c>
      <c r="W14" s="24">
        <v>10986.92441248168</v>
      </c>
      <c r="X14" s="24">
        <v>10947.984023468251</v>
      </c>
      <c r="Y14" s="25">
        <v>2.780417366350723</v>
      </c>
      <c r="Z14" s="109">
        <v>5.1520399087602253E-2</v>
      </c>
      <c r="AA14" s="110">
        <f t="shared" si="22"/>
        <v>10381.326183577465</v>
      </c>
      <c r="AB14" s="24">
        <f t="shared" si="6"/>
        <v>14218.29816699398</v>
      </c>
      <c r="AC14" s="24">
        <v>13456.65168180388</v>
      </c>
      <c r="AD14" s="24">
        <f t="shared" si="1"/>
        <v>13456.65168180388</v>
      </c>
      <c r="AE14" s="24">
        <f t="shared" si="7"/>
        <v>2287.1650884594187</v>
      </c>
      <c r="AF14" s="24">
        <f t="shared" si="8"/>
        <v>15743.816770263298</v>
      </c>
      <c r="AG14" s="24">
        <f t="shared" si="2"/>
        <v>11169.486593344462</v>
      </c>
      <c r="AH14" s="111">
        <v>3249.3889214260312</v>
      </c>
      <c r="AI14" s="24">
        <f>AH14/(1+(BR14/100))</f>
        <v>3075.3254982264161</v>
      </c>
      <c r="AJ14" s="24">
        <f t="shared" si="10"/>
        <v>81.246686675929396</v>
      </c>
      <c r="AK14" s="112">
        <v>162.49337335185879</v>
      </c>
      <c r="AL14" s="8">
        <v>0.97734114367068392</v>
      </c>
      <c r="AM14" s="8">
        <f t="shared" si="11"/>
        <v>1.8605003379601741E-2</v>
      </c>
      <c r="AN14" s="94">
        <v>3.7210006759203482E-2</v>
      </c>
      <c r="AO14" s="24">
        <v>1225.4783569011629</v>
      </c>
      <c r="AP14" s="24">
        <f>AO14/(1+(BR14/100))</f>
        <v>1159.8318728952895</v>
      </c>
      <c r="AQ14" s="24">
        <f t="shared" si="13"/>
        <v>17.807507165881717</v>
      </c>
      <c r="AR14" s="112">
        <v>35.615014331763433</v>
      </c>
      <c r="AS14" s="24">
        <v>2838.0744942956799</v>
      </c>
      <c r="AT14" s="24">
        <f>AS14/(1+(BR14/100))</f>
        <v>2686.0443822597767</v>
      </c>
      <c r="AU14" s="24">
        <f t="shared" si="15"/>
        <v>61.909326496637235</v>
      </c>
      <c r="AV14" s="112">
        <v>123.81865299327447</v>
      </c>
      <c r="AW14" s="24">
        <v>476.44710903325205</v>
      </c>
      <c r="AX14" s="24">
        <f>AW14/(1+(BR14/100))</f>
        <v>450.9247672092107</v>
      </c>
      <c r="AY14" s="24">
        <f t="shared" si="17"/>
        <v>16.02634535561587</v>
      </c>
      <c r="AZ14" s="112">
        <v>32.05269071123174</v>
      </c>
      <c r="BA14" s="25">
        <f t="shared" si="18"/>
        <v>2.5721183603941959</v>
      </c>
      <c r="BB14">
        <v>1</v>
      </c>
      <c r="BC14" s="24">
        <f>((AA14)/(AD14))*100</f>
        <v>77.146428614297278</v>
      </c>
      <c r="BD14" s="8">
        <v>43.396000000000001</v>
      </c>
      <c r="BE14" s="8">
        <v>3.8330000000000002</v>
      </c>
      <c r="BF14" s="8">
        <v>14.202</v>
      </c>
      <c r="BG14" s="8">
        <v>4.0490000000000004</v>
      </c>
      <c r="BH14" s="8">
        <v>8.5139999999999993</v>
      </c>
      <c r="BI14" s="8">
        <f t="shared" si="19"/>
        <v>12.1572902</v>
      </c>
      <c r="BJ14" s="8">
        <v>0.11700000000000001</v>
      </c>
      <c r="BK14" s="8">
        <v>6.3620000000000001</v>
      </c>
      <c r="BL14" s="8">
        <v>12.882999999999999</v>
      </c>
      <c r="BM14" s="8">
        <v>3.5710000000000002</v>
      </c>
      <c r="BN14" s="8">
        <v>1.258</v>
      </c>
      <c r="BO14" s="8">
        <v>1.2999999999999999E-2</v>
      </c>
      <c r="BP14" s="8">
        <v>0.88200000000000001</v>
      </c>
      <c r="BQ14" s="8">
        <v>0.92200000000000004</v>
      </c>
      <c r="BR14">
        <f t="shared" si="20"/>
        <v>5.66</v>
      </c>
      <c r="BS14">
        <v>-5.66</v>
      </c>
      <c r="BT14">
        <v>105.66</v>
      </c>
      <c r="BU14">
        <v>0.93799999999999994</v>
      </c>
      <c r="BV14" s="24">
        <v>435.40000000000003</v>
      </c>
      <c r="BW14" s="25">
        <v>82.429908685318026</v>
      </c>
      <c r="BX14" s="25">
        <v>81.231461862347501</v>
      </c>
      <c r="BY14" s="25">
        <v>81.059285099356444</v>
      </c>
      <c r="BZ14" s="24">
        <v>1168.34572057076</v>
      </c>
      <c r="CA14">
        <v>7820</v>
      </c>
      <c r="CB14">
        <v>6910</v>
      </c>
      <c r="CC14">
        <v>8640</v>
      </c>
      <c r="CD14" s="25">
        <v>27.06921837493012</v>
      </c>
      <c r="CE14" s="25">
        <v>24.07688007628818</v>
      </c>
      <c r="CF14" s="95">
        <v>29.765611127552528</v>
      </c>
      <c r="CG14" s="8">
        <v>4.0179270623664068E-2</v>
      </c>
      <c r="CH14" s="8">
        <v>0.95982072937633589</v>
      </c>
      <c r="CI14" s="8">
        <v>0.88112246950335715</v>
      </c>
      <c r="CJ14" t="s">
        <v>190</v>
      </c>
      <c r="CK14" s="25">
        <v>80166.496106980499</v>
      </c>
      <c r="CL14" s="25">
        <v>101822.18776225401</v>
      </c>
      <c r="CM14" s="25">
        <v>101822.18776225401</v>
      </c>
      <c r="CN14" s="25">
        <v>40.744922114025201</v>
      </c>
      <c r="CO14" s="25">
        <v>24165.675226806899</v>
      </c>
      <c r="CP14" s="25">
        <v>382.16693228206901</v>
      </c>
      <c r="CQ14" s="25">
        <v>90.263723435242994</v>
      </c>
      <c r="CR14" s="25">
        <v>40.018324716861301</v>
      </c>
      <c r="CS14" s="25">
        <v>45.8948347502172</v>
      </c>
      <c r="CT14" s="25">
        <v>150.44352880873001</v>
      </c>
      <c r="CU14" s="25">
        <v>109.13735591097399</v>
      </c>
      <c r="CV14" s="25">
        <v>26.883015722082799</v>
      </c>
      <c r="CW14" s="25">
        <v>1.3621316935079599</v>
      </c>
      <c r="CX14" s="25">
        <v>31.906676757383899</v>
      </c>
      <c r="CY14" s="25">
        <v>1111.3344036338401</v>
      </c>
      <c r="CZ14" s="25">
        <v>31.9848245263913</v>
      </c>
      <c r="DA14" s="25">
        <v>280.64215194212397</v>
      </c>
      <c r="DB14" s="25">
        <v>74.362260644873103</v>
      </c>
      <c r="DC14" s="25">
        <v>0.39283172761813501</v>
      </c>
      <c r="DD14" s="25">
        <v>469.44741444576698</v>
      </c>
      <c r="DE14" s="25">
        <v>70.932031010263799</v>
      </c>
      <c r="DF14" s="25">
        <v>140.571287438583</v>
      </c>
      <c r="DG14" s="25">
        <v>16.451225774611402</v>
      </c>
      <c r="DH14" s="25">
        <v>64.825115267029602</v>
      </c>
      <c r="DI14" s="25">
        <v>12.4506352184431</v>
      </c>
      <c r="DJ14" s="25">
        <v>3.7664626757013</v>
      </c>
      <c r="DK14" s="25">
        <v>9.8585348062253999</v>
      </c>
      <c r="DL14" s="25">
        <v>1.3542512882303399</v>
      </c>
      <c r="DM14" s="25">
        <v>7.25619355570577</v>
      </c>
      <c r="DN14" s="25">
        <v>1.17139365908454</v>
      </c>
      <c r="DO14" s="25">
        <v>2.8460698456726998</v>
      </c>
      <c r="DP14" s="25">
        <v>0.39210494785796501</v>
      </c>
      <c r="DQ14" s="25">
        <v>1.9052448291662201</v>
      </c>
      <c r="DR14" s="25">
        <v>0.28749367362733003</v>
      </c>
      <c r="DS14" s="25">
        <v>6.7353192847693304</v>
      </c>
      <c r="DT14" s="25">
        <v>4.1178163469876097</v>
      </c>
      <c r="DU14" s="25">
        <v>3.1666147484195499</v>
      </c>
      <c r="DV14" s="25">
        <v>6.2907550800547201</v>
      </c>
      <c r="DW14" s="25">
        <v>1.9513236189222001</v>
      </c>
      <c r="DX14" t="s">
        <v>191</v>
      </c>
      <c r="DY14" s="25">
        <v>2.31496622823922</v>
      </c>
      <c r="DZ14" s="25">
        <v>100.595421362292</v>
      </c>
      <c r="EA14" s="25">
        <v>278784.60349614598</v>
      </c>
      <c r="EB14" s="25">
        <v>252.573419118006</v>
      </c>
      <c r="EC14" s="25">
        <v>184956.80747465999</v>
      </c>
      <c r="ED14" s="25">
        <v>184140.94936840699</v>
      </c>
      <c r="EE14" s="25">
        <v>110.262821456048</v>
      </c>
      <c r="EF14" s="25">
        <v>2480.2475381509498</v>
      </c>
      <c r="EG14" s="25">
        <v>2595.2716831079101</v>
      </c>
      <c r="EH14" s="25">
        <v>5.3753616475750103</v>
      </c>
      <c r="EI14" s="25">
        <v>150.05968336992601</v>
      </c>
      <c r="EJ14" s="25">
        <v>5.32803980170352</v>
      </c>
      <c r="EK14" s="25">
        <v>167.00982112473201</v>
      </c>
      <c r="EL14" s="25">
        <v>1856.28162638054</v>
      </c>
      <c r="EM14" s="25">
        <v>127381.48228673</v>
      </c>
      <c r="EN14" s="25">
        <v>188.029433040844</v>
      </c>
      <c r="EO14" s="25">
        <v>1619.4639742914701</v>
      </c>
      <c r="EP14" s="25">
        <v>2.5512655206908699</v>
      </c>
      <c r="EQ14" s="25">
        <v>120.946361859001</v>
      </c>
    </row>
    <row r="15" spans="1:147" ht="16" customHeight="1" x14ac:dyDescent="0.2">
      <c r="A15" t="s">
        <v>942</v>
      </c>
      <c r="B15">
        <v>205</v>
      </c>
      <c r="C15">
        <v>205</v>
      </c>
      <c r="D15">
        <v>23</v>
      </c>
      <c r="E15" s="25">
        <v>98.004000000000005</v>
      </c>
      <c r="F15" s="25">
        <v>80.733999999999995</v>
      </c>
      <c r="G15" s="25">
        <f t="shared" si="0"/>
        <v>67.245999999999995</v>
      </c>
      <c r="H15" s="25">
        <v>27.265999999999998</v>
      </c>
      <c r="I15" s="25">
        <v>27.265999999999998</v>
      </c>
      <c r="J15" s="25">
        <v>27.265999999999998</v>
      </c>
      <c r="K15" s="25">
        <v>13183.446575485081</v>
      </c>
      <c r="L15" s="25">
        <v>23099.62037248</v>
      </c>
      <c r="M15" s="25">
        <v>72137.554873839996</v>
      </c>
      <c r="N15" s="25">
        <f t="shared" si="3"/>
        <v>346954.77591397095</v>
      </c>
      <c r="O15" s="25">
        <f t="shared" si="4"/>
        <v>3.7997593607859654</v>
      </c>
      <c r="P15" s="25">
        <v>18.275427547470052</v>
      </c>
      <c r="Q15" s="25">
        <f t="shared" si="5"/>
        <v>549859.64814963064</v>
      </c>
      <c r="R15" s="8">
        <v>0.22468325608894371</v>
      </c>
      <c r="S15" s="8">
        <v>2.3040796809590224E-3</v>
      </c>
      <c r="T15" s="24">
        <v>14650.65859498942</v>
      </c>
      <c r="U15" s="24">
        <v>3014.789081539468</v>
      </c>
      <c r="V15" s="24">
        <f t="shared" si="21"/>
        <v>3007.8709782894025</v>
      </c>
      <c r="W15" s="24">
        <v>14523.040100595639</v>
      </c>
      <c r="X15" s="24">
        <v>14457.443067022041</v>
      </c>
      <c r="Y15" s="25">
        <v>2.8027289975806831</v>
      </c>
      <c r="Z15" s="109">
        <v>5.1392698817123487E-2</v>
      </c>
      <c r="AA15" s="110">
        <f t="shared" si="22"/>
        <v>14617.039404359393</v>
      </c>
      <c r="AB15" s="24">
        <f t="shared" si="6"/>
        <v>17339.177320598614</v>
      </c>
      <c r="AC15" s="24">
        <v>17299.388726527603</v>
      </c>
      <c r="AD15" s="24">
        <f t="shared" si="1"/>
        <v>17299.388726527603</v>
      </c>
      <c r="AE15" s="24">
        <f t="shared" si="7"/>
        <v>3015.7336340208667</v>
      </c>
      <c r="AF15" s="24">
        <f t="shared" si="8"/>
        <v>20315.12236054847</v>
      </c>
      <c r="AG15" s="24">
        <f t="shared" si="2"/>
        <v>14283.655092506735</v>
      </c>
      <c r="AH15" s="111">
        <v>2688.5187256091945</v>
      </c>
      <c r="AI15" s="24">
        <f>AH15/(1+(BR15/100))</f>
        <v>2682.3493221682079</v>
      </c>
      <c r="AJ15" s="24">
        <f t="shared" si="10"/>
        <v>75.47281096602245</v>
      </c>
      <c r="AK15" s="112">
        <v>150.9456219320449</v>
      </c>
      <c r="AL15" s="8">
        <v>0.90227484754484177</v>
      </c>
      <c r="AM15" s="8">
        <f t="shared" si="11"/>
        <v>1.669985794395687E-2</v>
      </c>
      <c r="AN15" s="94">
        <v>3.3399715887913739E-2</v>
      </c>
      <c r="AO15" s="24">
        <v>1154.8775728315543</v>
      </c>
      <c r="AP15" s="24">
        <f>AO15/(1+(BR15/100))</f>
        <v>1152.2274496972507</v>
      </c>
      <c r="AQ15" s="24">
        <f t="shared" si="13"/>
        <v>12.421981254811039</v>
      </c>
      <c r="AR15" s="112">
        <v>24.843962509622077</v>
      </c>
      <c r="AS15" s="24">
        <v>2723.8139828174531</v>
      </c>
      <c r="AT15" s="24">
        <f>AS15/(1+(BR15/100))</f>
        <v>2717.5635865683457</v>
      </c>
      <c r="AU15" s="24">
        <f t="shared" si="15"/>
        <v>49.541748880742169</v>
      </c>
      <c r="AV15" s="112">
        <v>99.083497761484338</v>
      </c>
      <c r="AW15" s="24">
        <v>452.6382423410891</v>
      </c>
      <c r="AX15" s="24">
        <f>AW15/(1+(BR15/100))</f>
        <v>451.5995633453947</v>
      </c>
      <c r="AY15" s="24">
        <f t="shared" si="17"/>
        <v>14.123749381745123</v>
      </c>
      <c r="AZ15" s="112">
        <v>28.247498763490245</v>
      </c>
      <c r="BA15" s="25">
        <f t="shared" si="18"/>
        <v>2.551436146575718</v>
      </c>
      <c r="BB15">
        <v>1</v>
      </c>
      <c r="BC15" s="24">
        <f>((AA15)/(AD15))*100</f>
        <v>84.494542757716147</v>
      </c>
      <c r="BD15" s="8">
        <v>41.844999999999999</v>
      </c>
      <c r="BE15" s="8">
        <v>4.1449999999999996</v>
      </c>
      <c r="BF15" s="8">
        <v>14.65</v>
      </c>
      <c r="BG15" s="8">
        <v>4.17</v>
      </c>
      <c r="BH15" s="8">
        <v>8.5449999999999999</v>
      </c>
      <c r="BI15" s="8">
        <f t="shared" si="19"/>
        <v>12.297166000000001</v>
      </c>
      <c r="BJ15" s="8">
        <v>0.17299999999999999</v>
      </c>
      <c r="BK15" s="8">
        <v>5.8390000000000004</v>
      </c>
      <c r="BL15" s="8">
        <v>13.667</v>
      </c>
      <c r="BM15" s="8">
        <v>3.59</v>
      </c>
      <c r="BN15" s="8">
        <v>1.2609999999999999</v>
      </c>
      <c r="BO15" s="8">
        <v>1.2E-2</v>
      </c>
      <c r="BP15" s="8">
        <v>1.2</v>
      </c>
      <c r="BQ15" s="8">
        <v>0.90400000000000003</v>
      </c>
      <c r="BR15">
        <f t="shared" si="20"/>
        <v>0.23</v>
      </c>
      <c r="BS15">
        <v>-0.23</v>
      </c>
      <c r="BT15">
        <v>100.23</v>
      </c>
      <c r="BU15">
        <v>0.999</v>
      </c>
      <c r="BV15" s="24">
        <v>523.30000000000007</v>
      </c>
      <c r="BW15" s="25">
        <v>80.30414290287537</v>
      </c>
      <c r="BX15" s="25">
        <v>79.784143269166236</v>
      </c>
      <c r="BY15" s="25">
        <v>82.4425686356211</v>
      </c>
      <c r="BZ15" s="24">
        <v>1154.0781683062501</v>
      </c>
      <c r="CA15">
        <v>8480</v>
      </c>
      <c r="CB15">
        <v>7480</v>
      </c>
      <c r="CC15">
        <v>9400</v>
      </c>
      <c r="CD15" s="25">
        <v>29.239485712406701</v>
      </c>
      <c r="CE15" s="25">
        <v>25.95120186774523</v>
      </c>
      <c r="CF15" s="95">
        <v>32.264706849495248</v>
      </c>
      <c r="CG15" s="8">
        <v>3.40760236954692E-2</v>
      </c>
      <c r="CH15" s="8">
        <v>0.96592397630453086</v>
      </c>
      <c r="CI15" s="8"/>
      <c r="CJ15" t="s">
        <v>204</v>
      </c>
      <c r="CK15" s="25">
        <v>75970.050954580802</v>
      </c>
      <c r="CL15" s="25">
        <v>97456.356916382894</v>
      </c>
      <c r="CM15" s="25">
        <v>96716.771695367803</v>
      </c>
      <c r="CN15" s="25">
        <v>26.409536670716601</v>
      </c>
      <c r="CO15" s="25">
        <v>24797.721376302801</v>
      </c>
      <c r="CP15" s="25">
        <v>348.68444011979898</v>
      </c>
      <c r="CQ15" s="25">
        <v>28.379290226364201</v>
      </c>
      <c r="CR15" s="25">
        <v>38.918714524218998</v>
      </c>
      <c r="CS15" s="25">
        <v>37.523220246701797</v>
      </c>
      <c r="CT15" s="25">
        <v>77.073134367039799</v>
      </c>
      <c r="CU15" s="25">
        <v>134.009193328344</v>
      </c>
      <c r="CV15" s="25">
        <v>22.663524975719501</v>
      </c>
      <c r="CW15" s="25">
        <v>1.46954199056253</v>
      </c>
      <c r="CX15" s="25">
        <v>25.954284188798798</v>
      </c>
      <c r="CY15" s="25">
        <v>1091.0769643441399</v>
      </c>
      <c r="CZ15" s="25">
        <v>33.918037079096898</v>
      </c>
      <c r="DA15" s="25">
        <v>325.18674031885399</v>
      </c>
      <c r="DB15" s="25">
        <v>82.405797759220604</v>
      </c>
      <c r="DC15" s="25">
        <v>0.35124167628835101</v>
      </c>
      <c r="DD15" s="25">
        <v>482.01558234144102</v>
      </c>
      <c r="DE15" s="25">
        <v>79.537463876637304</v>
      </c>
      <c r="DF15" s="25">
        <v>158.05794546741501</v>
      </c>
      <c r="DG15" s="25">
        <v>18.521533836802298</v>
      </c>
      <c r="DH15" s="25">
        <v>72.716306894077306</v>
      </c>
      <c r="DI15" s="25">
        <v>13.0886034503673</v>
      </c>
      <c r="DJ15" s="25">
        <v>4.0466059550760001</v>
      </c>
      <c r="DK15" s="25">
        <v>11.1806929828715</v>
      </c>
      <c r="DL15" s="25">
        <v>1.4383120959926801</v>
      </c>
      <c r="DM15" s="25">
        <v>7.5998145078724297</v>
      </c>
      <c r="DN15" s="25">
        <v>1.28269437805829</v>
      </c>
      <c r="DO15" s="25">
        <v>3.39821873248543</v>
      </c>
      <c r="DP15" s="25">
        <v>0.39474324892061102</v>
      </c>
      <c r="DQ15" s="25">
        <v>2.4561573849560698</v>
      </c>
      <c r="DR15" s="25">
        <v>0.33756079672098199</v>
      </c>
      <c r="DS15" s="25">
        <v>7.4898688652377503</v>
      </c>
      <c r="DT15" s="25">
        <v>4.7208158338351804</v>
      </c>
      <c r="DU15" s="25">
        <v>2.9898784325852099</v>
      </c>
      <c r="DV15" s="25">
        <v>7.3228135099896301</v>
      </c>
      <c r="DW15" s="25">
        <v>2.10369907918983</v>
      </c>
      <c r="DX15" t="s">
        <v>205</v>
      </c>
      <c r="DY15" s="25">
        <v>2.4803239892104498</v>
      </c>
      <c r="DZ15" s="25">
        <v>187.09535542362701</v>
      </c>
      <c r="EA15" s="25">
        <v>246907.512538604</v>
      </c>
      <c r="EB15" s="25">
        <v>592.82704421245398</v>
      </c>
      <c r="EC15" s="25">
        <v>182815.947331192</v>
      </c>
      <c r="ED15" s="25">
        <v>185644.047748727</v>
      </c>
      <c r="EE15" s="25">
        <v>146.52403453622199</v>
      </c>
      <c r="EF15" s="25">
        <v>2229.2596678875698</v>
      </c>
      <c r="EG15" s="25">
        <v>2410.6958831889601</v>
      </c>
      <c r="EH15" s="25">
        <v>4.2514274080057097</v>
      </c>
      <c r="EI15" s="25">
        <v>298.87908199203702</v>
      </c>
      <c r="EJ15" s="25">
        <v>8.4416776104133504</v>
      </c>
      <c r="EK15" s="25">
        <v>138.844509751928</v>
      </c>
      <c r="EL15" s="25">
        <v>2173.00294396343</v>
      </c>
      <c r="EM15" s="25">
        <v>144723.756794418</v>
      </c>
      <c r="EN15" s="25">
        <v>192.64256858667201</v>
      </c>
      <c r="EO15" s="25">
        <v>1348.4337738356001</v>
      </c>
      <c r="EP15" s="25">
        <v>2.6632538477422201</v>
      </c>
      <c r="EQ15" s="25">
        <v>155.34502624453901</v>
      </c>
    </row>
    <row r="16" spans="1:147" x14ac:dyDescent="0.2">
      <c r="A16" t="s">
        <v>967</v>
      </c>
      <c r="B16">
        <v>195</v>
      </c>
      <c r="C16">
        <v>195</v>
      </c>
      <c r="D16">
        <v>14</v>
      </c>
      <c r="E16" s="25">
        <v>49.470999999999997</v>
      </c>
      <c r="F16" s="25">
        <v>31.395</v>
      </c>
      <c r="G16" s="25">
        <f t="shared" si="0"/>
        <v>31.622</v>
      </c>
      <c r="H16" s="25">
        <v>10.449</v>
      </c>
      <c r="I16" s="25">
        <v>10.449</v>
      </c>
      <c r="J16" s="25">
        <v>10.449</v>
      </c>
      <c r="K16" s="25">
        <v>597.03884056430991</v>
      </c>
      <c r="L16" s="25">
        <v>1940.0293780479999</v>
      </c>
      <c r="M16" s="25">
        <v>9439.3246716519989</v>
      </c>
      <c r="N16" s="25">
        <f t="shared" si="3"/>
        <v>30924.357928489153</v>
      </c>
      <c r="O16" s="25">
        <f t="shared" si="4"/>
        <v>1.9306426408106154</v>
      </c>
      <c r="P16" s="25">
        <v>6.3250164745082413</v>
      </c>
      <c r="Q16" s="25">
        <f t="shared" si="5"/>
        <v>51029.64450680017</v>
      </c>
      <c r="R16" s="8">
        <v>0.3364556743904078</v>
      </c>
      <c r="S16" s="8">
        <v>5.5981635742441416E-3</v>
      </c>
      <c r="T16" s="24">
        <v>7881.8062350411483</v>
      </c>
      <c r="U16" s="24">
        <v>1610.149723478703</v>
      </c>
      <c r="V16" s="24">
        <f t="shared" si="21"/>
        <v>1610.149723478703</v>
      </c>
      <c r="W16" s="24">
        <v>7884.0425499361063</v>
      </c>
      <c r="X16" s="24">
        <v>7891.2078063645513</v>
      </c>
      <c r="Y16" s="25">
        <v>2.7</v>
      </c>
      <c r="AA16" s="110">
        <f t="shared" si="22"/>
        <v>7881.8062350411483</v>
      </c>
      <c r="AB16" s="24"/>
      <c r="AC16" s="24"/>
      <c r="AD16" s="24"/>
      <c r="AE16" s="24"/>
      <c r="AF16" s="24"/>
      <c r="AG16" s="24"/>
      <c r="AH16" s="111"/>
      <c r="AI16" s="24"/>
      <c r="AJ16" s="24"/>
      <c r="AK16" s="112"/>
      <c r="AL16" s="8"/>
      <c r="AM16" s="8"/>
      <c r="AN16" s="94"/>
      <c r="AO16" s="24"/>
      <c r="AP16" s="24"/>
      <c r="AQ16" s="24"/>
      <c r="AR16" s="112"/>
      <c r="AS16" s="24"/>
      <c r="AT16" s="24"/>
      <c r="AU16" s="24"/>
      <c r="AV16" s="112"/>
      <c r="AW16" s="24"/>
      <c r="AX16" s="24"/>
      <c r="AY16" s="24"/>
      <c r="AZ16" s="112"/>
      <c r="BA16" s="25"/>
      <c r="BC16" s="24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S16"/>
      <c r="BV16" s="24"/>
      <c r="BW16" s="25"/>
      <c r="BX16" s="25">
        <v>79.784143269166236</v>
      </c>
      <c r="BY16" s="25">
        <v>82.4425686356211</v>
      </c>
      <c r="BZ16" s="24"/>
      <c r="CD16" s="25"/>
      <c r="CE16" s="25"/>
      <c r="CF16" s="95"/>
      <c r="CG16" s="8"/>
      <c r="CH16" s="8"/>
      <c r="CI16" s="8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</row>
    <row r="17" spans="1:147" x14ac:dyDescent="0.2">
      <c r="A17" t="s">
        <v>968</v>
      </c>
      <c r="B17">
        <v>207</v>
      </c>
      <c r="C17">
        <v>207</v>
      </c>
      <c r="D17">
        <v>18</v>
      </c>
      <c r="E17" s="25">
        <v>76.745999999999995</v>
      </c>
      <c r="F17" s="25">
        <v>36.357999999999997</v>
      </c>
      <c r="G17" s="25">
        <f t="shared" si="0"/>
        <v>43.701333333333331</v>
      </c>
      <c r="H17" s="25">
        <v>13.083</v>
      </c>
      <c r="I17" s="25">
        <v>13.083</v>
      </c>
      <c r="J17" s="25">
        <v>13.083</v>
      </c>
      <c r="K17" s="25">
        <v>1171.9266270585301</v>
      </c>
      <c r="L17" s="25">
        <v>497.69718023999991</v>
      </c>
      <c r="M17" s="25">
        <v>25787.221480319997</v>
      </c>
      <c r="N17" s="25">
        <f t="shared" si="3"/>
        <v>82083.676158203816</v>
      </c>
      <c r="O17" s="25">
        <f t="shared" si="4"/>
        <v>1.4277219075810148</v>
      </c>
      <c r="P17" s="25">
        <v>4.5446021703148904</v>
      </c>
      <c r="Q17" s="25">
        <f t="shared" si="5"/>
        <v>138118.74192274097</v>
      </c>
      <c r="R17" s="8">
        <v>0.32595798917023949</v>
      </c>
      <c r="S17" s="8">
        <v>2.306673724362412E-3</v>
      </c>
      <c r="T17" s="24">
        <v>5486.4792037575844</v>
      </c>
      <c r="U17" s="24">
        <v>1113.48929484883</v>
      </c>
      <c r="V17" s="24">
        <f t="shared" si="21"/>
        <v>1113.48929484883</v>
      </c>
      <c r="W17" s="24">
        <v>5537.2854345819014</v>
      </c>
      <c r="X17" s="24">
        <v>5476.2235719951314</v>
      </c>
      <c r="Y17" s="25">
        <v>2.7</v>
      </c>
      <c r="AA17" s="110">
        <f t="shared" si="22"/>
        <v>5486.4792037575844</v>
      </c>
      <c r="AB17" s="24"/>
      <c r="AC17" s="24"/>
      <c r="AD17" s="24"/>
      <c r="AE17" s="24"/>
      <c r="AF17" s="24"/>
      <c r="AG17" s="24"/>
      <c r="AH17" s="111"/>
      <c r="AI17" s="24"/>
      <c r="AJ17" s="24"/>
      <c r="AK17" s="112"/>
      <c r="AL17" s="8"/>
      <c r="AM17" s="8"/>
      <c r="AN17" s="94"/>
      <c r="AO17" s="24"/>
      <c r="AP17" s="24"/>
      <c r="AQ17" s="24"/>
      <c r="AR17" s="112"/>
      <c r="AS17" s="24"/>
      <c r="AT17" s="24"/>
      <c r="AU17" s="24"/>
      <c r="AV17" s="112"/>
      <c r="AW17" s="24"/>
      <c r="AX17" s="24"/>
      <c r="AY17" s="24"/>
      <c r="AZ17" s="112"/>
      <c r="BA17" s="25"/>
      <c r="BC17" s="24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S17"/>
      <c r="BV17" s="24"/>
      <c r="BW17" s="25"/>
      <c r="BX17" s="25">
        <v>79.784143269166236</v>
      </c>
      <c r="BY17" s="25">
        <v>82.4425686356211</v>
      </c>
      <c r="BZ17" s="24"/>
      <c r="CD17" s="25"/>
      <c r="CE17" s="25"/>
      <c r="CF17" s="95"/>
      <c r="CG17" s="8"/>
      <c r="CH17" s="8"/>
      <c r="CI17" s="8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</row>
    <row r="18" spans="1:147" s="85" customFormat="1" x14ac:dyDescent="0.2">
      <c r="A18" s="85" t="s">
        <v>969</v>
      </c>
      <c r="B18" s="85">
        <v>201</v>
      </c>
      <c r="C18" s="85">
        <v>201</v>
      </c>
      <c r="D18" s="85">
        <v>21</v>
      </c>
      <c r="E18" s="86">
        <v>74.466999999999999</v>
      </c>
      <c r="F18" s="86">
        <v>65.769000000000005</v>
      </c>
      <c r="G18" s="86">
        <f t="shared" si="0"/>
        <v>53.745333333333328</v>
      </c>
      <c r="H18" s="86">
        <v>20.298999999999999</v>
      </c>
      <c r="I18" s="86">
        <v>20.298999999999999</v>
      </c>
      <c r="J18" s="86">
        <v>20.298999999999999</v>
      </c>
      <c r="K18" s="86">
        <v>4377.2598472371437</v>
      </c>
      <c r="L18" s="86"/>
      <c r="M18" s="86">
        <v>53824.845151770009</v>
      </c>
      <c r="N18" s="25">
        <f t="shared" si="3"/>
        <v>179718.59487389566</v>
      </c>
      <c r="O18" s="25">
        <f t="shared" si="4"/>
        <v>2.4356187796307691</v>
      </c>
      <c r="P18" s="86">
        <v>8.132415123340488</v>
      </c>
      <c r="Q18" s="25">
        <f t="shared" si="5"/>
        <v>275151.32687191607</v>
      </c>
      <c r="R18" s="87">
        <v>0.44664503637310071</v>
      </c>
      <c r="S18" s="87">
        <v>4.2251538451374424E-3</v>
      </c>
      <c r="T18" s="88">
        <v>12898.867517830869</v>
      </c>
      <c r="U18" s="88">
        <v>2580.5627183877159</v>
      </c>
      <c r="V18" s="88">
        <f t="shared" si="21"/>
        <v>2439.0951969638145</v>
      </c>
      <c r="W18" s="88">
        <v>13008.370392151921</v>
      </c>
      <c r="X18" s="88">
        <v>12982.461898920859</v>
      </c>
      <c r="Y18" s="86">
        <v>2.815985855769445</v>
      </c>
      <c r="Z18" s="113">
        <v>4.9790165813156928E-2</v>
      </c>
      <c r="AA18" s="114">
        <f t="shared" si="22"/>
        <v>12191.746236135037</v>
      </c>
      <c r="AB18" s="88">
        <f t="shared" si="6"/>
        <v>17155.216818893143</v>
      </c>
      <c r="AC18" s="88">
        <v>16214.760698386712</v>
      </c>
      <c r="AD18" s="88">
        <f t="shared" si="1"/>
        <v>16214.760698386712</v>
      </c>
      <c r="AE18" s="88">
        <f t="shared" si="7"/>
        <v>2582.4112376653302</v>
      </c>
      <c r="AF18" s="88">
        <f t="shared" si="8"/>
        <v>18797.171936052044</v>
      </c>
      <c r="AG18" s="88">
        <f t="shared" si="2"/>
        <v>13632.349460721382</v>
      </c>
      <c r="AH18" s="89">
        <v>4256.3493010622724</v>
      </c>
      <c r="AI18" s="88">
        <f>AH18/(1+(BR18/100))</f>
        <v>4023.014462251675</v>
      </c>
      <c r="AJ18" s="88">
        <f t="shared" si="10"/>
        <v>97.69266547486697</v>
      </c>
      <c r="AK18" s="90">
        <v>195.38533094973394</v>
      </c>
      <c r="AL18" s="87">
        <v>0.41878812044385116</v>
      </c>
      <c r="AM18" s="87">
        <f t="shared" si="11"/>
        <v>1.2273649827840055E-2</v>
      </c>
      <c r="AN18" s="91">
        <v>2.4547299655680109E-2</v>
      </c>
      <c r="AO18" s="88">
        <v>1648.3988489412145</v>
      </c>
      <c r="AP18" s="88">
        <f>AO18/(1+(BR18/100))</f>
        <v>1558.0329385077641</v>
      </c>
      <c r="AQ18" s="88">
        <f t="shared" si="13"/>
        <v>45.004861569763065</v>
      </c>
      <c r="AR18" s="90">
        <v>90.00972313952613</v>
      </c>
      <c r="AS18" s="88">
        <v>1718.124916148553</v>
      </c>
      <c r="AT18" s="88">
        <f>AS18/(1+(BR18/100))</f>
        <v>1623.9365937131879</v>
      </c>
      <c r="AU18" s="88">
        <f t="shared" si="15"/>
        <v>39.179205751121835</v>
      </c>
      <c r="AV18" s="90">
        <v>78.358411502243669</v>
      </c>
      <c r="AW18" s="88">
        <v>1033.3938361616426</v>
      </c>
      <c r="AX18" s="88">
        <f>AW18/(1+(BR18/100))</f>
        <v>976.74275629644853</v>
      </c>
      <c r="AY18" s="88">
        <f t="shared" si="17"/>
        <v>37.336652280800124</v>
      </c>
      <c r="AZ18" s="90">
        <v>74.673304561600247</v>
      </c>
      <c r="BA18" s="25">
        <f t="shared" si="18"/>
        <v>1.5951312957931882</v>
      </c>
      <c r="BB18" s="85">
        <v>1</v>
      </c>
      <c r="BC18" s="88">
        <f>((AA18)/(AD18))*100</f>
        <v>75.189183873358402</v>
      </c>
      <c r="BD18" s="87">
        <v>43.628999999999998</v>
      </c>
      <c r="BE18" s="87">
        <v>3.919</v>
      </c>
      <c r="BF18" s="87">
        <v>13.920999999999999</v>
      </c>
      <c r="BG18" s="87">
        <v>4.0010000000000003</v>
      </c>
      <c r="BH18" s="87">
        <v>8.4260000000000002</v>
      </c>
      <c r="BI18" s="87">
        <f t="shared" si="19"/>
        <v>12.026099800000001</v>
      </c>
      <c r="BJ18" s="87">
        <v>0.11799999999999999</v>
      </c>
      <c r="BK18" s="87">
        <v>7.0519999999999996</v>
      </c>
      <c r="BL18" s="87">
        <v>13.042999999999999</v>
      </c>
      <c r="BM18" s="87">
        <v>3.3769999999999998</v>
      </c>
      <c r="BN18" s="87">
        <v>1.2789999999999999</v>
      </c>
      <c r="BO18" s="87">
        <v>2.3E-2</v>
      </c>
      <c r="BP18" s="87">
        <v>0.81299999999999994</v>
      </c>
      <c r="BQ18" s="87">
        <v>0.39800000000000002</v>
      </c>
      <c r="BR18" s="85">
        <f t="shared" si="20"/>
        <v>5.8</v>
      </c>
      <c r="BS18" s="85">
        <v>-5.8</v>
      </c>
      <c r="BT18" s="85">
        <v>105.8</v>
      </c>
      <c r="BU18" s="85">
        <v>0.93799999999999994</v>
      </c>
      <c r="BV18" s="88">
        <v>594.1</v>
      </c>
      <c r="BW18" s="86">
        <v>83.095254707173481</v>
      </c>
      <c r="BX18" s="86">
        <v>82.943942661615338</v>
      </c>
      <c r="BY18" s="86">
        <v>83.392096416521071</v>
      </c>
      <c r="BZ18" s="88">
        <v>1194.65095723847</v>
      </c>
      <c r="CA18" s="85">
        <v>9280</v>
      </c>
      <c r="CB18" s="85">
        <v>8310</v>
      </c>
      <c r="CC18" s="85">
        <v>10180</v>
      </c>
      <c r="CD18" s="86">
        <v>31.87011278813587</v>
      </c>
      <c r="CE18" s="86">
        <v>28.680477458814249</v>
      </c>
      <c r="CF18" s="92">
        <v>34.829568248331192</v>
      </c>
      <c r="CG18" s="8">
        <v>7.7158703171623551E-3</v>
      </c>
      <c r="CH18" s="8">
        <v>0.99228412968283763</v>
      </c>
      <c r="CI18" s="8">
        <v>0.80911137251889997</v>
      </c>
      <c r="CJ18" s="85" t="s">
        <v>219</v>
      </c>
      <c r="CK18" s="86">
        <v>79377.470288507597</v>
      </c>
      <c r="CL18" s="86">
        <v>98013.176464504199</v>
      </c>
      <c r="CM18" s="86">
        <v>96151.365812153104</v>
      </c>
      <c r="CN18" s="86">
        <v>39.945440424757898</v>
      </c>
      <c r="CO18" s="86">
        <v>23770.5682436274</v>
      </c>
      <c r="CP18" s="86">
        <v>409.42753990390298</v>
      </c>
      <c r="CQ18" s="86">
        <v>211.00465492918801</v>
      </c>
      <c r="CR18" s="86">
        <v>77.606585566691507</v>
      </c>
      <c r="CS18" s="86">
        <v>532.554106981372</v>
      </c>
      <c r="CT18" s="86">
        <v>133.21667363145701</v>
      </c>
      <c r="CU18" s="86">
        <v>129.10905534488899</v>
      </c>
      <c r="CV18" s="86">
        <v>22.9200520654583</v>
      </c>
      <c r="CW18" s="86">
        <v>1.52815733870366</v>
      </c>
      <c r="CX18" s="86">
        <v>30.344215061613198</v>
      </c>
      <c r="CY18" s="86">
        <v>964.95535726692697</v>
      </c>
      <c r="CZ18" s="86">
        <v>31.840583376743499</v>
      </c>
      <c r="DA18" s="86">
        <v>283.304251861051</v>
      </c>
      <c r="DB18" s="86">
        <v>65.335353239679193</v>
      </c>
      <c r="DC18" s="86">
        <v>0.34148350507297598</v>
      </c>
      <c r="DD18" s="86">
        <v>452.40743093677202</v>
      </c>
      <c r="DE18" s="86">
        <v>64.071158543111594</v>
      </c>
      <c r="DF18" s="86">
        <v>127.232483758353</v>
      </c>
      <c r="DG18" s="86">
        <v>15.169004853260001</v>
      </c>
      <c r="DH18" s="86">
        <v>59.965082897455403</v>
      </c>
      <c r="DI18" s="86">
        <v>11.7186370025748</v>
      </c>
      <c r="DJ18" s="86">
        <v>3.6032335628425098</v>
      </c>
      <c r="DK18" s="86">
        <v>9.9793185483264306</v>
      </c>
      <c r="DL18" s="86">
        <v>1.33659664552637</v>
      </c>
      <c r="DM18" s="86">
        <v>7.0321889569374898</v>
      </c>
      <c r="DN18" s="86">
        <v>1.0294152957262199</v>
      </c>
      <c r="DO18" s="86">
        <v>2.8354828655647202</v>
      </c>
      <c r="DP18" s="86">
        <v>0.37254709308149198</v>
      </c>
      <c r="DQ18" s="86">
        <v>2.22795077565294</v>
      </c>
      <c r="DR18" s="86">
        <v>0.25869709323455498</v>
      </c>
      <c r="DS18" s="86">
        <v>6.6730901672093799</v>
      </c>
      <c r="DT18" s="86">
        <v>3.9502442056248999</v>
      </c>
      <c r="DU18" s="86">
        <v>2.6031382703016201</v>
      </c>
      <c r="DV18" s="86">
        <v>5.6052342013635599</v>
      </c>
      <c r="DW18" s="86">
        <v>1.59672006646654</v>
      </c>
      <c r="DX18" s="85" t="s">
        <v>220</v>
      </c>
      <c r="DY18" s="86">
        <v>1.86682398404139</v>
      </c>
      <c r="DZ18" s="86">
        <v>111.87207995052</v>
      </c>
      <c r="EA18" s="86">
        <v>276364.43900076702</v>
      </c>
      <c r="EB18" s="86">
        <v>293.97918542835203</v>
      </c>
      <c r="EC18" s="86">
        <v>185239</v>
      </c>
      <c r="ED18" s="86">
        <v>185179.81141459901</v>
      </c>
      <c r="EE18" s="86">
        <v>105.99509455348399</v>
      </c>
      <c r="EF18" s="86">
        <v>1890.5685020349399</v>
      </c>
      <c r="EG18" s="86">
        <v>1981.26147822288</v>
      </c>
      <c r="EH18" s="86">
        <v>4.98579098473411</v>
      </c>
      <c r="EI18" s="86">
        <v>134.43272451561</v>
      </c>
      <c r="EJ18" s="86">
        <v>6.0042690269481396</v>
      </c>
      <c r="EK18" s="86">
        <v>191.65812288501701</v>
      </c>
      <c r="EL18" s="86">
        <v>1662.67292485795</v>
      </c>
      <c r="EM18" s="86">
        <v>127283.06225208</v>
      </c>
      <c r="EN18" s="86">
        <v>196.130717316659</v>
      </c>
      <c r="EO18" s="86">
        <v>1985.5217687919501</v>
      </c>
      <c r="EP18" s="86">
        <v>3.1428687799725799</v>
      </c>
      <c r="EQ18" s="86">
        <v>124.335281688425</v>
      </c>
    </row>
    <row r="19" spans="1:147" x14ac:dyDescent="0.2">
      <c r="A19" t="s">
        <v>970</v>
      </c>
      <c r="B19">
        <v>162</v>
      </c>
      <c r="C19">
        <v>162</v>
      </c>
      <c r="D19">
        <v>24</v>
      </c>
      <c r="E19" s="25">
        <v>131.31700000000001</v>
      </c>
      <c r="F19" s="25">
        <v>87.415999999999997</v>
      </c>
      <c r="G19" s="25">
        <f t="shared" si="0"/>
        <v>80.911000000000001</v>
      </c>
      <c r="H19" s="25">
        <v>27.867999999999999</v>
      </c>
      <c r="I19" s="25">
        <v>27.867999999999999</v>
      </c>
      <c r="J19" s="25">
        <v>27.867999999999999</v>
      </c>
      <c r="K19" s="25">
        <v>11326.501928723412</v>
      </c>
      <c r="L19" s="25">
        <v>4403.4051823999998</v>
      </c>
      <c r="M19" s="25">
        <v>139775.43312992001</v>
      </c>
      <c r="N19" s="25">
        <f t="shared" si="3"/>
        <v>652610.54982944776</v>
      </c>
      <c r="O19" s="25">
        <f t="shared" si="4"/>
        <v>1.7355683158483206</v>
      </c>
      <c r="P19" s="25">
        <v>8.1033567023151551</v>
      </c>
      <c r="Q19" s="25">
        <f t="shared" si="5"/>
        <v>1047050.8104681754</v>
      </c>
      <c r="R19" s="8">
        <v>0.31735158139151781</v>
      </c>
      <c r="S19" s="8">
        <v>1.226417505173494E-3</v>
      </c>
      <c r="T19" s="24">
        <v>9369.1079084671364</v>
      </c>
      <c r="U19" s="24">
        <v>1867.785200645538</v>
      </c>
      <c r="V19" s="24">
        <f t="shared" si="21"/>
        <v>1822.5850904035306</v>
      </c>
      <c r="W19" s="24">
        <v>9311.4401838009744</v>
      </c>
      <c r="X19" s="24">
        <v>9265.0750910694605</v>
      </c>
      <c r="Y19" s="25">
        <v>2.7447790005014538</v>
      </c>
      <c r="Z19" s="109">
        <v>5.4644731987244413E-2</v>
      </c>
      <c r="AA19" s="110">
        <f t="shared" si="22"/>
        <v>9142.3769598625458</v>
      </c>
      <c r="AB19" s="24">
        <f t="shared" si="6"/>
        <v>14190.758212758963</v>
      </c>
      <c r="AC19" s="24">
        <v>13847.344079585249</v>
      </c>
      <c r="AD19" s="24">
        <f t="shared" si="1"/>
        <v>13847.344079585249</v>
      </c>
      <c r="AE19" s="24">
        <f t="shared" si="7"/>
        <v>1872.30565363239</v>
      </c>
      <c r="AF19" s="24">
        <f t="shared" si="8"/>
        <v>15719.649733217639</v>
      </c>
      <c r="AG19" s="24">
        <f t="shared" si="2"/>
        <v>11975.03842595286</v>
      </c>
      <c r="AH19" s="111">
        <v>4821.6503042918275</v>
      </c>
      <c r="AI19" s="24">
        <f>AH19/(1+(BR19/100))</f>
        <v>4704.9671197227044</v>
      </c>
      <c r="AJ19" s="24">
        <f t="shared" si="10"/>
        <v>130.02655449298913</v>
      </c>
      <c r="AK19" s="112">
        <v>260.05310898597827</v>
      </c>
      <c r="AL19" s="8">
        <v>1.6016776512734929</v>
      </c>
      <c r="AM19" s="8">
        <f t="shared" si="11"/>
        <v>2.5612370461383066E-2</v>
      </c>
      <c r="AN19" s="94">
        <v>5.1224740922766132E-2</v>
      </c>
      <c r="AO19" s="24">
        <v>1463.7111802673751</v>
      </c>
      <c r="AP19" s="24">
        <f>AO19/(1+(BR19/100))</f>
        <v>1428.2895982312405</v>
      </c>
      <c r="AQ19" s="24">
        <f t="shared" si="13"/>
        <v>20.421410691374216</v>
      </c>
      <c r="AR19" s="112">
        <v>40.842821382748433</v>
      </c>
      <c r="AS19" s="24">
        <v>3439.12843717736</v>
      </c>
      <c r="AT19" s="24">
        <f>AS19/(1+(BR19/100))</f>
        <v>3355.9020659419984</v>
      </c>
      <c r="AU19" s="24">
        <f t="shared" si="15"/>
        <v>60.012082809056572</v>
      </c>
      <c r="AV19" s="112">
        <v>120.02416561811314</v>
      </c>
      <c r="AW19" s="24">
        <v>643.41157611452354</v>
      </c>
      <c r="AX19" s="24">
        <f>AW19/(1+(BR19/100))</f>
        <v>627.84111642713071</v>
      </c>
      <c r="AY19" s="24">
        <f t="shared" si="17"/>
        <v>17.256680864827342</v>
      </c>
      <c r="AZ19" s="112">
        <v>34.513361729654683</v>
      </c>
      <c r="BA19" s="25">
        <f t="shared" si="18"/>
        <v>2.2749220477295906</v>
      </c>
      <c r="BC19" s="24">
        <f>((AA19)/(AD19))*100</f>
        <v>66.022602654475065</v>
      </c>
      <c r="BD19" s="8">
        <v>41.686999999999998</v>
      </c>
      <c r="BE19" s="8">
        <v>4.0979999999999999</v>
      </c>
      <c r="BF19" s="8">
        <v>15.063000000000001</v>
      </c>
      <c r="BG19" s="8">
        <v>4.0449999999999999</v>
      </c>
      <c r="BH19" s="8">
        <v>8.5709999999999997</v>
      </c>
      <c r="BI19" s="8">
        <f t="shared" si="19"/>
        <v>12.210691000000001</v>
      </c>
      <c r="BJ19" s="8">
        <v>0.155</v>
      </c>
      <c r="BK19" s="8">
        <v>6.2930000000000001</v>
      </c>
      <c r="BL19" s="8">
        <v>12.14</v>
      </c>
      <c r="BM19" s="8">
        <v>3.698</v>
      </c>
      <c r="BN19" s="8">
        <v>1.6879999999999999</v>
      </c>
      <c r="BO19" s="8">
        <v>0</v>
      </c>
      <c r="BP19" s="8">
        <v>0.998</v>
      </c>
      <c r="BQ19" s="8">
        <v>1.5660000000000001</v>
      </c>
      <c r="BR19">
        <f t="shared" si="20"/>
        <v>2.48</v>
      </c>
      <c r="BS19">
        <v>-2.48</v>
      </c>
      <c r="BT19">
        <v>102.48</v>
      </c>
      <c r="BU19">
        <v>0.97299999999999998</v>
      </c>
      <c r="BV19" s="24">
        <v>772.9</v>
      </c>
      <c r="BW19" s="25">
        <v>80.71992269225278</v>
      </c>
      <c r="BX19" s="25">
        <v>80.964727457259016</v>
      </c>
      <c r="BY19" s="25">
        <v>81.294233974394757</v>
      </c>
      <c r="BZ19" s="24">
        <v>1159.82156145012</v>
      </c>
      <c r="CA19">
        <v>7060</v>
      </c>
      <c r="CB19">
        <v>6400</v>
      </c>
      <c r="CC19">
        <v>7680</v>
      </c>
      <c r="CD19" s="25">
        <v>24.570122652987401</v>
      </c>
      <c r="CE19" s="25">
        <v>22.399855315510841</v>
      </c>
      <c r="CF19" s="95">
        <v>26.608858636677521</v>
      </c>
      <c r="CG19" s="8">
        <v>0.10204093329735579</v>
      </c>
      <c r="CH19" s="8">
        <v>0.89795906670264414</v>
      </c>
      <c r="CI19" s="8">
        <v>1.0060302481878778</v>
      </c>
      <c r="CJ19" t="s">
        <v>234</v>
      </c>
      <c r="CK19" s="25">
        <v>80097.779897945205</v>
      </c>
      <c r="CL19" s="25">
        <v>88753.648312142206</v>
      </c>
      <c r="CM19" s="25">
        <v>88818.961701498498</v>
      </c>
      <c r="CN19" s="25">
        <v>28.191385727567202</v>
      </c>
      <c r="CO19" s="25">
        <v>24592.392384278799</v>
      </c>
      <c r="CP19" s="25">
        <v>427.58918640603702</v>
      </c>
      <c r="CQ19" s="25">
        <v>7.9892095170038502</v>
      </c>
      <c r="CR19" s="25">
        <v>41.261826752399003</v>
      </c>
      <c r="CS19" s="25">
        <v>72.387264468149198</v>
      </c>
      <c r="CT19" s="25">
        <v>115.904396693701</v>
      </c>
      <c r="CU19" s="25">
        <v>120.002654518433</v>
      </c>
      <c r="CV19" s="25">
        <v>23.752898314168799</v>
      </c>
      <c r="CW19" s="25">
        <v>1.4466839655175601</v>
      </c>
      <c r="CX19" s="25">
        <v>37.810578989377902</v>
      </c>
      <c r="CY19" s="25">
        <v>1049.6420495926</v>
      </c>
      <c r="CZ19" s="25">
        <v>34.098193517386697</v>
      </c>
      <c r="DA19" s="25">
        <v>335.72637746605398</v>
      </c>
      <c r="DB19" s="25">
        <v>85.112704504694605</v>
      </c>
      <c r="DC19" s="25">
        <v>0.50666196294631205</v>
      </c>
      <c r="DD19" s="25">
        <v>531.98988116387397</v>
      </c>
      <c r="DE19" s="25">
        <v>69.413532214475595</v>
      </c>
      <c r="DF19" s="25">
        <v>140.296707730158</v>
      </c>
      <c r="DG19" s="25">
        <v>17.135601491460701</v>
      </c>
      <c r="DH19" s="25">
        <v>67.963327336183795</v>
      </c>
      <c r="DI19" s="25">
        <v>13.037796948838899</v>
      </c>
      <c r="DJ19" s="25">
        <v>3.7514323382302099</v>
      </c>
      <c r="DK19" s="25">
        <v>10.829409407520201</v>
      </c>
      <c r="DL19" s="25">
        <v>1.40816956102469</v>
      </c>
      <c r="DM19" s="25">
        <v>7.32393368075995</v>
      </c>
      <c r="DN19" s="25">
        <v>1.28313886310537</v>
      </c>
      <c r="DO19" s="25">
        <v>3.1421186574551299</v>
      </c>
      <c r="DP19" s="25">
        <v>0.380306075284357</v>
      </c>
      <c r="DQ19" s="25">
        <v>2.2730210677078801</v>
      </c>
      <c r="DR19" s="25">
        <v>0.34330581274342697</v>
      </c>
      <c r="DS19" s="25">
        <v>8.0402952881878704</v>
      </c>
      <c r="DT19" s="25">
        <v>5.03404160263797</v>
      </c>
      <c r="DU19" s="25">
        <v>3.74589031120018</v>
      </c>
      <c r="DV19" s="25">
        <v>6.8983929101083996</v>
      </c>
      <c r="DW19" s="25">
        <v>1.8339505151064801</v>
      </c>
      <c r="DX19" t="s">
        <v>235</v>
      </c>
      <c r="DY19" s="25">
        <v>2.2823739297749399</v>
      </c>
      <c r="DZ19" s="25">
        <v>92.286904236832797</v>
      </c>
      <c r="EA19" s="25">
        <v>251715.310115659</v>
      </c>
      <c r="EB19" s="25">
        <v>256.12028417227702</v>
      </c>
      <c r="EC19" s="25">
        <v>181119.853219713</v>
      </c>
      <c r="ED19" s="25">
        <v>179939.62096272601</v>
      </c>
      <c r="EE19" s="25">
        <v>123.587358539821</v>
      </c>
      <c r="EF19" s="25">
        <v>1814.6525821263899</v>
      </c>
      <c r="EG19" s="25">
        <v>1984.6974474419901</v>
      </c>
      <c r="EH19" s="25">
        <v>4.9844472441030296</v>
      </c>
      <c r="EI19" s="25">
        <v>167.43322146141799</v>
      </c>
      <c r="EJ19" s="25">
        <v>5.4600157581094004</v>
      </c>
      <c r="EK19" s="25">
        <v>78.557778258108002</v>
      </c>
      <c r="EL19" s="25">
        <v>1999.14121068892</v>
      </c>
      <c r="EM19" s="25">
        <v>137814.26871377201</v>
      </c>
      <c r="EN19" s="25">
        <v>202.05244517447099</v>
      </c>
      <c r="EO19" s="25">
        <v>1354.48339374954</v>
      </c>
      <c r="EP19" s="25">
        <v>3.2347814931903298</v>
      </c>
      <c r="EQ19" s="25">
        <v>138.394575547561</v>
      </c>
    </row>
    <row r="20" spans="1:147" x14ac:dyDescent="0.2">
      <c r="A20" t="s">
        <v>972</v>
      </c>
      <c r="C20">
        <v>52</v>
      </c>
      <c r="D20">
        <v>28</v>
      </c>
      <c r="E20" s="25">
        <v>98.614999999999995</v>
      </c>
      <c r="F20" s="25">
        <v>42.119</v>
      </c>
      <c r="G20" s="25">
        <f t="shared" si="0"/>
        <v>56.24466666666666</v>
      </c>
      <c r="H20" s="25">
        <v>22.834</v>
      </c>
      <c r="I20" s="25">
        <v>19.898</v>
      </c>
      <c r="J20" s="25">
        <v>21.366</v>
      </c>
      <c r="K20" s="25">
        <v>5080.343120195279</v>
      </c>
      <c r="L20" s="25">
        <v>14232.843137029</v>
      </c>
      <c r="M20" s="25">
        <v>46630.732040504321</v>
      </c>
      <c r="N20" s="25">
        <f t="shared" si="3"/>
        <v>138723.84238145265</v>
      </c>
      <c r="O20" s="25">
        <f t="shared" si="4"/>
        <v>3.6621989652115632</v>
      </c>
      <c r="P20" s="25">
        <v>10.894838871031229</v>
      </c>
      <c r="Q20" s="25">
        <f t="shared" si="5"/>
        <v>245903.51141953209</v>
      </c>
      <c r="R20" s="8">
        <v>0.35060019209993648</v>
      </c>
      <c r="S20" s="8">
        <v>3.5764201651270482E-3</v>
      </c>
      <c r="T20" s="24">
        <v>13890.306950296759</v>
      </c>
      <c r="U20" s="24">
        <v>2751.7679360830571</v>
      </c>
      <c r="V20" s="24">
        <f t="shared" si="21"/>
        <v>2572.9480468284778</v>
      </c>
      <c r="W20" s="24">
        <v>13782.965843263009</v>
      </c>
      <c r="X20" s="24">
        <v>13824.661816342739</v>
      </c>
      <c r="Y20" s="25">
        <v>2.749926704103395</v>
      </c>
      <c r="Z20" s="109">
        <v>5.370608964085271E-2</v>
      </c>
      <c r="AA20" s="110">
        <f t="shared" si="22"/>
        <v>12987.664282652415</v>
      </c>
      <c r="AB20" s="24">
        <f t="shared" si="6"/>
        <v>17774.421766390413</v>
      </c>
      <c r="AC20" s="24">
        <v>16619.375190640869</v>
      </c>
      <c r="AD20" s="24">
        <f t="shared" si="1"/>
        <v>16619.375190640869</v>
      </c>
      <c r="AE20" s="24">
        <f t="shared" si="7"/>
        <v>2753.4045162472935</v>
      </c>
      <c r="AF20" s="24">
        <f t="shared" si="8"/>
        <v>19372.779706888163</v>
      </c>
      <c r="AG20" s="24">
        <f t="shared" si="2"/>
        <v>13865.970674393575</v>
      </c>
      <c r="AH20" s="111">
        <v>3884.1148160936527</v>
      </c>
      <c r="AI20" s="24">
        <f>AH20/(1+(BR20/100))</f>
        <v>3631.7109079884549</v>
      </c>
      <c r="AJ20" s="24">
        <f t="shared" si="10"/>
        <v>94.919207941196376</v>
      </c>
      <c r="AK20" s="112">
        <v>189.83841588239275</v>
      </c>
      <c r="AL20" s="8">
        <v>1.3395914262219784</v>
      </c>
      <c r="AM20" s="8">
        <f t="shared" si="11"/>
        <v>2.2648303141558784E-2</v>
      </c>
      <c r="AN20" s="94">
        <v>4.5296606283117567E-2</v>
      </c>
      <c r="AO20" s="24">
        <v>1276.1462678205864</v>
      </c>
      <c r="AP20" s="24">
        <f>AO20/(1+(BR20/100))</f>
        <v>1193.2176417209782</v>
      </c>
      <c r="AQ20" s="24">
        <f t="shared" si="13"/>
        <v>13.725563079572252</v>
      </c>
      <c r="AR20" s="112">
        <v>27.451126159144504</v>
      </c>
      <c r="AS20" s="24">
        <v>2995.0534587045131</v>
      </c>
      <c r="AT20" s="24">
        <f>AS20/(1+(BR20/100))</f>
        <v>2800.4239913085676</v>
      </c>
      <c r="AU20" s="24">
        <f t="shared" si="15"/>
        <v>52.438836253504888</v>
      </c>
      <c r="AV20" s="112">
        <v>104.87767250700978</v>
      </c>
      <c r="AW20" s="24">
        <v>503.45968151603142</v>
      </c>
      <c r="AX20" s="24">
        <f>AW20/(1+(BR20/100))</f>
        <v>470.74304022069322</v>
      </c>
      <c r="AY20" s="24">
        <f t="shared" si="17"/>
        <v>14.482051053440342</v>
      </c>
      <c r="AZ20" s="112">
        <v>28.964102106880684</v>
      </c>
      <c r="BA20" s="25">
        <f t="shared" si="18"/>
        <v>2.5347536549060297</v>
      </c>
      <c r="BB20">
        <v>1</v>
      </c>
      <c r="BC20" s="24">
        <f>((AA20)/(AD20))*100</f>
        <v>78.147728983014744</v>
      </c>
      <c r="BD20" s="8">
        <v>43.905000000000001</v>
      </c>
      <c r="BE20" s="8">
        <v>3.544</v>
      </c>
      <c r="BF20" s="8">
        <v>13.975</v>
      </c>
      <c r="BG20" s="8">
        <v>3.9580000000000002</v>
      </c>
      <c r="BH20" s="8">
        <v>8.5259999999999998</v>
      </c>
      <c r="BI20" s="8">
        <f t="shared" si="19"/>
        <v>12.087408400000001</v>
      </c>
      <c r="BJ20" s="8">
        <v>0.104</v>
      </c>
      <c r="BK20" s="8">
        <v>6.7510000000000003</v>
      </c>
      <c r="BL20" s="8">
        <v>12.433999999999999</v>
      </c>
      <c r="BM20" s="8">
        <v>3.423</v>
      </c>
      <c r="BN20" s="8">
        <v>1.244</v>
      </c>
      <c r="BO20" s="8">
        <v>1.4E-2</v>
      </c>
      <c r="BP20" s="8">
        <v>0.88</v>
      </c>
      <c r="BQ20" s="8">
        <v>1.242</v>
      </c>
      <c r="BR20">
        <f t="shared" si="20"/>
        <v>6.95</v>
      </c>
      <c r="BS20">
        <v>-6.95</v>
      </c>
      <c r="BT20">
        <v>106.95</v>
      </c>
      <c r="BU20">
        <v>0.92400000000000004</v>
      </c>
      <c r="BV20" s="24">
        <v>625.20000000000005</v>
      </c>
      <c r="BW20" s="25">
        <v>83.319072061860496</v>
      </c>
      <c r="BX20" s="25">
        <v>82.128051737010225</v>
      </c>
      <c r="BY20" s="25">
        <v>83.550429642540109</v>
      </c>
      <c r="BZ20" s="24">
        <v>1173.22032434525</v>
      </c>
      <c r="CA20">
        <v>9410</v>
      </c>
      <c r="CB20">
        <v>8400</v>
      </c>
      <c r="CC20">
        <v>10320</v>
      </c>
      <c r="CD20" s="25">
        <v>32.297589687941873</v>
      </c>
      <c r="CE20" s="25">
        <v>28.97642300483378</v>
      </c>
      <c r="CF20" s="95">
        <v>35.289927986583812</v>
      </c>
      <c r="CG20" s="8">
        <v>5.9338355886500528E-2</v>
      </c>
      <c r="CH20" s="8">
        <v>0.94066164411349951</v>
      </c>
      <c r="CI20" s="8">
        <v>0.49917252507258797</v>
      </c>
      <c r="CJ20" t="s">
        <v>249</v>
      </c>
      <c r="CK20" s="25">
        <v>80617.306649181497</v>
      </c>
      <c r="CL20" s="25">
        <v>95856.081405923993</v>
      </c>
      <c r="CM20" s="25">
        <v>96668.008901259294</v>
      </c>
      <c r="CN20" s="25">
        <v>30.895695486504401</v>
      </c>
      <c r="CO20" s="25">
        <v>22351.7504604063</v>
      </c>
      <c r="CP20" s="25">
        <v>337.50453564589299</v>
      </c>
      <c r="CQ20" s="25">
        <v>109.029579634532</v>
      </c>
      <c r="CR20" s="25">
        <v>36.311181207170698</v>
      </c>
      <c r="CS20" s="25">
        <v>125.86823204738</v>
      </c>
      <c r="CT20" s="25">
        <v>94.492464962736904</v>
      </c>
      <c r="CU20" s="25">
        <v>94.1379486234908</v>
      </c>
      <c r="CV20" s="25">
        <v>20.830329545759898</v>
      </c>
      <c r="CW20" s="25">
        <v>2.2327489815460799</v>
      </c>
      <c r="CX20" s="25">
        <v>25.974049039787499</v>
      </c>
      <c r="CY20" s="25">
        <v>1023.72474974958</v>
      </c>
      <c r="CZ20" s="25">
        <v>31.577856281534601</v>
      </c>
      <c r="DA20" s="25">
        <v>282.37997295057801</v>
      </c>
      <c r="DB20" s="25">
        <v>67.815736381073407</v>
      </c>
      <c r="DC20" s="25">
        <v>11.240282254383599</v>
      </c>
      <c r="DD20" s="25">
        <v>448.55100115704198</v>
      </c>
      <c r="DE20" s="25">
        <v>66.925575739263905</v>
      </c>
      <c r="DF20" s="25">
        <v>135.57232895899</v>
      </c>
      <c r="DG20" s="25">
        <v>15.8572757870099</v>
      </c>
      <c r="DH20" s="25">
        <v>63.1737825291927</v>
      </c>
      <c r="DI20" s="25">
        <v>11.457560924730601</v>
      </c>
      <c r="DJ20" s="25">
        <v>3.66439178245896</v>
      </c>
      <c r="DK20" s="25">
        <v>10.088763774114501</v>
      </c>
      <c r="DL20" s="25">
        <v>1.41076572964896</v>
      </c>
      <c r="DM20" s="25">
        <v>6.62277569804324</v>
      </c>
      <c r="DN20" s="25">
        <v>1.15407205588934</v>
      </c>
      <c r="DO20" s="25">
        <v>3.1130640786197499</v>
      </c>
      <c r="DP20" s="25">
        <v>0.40832366748635501</v>
      </c>
      <c r="DQ20" s="25">
        <v>2.0372650208545098</v>
      </c>
      <c r="DR20" s="25">
        <v>0.296793167957693</v>
      </c>
      <c r="DS20" s="25">
        <v>6.1059011834154804</v>
      </c>
      <c r="DT20" s="25">
        <v>3.8087512812858302</v>
      </c>
      <c r="DU20" s="25">
        <v>2.8152038284052998</v>
      </c>
      <c r="DV20" s="25">
        <v>6.7043754650365903</v>
      </c>
      <c r="DW20" s="25">
        <v>1.6410337907752599</v>
      </c>
      <c r="DX20" t="s">
        <v>250</v>
      </c>
      <c r="DY20" s="25">
        <v>2.20464242016399</v>
      </c>
      <c r="DZ20" s="25">
        <v>97.340156009655402</v>
      </c>
      <c r="EA20" s="25">
        <v>262764.24997620302</v>
      </c>
      <c r="EB20" s="25">
        <v>268.36698992530501</v>
      </c>
      <c r="EC20" s="25">
        <v>184965</v>
      </c>
      <c r="ED20" s="25">
        <v>184693.01245662701</v>
      </c>
      <c r="EE20" s="25">
        <v>78.8295506828605</v>
      </c>
      <c r="EF20" s="25">
        <v>1767.11976252255</v>
      </c>
      <c r="EG20" s="25">
        <v>1885.5386824511299</v>
      </c>
      <c r="EH20" s="25">
        <v>4.9112565319019197</v>
      </c>
      <c r="EI20" s="25">
        <v>128.48813058818499</v>
      </c>
      <c r="EJ20" s="25">
        <v>6.1502814491934901</v>
      </c>
      <c r="EK20" s="25">
        <v>190.046394917306</v>
      </c>
      <c r="EL20" s="25">
        <v>1602.62361660486</v>
      </c>
      <c r="EM20" s="25">
        <v>125560.35886983501</v>
      </c>
      <c r="EN20" s="25">
        <v>203.34461679354399</v>
      </c>
      <c r="EO20" s="25">
        <v>2088.97207144914</v>
      </c>
      <c r="EP20" s="25">
        <v>3.0684092325147798</v>
      </c>
      <c r="EQ20" s="25">
        <v>134.25633263213501</v>
      </c>
    </row>
    <row r="21" spans="1:147" ht="16" customHeight="1" x14ac:dyDescent="0.2">
      <c r="A21" t="s">
        <v>973</v>
      </c>
      <c r="C21">
        <v>60</v>
      </c>
      <c r="D21">
        <v>29</v>
      </c>
      <c r="E21" s="25">
        <v>82.588999999999999</v>
      </c>
      <c r="F21" s="25">
        <v>39.912999999999997</v>
      </c>
      <c r="G21" s="25">
        <f t="shared" si="0"/>
        <v>50.500666666666667</v>
      </c>
      <c r="H21" s="25">
        <v>20.021999999999998</v>
      </c>
      <c r="I21" s="25">
        <v>16.465</v>
      </c>
      <c r="J21" s="25">
        <v>18.243499999999997</v>
      </c>
      <c r="K21" s="25">
        <v>3147.4276140059487</v>
      </c>
      <c r="L21" s="25">
        <v>3932.3339410589997</v>
      </c>
      <c r="M21" s="25">
        <v>46095.646954344331</v>
      </c>
      <c r="N21" s="25">
        <f t="shared" si="3"/>
        <v>101731.93701840131</v>
      </c>
      <c r="O21" s="25">
        <f t="shared" si="4"/>
        <v>3.093844181337706</v>
      </c>
      <c r="P21" s="25">
        <v>6.8280365326542318</v>
      </c>
      <c r="Q21" s="25">
        <f t="shared" si="5"/>
        <v>172969.1941592714</v>
      </c>
      <c r="R21" s="8">
        <v>0.31694434909784158</v>
      </c>
      <c r="S21" s="8">
        <v>3.1686863860038189E-2</v>
      </c>
      <c r="T21" s="24">
        <v>8015.2133128088062</v>
      </c>
      <c r="U21" s="24">
        <v>1835.9024965742601</v>
      </c>
      <c r="V21" s="24">
        <f t="shared" si="21"/>
        <v>1835.9024965742601</v>
      </c>
      <c r="W21" s="24">
        <v>7946.642609935132</v>
      </c>
      <c r="X21" s="24">
        <v>8068.9515064819043</v>
      </c>
      <c r="Y21" s="25">
        <v>2.7</v>
      </c>
      <c r="AA21" s="110">
        <f t="shared" si="22"/>
        <v>8015.2133128088062</v>
      </c>
      <c r="AB21" s="24"/>
      <c r="AC21" s="24"/>
      <c r="AD21" s="24"/>
      <c r="AE21" s="24"/>
      <c r="AF21" s="24"/>
      <c r="AG21" s="24"/>
      <c r="AH21" s="111"/>
      <c r="AI21" s="24"/>
      <c r="AJ21" s="24"/>
      <c r="AK21" s="112"/>
      <c r="AL21" s="8"/>
      <c r="AM21" s="8"/>
      <c r="AN21" s="94"/>
      <c r="AO21" s="24"/>
      <c r="AP21" s="24"/>
      <c r="AQ21" s="24"/>
      <c r="AR21" s="112"/>
      <c r="AS21" s="24"/>
      <c r="AT21" s="24"/>
      <c r="AU21" s="24"/>
      <c r="AV21" s="112"/>
      <c r="AW21" s="24"/>
      <c r="AX21" s="24"/>
      <c r="AY21" s="24"/>
      <c r="AZ21" s="112"/>
      <c r="BA21" s="25"/>
      <c r="BC21" s="24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S21"/>
      <c r="BV21" s="24"/>
      <c r="BW21" s="25"/>
      <c r="BX21" s="25">
        <v>82.128051737010225</v>
      </c>
      <c r="BY21" s="25">
        <v>83.550429642540109</v>
      </c>
      <c r="BZ21" s="24"/>
      <c r="CD21" s="25"/>
      <c r="CE21" s="25"/>
      <c r="CF21" s="95"/>
      <c r="CG21" s="8"/>
      <c r="CH21" s="8"/>
      <c r="CI21" s="8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</row>
    <row r="22" spans="1:147" x14ac:dyDescent="0.2">
      <c r="A22" t="s">
        <v>974</v>
      </c>
      <c r="B22">
        <v>44</v>
      </c>
      <c r="C22">
        <v>44</v>
      </c>
      <c r="D22">
        <v>21</v>
      </c>
      <c r="E22" s="25">
        <v>61.735999999999997</v>
      </c>
      <c r="F22" s="25">
        <v>46.7</v>
      </c>
      <c r="G22" s="25">
        <f t="shared" si="0"/>
        <v>43.145333333333333</v>
      </c>
      <c r="H22" s="25">
        <v>15.737</v>
      </c>
      <c r="I22" s="25">
        <v>15.737</v>
      </c>
      <c r="J22" s="25">
        <v>15.737</v>
      </c>
      <c r="K22" s="25">
        <v>2039.5963784227365</v>
      </c>
      <c r="L22" s="25">
        <v>645.80787827199993</v>
      </c>
      <c r="M22" s="25">
        <v>31039.144609727999</v>
      </c>
      <c r="N22" s="25">
        <f t="shared" si="3"/>
        <v>81158.704216698679</v>
      </c>
      <c r="O22" s="25">
        <f t="shared" si="4"/>
        <v>2.5130962822877136</v>
      </c>
      <c r="P22" s="25">
        <v>6.5710457039576582</v>
      </c>
      <c r="Q22" s="25">
        <f t="shared" si="5"/>
        <v>127732.566759536</v>
      </c>
      <c r="R22" s="8">
        <v>0.33680613294212508</v>
      </c>
      <c r="S22" s="8">
        <v>8.5958168178979777E-3</v>
      </c>
      <c r="T22" s="24">
        <v>8069.9424726326652</v>
      </c>
      <c r="U22" s="24">
        <v>1618.7072718464051</v>
      </c>
      <c r="V22" s="24">
        <f t="shared" si="21"/>
        <v>1540.4522952478162</v>
      </c>
      <c r="W22" s="24">
        <v>8027.2087420361458</v>
      </c>
      <c r="X22" s="24">
        <v>7980.5567326106602</v>
      </c>
      <c r="Y22" s="25">
        <v>2.742483605603621</v>
      </c>
      <c r="Z22" s="109">
        <v>5.1390731322988208E-2</v>
      </c>
      <c r="AA22" s="110">
        <f t="shared" si="22"/>
        <v>7679.8082152956467</v>
      </c>
      <c r="AB22" s="24">
        <f t="shared" si="6"/>
        <v>11707.663030952021</v>
      </c>
      <c r="AC22" s="24">
        <v>11141.666378903712</v>
      </c>
      <c r="AD22" s="24">
        <f t="shared" si="1"/>
        <v>11141.666378903712</v>
      </c>
      <c r="AE22" s="24">
        <f t="shared" si="7"/>
        <v>1620.7956602661284</v>
      </c>
      <c r="AF22" s="24">
        <f t="shared" si="8"/>
        <v>12762.462039169841</v>
      </c>
      <c r="AG22" s="24">
        <f t="shared" si="2"/>
        <v>9520.8707186375832</v>
      </c>
      <c r="AH22" s="111">
        <v>3637.720558319355</v>
      </c>
      <c r="AI22" s="24">
        <f>AH22/(1+(BR22/100))</f>
        <v>3461.8581636080653</v>
      </c>
      <c r="AJ22" s="24">
        <f t="shared" si="10"/>
        <v>82.251689399572484</v>
      </c>
      <c r="AK22" s="112">
        <v>164.50337879914497</v>
      </c>
      <c r="AL22" s="8">
        <v>1.3197177395245241</v>
      </c>
      <c r="AM22" s="8">
        <f t="shared" si="11"/>
        <v>3.4109731589161293E-2</v>
      </c>
      <c r="AN22" s="94">
        <v>6.8219463178322587E-2</v>
      </c>
      <c r="AO22" s="24">
        <v>1700.073502102623</v>
      </c>
      <c r="AP22" s="24">
        <f>AO22/(1+(BR22/100))</f>
        <v>1617.8849468049325</v>
      </c>
      <c r="AQ22" s="24">
        <f t="shared" si="13"/>
        <v>48.31878897484259</v>
      </c>
      <c r="AR22" s="112">
        <v>96.637577949685181</v>
      </c>
      <c r="AS22" s="24">
        <v>3378.1689796294395</v>
      </c>
      <c r="AT22" s="24">
        <f>AS22/(1+(BR22/100))</f>
        <v>3214.8543772644075</v>
      </c>
      <c r="AU22" s="24">
        <f t="shared" si="15"/>
        <v>82.253568285245208</v>
      </c>
      <c r="AV22" s="112">
        <v>164.50713657049042</v>
      </c>
      <c r="AW22" s="24">
        <v>704.08876045624299</v>
      </c>
      <c r="AX22" s="24">
        <f>AW22/(1+(BR22/100))</f>
        <v>670.05020979848018</v>
      </c>
      <c r="AY22" s="24">
        <f t="shared" si="17"/>
        <v>27.735712415646216</v>
      </c>
      <c r="AZ22" s="112">
        <v>55.471424831292431</v>
      </c>
      <c r="BA22" s="25">
        <f t="shared" si="18"/>
        <v>2.4145727038747093</v>
      </c>
      <c r="BC22" s="24">
        <f>((AA22)/(AD22))*100</f>
        <v>68.928721738043137</v>
      </c>
      <c r="BD22" s="8">
        <v>43.197000000000003</v>
      </c>
      <c r="BE22" s="8">
        <v>3.8479999999999999</v>
      </c>
      <c r="BF22" s="8">
        <v>15.576000000000001</v>
      </c>
      <c r="BG22" s="8">
        <v>3.851</v>
      </c>
      <c r="BH22" s="8">
        <v>8.6969999999999992</v>
      </c>
      <c r="BI22" s="8">
        <f t="shared" si="19"/>
        <v>12.162129799999999</v>
      </c>
      <c r="BJ22" s="8">
        <v>0.108</v>
      </c>
      <c r="BK22" s="8">
        <v>6.4219999999999997</v>
      </c>
      <c r="BL22" s="8">
        <v>10.488</v>
      </c>
      <c r="BM22" s="8">
        <v>4.0469999999999997</v>
      </c>
      <c r="BN22" s="8">
        <v>1.579</v>
      </c>
      <c r="BO22" s="8">
        <v>0</v>
      </c>
      <c r="BP22" s="8">
        <v>0.93799999999999994</v>
      </c>
      <c r="BQ22" s="8">
        <v>1.248</v>
      </c>
      <c r="BR22">
        <f t="shared" si="20"/>
        <v>5.08</v>
      </c>
      <c r="BS22">
        <v>-5.08</v>
      </c>
      <c r="BT22">
        <v>105.08</v>
      </c>
      <c r="BU22">
        <v>0.94499999999999995</v>
      </c>
      <c r="BV22" s="24">
        <v>786.1</v>
      </c>
      <c r="BW22" s="25">
        <v>81.087183727473729</v>
      </c>
      <c r="BX22" s="25">
        <v>81.066572754936089</v>
      </c>
      <c r="BY22" s="25">
        <v>81.60376559527829</v>
      </c>
      <c r="BZ22" s="24">
        <v>1172.20313277901</v>
      </c>
      <c r="CA22">
        <v>7070</v>
      </c>
      <c r="CB22">
        <v>6350</v>
      </c>
      <c r="CC22">
        <v>7740</v>
      </c>
      <c r="CD22" s="25">
        <v>24.603005491434018</v>
      </c>
      <c r="CE22" s="25">
        <v>22.235441123277759</v>
      </c>
      <c r="CF22" s="95">
        <v>26.80615566735721</v>
      </c>
      <c r="CG22" s="8">
        <v>7.176991992887638E-2</v>
      </c>
      <c r="CH22" s="8">
        <v>0.92823008007112362</v>
      </c>
      <c r="CI22" s="8"/>
      <c r="CJ22" t="s">
        <v>263</v>
      </c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t="s">
        <v>264</v>
      </c>
      <c r="DY22" s="25">
        <v>2.5192399025658898</v>
      </c>
      <c r="DZ22" s="25">
        <v>91.954393159627003</v>
      </c>
      <c r="EA22" s="25">
        <v>262736.63382441603</v>
      </c>
      <c r="EB22" s="25">
        <v>259.44294188827598</v>
      </c>
      <c r="EC22" s="25">
        <v>182174.39044322001</v>
      </c>
      <c r="ED22" s="25">
        <v>183116.42741130499</v>
      </c>
      <c r="EE22" s="25">
        <v>100.79614249193</v>
      </c>
      <c r="EF22" s="25">
        <v>1647.7395763182601</v>
      </c>
      <c r="EG22" s="25">
        <v>1757.89916674501</v>
      </c>
      <c r="EH22" s="25">
        <v>4.4428900939461604</v>
      </c>
      <c r="EI22" s="25">
        <v>168.405806584424</v>
      </c>
      <c r="EJ22" s="25">
        <v>5.55093148691968</v>
      </c>
      <c r="EK22" s="25">
        <v>73.960608220345193</v>
      </c>
      <c r="EL22" s="25">
        <v>1851.44002917288</v>
      </c>
      <c r="EM22" s="25">
        <v>131269.88182322701</v>
      </c>
      <c r="EN22" s="25">
        <v>197.985909789082</v>
      </c>
      <c r="EO22" s="25">
        <v>1464.33285861543</v>
      </c>
      <c r="EP22" s="25">
        <v>2.5114565986239001</v>
      </c>
      <c r="EQ22" s="25">
        <v>138.033104759758</v>
      </c>
    </row>
    <row r="23" spans="1:147" s="85" customFormat="1" x14ac:dyDescent="0.2">
      <c r="A23" s="85" t="s">
        <v>975</v>
      </c>
      <c r="C23" s="85">
        <v>48</v>
      </c>
      <c r="D23" s="85">
        <v>17</v>
      </c>
      <c r="E23" s="86">
        <v>71.141000000000005</v>
      </c>
      <c r="F23" s="86">
        <v>42.325000000000003</v>
      </c>
      <c r="G23" s="86">
        <f t="shared" si="0"/>
        <v>43.488666666666667</v>
      </c>
      <c r="H23" s="86">
        <v>13.154</v>
      </c>
      <c r="I23" s="86">
        <v>13.154</v>
      </c>
      <c r="J23" s="86">
        <v>13.154</v>
      </c>
      <c r="K23" s="86">
        <v>1191.1101082448267</v>
      </c>
      <c r="L23" s="86">
        <v>2182.60354125</v>
      </c>
      <c r="M23" s="86">
        <v>24605.640791833339</v>
      </c>
      <c r="N23" s="25">
        <f t="shared" si="3"/>
        <v>87216.070914562762</v>
      </c>
      <c r="O23" s="25">
        <f t="shared" si="4"/>
        <v>1.3657002611498554</v>
      </c>
      <c r="P23" s="86">
        <v>4.8408010111248903</v>
      </c>
      <c r="Q23" s="25">
        <f t="shared" si="5"/>
        <v>143267.32062338284</v>
      </c>
      <c r="R23" s="87">
        <v>0.27087760971287422</v>
      </c>
      <c r="S23" s="87">
        <v>4.604603169993754E-3</v>
      </c>
      <c r="T23" s="88">
        <v>4727.8968419903904</v>
      </c>
      <c r="U23" s="88">
        <v>930.16217204595637</v>
      </c>
      <c r="V23" s="88">
        <f t="shared" si="21"/>
        <v>859.51041586209237</v>
      </c>
      <c r="W23" s="88">
        <v>4769.3239704226562</v>
      </c>
      <c r="X23" s="88">
        <v>4767.6942217487212</v>
      </c>
      <c r="Y23" s="86">
        <v>2.7734628119279092</v>
      </c>
      <c r="Z23" s="113">
        <v>5.4554700351050651E-2</v>
      </c>
      <c r="AA23" s="114">
        <f t="shared" si="22"/>
        <v>4368.78288855146</v>
      </c>
      <c r="AB23" s="88">
        <f t="shared" si="6"/>
        <v>7701.7393069479685</v>
      </c>
      <c r="AC23" s="88">
        <v>7116.743029890933</v>
      </c>
      <c r="AD23" s="88">
        <f t="shared" si="1"/>
        <v>7116.743029890933</v>
      </c>
      <c r="AE23" s="88">
        <f t="shared" si="7"/>
        <v>938.51705395773865</v>
      </c>
      <c r="AF23" s="88">
        <f t="shared" si="8"/>
        <v>8055.2600838486715</v>
      </c>
      <c r="AG23" s="88">
        <f t="shared" si="2"/>
        <v>6178.2259759331946</v>
      </c>
      <c r="AH23" s="89">
        <v>2973.8424649575782</v>
      </c>
      <c r="AI23" s="88">
        <f>AH23/(1+(BR23/100))</f>
        <v>2747.9601413394735</v>
      </c>
      <c r="AJ23" s="88">
        <f t="shared" si="10"/>
        <v>124.95036720338859</v>
      </c>
      <c r="AK23" s="90">
        <v>249.90073440677719</v>
      </c>
      <c r="AL23" s="87">
        <v>1.2015616672225182</v>
      </c>
      <c r="AM23" s="87">
        <f t="shared" si="11"/>
        <v>3.7256092692340079E-2</v>
      </c>
      <c r="AN23" s="91">
        <v>7.4512185384680157E-2</v>
      </c>
      <c r="AO23" s="88">
        <v>3008.6181383685889</v>
      </c>
      <c r="AP23" s="88">
        <f>AO23/(1+(BR23/100))</f>
        <v>2780.0943803073264</v>
      </c>
      <c r="AQ23" s="88">
        <f t="shared" si="13"/>
        <v>110.26047645190614</v>
      </c>
      <c r="AR23" s="90">
        <v>220.52095290381229</v>
      </c>
      <c r="AS23" s="88">
        <v>2268.2737801795706</v>
      </c>
      <c r="AT23" s="88">
        <f>AS23/(1+(BR23/100))</f>
        <v>2095.9839033261601</v>
      </c>
      <c r="AU23" s="88">
        <f t="shared" si="15"/>
        <v>71.417988510215224</v>
      </c>
      <c r="AV23" s="90">
        <v>142.83597702043045</v>
      </c>
      <c r="AW23" s="88">
        <v>406.27132696434506</v>
      </c>
      <c r="AX23" s="88">
        <f>AW23/(1+(BR23/100))</f>
        <v>375.41242558154227</v>
      </c>
      <c r="AY23" s="88">
        <f t="shared" si="17"/>
        <v>19.426505523067462</v>
      </c>
      <c r="AZ23" s="90">
        <v>38.853011046134924</v>
      </c>
      <c r="BA23" s="25">
        <f t="shared" si="18"/>
        <v>7.4054404992076375</v>
      </c>
      <c r="BC23" s="88">
        <f>((AA23)/(AD23))*100</f>
        <v>61.38739125752042</v>
      </c>
      <c r="BD23" s="87">
        <v>40.866</v>
      </c>
      <c r="BE23" s="87">
        <v>5.1779999999999999</v>
      </c>
      <c r="BF23" s="87">
        <v>15.151</v>
      </c>
      <c r="BG23" s="87">
        <v>3.9249999999999998</v>
      </c>
      <c r="BH23" s="87">
        <v>8.5259999999999998</v>
      </c>
      <c r="BI23" s="87">
        <f t="shared" si="19"/>
        <v>12.057715</v>
      </c>
      <c r="BJ23" s="87">
        <v>0.105</v>
      </c>
      <c r="BK23" s="87">
        <v>7.51</v>
      </c>
      <c r="BL23" s="87">
        <v>11.682</v>
      </c>
      <c r="BM23" s="87">
        <v>3.5169999999999999</v>
      </c>
      <c r="BN23" s="87">
        <v>1.8029999999999999</v>
      </c>
      <c r="BO23" s="87">
        <v>0</v>
      </c>
      <c r="BP23" s="87">
        <v>0.63500000000000001</v>
      </c>
      <c r="BQ23" s="87">
        <v>1.1000000000000001</v>
      </c>
      <c r="BR23" s="85">
        <f t="shared" si="20"/>
        <v>8.2200000000000006</v>
      </c>
      <c r="BS23" s="85">
        <v>-8.2200000000000006</v>
      </c>
      <c r="BT23" s="85">
        <v>108.22</v>
      </c>
      <c r="BU23" s="85">
        <v>0.91500000000000004</v>
      </c>
      <c r="BV23" s="88">
        <v>435.8</v>
      </c>
      <c r="BW23" s="86">
        <v>83.463192029783855</v>
      </c>
      <c r="BX23" s="86">
        <v>83.69793250598471</v>
      </c>
      <c r="BY23" s="86">
        <v>82.655535495495684</v>
      </c>
      <c r="BZ23" s="88">
        <v>1196.69157361576</v>
      </c>
      <c r="CA23" s="85">
        <v>4130</v>
      </c>
      <c r="CB23" s="85">
        <v>3710</v>
      </c>
      <c r="CC23" s="85">
        <v>4520</v>
      </c>
      <c r="CD23" s="86">
        <v>14.9354509881293</v>
      </c>
      <c r="CE23" s="86">
        <v>13.506625891946991</v>
      </c>
      <c r="CF23" s="92">
        <v>16.217881687547269</v>
      </c>
      <c r="CG23" s="8">
        <v>0.10184862822734871</v>
      </c>
      <c r="CH23" s="8">
        <v>0.89815137177265125</v>
      </c>
      <c r="CI23" s="87"/>
      <c r="CJ23" s="85" t="s">
        <v>266</v>
      </c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5" t="s">
        <v>277</v>
      </c>
      <c r="DY23" s="86">
        <v>1.27481776434866</v>
      </c>
      <c r="DZ23" s="86">
        <v>65.600096486096106</v>
      </c>
      <c r="EA23" s="86">
        <v>315218.59845717001</v>
      </c>
      <c r="EB23" s="86">
        <v>267.70424394316802</v>
      </c>
      <c r="EC23" s="86">
        <v>183748</v>
      </c>
      <c r="ED23" s="86">
        <v>184149.566224996</v>
      </c>
      <c r="EE23" s="86">
        <v>91.618322127818601</v>
      </c>
      <c r="EF23" s="86">
        <v>2521.5092006606801</v>
      </c>
      <c r="EG23" s="86">
        <v>2697.4756341842399</v>
      </c>
      <c r="EH23" s="86">
        <v>8.1792021838747004</v>
      </c>
      <c r="EI23" s="86">
        <v>273.96937262600397</v>
      </c>
      <c r="EJ23" s="86">
        <v>6.5699239254490296</v>
      </c>
      <c r="EK23" s="86">
        <v>16.3686933708121</v>
      </c>
      <c r="EL23" s="86">
        <v>1496.35801109657</v>
      </c>
      <c r="EM23" s="86">
        <v>120071.168701359</v>
      </c>
      <c r="EN23" s="86">
        <v>195.89852198400399</v>
      </c>
      <c r="EO23" s="86">
        <v>935.86639780730502</v>
      </c>
      <c r="EP23" s="86">
        <v>1.0296051699327999</v>
      </c>
      <c r="EQ23" s="86">
        <v>89.155614347096304</v>
      </c>
    </row>
    <row r="24" spans="1:147" s="85" customFormat="1" x14ac:dyDescent="0.2">
      <c r="A24" s="85" t="s">
        <v>976</v>
      </c>
      <c r="C24" s="85">
        <v>285</v>
      </c>
      <c r="D24" s="85">
        <v>27</v>
      </c>
      <c r="E24" s="86">
        <v>77.438999999999993</v>
      </c>
      <c r="F24" s="86">
        <v>61.856999999999999</v>
      </c>
      <c r="G24" s="86">
        <f t="shared" si="0"/>
        <v>55.431999999999995</v>
      </c>
      <c r="H24" s="86">
        <v>22.344999999999999</v>
      </c>
      <c r="I24" s="86">
        <v>22.344999999999999</v>
      </c>
      <c r="J24" s="86">
        <v>22.344999999999999</v>
      </c>
      <c r="K24" s="86">
        <v>5838.7445467970829</v>
      </c>
      <c r="L24" s="86"/>
      <c r="M24" s="86">
        <v>67684.737870989993</v>
      </c>
      <c r="N24" s="25">
        <f t="shared" si="3"/>
        <v>174596.54160143374</v>
      </c>
      <c r="O24" s="25">
        <f t="shared" si="4"/>
        <v>3.3441352808268552</v>
      </c>
      <c r="P24" s="86">
        <v>8.6263827421862516</v>
      </c>
      <c r="Q24" s="25">
        <f t="shared" si="5"/>
        <v>271660.21597164846</v>
      </c>
      <c r="R24" s="87">
        <v>0.37126358526922137</v>
      </c>
      <c r="S24" s="87">
        <v>7.1035451422911677E-3</v>
      </c>
      <c r="T24" s="88">
        <v>11627.86037845045</v>
      </c>
      <c r="U24" s="88">
        <v>2408.723718189422</v>
      </c>
      <c r="V24" s="88">
        <f t="shared" si="21"/>
        <v>2135.3933671892037</v>
      </c>
      <c r="W24" s="88">
        <v>11699.28912231836</v>
      </c>
      <c r="X24" s="88">
        <v>11648.226822641651</v>
      </c>
      <c r="Y24" s="86">
        <v>2.7543001726302099</v>
      </c>
      <c r="Z24" s="113">
        <v>5.7085670217789528E-2</v>
      </c>
      <c r="AA24" s="114">
        <f t="shared" si="22"/>
        <v>10308.386860328412</v>
      </c>
      <c r="AB24" s="88">
        <f t="shared" si="6"/>
        <v>15828.226666413395</v>
      </c>
      <c r="AC24" s="88">
        <v>14032.115839018965</v>
      </c>
      <c r="AD24" s="88">
        <f t="shared" si="1"/>
        <v>14032.115839018965</v>
      </c>
      <c r="AE24" s="88">
        <f t="shared" si="7"/>
        <v>2412.3694138722876</v>
      </c>
      <c r="AF24" s="88">
        <f t="shared" si="8"/>
        <v>16444.485252891252</v>
      </c>
      <c r="AG24" s="88">
        <f t="shared" si="2"/>
        <v>11619.746425146677</v>
      </c>
      <c r="AH24" s="89">
        <v>4200.3662879629446</v>
      </c>
      <c r="AI24" s="88">
        <f>AH24/(1+(BR24/100))</f>
        <v>3723.7289786905535</v>
      </c>
      <c r="AJ24" s="88">
        <f t="shared" si="10"/>
        <v>132.57540653624807</v>
      </c>
      <c r="AK24" s="90">
        <v>265.15081307249613</v>
      </c>
      <c r="AL24" s="87">
        <v>1.2205544751738107</v>
      </c>
      <c r="AM24" s="87">
        <f t="shared" si="11"/>
        <v>1.9638245570492367E-2</v>
      </c>
      <c r="AN24" s="91">
        <v>3.9276491140984734E-2</v>
      </c>
      <c r="AO24" s="88">
        <v>1100.9716136478214</v>
      </c>
      <c r="AP24" s="88">
        <f>AO24/(1+(BR24/100))</f>
        <v>976.03866458140192</v>
      </c>
      <c r="AQ24" s="88">
        <f t="shared" si="13"/>
        <v>13.579325170839317</v>
      </c>
      <c r="AR24" s="90">
        <v>27.158650341678634</v>
      </c>
      <c r="AS24" s="88">
        <v>2688.1928408530239</v>
      </c>
      <c r="AT24" s="88">
        <f>AS24/(1+(BR24/100))</f>
        <v>2383.1496816072904</v>
      </c>
      <c r="AU24" s="88">
        <f t="shared" si="15"/>
        <v>47.156860947469319</v>
      </c>
      <c r="AV24" s="90">
        <v>94.313721894938638</v>
      </c>
      <c r="AW24" s="88">
        <v>464.60979822056709</v>
      </c>
      <c r="AX24" s="88">
        <f>AW24/(1+(BR24/100))</f>
        <v>411.88811898986438</v>
      </c>
      <c r="AY24" s="88">
        <f t="shared" si="17"/>
        <v>13.485034120319211</v>
      </c>
      <c r="AZ24" s="90">
        <v>26.970068240638422</v>
      </c>
      <c r="BA24" s="25">
        <f t="shared" si="18"/>
        <v>2.369669382489326</v>
      </c>
      <c r="BB24" s="85">
        <v>1</v>
      </c>
      <c r="BC24" s="88">
        <f>((AA24)/(AD24))*100</f>
        <v>73.462811870922437</v>
      </c>
      <c r="BD24" s="87">
        <v>44.554000000000002</v>
      </c>
      <c r="BE24" s="87">
        <v>3.0369999999999999</v>
      </c>
      <c r="BF24" s="87">
        <v>12.279</v>
      </c>
      <c r="BG24" s="87">
        <v>3.944</v>
      </c>
      <c r="BH24" s="87">
        <v>8.2810000000000006</v>
      </c>
      <c r="BI24" s="87">
        <f t="shared" si="19"/>
        <v>11.829811200000002</v>
      </c>
      <c r="BJ24" s="87">
        <v>9.2999999999999999E-2</v>
      </c>
      <c r="BK24" s="87">
        <v>8.5060000000000002</v>
      </c>
      <c r="BL24" s="87">
        <v>13.263999999999999</v>
      </c>
      <c r="BM24" s="87">
        <v>3.0110000000000001</v>
      </c>
      <c r="BN24" s="87">
        <v>0.89700000000000002</v>
      </c>
      <c r="BO24" s="87">
        <v>2.8000000000000001E-2</v>
      </c>
      <c r="BP24" s="87">
        <v>1.036</v>
      </c>
      <c r="BQ24" s="87">
        <v>1.07</v>
      </c>
      <c r="BR24" s="85">
        <f t="shared" si="20"/>
        <v>12.8</v>
      </c>
      <c r="BS24" s="85">
        <v>-12.8</v>
      </c>
      <c r="BT24" s="85">
        <v>112.8</v>
      </c>
      <c r="BU24" s="85">
        <v>0.871</v>
      </c>
      <c r="BV24" s="88">
        <v>467</v>
      </c>
      <c r="BW24" s="86">
        <v>85.894877693865709</v>
      </c>
      <c r="BX24" s="86">
        <v>85.729180529896581</v>
      </c>
      <c r="BY24" s="86">
        <v>80.601202498576484</v>
      </c>
      <c r="BZ24" s="88">
        <v>1214.9099403027101</v>
      </c>
      <c r="CA24" s="85">
        <v>8970</v>
      </c>
      <c r="CB24" s="85">
        <v>7950</v>
      </c>
      <c r="CC24" s="85">
        <v>9900</v>
      </c>
      <c r="CD24" s="86">
        <v>30.850744796290819</v>
      </c>
      <c r="CE24" s="86">
        <v>27.496695274736119</v>
      </c>
      <c r="CF24" s="92">
        <v>33.908848771825987</v>
      </c>
      <c r="CG24" s="8">
        <v>5.4252168232430682E-2</v>
      </c>
      <c r="CH24" s="8">
        <v>0.94574783176756927</v>
      </c>
      <c r="CI24" s="8">
        <v>0.57289436910859259</v>
      </c>
      <c r="CJ24" s="85" t="s">
        <v>292</v>
      </c>
      <c r="CK24" s="86">
        <v>73837.068863622597</v>
      </c>
      <c r="CL24" s="86">
        <v>108135.413995043</v>
      </c>
      <c r="CM24" s="86">
        <v>107974.46955256</v>
      </c>
      <c r="CN24" s="86">
        <v>34.870178013422503</v>
      </c>
      <c r="CO24" s="86">
        <v>20259.967155697199</v>
      </c>
      <c r="CP24" s="86">
        <v>346.78782618739803</v>
      </c>
      <c r="CQ24" s="86">
        <v>211.42011107263801</v>
      </c>
      <c r="CR24" s="86">
        <v>32.880133811755201</v>
      </c>
      <c r="CS24" s="86">
        <v>110.67044644017901</v>
      </c>
      <c r="CT24" s="86">
        <v>128.07768884578499</v>
      </c>
      <c r="CU24" s="86">
        <v>87.573411910555805</v>
      </c>
      <c r="CV24" s="86">
        <v>22.288006648915001</v>
      </c>
      <c r="CW24" s="86">
        <v>1.3402458420319201</v>
      </c>
      <c r="CX24" s="86">
        <v>22.6271017074173</v>
      </c>
      <c r="CY24" s="86">
        <v>1081.53929784665</v>
      </c>
      <c r="CZ24" s="86">
        <v>32.967763196252598</v>
      </c>
      <c r="DA24" s="86">
        <v>274.42790919634501</v>
      </c>
      <c r="DB24" s="86">
        <v>69.169550826709198</v>
      </c>
      <c r="DC24" s="86">
        <v>0.73409691512446096</v>
      </c>
      <c r="DD24" s="86">
        <v>401.67635234737901</v>
      </c>
      <c r="DE24" s="86">
        <v>80.486471181295897</v>
      </c>
      <c r="DF24" s="86">
        <v>159.450774263927</v>
      </c>
      <c r="DG24" s="86">
        <v>18.447326420260602</v>
      </c>
      <c r="DH24" s="86">
        <v>71.237678044250998</v>
      </c>
      <c r="DI24" s="86">
        <v>12.874988223885</v>
      </c>
      <c r="DJ24" s="86">
        <v>3.9298552505827802</v>
      </c>
      <c r="DK24" s="86">
        <v>11.191879670383999</v>
      </c>
      <c r="DL24" s="86">
        <v>1.4248981610674301</v>
      </c>
      <c r="DM24" s="86">
        <v>7.4112204293163302</v>
      </c>
      <c r="DN24" s="86">
        <v>1.2034433486792999</v>
      </c>
      <c r="DO24" s="86">
        <v>3.01074564024522</v>
      </c>
      <c r="DP24" s="86">
        <v>0.36095849350143</v>
      </c>
      <c r="DQ24" s="86">
        <v>2.0766952865350699</v>
      </c>
      <c r="DR24" s="86">
        <v>0.293808297081743</v>
      </c>
      <c r="DS24" s="86">
        <v>5.9422980487844699</v>
      </c>
      <c r="DT24" s="86">
        <v>3.7408879956375598</v>
      </c>
      <c r="DU24" s="86">
        <v>2.4945717639617602</v>
      </c>
      <c r="DV24" s="86">
        <v>6.53502620820798</v>
      </c>
      <c r="DW24" s="86">
        <v>1.9459142298246499</v>
      </c>
      <c r="DX24" s="85" t="s">
        <v>293</v>
      </c>
      <c r="DY24" s="86">
        <v>2.2341339230570698</v>
      </c>
      <c r="DZ24" s="86">
        <v>128.859915320976</v>
      </c>
      <c r="EA24" s="86">
        <v>301298.4732525</v>
      </c>
      <c r="EB24" s="86">
        <v>309.783604328026</v>
      </c>
      <c r="EC24" s="86">
        <v>187290</v>
      </c>
      <c r="ED24" s="86">
        <v>187545.845843688</v>
      </c>
      <c r="EE24" s="86">
        <v>120.605012028308</v>
      </c>
      <c r="EF24" s="86">
        <v>2248.0819008234198</v>
      </c>
      <c r="EG24" s="86">
        <v>2372.08470239092</v>
      </c>
      <c r="EH24" s="86">
        <v>4.46169404674737</v>
      </c>
      <c r="EI24" s="86">
        <v>100.37488654470999</v>
      </c>
      <c r="EJ24" s="86">
        <v>6.0017299678266403</v>
      </c>
      <c r="EK24" s="86">
        <v>436.538539821185</v>
      </c>
      <c r="EL24" s="86">
        <v>1508.7417730714899</v>
      </c>
      <c r="EM24" s="86">
        <v>109258.888397941</v>
      </c>
      <c r="EN24" s="86">
        <v>193.618466327183</v>
      </c>
      <c r="EO24" s="86">
        <v>2642.7322330238999</v>
      </c>
      <c r="EP24" s="86">
        <v>4.4768744640648297</v>
      </c>
      <c r="EQ24" s="86">
        <v>121.344386943904</v>
      </c>
    </row>
    <row r="25" spans="1:147" s="85" customFormat="1" x14ac:dyDescent="0.2">
      <c r="A25" s="85" t="s">
        <v>977</v>
      </c>
      <c r="B25" s="85">
        <v>82</v>
      </c>
      <c r="C25" s="85">
        <v>18</v>
      </c>
      <c r="D25" s="85">
        <v>30</v>
      </c>
      <c r="E25" s="86">
        <v>64.844999999999999</v>
      </c>
      <c r="F25" s="86">
        <v>59.332999999999998</v>
      </c>
      <c r="G25" s="86">
        <f t="shared" si="0"/>
        <v>51.392666666666663</v>
      </c>
      <c r="H25" s="86">
        <v>19.222000000000001</v>
      </c>
      <c r="I25" s="86">
        <v>19.222000000000001</v>
      </c>
      <c r="J25" s="86">
        <v>19.222000000000001</v>
      </c>
      <c r="K25" s="86">
        <v>3716.8421408684535</v>
      </c>
      <c r="L25" s="86"/>
      <c r="M25" s="86">
        <v>60404.939644499995</v>
      </c>
      <c r="N25" s="25">
        <f t="shared" si="3"/>
        <v>125016.07658624534</v>
      </c>
      <c r="O25" s="25">
        <f t="shared" si="4"/>
        <v>2.9730913354206097</v>
      </c>
      <c r="P25" s="86">
        <v>6.1532089308310081</v>
      </c>
      <c r="Q25" s="25">
        <f t="shared" si="5"/>
        <v>190298.7151070387</v>
      </c>
      <c r="R25" s="87">
        <v>0.35380536831393339</v>
      </c>
      <c r="S25" s="87">
        <v>2.8088474212733801E-3</v>
      </c>
      <c r="T25" s="88">
        <v>7937.986425665601</v>
      </c>
      <c r="U25" s="88">
        <v>1584.3554101875061</v>
      </c>
      <c r="V25" s="88">
        <f t="shared" si="21"/>
        <v>1466.7241345931366</v>
      </c>
      <c r="W25" s="88">
        <v>7980.9190595210366</v>
      </c>
      <c r="X25" s="88">
        <v>7941.0568935297424</v>
      </c>
      <c r="Y25" s="86">
        <v>2.7425574136109758</v>
      </c>
      <c r="Z25" s="113">
        <v>5.5630605858318583E-2</v>
      </c>
      <c r="AA25" s="114">
        <f t="shared" si="22"/>
        <v>7348.626574398816</v>
      </c>
      <c r="AB25" s="88">
        <f t="shared" si="6"/>
        <v>12283.222218535313</v>
      </c>
      <c r="AC25" s="88">
        <v>11371.248119362444</v>
      </c>
      <c r="AD25" s="88">
        <f t="shared" si="1"/>
        <v>11371.248119362444</v>
      </c>
      <c r="AE25" s="88">
        <f t="shared" si="7"/>
        <v>1588.0685505609731</v>
      </c>
      <c r="AF25" s="88">
        <f t="shared" si="8"/>
        <v>12959.316669923417</v>
      </c>
      <c r="AG25" s="88">
        <f t="shared" si="2"/>
        <v>9783.1795688014718</v>
      </c>
      <c r="AH25" s="89">
        <v>4345.2357928697129</v>
      </c>
      <c r="AI25" s="88">
        <f>AH25/(1+(BR25/100))</f>
        <v>4022.6215449636297</v>
      </c>
      <c r="AJ25" s="88">
        <f t="shared" si="10"/>
        <v>108.53412131863989</v>
      </c>
      <c r="AK25" s="90">
        <v>217.06824263727978</v>
      </c>
      <c r="AL25" s="87">
        <v>1.3581991254666901</v>
      </c>
      <c r="AM25" s="87">
        <f t="shared" si="11"/>
        <v>2.2233921858259304E-2</v>
      </c>
      <c r="AN25" s="91">
        <v>4.4467843716518608E-2</v>
      </c>
      <c r="AO25" s="88">
        <v>1202.4623735536495</v>
      </c>
      <c r="AP25" s="88">
        <f>AO25/(1+(BR25/100))</f>
        <v>1113.1849412642562</v>
      </c>
      <c r="AQ25" s="88">
        <f t="shared" si="13"/>
        <v>17.028597589267982</v>
      </c>
      <c r="AR25" s="90">
        <v>34.057195178535963</v>
      </c>
      <c r="AS25" s="88">
        <v>2713.3622447308189</v>
      </c>
      <c r="AT25" s="88">
        <f>AS25/(1+(BR25/100))</f>
        <v>2511.9072808098676</v>
      </c>
      <c r="AU25" s="88">
        <f t="shared" si="15"/>
        <v>51.169850328632997</v>
      </c>
      <c r="AV25" s="90">
        <v>102.33970065726599</v>
      </c>
      <c r="AW25" s="88">
        <v>447.30234368127032</v>
      </c>
      <c r="AX25" s="88">
        <f>AW25/(1+(BR25/100))</f>
        <v>414.09215300987807</v>
      </c>
      <c r="AY25" s="88">
        <f t="shared" si="17"/>
        <v>14.126382904411745</v>
      </c>
      <c r="AZ25" s="90">
        <v>28.25276580882349</v>
      </c>
      <c r="BA25" s="25">
        <f t="shared" si="18"/>
        <v>2.6882541317746278</v>
      </c>
      <c r="BC25" s="88">
        <f>((AA25)/(AD25))*100</f>
        <v>64.624626050379717</v>
      </c>
      <c r="BD25" s="87">
        <v>44.103000000000002</v>
      </c>
      <c r="BE25" s="87">
        <v>3.4729999999999999</v>
      </c>
      <c r="BF25" s="87">
        <v>13.394</v>
      </c>
      <c r="BG25" s="87">
        <v>3.8929999999999998</v>
      </c>
      <c r="BH25" s="87">
        <v>8.4160000000000004</v>
      </c>
      <c r="BI25" s="87">
        <f t="shared" si="19"/>
        <v>11.9189214</v>
      </c>
      <c r="BJ25" s="87">
        <v>0.124</v>
      </c>
      <c r="BK25" s="87">
        <v>7.8719999999999999</v>
      </c>
      <c r="BL25" s="87">
        <v>12.148</v>
      </c>
      <c r="BM25" s="87">
        <v>3.3479999999999999</v>
      </c>
      <c r="BN25" s="87">
        <v>1.1639999999999999</v>
      </c>
      <c r="BO25" s="87">
        <v>3.0000000000000001E-3</v>
      </c>
      <c r="BP25" s="87">
        <v>0.81299999999999994</v>
      </c>
      <c r="BQ25" s="87">
        <v>1.248</v>
      </c>
      <c r="BR25" s="85">
        <f t="shared" si="20"/>
        <v>8.02</v>
      </c>
      <c r="BS25" s="85">
        <v>-8.02</v>
      </c>
      <c r="BT25" s="85">
        <v>108.02</v>
      </c>
      <c r="BU25" s="85">
        <v>0.91500000000000004</v>
      </c>
      <c r="BV25" s="88">
        <v>492.9</v>
      </c>
      <c r="BW25" s="86">
        <v>84.062642149059712</v>
      </c>
      <c r="BX25" s="86">
        <v>84.514088505538211</v>
      </c>
      <c r="BY25" s="86">
        <v>83.849456472131592</v>
      </c>
      <c r="BZ25" s="88">
        <v>1201.0598253051701</v>
      </c>
      <c r="CA25" s="85">
        <v>7460</v>
      </c>
      <c r="CB25" s="85">
        <v>6750</v>
      </c>
      <c r="CC25" s="85">
        <v>8130</v>
      </c>
      <c r="CD25" s="86">
        <v>25.885436190852001</v>
      </c>
      <c r="CE25" s="86">
        <v>23.550754661142349</v>
      </c>
      <c r="CF25" s="92">
        <v>28.088586366775179</v>
      </c>
      <c r="CG25" s="8">
        <v>7.2864149583299523E-2</v>
      </c>
      <c r="CH25" s="8">
        <v>0.92713585041670044</v>
      </c>
      <c r="CI25" s="87"/>
      <c r="CJ25" s="85" t="s">
        <v>306</v>
      </c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5" t="s">
        <v>307</v>
      </c>
      <c r="DY25" s="86">
        <v>2.4096063250508699</v>
      </c>
      <c r="DZ25" s="86">
        <v>105.928933611506</v>
      </c>
      <c r="EA25" s="86">
        <v>287919.69597785402</v>
      </c>
      <c r="EB25" s="86">
        <v>220.16158078271499</v>
      </c>
      <c r="EC25" s="86">
        <v>183146</v>
      </c>
      <c r="ED25" s="86">
        <v>183305.58681992799</v>
      </c>
      <c r="EE25" s="86">
        <v>185.16730859893099</v>
      </c>
      <c r="EF25" s="86">
        <v>2093.9517206671298</v>
      </c>
      <c r="EG25" s="86">
        <v>2243.1707148497899</v>
      </c>
      <c r="EH25" s="86">
        <v>4.4952929137996698</v>
      </c>
      <c r="EI25" s="86">
        <v>82.537882795007107</v>
      </c>
      <c r="EJ25" s="86">
        <v>5.1634788615721599</v>
      </c>
      <c r="EK25" s="86">
        <v>301.14884260276301</v>
      </c>
      <c r="EL25" s="86">
        <v>1661.31873057601</v>
      </c>
      <c r="EM25" s="86">
        <v>118390.63406947401</v>
      </c>
      <c r="EN25" s="86">
        <v>191.47926752475101</v>
      </c>
      <c r="EO25" s="86">
        <v>2245.9992912579901</v>
      </c>
      <c r="EP25" s="86">
        <v>3.47275392068549</v>
      </c>
      <c r="EQ25" s="86">
        <v>116.426350423063</v>
      </c>
    </row>
    <row r="26" spans="1:147" s="85" customFormat="1" x14ac:dyDescent="0.2">
      <c r="A26" s="85" t="s">
        <v>978</v>
      </c>
      <c r="B26" s="85">
        <v>151</v>
      </c>
      <c r="C26" s="85">
        <v>13</v>
      </c>
      <c r="D26" s="85">
        <v>12</v>
      </c>
      <c r="E26" s="86">
        <v>38.575000000000003</v>
      </c>
      <c r="F26" s="86">
        <v>33.113999999999997</v>
      </c>
      <c r="G26" s="86">
        <f t="shared" si="0"/>
        <v>27.896333333333331</v>
      </c>
      <c r="H26" s="86">
        <v>9.4309999999999992</v>
      </c>
      <c r="I26" s="86">
        <v>9.4309999999999992</v>
      </c>
      <c r="J26" s="86">
        <v>9.4309999999999992</v>
      </c>
      <c r="K26" s="86">
        <v>438.98697256195652</v>
      </c>
      <c r="L26" s="86"/>
      <c r="M26" s="86">
        <v>8021.8996139999999</v>
      </c>
      <c r="N26" s="25">
        <f t="shared" si="3"/>
        <v>23961.748392835245</v>
      </c>
      <c r="O26" s="25">
        <f t="shared" si="4"/>
        <v>1.8320323098510505</v>
      </c>
      <c r="P26" s="86">
        <v>5.472356844204664</v>
      </c>
      <c r="Q26" s="25">
        <f t="shared" si="5"/>
        <v>36855.280793254002</v>
      </c>
      <c r="R26" s="87">
        <v>0.50495193772815838</v>
      </c>
      <c r="S26" s="87">
        <v>6.4509628725040744E-3</v>
      </c>
      <c r="T26" s="88">
        <v>10063.196605393779</v>
      </c>
      <c r="U26" s="88">
        <v>2013.900013163319</v>
      </c>
      <c r="V26" s="88">
        <f t="shared" si="21"/>
        <v>1830.6517708965721</v>
      </c>
      <c r="W26" s="88">
        <v>10067.13656304128</v>
      </c>
      <c r="X26" s="88">
        <v>10088.81286855996</v>
      </c>
      <c r="Y26" s="86">
        <v>2.7459238855971511</v>
      </c>
      <c r="Z26" s="113">
        <v>5.5565604728812348E-2</v>
      </c>
      <c r="AA26" s="114">
        <f t="shared" si="22"/>
        <v>9147.5289568164517</v>
      </c>
      <c r="AB26" s="88">
        <f t="shared" si="6"/>
        <v>14388.81352491201</v>
      </c>
      <c r="AC26" s="88">
        <v>13079.55051805473</v>
      </c>
      <c r="AD26" s="88">
        <f t="shared" si="1"/>
        <v>13079.55051805473</v>
      </c>
      <c r="AE26" s="88">
        <f t="shared" si="7"/>
        <v>2019.1124310338323</v>
      </c>
      <c r="AF26" s="88">
        <f t="shared" si="8"/>
        <v>15098.662949088563</v>
      </c>
      <c r="AG26" s="88">
        <f t="shared" si="2"/>
        <v>11060.438087020897</v>
      </c>
      <c r="AH26" s="89">
        <v>4325.6169195182301</v>
      </c>
      <c r="AI26" s="88">
        <f>AH26/(1+(BR26/100))</f>
        <v>3932.0215612382781</v>
      </c>
      <c r="AJ26" s="88">
        <f t="shared" si="10"/>
        <v>144.98877934563072</v>
      </c>
      <c r="AK26" s="90">
        <v>289.97755869126144</v>
      </c>
      <c r="AL26" s="87">
        <v>1.3224776057045582</v>
      </c>
      <c r="AM26" s="87">
        <f t="shared" si="11"/>
        <v>2.6980178380886961E-2</v>
      </c>
      <c r="AN26" s="91">
        <v>5.3960356761773923E-2</v>
      </c>
      <c r="AO26" s="88">
        <v>1232.4705488393015</v>
      </c>
      <c r="AP26" s="88">
        <f>AO26/(1+(BR26/100))</f>
        <v>1120.3259238608321</v>
      </c>
      <c r="AQ26" s="88">
        <f t="shared" si="13"/>
        <v>32.930687072295349</v>
      </c>
      <c r="AR26" s="90">
        <v>65.861374144590698</v>
      </c>
      <c r="AS26" s="88">
        <v>2699.9086472107451</v>
      </c>
      <c r="AT26" s="88">
        <f>AS26/(1+(BR26/100))</f>
        <v>2454.2392938921416</v>
      </c>
      <c r="AU26" s="88">
        <f t="shared" si="15"/>
        <v>65.85839090273673</v>
      </c>
      <c r="AV26" s="90">
        <v>131.71678180547346</v>
      </c>
      <c r="AW26" s="88">
        <v>478.03813253180476</v>
      </c>
      <c r="AX26" s="88">
        <f>AW26/(1+(BR26/100))</f>
        <v>434.5406167910233</v>
      </c>
      <c r="AY26" s="88">
        <f t="shared" si="17"/>
        <v>15.71198725697124</v>
      </c>
      <c r="AZ26" s="90">
        <v>31.423974513942479</v>
      </c>
      <c r="BA26" s="25">
        <f t="shared" si="18"/>
        <v>2.578184594421038</v>
      </c>
      <c r="BC26" s="88">
        <f>((AA26)/(AD26))*100</f>
        <v>69.937640014382751</v>
      </c>
      <c r="BD26" s="87">
        <v>43.893000000000001</v>
      </c>
      <c r="BE26" s="87">
        <v>3.464</v>
      </c>
      <c r="BF26" s="87">
        <v>13.348000000000001</v>
      </c>
      <c r="BG26" s="87">
        <v>3.9670000000000001</v>
      </c>
      <c r="BH26" s="87">
        <v>8.3859999999999992</v>
      </c>
      <c r="BI26" s="87">
        <f t="shared" si="19"/>
        <v>11.9555066</v>
      </c>
      <c r="BJ26" s="87">
        <v>0.10299999999999999</v>
      </c>
      <c r="BK26" s="87">
        <v>7.8449999999999998</v>
      </c>
      <c r="BL26" s="87">
        <v>12.307</v>
      </c>
      <c r="BM26" s="87">
        <v>3.556</v>
      </c>
      <c r="BN26" s="87">
        <v>1.1180000000000001</v>
      </c>
      <c r="BO26" s="87">
        <v>7.0000000000000001E-3</v>
      </c>
      <c r="BP26" s="87">
        <v>0.80800000000000005</v>
      </c>
      <c r="BQ26" s="87">
        <v>1.1970000000000001</v>
      </c>
      <c r="BR26" s="85">
        <f t="shared" si="20"/>
        <v>10.01</v>
      </c>
      <c r="BS26" s="85">
        <v>-10.01</v>
      </c>
      <c r="BT26" s="85">
        <v>110.01</v>
      </c>
      <c r="BU26" s="85">
        <v>0.89800000000000002</v>
      </c>
      <c r="BV26" s="88">
        <v>573.6</v>
      </c>
      <c r="BW26" s="86">
        <v>84.443076871641722</v>
      </c>
      <c r="BX26" s="86">
        <v>84.514088505538211</v>
      </c>
      <c r="BY26" s="86">
        <v>83.849456472131592</v>
      </c>
      <c r="BZ26" s="88">
        <v>1202.10102346904</v>
      </c>
      <c r="CA26" s="85">
        <v>7760</v>
      </c>
      <c r="CB26" s="85">
        <v>6940</v>
      </c>
      <c r="CC26" s="85">
        <v>8530</v>
      </c>
      <c r="CD26" s="86">
        <v>26.871921344250431</v>
      </c>
      <c r="CE26" s="86">
        <v>24.17552859162803</v>
      </c>
      <c r="CF26" s="92">
        <v>29.403899904639761</v>
      </c>
      <c r="CG26" s="8">
        <v>6.7185500304560525E-2</v>
      </c>
      <c r="CH26" s="8">
        <v>0.9328144996954395</v>
      </c>
      <c r="CI26" s="87"/>
      <c r="CJ26" s="85" t="s">
        <v>309</v>
      </c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5" t="s">
        <v>314</v>
      </c>
      <c r="DY26" s="86">
        <v>2.1568458437247302</v>
      </c>
      <c r="DZ26" s="86">
        <v>98.130892969899094</v>
      </c>
      <c r="EA26" s="86">
        <v>277370.95385527099</v>
      </c>
      <c r="EB26" s="86">
        <v>252.09907994566501</v>
      </c>
      <c r="EC26" s="86">
        <v>184302.770026463</v>
      </c>
      <c r="ED26" s="86">
        <v>184579.40717340299</v>
      </c>
      <c r="EE26" s="86">
        <v>119.464176977642</v>
      </c>
      <c r="EF26" s="86">
        <v>2175.8826774911099</v>
      </c>
      <c r="EG26" s="86">
        <v>2297.0688266175198</v>
      </c>
      <c r="EH26" s="86">
        <v>5.0331418086906696</v>
      </c>
      <c r="EI26" s="86">
        <v>87.411593361604105</v>
      </c>
      <c r="EJ26" s="86">
        <v>5.7147456259063203</v>
      </c>
      <c r="EK26" s="86">
        <v>243.80791862097701</v>
      </c>
      <c r="EL26" s="86">
        <v>1518.2098270721101</v>
      </c>
      <c r="EM26" s="86">
        <v>112285.305465239</v>
      </c>
      <c r="EN26" s="86">
        <v>189.419460704573</v>
      </c>
      <c r="EO26" s="86">
        <v>2256.6285578798602</v>
      </c>
      <c r="EP26" s="86">
        <v>3.5373069940188202</v>
      </c>
      <c r="EQ26" s="86">
        <v>119.17900116633</v>
      </c>
    </row>
    <row r="27" spans="1:147" s="85" customFormat="1" x14ac:dyDescent="0.2">
      <c r="A27" s="85" t="s">
        <v>979</v>
      </c>
      <c r="B27" s="85">
        <v>175</v>
      </c>
      <c r="C27" s="85">
        <v>175</v>
      </c>
      <c r="D27" s="88">
        <v>82.4465</v>
      </c>
      <c r="E27" s="86">
        <v>90.13</v>
      </c>
      <c r="F27" s="86">
        <v>74.763000000000005</v>
      </c>
      <c r="G27" s="86">
        <f t="shared" si="0"/>
        <v>82.4465</v>
      </c>
      <c r="H27" s="86">
        <v>11.654999999999999</v>
      </c>
      <c r="I27" s="86">
        <v>11.654999999999999</v>
      </c>
      <c r="J27" s="86">
        <v>11.654999999999999</v>
      </c>
      <c r="K27" s="86"/>
      <c r="L27" s="86"/>
      <c r="M27" s="86"/>
      <c r="N27" s="25">
        <f t="shared" si="3"/>
        <v>290741.28961157863</v>
      </c>
      <c r="O27" s="25"/>
      <c r="P27" s="86"/>
      <c r="Q27" s="25">
        <f t="shared" si="5"/>
        <v>449659.57257502509</v>
      </c>
      <c r="R27" s="87"/>
      <c r="S27" s="87"/>
      <c r="T27" s="88"/>
      <c r="U27" s="88"/>
      <c r="V27" s="88"/>
      <c r="W27" s="88"/>
      <c r="X27" s="88"/>
      <c r="Y27" s="86"/>
      <c r="AA27" s="114"/>
      <c r="AB27" s="88"/>
      <c r="AC27" s="88"/>
      <c r="AD27" s="88"/>
      <c r="AE27" s="88"/>
      <c r="AF27" s="88"/>
      <c r="AG27" s="88"/>
      <c r="AH27" s="89"/>
      <c r="AI27" s="88"/>
      <c r="AJ27" s="88"/>
      <c r="AK27" s="90"/>
      <c r="AL27" s="87"/>
      <c r="AM27" s="87"/>
      <c r="AN27" s="91"/>
      <c r="AO27" s="88"/>
      <c r="AP27" s="88"/>
      <c r="AQ27" s="88"/>
      <c r="AR27" s="90"/>
      <c r="AS27" s="88"/>
      <c r="AT27" s="88"/>
      <c r="AU27" s="88"/>
      <c r="AV27" s="90"/>
      <c r="AW27" s="88"/>
      <c r="AX27" s="88"/>
      <c r="AY27" s="88"/>
      <c r="AZ27" s="90"/>
      <c r="BA27" s="25"/>
      <c r="BC27" s="88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V27" s="88">
        <v>537.80000000000007</v>
      </c>
      <c r="BW27" s="86">
        <v>83.81306849522835</v>
      </c>
      <c r="BX27" s="86">
        <v>84.514088505538211</v>
      </c>
      <c r="BY27" s="86">
        <v>83.849456472131592</v>
      </c>
      <c r="BZ27" s="88"/>
      <c r="CD27" s="86"/>
      <c r="CE27" s="86"/>
      <c r="CF27" s="92"/>
      <c r="CG27" s="87"/>
      <c r="CH27" s="87"/>
      <c r="CI27" s="87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</row>
    <row r="28" spans="1:147" x14ac:dyDescent="0.2">
      <c r="A28" t="s">
        <v>980</v>
      </c>
      <c r="B28">
        <v>155</v>
      </c>
      <c r="C28">
        <v>155</v>
      </c>
      <c r="D28">
        <v>20</v>
      </c>
      <c r="E28" s="25">
        <v>99.022000000000006</v>
      </c>
      <c r="F28" s="25">
        <v>65.161000000000001</v>
      </c>
      <c r="G28" s="25">
        <f t="shared" si="0"/>
        <v>61.394333333333329</v>
      </c>
      <c r="H28" s="25">
        <v>21.966000000000001</v>
      </c>
      <c r="I28" s="25">
        <v>21.966000000000001</v>
      </c>
      <c r="J28" s="25">
        <v>21.966000000000001</v>
      </c>
      <c r="K28" s="25">
        <v>5546.6573210042407</v>
      </c>
      <c r="L28" s="25">
        <v>4981.2440550599995</v>
      </c>
      <c r="M28" s="25">
        <v>62553.588551206674</v>
      </c>
      <c r="N28" s="25">
        <f t="shared" si="3"/>
        <v>272220.54148980707</v>
      </c>
      <c r="O28" s="25">
        <f t="shared" si="4"/>
        <v>2.0375601674467787</v>
      </c>
      <c r="P28" s="25">
        <v>8.867048956693699</v>
      </c>
      <c r="Q28" s="25">
        <f t="shared" si="5"/>
        <v>439406.39634825056</v>
      </c>
      <c r="R28" s="8">
        <v>0.32496340296878817</v>
      </c>
      <c r="S28" s="8">
        <v>3.7040202617636959E-3</v>
      </c>
      <c r="T28" s="24">
        <v>10672.097789844551</v>
      </c>
      <c r="U28" s="24">
        <v>2135.8670848014781</v>
      </c>
      <c r="V28" s="24">
        <f t="shared" ref="V28:V59" si="23">U28/(1+(BR28/100))</f>
        <v>2135.8670848014781</v>
      </c>
      <c r="W28" s="24">
        <v>10776.497707675169</v>
      </c>
      <c r="X28" s="24">
        <v>10714.12592540741</v>
      </c>
      <c r="Y28" s="25">
        <v>2.7</v>
      </c>
      <c r="AA28" s="110">
        <f t="shared" ref="AA28:AA59" si="24">T28/(1+(BR28/100))</f>
        <v>10672.097789844551</v>
      </c>
      <c r="AB28" s="24"/>
      <c r="AC28" s="24"/>
      <c r="AD28" s="24"/>
      <c r="AE28" s="24"/>
      <c r="AF28" s="24"/>
      <c r="AG28" s="24"/>
      <c r="AH28" s="111"/>
      <c r="AI28" s="24"/>
      <c r="AJ28" s="24"/>
      <c r="AK28" s="112"/>
      <c r="AL28" s="8"/>
      <c r="AM28" s="8"/>
      <c r="AN28" s="94"/>
      <c r="AO28" s="24"/>
      <c r="AP28" s="24"/>
      <c r="AQ28" s="24"/>
      <c r="AR28" s="112"/>
      <c r="AS28" s="24"/>
      <c r="AT28" s="24"/>
      <c r="AU28" s="24"/>
      <c r="AV28" s="112"/>
      <c r="AW28" s="24"/>
      <c r="AX28" s="24"/>
      <c r="AY28" s="24"/>
      <c r="AZ28" s="112"/>
      <c r="BA28" s="25"/>
      <c r="BC28" s="24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S28"/>
      <c r="BV28" s="24"/>
      <c r="BW28" s="25"/>
      <c r="BX28" s="25">
        <v>79.961837347067146</v>
      </c>
      <c r="BY28" s="25">
        <v>82.645439747536869</v>
      </c>
      <c r="BZ28" s="24"/>
      <c r="CD28" s="25"/>
      <c r="CE28" s="25"/>
      <c r="CF28" s="95"/>
      <c r="CG28" s="8"/>
      <c r="CH28" s="8"/>
      <c r="CI28" s="8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</row>
    <row r="29" spans="1:147" x14ac:dyDescent="0.2">
      <c r="A29" t="s">
        <v>982</v>
      </c>
      <c r="B29">
        <v>260</v>
      </c>
      <c r="C29">
        <v>260</v>
      </c>
      <c r="D29">
        <v>9</v>
      </c>
      <c r="E29" s="25">
        <v>39.44</v>
      </c>
      <c r="F29" s="25">
        <v>30.242000000000001</v>
      </c>
      <c r="G29" s="25">
        <f t="shared" si="0"/>
        <v>26.227333333333334</v>
      </c>
      <c r="H29" s="25">
        <v>8.1219999999999999</v>
      </c>
      <c r="I29" s="25">
        <v>8.1219999999999999</v>
      </c>
      <c r="J29" s="25">
        <v>8.1219999999999999</v>
      </c>
      <c r="K29" s="25">
        <v>280.39312000045328</v>
      </c>
      <c r="L29" s="25">
        <v>368.04901322999996</v>
      </c>
      <c r="M29" s="25">
        <v>5249.7774875699997</v>
      </c>
      <c r="N29" s="25">
        <f t="shared" si="3"/>
        <v>21379.805777255864</v>
      </c>
      <c r="O29" s="25">
        <f t="shared" si="4"/>
        <v>1.3114858147997743</v>
      </c>
      <c r="P29" s="25">
        <v>5.3410477046759697</v>
      </c>
      <c r="Q29" s="25">
        <f t="shared" si="5"/>
        <v>33689.087843453199</v>
      </c>
      <c r="R29" s="8">
        <v>0.40218051957440271</v>
      </c>
      <c r="S29" s="8">
        <v>1.4216890336127721E-2</v>
      </c>
      <c r="T29" s="24">
        <v>7955.7975590305596</v>
      </c>
      <c r="U29" s="24">
        <v>1666.277730820904</v>
      </c>
      <c r="V29" s="24">
        <f t="shared" si="23"/>
        <v>1666.277730820904</v>
      </c>
      <c r="W29" s="24">
        <v>7948.2332666528582</v>
      </c>
      <c r="X29" s="24">
        <v>7937.497292787436</v>
      </c>
      <c r="Y29" s="25">
        <v>2.7</v>
      </c>
      <c r="AA29" s="110">
        <f t="shared" si="24"/>
        <v>7955.7975590305596</v>
      </c>
      <c r="AB29" s="24"/>
      <c r="AC29" s="24"/>
      <c r="AD29" s="24"/>
      <c r="AE29" s="24"/>
      <c r="AF29" s="24"/>
      <c r="AG29" s="24"/>
      <c r="AH29" s="111"/>
      <c r="AI29" s="24"/>
      <c r="AJ29" s="24"/>
      <c r="AK29" s="112"/>
      <c r="AL29" s="8"/>
      <c r="AM29" s="8"/>
      <c r="AN29" s="94"/>
      <c r="AO29" s="24"/>
      <c r="AP29" s="24"/>
      <c r="AQ29" s="24"/>
      <c r="AR29" s="112"/>
      <c r="AS29" s="24"/>
      <c r="AT29" s="24"/>
      <c r="AU29" s="24"/>
      <c r="AV29" s="112"/>
      <c r="AW29" s="24"/>
      <c r="AX29" s="24"/>
      <c r="AY29" s="24"/>
      <c r="AZ29" s="112"/>
      <c r="BA29" s="25"/>
      <c r="BC29" s="24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S29"/>
      <c r="BV29" s="24"/>
      <c r="BW29" s="25"/>
      <c r="BX29" s="25">
        <v>79.961837347067146</v>
      </c>
      <c r="BY29" s="25">
        <v>82.645439747536869</v>
      </c>
      <c r="BZ29" s="24"/>
      <c r="CD29" s="25"/>
      <c r="CE29" s="25"/>
      <c r="CF29" s="95"/>
      <c r="CG29" s="8"/>
      <c r="CH29" s="8"/>
      <c r="CI29" s="8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</row>
    <row r="30" spans="1:147" x14ac:dyDescent="0.2">
      <c r="A30" t="s">
        <v>983</v>
      </c>
      <c r="B30">
        <v>250</v>
      </c>
      <c r="C30">
        <v>250</v>
      </c>
      <c r="D30">
        <v>10</v>
      </c>
      <c r="E30" s="25">
        <v>39.768000000000001</v>
      </c>
      <c r="F30" s="25">
        <v>29.091999999999999</v>
      </c>
      <c r="G30" s="25">
        <f t="shared" si="0"/>
        <v>26.286666666666665</v>
      </c>
      <c r="H30" s="25">
        <v>9.1120000000000001</v>
      </c>
      <c r="I30" s="25">
        <v>9.1120000000000001</v>
      </c>
      <c r="J30" s="25">
        <v>9.1120000000000001</v>
      </c>
      <c r="K30" s="25">
        <v>395.93102196565337</v>
      </c>
      <c r="L30" s="25">
        <v>305.72253211499992</v>
      </c>
      <c r="M30" s="25">
        <v>5748.8812342849997</v>
      </c>
      <c r="N30" s="25">
        <f t="shared" si="3"/>
        <v>20540.278235600199</v>
      </c>
      <c r="O30" s="25">
        <f t="shared" si="4"/>
        <v>1.9275835381792921</v>
      </c>
      <c r="P30" s="25">
        <v>6.8870969120811223</v>
      </c>
      <c r="Q30" s="25">
        <f t="shared" si="5"/>
        <v>32579.252364709955</v>
      </c>
      <c r="R30" s="8">
        <v>0.425020901446161</v>
      </c>
      <c r="S30" s="8">
        <v>8.5521611716874169E-3</v>
      </c>
      <c r="T30" s="24">
        <v>10841.33384414737</v>
      </c>
      <c r="U30" s="24">
        <v>2235.5213630305539</v>
      </c>
      <c r="V30" s="24">
        <f t="shared" si="23"/>
        <v>2235.5213630305539</v>
      </c>
      <c r="W30" s="24">
        <v>10906.093203586021</v>
      </c>
      <c r="X30" s="24">
        <v>10834.003218809619</v>
      </c>
      <c r="Y30" s="25">
        <v>2.7</v>
      </c>
      <c r="AA30" s="110">
        <f t="shared" si="24"/>
        <v>10841.33384414737</v>
      </c>
      <c r="AB30" s="24"/>
      <c r="AC30" s="24"/>
      <c r="AD30" s="24"/>
      <c r="AE30" s="24"/>
      <c r="AF30" s="24"/>
      <c r="AG30" s="24"/>
      <c r="AH30" s="111"/>
      <c r="AI30" s="24"/>
      <c r="AJ30" s="24"/>
      <c r="AK30" s="112"/>
      <c r="AL30" s="8"/>
      <c r="AM30" s="8"/>
      <c r="AN30" s="94"/>
      <c r="AO30" s="24"/>
      <c r="AP30" s="24"/>
      <c r="AQ30" s="24"/>
      <c r="AR30" s="112"/>
      <c r="AS30" s="24"/>
      <c r="AT30" s="24"/>
      <c r="AU30" s="24"/>
      <c r="AV30" s="112"/>
      <c r="AW30" s="24"/>
      <c r="AX30" s="24"/>
      <c r="AY30" s="24"/>
      <c r="AZ30" s="112"/>
      <c r="BA30" s="25"/>
      <c r="BC30" s="24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S30"/>
      <c r="BV30" s="24"/>
      <c r="BW30" s="25"/>
      <c r="BX30" s="25">
        <v>79.961837347067146</v>
      </c>
      <c r="BY30" s="25">
        <v>82.645439747536869</v>
      </c>
      <c r="BZ30" s="24"/>
      <c r="CD30" s="25"/>
      <c r="CE30" s="25"/>
      <c r="CF30" s="95"/>
      <c r="CG30" s="8"/>
      <c r="CH30" s="8"/>
      <c r="CI30" s="8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</row>
    <row r="31" spans="1:147" x14ac:dyDescent="0.2">
      <c r="A31" t="s">
        <v>987</v>
      </c>
      <c r="B31">
        <v>43</v>
      </c>
      <c r="C31">
        <v>43</v>
      </c>
      <c r="D31">
        <v>26</v>
      </c>
      <c r="E31" s="25">
        <v>114.075</v>
      </c>
      <c r="F31" s="25">
        <v>82.058999999999997</v>
      </c>
      <c r="G31" s="25">
        <f t="shared" si="0"/>
        <v>74.044666666666672</v>
      </c>
      <c r="H31" s="25">
        <v>28.105</v>
      </c>
      <c r="I31" s="25">
        <v>28.105</v>
      </c>
      <c r="J31" s="25">
        <v>28.105</v>
      </c>
      <c r="K31" s="25">
        <v>11617.940998157083</v>
      </c>
      <c r="L31" s="25">
        <v>1795.0981277890003</v>
      </c>
      <c r="M31" s="25">
        <v>125575.28152171099</v>
      </c>
      <c r="N31" s="25">
        <f t="shared" si="3"/>
        <v>478621.47960634629</v>
      </c>
      <c r="O31" s="25">
        <f t="shared" si="4"/>
        <v>2.4273755970401782</v>
      </c>
      <c r="P31" s="25">
        <v>9.2517738024329503</v>
      </c>
      <c r="Q31" s="25">
        <f t="shared" si="5"/>
        <v>758040.24996243685</v>
      </c>
      <c r="R31" s="8">
        <v>0.22424667793557479</v>
      </c>
      <c r="S31" s="8">
        <v>3.201609528342711E-3</v>
      </c>
      <c r="T31" s="24">
        <v>7517.4477322090079</v>
      </c>
      <c r="U31" s="24">
        <v>1507.4484798935789</v>
      </c>
      <c r="V31" s="24">
        <f t="shared" si="23"/>
        <v>1497.5645538382466</v>
      </c>
      <c r="W31" s="24">
        <v>7499.6442114527536</v>
      </c>
      <c r="X31" s="24">
        <v>7508.3884422068668</v>
      </c>
      <c r="Y31" s="25">
        <v>2.759819042462865</v>
      </c>
      <c r="Z31" s="109">
        <v>5.4218950820220602E-2</v>
      </c>
      <c r="AA31" s="110">
        <f t="shared" si="24"/>
        <v>7468.1578901341227</v>
      </c>
      <c r="AB31" s="24">
        <f t="shared" ref="AB31:AB59" si="25">T31+AH31</f>
        <v>10051.658724189592</v>
      </c>
      <c r="AC31" s="24">
        <v>9985.7527559999926</v>
      </c>
      <c r="AD31" s="24">
        <f t="shared" ref="AD31:AD59" si="26">AB31/(1+(BR31/100))</f>
        <v>9985.7527559999926</v>
      </c>
      <c r="AE31" s="24">
        <f t="shared" ref="AE31:AE59" si="27">SQRT((U31^2)+((AJ31)^2))</f>
        <v>1509.1366470415492</v>
      </c>
      <c r="AF31" s="24">
        <f t="shared" ref="AF31:AF59" si="28">AD31+AE31</f>
        <v>11494.889403041541</v>
      </c>
      <c r="AG31" s="24">
        <f t="shared" ref="AG31:AG59" si="29">AD31-AE31</f>
        <v>8476.6161089584439</v>
      </c>
      <c r="AH31" s="111">
        <v>2534.2109919805848</v>
      </c>
      <c r="AI31" s="24">
        <f>AH31/(1+(BR31/100))</f>
        <v>2517.5948658658704</v>
      </c>
      <c r="AJ31" s="24">
        <f t="shared" si="10"/>
        <v>71.361753834584576</v>
      </c>
      <c r="AK31" s="112">
        <v>142.72350766916915</v>
      </c>
      <c r="AL31" s="8">
        <v>1.4958846056944592</v>
      </c>
      <c r="AM31" s="8">
        <f t="shared" si="11"/>
        <v>2.3253564173735863E-2</v>
      </c>
      <c r="AN31" s="94">
        <v>4.6507128347471727E-2</v>
      </c>
      <c r="AO31" s="24">
        <v>1199.9653159786544</v>
      </c>
      <c r="AP31" s="24">
        <f>AO31/(1+(BR31/100))</f>
        <v>1192.0974726591044</v>
      </c>
      <c r="AQ31" s="24">
        <f t="shared" si="13"/>
        <v>13.56215907802963</v>
      </c>
      <c r="AR31" s="112">
        <v>27.12431815605926</v>
      </c>
      <c r="AS31" s="24">
        <v>2994.9356691901162</v>
      </c>
      <c r="AT31" s="24">
        <f>AS31/(1+(BR31/100))</f>
        <v>2975.2986977847372</v>
      </c>
      <c r="AU31" s="24">
        <f t="shared" si="15"/>
        <v>52.589768534057782</v>
      </c>
      <c r="AV31" s="112">
        <v>105.17953706811556</v>
      </c>
      <c r="AW31" s="24">
        <v>473.66097444827</v>
      </c>
      <c r="AX31" s="24">
        <f>AW31/(1+(BR31/100))</f>
        <v>470.55530940618917</v>
      </c>
      <c r="AY31" s="24">
        <f t="shared" si="17"/>
        <v>12.693605501755085</v>
      </c>
      <c r="AZ31" s="112">
        <v>25.387211003510171</v>
      </c>
      <c r="BA31" s="25">
        <f t="shared" si="18"/>
        <v>2.5333843840024999</v>
      </c>
      <c r="BC31" s="24">
        <f>((AA31)/(AD31))*100</f>
        <v>74.78813137694442</v>
      </c>
      <c r="BD31" s="8">
        <v>42.347000000000001</v>
      </c>
      <c r="BE31" s="8">
        <v>4.194</v>
      </c>
      <c r="BF31" s="8">
        <v>14.208</v>
      </c>
      <c r="BG31" s="8">
        <v>4.1340000000000003</v>
      </c>
      <c r="BH31" s="8">
        <v>8.6329999999999991</v>
      </c>
      <c r="BI31" s="8">
        <f t="shared" si="19"/>
        <v>12.3527732</v>
      </c>
      <c r="BJ31" s="8">
        <v>0.16500000000000001</v>
      </c>
      <c r="BK31" s="8">
        <v>5.9589999999999996</v>
      </c>
      <c r="BL31" s="8">
        <v>13.162000000000001</v>
      </c>
      <c r="BM31" s="8">
        <v>3.5139999999999998</v>
      </c>
      <c r="BN31" s="8">
        <v>1.2030000000000001</v>
      </c>
      <c r="BO31" s="8">
        <v>6.0000000000000001E-3</v>
      </c>
      <c r="BP31" s="8">
        <v>0.98799999999999999</v>
      </c>
      <c r="BQ31" s="8">
        <v>1.486</v>
      </c>
      <c r="BR31">
        <f t="shared" si="20"/>
        <v>0.66</v>
      </c>
      <c r="BS31">
        <v>-0.66</v>
      </c>
      <c r="BT31">
        <v>100.66</v>
      </c>
      <c r="BU31">
        <v>0.996</v>
      </c>
      <c r="BV31" s="24">
        <v>466.8</v>
      </c>
      <c r="BW31" s="25">
        <v>79.960087988681281</v>
      </c>
      <c r="BX31" s="25">
        <v>79.961837347067146</v>
      </c>
      <c r="BY31" s="25">
        <v>82.645439747536869</v>
      </c>
      <c r="BZ31" s="24">
        <v>1148.13412298813</v>
      </c>
      <c r="CA31">
        <v>6040</v>
      </c>
      <c r="CB31">
        <v>5410</v>
      </c>
      <c r="CC31">
        <v>6630</v>
      </c>
      <c r="CD31" s="25">
        <v>21.216073131432701</v>
      </c>
      <c r="CE31" s="25">
        <v>19.14445430929598</v>
      </c>
      <c r="CF31" s="95">
        <v>23.156160599782972</v>
      </c>
      <c r="CG31" s="8">
        <v>0.1029073499537716</v>
      </c>
      <c r="CH31" s="8">
        <v>0.8970926500462284</v>
      </c>
      <c r="CI31" s="8">
        <v>0.90269966706048932</v>
      </c>
      <c r="CJ31" t="s">
        <v>331</v>
      </c>
      <c r="CK31" s="25">
        <v>76385.273993130497</v>
      </c>
      <c r="CL31" s="25">
        <v>95700.559468009698</v>
      </c>
      <c r="CM31" s="25">
        <v>95700.559468009698</v>
      </c>
      <c r="CN31" s="25">
        <v>33.7852728236602</v>
      </c>
      <c r="CO31" s="25">
        <v>25695.693649504701</v>
      </c>
      <c r="CP31" s="25">
        <v>380.86657141516298</v>
      </c>
      <c r="CQ31" s="25">
        <v>22.639400520574402</v>
      </c>
      <c r="CR31" s="25">
        <v>52.599549731420304</v>
      </c>
      <c r="CS31" s="25">
        <v>103.900823892251</v>
      </c>
      <c r="CT31" s="25">
        <v>171.20375299180199</v>
      </c>
      <c r="CU31" s="25">
        <v>142.842238280815</v>
      </c>
      <c r="CV31" s="25">
        <v>22.801090417470501</v>
      </c>
      <c r="CW31" s="25">
        <v>1.47055488911502</v>
      </c>
      <c r="CX31" s="25">
        <v>24.242383792595898</v>
      </c>
      <c r="CY31" s="25">
        <v>1089.5528342298201</v>
      </c>
      <c r="CZ31" s="25">
        <v>32.179378716718702</v>
      </c>
      <c r="DA31" s="25">
        <v>299.08024383041101</v>
      </c>
      <c r="DB31" s="25">
        <v>73.671903209252307</v>
      </c>
      <c r="DC31" s="25">
        <v>0.34928235881351999</v>
      </c>
      <c r="DD31" s="25">
        <v>461.68997849760001</v>
      </c>
      <c r="DE31" s="25">
        <v>74.159457716596194</v>
      </c>
      <c r="DF31" s="25">
        <v>148.28560172677601</v>
      </c>
      <c r="DG31" s="25">
        <v>17.548753538110201</v>
      </c>
      <c r="DH31" s="25">
        <v>69.122751197720902</v>
      </c>
      <c r="DI31" s="25">
        <v>13.0338626178187</v>
      </c>
      <c r="DJ31" s="25">
        <v>4.0737483315710499</v>
      </c>
      <c r="DK31" s="25">
        <v>10.9842667755996</v>
      </c>
      <c r="DL31" s="25">
        <v>1.45998865337914</v>
      </c>
      <c r="DM31" s="25">
        <v>7.7504392024369002</v>
      </c>
      <c r="DN31" s="25">
        <v>1.2782908653085101</v>
      </c>
      <c r="DO31" s="25">
        <v>3.2782795779807099</v>
      </c>
      <c r="DP31" s="25">
        <v>0.40208687284634798</v>
      </c>
      <c r="DQ31" s="25">
        <v>2.2267287059675498</v>
      </c>
      <c r="DR31" s="25">
        <v>0.30349156407903599</v>
      </c>
      <c r="DS31" s="25">
        <v>6.8637685777073898</v>
      </c>
      <c r="DT31" s="25">
        <v>4.3635628810946701</v>
      </c>
      <c r="DU31" s="25">
        <v>3.0006727777725501</v>
      </c>
      <c r="DV31" s="25">
        <v>6.3296176217887403</v>
      </c>
      <c r="DW31" s="25">
        <v>1.9450623245037599</v>
      </c>
      <c r="DX31" t="s">
        <v>332</v>
      </c>
      <c r="DY31" s="25">
        <v>2.0809559056124098</v>
      </c>
      <c r="DZ31" s="25">
        <v>79.098124660325894</v>
      </c>
      <c r="EA31" s="25">
        <v>253664.526335667</v>
      </c>
      <c r="EB31" s="25">
        <v>215.11512654316101</v>
      </c>
      <c r="EC31" s="25">
        <v>181228.812717408</v>
      </c>
      <c r="ED31" s="25">
        <v>180440.699758723</v>
      </c>
      <c r="EE31" s="25">
        <v>63.201655651638298</v>
      </c>
      <c r="EF31" s="25">
        <v>2004.4481875609399</v>
      </c>
      <c r="EG31" s="25">
        <v>2182.5837285175098</v>
      </c>
      <c r="EH31" s="25">
        <v>4.6039474603757604</v>
      </c>
      <c r="EI31" s="25">
        <v>172.774756767111</v>
      </c>
      <c r="EJ31" s="25">
        <v>5.2299930788955402</v>
      </c>
      <c r="EK31" s="25">
        <v>50.9879215782682</v>
      </c>
      <c r="EL31" s="25">
        <v>2101.2877643369702</v>
      </c>
      <c r="EM31" s="25">
        <v>148761.52534244</v>
      </c>
      <c r="EN31" s="25">
        <v>207.21668400222799</v>
      </c>
      <c r="EO31" s="25">
        <v>1306.6587128741101</v>
      </c>
      <c r="EP31" s="25">
        <v>2.2632888415724199</v>
      </c>
      <c r="EQ31" s="25">
        <v>147.15010012254899</v>
      </c>
    </row>
    <row r="32" spans="1:147" x14ac:dyDescent="0.2">
      <c r="A32" t="s">
        <v>988</v>
      </c>
      <c r="C32">
        <v>350</v>
      </c>
      <c r="D32">
        <v>18</v>
      </c>
      <c r="E32" s="25">
        <v>82.212000000000003</v>
      </c>
      <c r="F32" s="25">
        <v>51.454000000000001</v>
      </c>
      <c r="G32" s="25">
        <f t="shared" si="0"/>
        <v>50.55533333333333</v>
      </c>
      <c r="H32" s="25">
        <v>24.986999999999998</v>
      </c>
      <c r="I32" s="25">
        <v>24.986999999999998</v>
      </c>
      <c r="J32" s="25">
        <v>24.986999999999998</v>
      </c>
      <c r="K32" s="25">
        <v>8164.3337154335686</v>
      </c>
      <c r="L32" s="25"/>
      <c r="M32" s="25">
        <v>39847.883456160002</v>
      </c>
      <c r="N32" s="25">
        <f t="shared" si="3"/>
        <v>147952.97750141897</v>
      </c>
      <c r="O32" s="25">
        <f t="shared" si="4"/>
        <v>5.5181949382230355</v>
      </c>
      <c r="P32" s="25">
        <v>20.488751239236674</v>
      </c>
      <c r="Q32" s="25">
        <f t="shared" si="5"/>
        <v>238952.26068746971</v>
      </c>
      <c r="R32" s="8">
        <v>0.47303505941028662</v>
      </c>
      <c r="S32" s="8">
        <v>1.516301091966404E-3</v>
      </c>
      <c r="T32" s="24">
        <v>35151.710299514343</v>
      </c>
      <c r="U32" s="24">
        <v>7184.487847536604</v>
      </c>
      <c r="V32" s="24">
        <f t="shared" si="23"/>
        <v>6942.2048966437378</v>
      </c>
      <c r="W32" s="24">
        <v>34435.336305051911</v>
      </c>
      <c r="X32" s="24">
        <v>34993.442982048044</v>
      </c>
      <c r="Y32" s="25">
        <v>2.7571624757697242</v>
      </c>
      <c r="Z32" s="109">
        <v>5.2985869300570212E-2</v>
      </c>
      <c r="AA32" s="110">
        <f t="shared" si="24"/>
        <v>33966.286887152717</v>
      </c>
      <c r="AB32" s="24">
        <f t="shared" si="25"/>
        <v>39678.458892561925</v>
      </c>
      <c r="AC32" s="24">
        <v>38340.379643020511</v>
      </c>
      <c r="AD32" s="24">
        <f t="shared" si="26"/>
        <v>38340.379643020511</v>
      </c>
      <c r="AE32" s="24">
        <f t="shared" si="27"/>
        <v>7185.6732970176354</v>
      </c>
      <c r="AF32" s="24">
        <f t="shared" si="28"/>
        <v>45526.052940038149</v>
      </c>
      <c r="AG32" s="24">
        <f t="shared" si="29"/>
        <v>31154.706346002877</v>
      </c>
      <c r="AH32" s="111">
        <v>4526.7485930475823</v>
      </c>
      <c r="AI32" s="24">
        <f>AH32/(1+(BR32/100))</f>
        <v>4374.0927558677968</v>
      </c>
      <c r="AJ32" s="24">
        <f t="shared" si="10"/>
        <v>130.5185813252312</v>
      </c>
      <c r="AK32" s="112">
        <v>261.03716265046239</v>
      </c>
      <c r="AL32" s="8">
        <v>1.3267044683873708</v>
      </c>
      <c r="AM32" s="8">
        <f t="shared" si="11"/>
        <v>1.9907251090778965E-2</v>
      </c>
      <c r="AN32" s="94">
        <v>3.981450218155793E-2</v>
      </c>
      <c r="AO32" s="24">
        <v>1158.8629244885446</v>
      </c>
      <c r="AP32" s="24">
        <f>AO32/(1+(BR32/100))</f>
        <v>1119.7825147246542</v>
      </c>
      <c r="AQ32" s="24">
        <f t="shared" si="13"/>
        <v>10.605652065292674</v>
      </c>
      <c r="AR32" s="112">
        <v>21.211304130585347</v>
      </c>
      <c r="AS32" s="24">
        <v>2740.5462226280329</v>
      </c>
      <c r="AT32" s="24">
        <f>AS32/(1+(BR32/100))</f>
        <v>2648.1266041434274</v>
      </c>
      <c r="AU32" s="24">
        <f t="shared" si="15"/>
        <v>48.837854105227684</v>
      </c>
      <c r="AV32" s="112">
        <v>97.675708210455369</v>
      </c>
      <c r="AW32" s="24">
        <v>454.78610470171992</v>
      </c>
      <c r="AX32" s="24">
        <f>AW32/(1+(BR32/100))</f>
        <v>439.44932331792438</v>
      </c>
      <c r="AY32" s="24">
        <f t="shared" si="17"/>
        <v>13.257462602101871</v>
      </c>
      <c r="AZ32" s="112">
        <v>26.514925204203742</v>
      </c>
      <c r="BA32" s="25">
        <f t="shared" si="18"/>
        <v>2.5481493662797963</v>
      </c>
      <c r="BB32">
        <v>1</v>
      </c>
      <c r="BC32" s="24">
        <f>((AA32)/(AD32))*100</f>
        <v>88.591420333877537</v>
      </c>
      <c r="BD32" s="8">
        <v>43.875</v>
      </c>
      <c r="BE32" s="8">
        <v>3.9</v>
      </c>
      <c r="BF32" s="8">
        <v>13.724</v>
      </c>
      <c r="BG32" s="8">
        <v>4.0439999999999996</v>
      </c>
      <c r="BH32" s="8">
        <v>8.6649999999999991</v>
      </c>
      <c r="BI32" s="8">
        <f t="shared" si="19"/>
        <v>12.303791199999999</v>
      </c>
      <c r="BJ32" s="8">
        <v>0.152</v>
      </c>
      <c r="BK32" s="8">
        <v>6.327</v>
      </c>
      <c r="BL32" s="8">
        <v>12.597</v>
      </c>
      <c r="BM32" s="8">
        <v>3.403</v>
      </c>
      <c r="BN32" s="8">
        <v>1.1870000000000001</v>
      </c>
      <c r="BO32" s="8">
        <v>1.9E-2</v>
      </c>
      <c r="BP32" s="8">
        <v>0.82</v>
      </c>
      <c r="BQ32" s="8">
        <v>1.286</v>
      </c>
      <c r="BR32">
        <f t="shared" si="20"/>
        <v>3.49</v>
      </c>
      <c r="BS32">
        <v>-3.49</v>
      </c>
      <c r="BT32">
        <v>103.49</v>
      </c>
      <c r="BU32">
        <v>0.96199999999999997</v>
      </c>
      <c r="BV32" s="24">
        <v>592.9</v>
      </c>
      <c r="BW32" s="25">
        <v>80.08255103142416</v>
      </c>
      <c r="BX32" s="25">
        <v>80.876397282463458</v>
      </c>
      <c r="BY32" s="25">
        <v>82.873432032018727</v>
      </c>
      <c r="BZ32" s="24">
        <v>1160.63269012245</v>
      </c>
      <c r="CA32">
        <v>15180</v>
      </c>
      <c r="CB32">
        <v>13450</v>
      </c>
      <c r="CC32">
        <v>16800</v>
      </c>
      <c r="CD32" s="25">
        <v>51.270987471638563</v>
      </c>
      <c r="CE32" s="25">
        <v>45.582256420374208</v>
      </c>
      <c r="CF32" s="95">
        <v>56.598007299990137</v>
      </c>
      <c r="CG32" s="8">
        <v>4.1737162316161383E-2</v>
      </c>
      <c r="CH32" s="8">
        <v>0.95826283768383858</v>
      </c>
      <c r="CI32" s="8">
        <v>0.70461859909757962</v>
      </c>
      <c r="CJ32" t="s">
        <v>346</v>
      </c>
      <c r="CK32" s="25">
        <v>77203.447368970199</v>
      </c>
      <c r="CL32" s="25">
        <v>92861.648672361203</v>
      </c>
      <c r="CM32" s="25">
        <v>93962.849993643104</v>
      </c>
      <c r="CN32" s="25">
        <v>33.628613930979697</v>
      </c>
      <c r="CO32" s="25">
        <v>23635.073074960299</v>
      </c>
      <c r="CP32" s="25">
        <v>371.62989267621498</v>
      </c>
      <c r="CQ32" s="25">
        <v>152.166940193427</v>
      </c>
      <c r="CR32" s="25">
        <v>132.91374264060801</v>
      </c>
      <c r="CS32" s="25">
        <v>646.58393966577705</v>
      </c>
      <c r="CT32" s="25">
        <v>112.414439974724</v>
      </c>
      <c r="CU32" s="25">
        <v>189.39986009137499</v>
      </c>
      <c r="CV32" s="25">
        <v>22.2272292743096</v>
      </c>
      <c r="CW32" s="25">
        <v>1.8668908195656699</v>
      </c>
      <c r="CX32" s="25">
        <v>24.4613432847637</v>
      </c>
      <c r="CY32" s="25">
        <v>937.61220568693602</v>
      </c>
      <c r="CZ32" s="25">
        <v>30.160122245514302</v>
      </c>
      <c r="DA32" s="25">
        <v>266.82188388272499</v>
      </c>
      <c r="DB32" s="25">
        <v>63.8436561885187</v>
      </c>
      <c r="DC32" s="25">
        <v>1.87041710442082</v>
      </c>
      <c r="DD32" s="25">
        <v>407.26922865593002</v>
      </c>
      <c r="DE32" s="25">
        <v>63.290369885472103</v>
      </c>
      <c r="DF32" s="25">
        <v>125.26318499653399</v>
      </c>
      <c r="DG32" s="25">
        <v>15.1548462586328</v>
      </c>
      <c r="DH32" s="25">
        <v>57.731902847303203</v>
      </c>
      <c r="DI32" s="25">
        <v>10.6678151271029</v>
      </c>
      <c r="DJ32" s="25">
        <v>3.527311730509</v>
      </c>
      <c r="DK32" s="25">
        <v>8.6123103802627803</v>
      </c>
      <c r="DL32" s="25">
        <v>1.29712854372554</v>
      </c>
      <c r="DM32" s="25">
        <v>6.4223286199294396</v>
      </c>
      <c r="DN32" s="25">
        <v>1.0746146319748999</v>
      </c>
      <c r="DO32" s="25">
        <v>2.9346544424334802</v>
      </c>
      <c r="DP32" s="25">
        <v>0.34694089612704898</v>
      </c>
      <c r="DQ32" s="25">
        <v>2.0389079243472898</v>
      </c>
      <c r="DR32" s="25">
        <v>0.28693085820874298</v>
      </c>
      <c r="DS32" s="25">
        <v>5.8176652120724004</v>
      </c>
      <c r="DT32" s="25">
        <v>3.2810175983483498</v>
      </c>
      <c r="DU32" s="25">
        <v>2.7327085161582101</v>
      </c>
      <c r="DV32" s="25">
        <v>5.8877712804374598</v>
      </c>
      <c r="DW32" s="25">
        <v>1.6435104131643301</v>
      </c>
      <c r="DX32" t="s">
        <v>347</v>
      </c>
      <c r="DY32" s="25">
        <v>2.1387627969862999</v>
      </c>
      <c r="DZ32" s="25">
        <v>88.442533802778101</v>
      </c>
      <c r="EA32" s="25">
        <v>271132.90497105202</v>
      </c>
      <c r="EB32" s="25">
        <v>312.34093038773398</v>
      </c>
      <c r="EC32" s="25">
        <v>181347</v>
      </c>
      <c r="ED32" s="25">
        <v>181811.705856685</v>
      </c>
      <c r="EE32" s="25">
        <v>76.961732820836403</v>
      </c>
      <c r="EF32" s="25">
        <v>1712.8854078705599</v>
      </c>
      <c r="EG32" s="25">
        <v>1832.89395488072</v>
      </c>
      <c r="EH32" s="25">
        <v>4.4106692954277404</v>
      </c>
      <c r="EI32" s="25">
        <v>147.85454663940499</v>
      </c>
      <c r="EJ32" s="25">
        <v>5.8646058591010402</v>
      </c>
      <c r="EK32" s="25">
        <v>90.455357738176303</v>
      </c>
      <c r="EL32" s="25">
        <v>2037.76620355514</v>
      </c>
      <c r="EM32" s="25">
        <v>138857.655525632</v>
      </c>
      <c r="EN32" s="25">
        <v>208.86656722420599</v>
      </c>
      <c r="EO32" s="25">
        <v>1321.5744860895099</v>
      </c>
      <c r="EP32" s="25">
        <v>2.8376604364164102</v>
      </c>
      <c r="EQ32" s="25">
        <v>136.16524564099899</v>
      </c>
    </row>
    <row r="33" spans="1:147" x14ac:dyDescent="0.2">
      <c r="A33" t="s">
        <v>989</v>
      </c>
      <c r="C33">
        <v>95</v>
      </c>
      <c r="D33">
        <v>20</v>
      </c>
      <c r="E33" s="25">
        <v>92.155000000000001</v>
      </c>
      <c r="F33" s="25">
        <v>73.307000000000002</v>
      </c>
      <c r="G33" s="25">
        <f t="shared" si="0"/>
        <v>61.820666666666661</v>
      </c>
      <c r="H33" s="25">
        <v>20.54</v>
      </c>
      <c r="I33" s="25">
        <v>20.54</v>
      </c>
      <c r="J33" s="25">
        <v>20.54</v>
      </c>
      <c r="K33" s="25">
        <v>4535.0253128266659</v>
      </c>
      <c r="L33" s="25">
        <v>14544.667234146002</v>
      </c>
      <c r="M33" s="25">
        <v>56164.015022187326</v>
      </c>
      <c r="N33" s="25">
        <f t="shared" si="3"/>
        <v>277945.3323532897</v>
      </c>
      <c r="O33" s="25">
        <f t="shared" si="4"/>
        <v>1.6316249222211447</v>
      </c>
      <c r="P33" s="25">
        <v>8.0746102482793045</v>
      </c>
      <c r="Q33" s="25">
        <f t="shared" si="5"/>
        <v>440849.29768659972</v>
      </c>
      <c r="R33" s="8">
        <v>0.32163727186988628</v>
      </c>
      <c r="S33" s="8">
        <v>2.4664908823542049E-3</v>
      </c>
      <c r="T33" s="24">
        <v>9438.6013499175424</v>
      </c>
      <c r="U33" s="24">
        <v>1887.631674945593</v>
      </c>
      <c r="V33" s="24">
        <f t="shared" si="23"/>
        <v>1819.5794051914331</v>
      </c>
      <c r="W33" s="24">
        <v>9585.3369961970875</v>
      </c>
      <c r="X33" s="24">
        <v>9498.8775481461762</v>
      </c>
      <c r="Y33" s="25">
        <v>2.7515682836757049</v>
      </c>
      <c r="Z33" s="109">
        <v>5.0958400107547437E-2</v>
      </c>
      <c r="AA33" s="110">
        <f t="shared" si="24"/>
        <v>9098.3240311524405</v>
      </c>
      <c r="AB33" s="24">
        <f t="shared" si="25"/>
        <v>12803.700581872541</v>
      </c>
      <c r="AC33" s="24">
        <v>12342.105824052958</v>
      </c>
      <c r="AD33" s="24">
        <f t="shared" si="26"/>
        <v>12342.105824052958</v>
      </c>
      <c r="AE33" s="24">
        <f t="shared" si="27"/>
        <v>1889.8862740513048</v>
      </c>
      <c r="AF33" s="24">
        <f t="shared" si="28"/>
        <v>14231.992098104263</v>
      </c>
      <c r="AG33" s="24">
        <f t="shared" si="29"/>
        <v>10452.219550001653</v>
      </c>
      <c r="AH33" s="111">
        <v>3365.0992319549991</v>
      </c>
      <c r="AI33" s="24">
        <f>AH33/(1+(BR33/100))</f>
        <v>3243.7817929005196</v>
      </c>
      <c r="AJ33" s="24">
        <f t="shared" si="10"/>
        <v>92.286448569756701</v>
      </c>
      <c r="AK33" s="112">
        <v>184.5728971395134</v>
      </c>
      <c r="AL33" s="8">
        <v>1.2455528424035329</v>
      </c>
      <c r="AM33" s="8">
        <f t="shared" si="11"/>
        <v>2.6047627999891288E-2</v>
      </c>
      <c r="AN33" s="94">
        <v>5.2095255999782576E-2</v>
      </c>
      <c r="AO33" s="24">
        <v>1641.1273067489767</v>
      </c>
      <c r="AP33" s="24">
        <f>AO33/(1+(BR33/100))</f>
        <v>1581.961930546536</v>
      </c>
      <c r="AQ33" s="24">
        <f t="shared" si="13"/>
        <v>25.297712918060665</v>
      </c>
      <c r="AR33" s="112">
        <v>50.595425836121329</v>
      </c>
      <c r="AS33" s="24">
        <v>2896.7300731381656</v>
      </c>
      <c r="AT33" s="24">
        <f>AS33/(1+(BR33/100))</f>
        <v>2792.298123325781</v>
      </c>
      <c r="AU33" s="24">
        <f t="shared" si="15"/>
        <v>53.049873381650556</v>
      </c>
      <c r="AV33" s="112">
        <v>106.09974676330111</v>
      </c>
      <c r="AW33" s="24">
        <v>496.00273356266479</v>
      </c>
      <c r="AX33" s="24">
        <f>AW33/(1+(BR33/100))</f>
        <v>478.12100786838704</v>
      </c>
      <c r="AY33" s="24">
        <f t="shared" si="17"/>
        <v>15.319037988432548</v>
      </c>
      <c r="AZ33" s="112">
        <v>30.638075976865096</v>
      </c>
      <c r="BA33" s="25">
        <f t="shared" si="18"/>
        <v>3.3087061737768373</v>
      </c>
      <c r="BC33" s="24">
        <f>((AA33)/(AD33))*100</f>
        <v>73.717760654921122</v>
      </c>
      <c r="BD33" s="8">
        <v>43.713999999999999</v>
      </c>
      <c r="BE33" s="8">
        <v>3.5510000000000002</v>
      </c>
      <c r="BF33" s="8">
        <v>15.667</v>
      </c>
      <c r="BG33" s="8">
        <v>3.83</v>
      </c>
      <c r="BH33" s="8">
        <v>8.7799999999999994</v>
      </c>
      <c r="BI33" s="8">
        <f t="shared" si="19"/>
        <v>12.226234</v>
      </c>
      <c r="BJ33" s="8">
        <v>0.12</v>
      </c>
      <c r="BK33" s="8">
        <v>6.1589999999999998</v>
      </c>
      <c r="BL33" s="8">
        <v>11.092000000000001</v>
      </c>
      <c r="BM33" s="8">
        <v>3.9540000000000002</v>
      </c>
      <c r="BN33" s="8">
        <v>1.145</v>
      </c>
      <c r="BO33" s="8">
        <v>0</v>
      </c>
      <c r="BP33" s="8">
        <v>0.79500000000000004</v>
      </c>
      <c r="BQ33" s="8">
        <v>1.1930000000000001</v>
      </c>
      <c r="BR33">
        <f t="shared" si="20"/>
        <v>3.74</v>
      </c>
      <c r="BS33">
        <v>-3.74</v>
      </c>
      <c r="BT33">
        <v>103.74</v>
      </c>
      <c r="BU33">
        <v>0.95899999999999996</v>
      </c>
      <c r="BV33" s="24">
        <v>468.5</v>
      </c>
      <c r="BW33" s="25">
        <v>79.877241579748429</v>
      </c>
      <c r="BX33" s="25">
        <v>80.240526232116977</v>
      </c>
      <c r="BY33" s="25">
        <v>82.194611037331541</v>
      </c>
      <c r="BZ33" s="24">
        <v>1163.06048860173</v>
      </c>
      <c r="CA33">
        <v>8070</v>
      </c>
      <c r="CB33">
        <v>7250</v>
      </c>
      <c r="CC33">
        <v>8830</v>
      </c>
      <c r="CD33" s="25">
        <v>27.89128933609549</v>
      </c>
      <c r="CE33" s="25">
        <v>25.194896583473088</v>
      </c>
      <c r="CF33" s="95">
        <v>30.390385058038209</v>
      </c>
      <c r="CG33" s="8">
        <v>5.9506410878732451E-2</v>
      </c>
      <c r="CH33" s="8">
        <v>0.94049358912126757</v>
      </c>
      <c r="CI33" s="8">
        <v>0.54726843211358867</v>
      </c>
      <c r="CJ33" t="s">
        <v>361</v>
      </c>
      <c r="CK33" s="25">
        <v>86184.302883380107</v>
      </c>
      <c r="CL33" s="25">
        <v>82743.127560318797</v>
      </c>
      <c r="CM33" s="25">
        <v>83984.026362310397</v>
      </c>
      <c r="CN33" s="25">
        <v>23.352168102644001</v>
      </c>
      <c r="CO33" s="25">
        <v>21578.605444979301</v>
      </c>
      <c r="CP33" s="25">
        <v>313.70390681014101</v>
      </c>
      <c r="CQ33" s="25">
        <v>35.104975920996303</v>
      </c>
      <c r="CR33" s="25">
        <v>34.824301059750198</v>
      </c>
      <c r="CS33" s="25">
        <v>52.013103302810102</v>
      </c>
      <c r="CT33" s="25">
        <v>64.185177106660504</v>
      </c>
      <c r="CU33" s="25">
        <v>112.852236439092</v>
      </c>
      <c r="CV33" s="25">
        <v>22.4300619674868</v>
      </c>
      <c r="CW33" s="25">
        <v>1.30749769818185</v>
      </c>
      <c r="CX33" s="25">
        <v>24.3235437432451</v>
      </c>
      <c r="CY33" s="25">
        <v>947.69755592207503</v>
      </c>
      <c r="CZ33" s="25">
        <v>34.266233058603703</v>
      </c>
      <c r="DA33" s="25">
        <v>307.229898301584</v>
      </c>
      <c r="DB33" s="25">
        <v>63.935008105547901</v>
      </c>
      <c r="DC33" s="25">
        <v>0.46479219862448801</v>
      </c>
      <c r="DD33" s="25">
        <v>398.64426357498701</v>
      </c>
      <c r="DE33" s="25">
        <v>58.2254874690517</v>
      </c>
      <c r="DF33" s="25">
        <v>115.998717257995</v>
      </c>
      <c r="DG33" s="25">
        <v>13.9561990129401</v>
      </c>
      <c r="DH33" s="25">
        <v>56.369080883778601</v>
      </c>
      <c r="DI33" s="25">
        <v>11.816089015993899</v>
      </c>
      <c r="DJ33" s="25">
        <v>3.7967444197520002</v>
      </c>
      <c r="DK33" s="25">
        <v>10.225611371666499</v>
      </c>
      <c r="DL33" s="25">
        <v>1.47598896067702</v>
      </c>
      <c r="DM33" s="25">
        <v>7.33250010306958</v>
      </c>
      <c r="DN33" s="25">
        <v>1.3038266203664199</v>
      </c>
      <c r="DO33" s="25">
        <v>3.31326674593693</v>
      </c>
      <c r="DP33" s="25">
        <v>0.40925735596323598</v>
      </c>
      <c r="DQ33" s="25">
        <v>2.5337200969303999</v>
      </c>
      <c r="DR33" s="25">
        <v>0.30988662406205197</v>
      </c>
      <c r="DS33" s="25">
        <v>7.5487808999701098</v>
      </c>
      <c r="DT33" s="25">
        <v>3.6606427652498801</v>
      </c>
      <c r="DU33" s="25">
        <v>2.9571292325799301</v>
      </c>
      <c r="DV33" s="25">
        <v>5.8754361182945898</v>
      </c>
      <c r="DW33" s="25">
        <v>1.59450359190963</v>
      </c>
      <c r="DX33" t="s">
        <v>362</v>
      </c>
      <c r="DY33" s="25">
        <v>1.8228153624218499</v>
      </c>
      <c r="DZ33" s="25">
        <v>85.183652080630907</v>
      </c>
      <c r="EA33" s="25">
        <v>274158.13553151803</v>
      </c>
      <c r="EB33" s="25">
        <v>237.671150840813</v>
      </c>
      <c r="EC33" s="25">
        <v>180111</v>
      </c>
      <c r="ED33" s="25">
        <v>180734.202845038</v>
      </c>
      <c r="EE33" s="25">
        <v>74.101961575755197</v>
      </c>
      <c r="EF33" s="25">
        <v>1958.5477173337199</v>
      </c>
      <c r="EG33" s="25">
        <v>2048.5081342111098</v>
      </c>
      <c r="EH33" s="25">
        <v>4.4354937366753804</v>
      </c>
      <c r="EI33" s="25">
        <v>139.740504786927</v>
      </c>
      <c r="EJ33" s="25">
        <v>5.5274196359407997</v>
      </c>
      <c r="EK33" s="25">
        <v>91.667403639963695</v>
      </c>
      <c r="EL33" s="25">
        <v>1965.1623665028501</v>
      </c>
      <c r="EM33" s="25">
        <v>137417.456986768</v>
      </c>
      <c r="EN33" s="25">
        <v>212.54650787823999</v>
      </c>
      <c r="EO33" s="25">
        <v>1579.92460639006</v>
      </c>
      <c r="EP33" s="25">
        <v>2.36455679206076</v>
      </c>
      <c r="EQ33" s="25">
        <v>133.90517114067001</v>
      </c>
    </row>
    <row r="34" spans="1:147" x14ac:dyDescent="0.2">
      <c r="A34" t="s">
        <v>990</v>
      </c>
      <c r="C34">
        <v>200</v>
      </c>
      <c r="D34">
        <v>13</v>
      </c>
      <c r="E34" s="25">
        <v>75.016999999999996</v>
      </c>
      <c r="F34" s="25">
        <v>51.567</v>
      </c>
      <c r="G34" s="25">
        <f t="shared" ref="G34:G65" si="30">(E34+F34+D34)/3</f>
        <v>46.527999999999999</v>
      </c>
      <c r="H34" s="25">
        <v>18.317</v>
      </c>
      <c r="I34" s="25">
        <v>18.317</v>
      </c>
      <c r="J34" s="25">
        <v>18.317</v>
      </c>
      <c r="K34" s="25">
        <v>3216.1880499301369</v>
      </c>
      <c r="L34" s="25"/>
      <c r="M34" s="25">
        <v>26318.025817329995</v>
      </c>
      <c r="N34" s="25">
        <f t="shared" si="3"/>
        <v>128132.34538695772</v>
      </c>
      <c r="O34" s="25">
        <f t="shared" si="4"/>
        <v>2.5100516502818224</v>
      </c>
      <c r="P34" s="25">
        <v>12.220476080741319</v>
      </c>
      <c r="Q34" s="25">
        <f t="shared" si="5"/>
        <v>204066.93549229021</v>
      </c>
      <c r="R34" s="8">
        <v>0.34543898778887577</v>
      </c>
      <c r="S34" s="8">
        <v>7.5438402345479327E-3</v>
      </c>
      <c r="T34" s="24">
        <v>15323.64482675728</v>
      </c>
      <c r="U34" s="24">
        <v>3096.9197424102258</v>
      </c>
      <c r="V34" s="24">
        <f t="shared" si="23"/>
        <v>2974.6611683894207</v>
      </c>
      <c r="W34" s="24">
        <v>15241.573176063361</v>
      </c>
      <c r="X34" s="24">
        <v>15315.378431085661</v>
      </c>
      <c r="Y34" s="25">
        <v>2.754846471159544</v>
      </c>
      <c r="Z34" s="109">
        <v>5.0790258384989483E-2</v>
      </c>
      <c r="AA34" s="110">
        <f t="shared" si="24"/>
        <v>14718.706009756297</v>
      </c>
      <c r="AB34" s="24">
        <f t="shared" si="25"/>
        <v>18886.643090324491</v>
      </c>
      <c r="AC34" s="24">
        <v>18141.04609578762</v>
      </c>
      <c r="AD34" s="24">
        <f t="shared" si="26"/>
        <v>18141.04609578762</v>
      </c>
      <c r="AE34" s="24">
        <f t="shared" si="27"/>
        <v>3098.4517649523373</v>
      </c>
      <c r="AF34" s="24">
        <f t="shared" si="28"/>
        <v>21239.497860739957</v>
      </c>
      <c r="AG34" s="24">
        <f t="shared" si="29"/>
        <v>15042.594330835283</v>
      </c>
      <c r="AH34" s="111">
        <v>3562.9982635672104</v>
      </c>
      <c r="AI34" s="24">
        <f>AH34/(1+(BR34/100))</f>
        <v>3422.3400860313232</v>
      </c>
      <c r="AJ34" s="24">
        <f t="shared" si="10"/>
        <v>97.424066872791386</v>
      </c>
      <c r="AK34" s="112">
        <v>194.84813374558277</v>
      </c>
      <c r="AL34" s="8">
        <v>1.1990682777657975</v>
      </c>
      <c r="AM34" s="8">
        <f t="shared" si="11"/>
        <v>2.3729575021112604E-2</v>
      </c>
      <c r="AN34" s="94">
        <v>4.7459150042225208E-2</v>
      </c>
      <c r="AO34" s="24">
        <v>1573.2245348661986</v>
      </c>
      <c r="AP34" s="24">
        <f>AO34/(1+(BR34/100))</f>
        <v>1511.1176014467378</v>
      </c>
      <c r="AQ34" s="24">
        <f t="shared" si="13"/>
        <v>25.423537247309941</v>
      </c>
      <c r="AR34" s="112">
        <v>50.847074494619882</v>
      </c>
      <c r="AS34" s="24">
        <v>2907.5368919930197</v>
      </c>
      <c r="AT34" s="24">
        <f>AS34/(1+(BR34/100))</f>
        <v>2792.7546748564209</v>
      </c>
      <c r="AU34" s="24">
        <f t="shared" si="15"/>
        <v>56.858189555984474</v>
      </c>
      <c r="AV34" s="112">
        <v>113.71637911196895</v>
      </c>
      <c r="AW34" s="24">
        <v>465.57782047247997</v>
      </c>
      <c r="AX34" s="24">
        <f>AW34/(1+(BR34/100))</f>
        <v>447.19798335652678</v>
      </c>
      <c r="AY34" s="24">
        <f t="shared" si="17"/>
        <v>14.73200672102257</v>
      </c>
      <c r="AZ34" s="112">
        <v>29.46401344204514</v>
      </c>
      <c r="BA34" s="25">
        <f t="shared" si="18"/>
        <v>3.379079641873084</v>
      </c>
      <c r="BB34">
        <v>1</v>
      </c>
      <c r="BC34" s="24">
        <f>((AA34)/(AD34))*100</f>
        <v>81.134825037316915</v>
      </c>
      <c r="BD34" s="8">
        <v>43.582000000000001</v>
      </c>
      <c r="BE34" s="8">
        <v>3.48</v>
      </c>
      <c r="BF34" s="8">
        <v>15.717000000000001</v>
      </c>
      <c r="BG34" s="8">
        <v>3.8620000000000001</v>
      </c>
      <c r="BH34" s="8">
        <v>8.7560000000000002</v>
      </c>
      <c r="BI34" s="8">
        <f t="shared" si="19"/>
        <v>12.231027600000001</v>
      </c>
      <c r="BJ34" s="8">
        <v>0.14000000000000001</v>
      </c>
      <c r="BK34" s="8">
        <v>6.1429999999999998</v>
      </c>
      <c r="BL34" s="8">
        <v>11.186</v>
      </c>
      <c r="BM34" s="8">
        <v>4.0339999999999998</v>
      </c>
      <c r="BN34" s="8">
        <v>1.169</v>
      </c>
      <c r="BO34" s="8">
        <v>0</v>
      </c>
      <c r="BP34" s="8">
        <v>0.78500000000000003</v>
      </c>
      <c r="BQ34" s="8">
        <v>1.1459999999999999</v>
      </c>
      <c r="BR34">
        <f t="shared" si="20"/>
        <v>4.1100000000000003</v>
      </c>
      <c r="BS34">
        <v>-4.1100000000000003</v>
      </c>
      <c r="BT34">
        <v>104.11</v>
      </c>
      <c r="BU34">
        <v>0.95499999999999996</v>
      </c>
      <c r="BV34" s="24">
        <v>508.2</v>
      </c>
      <c r="BW34" s="25">
        <v>80.391448632434916</v>
      </c>
      <c r="BX34" s="25">
        <v>80.240526232116977</v>
      </c>
      <c r="BY34" s="25">
        <v>82.194611037331541</v>
      </c>
      <c r="BZ34" s="24">
        <v>1163.95961345612</v>
      </c>
      <c r="CA34">
        <v>10020</v>
      </c>
      <c r="CB34">
        <v>8920</v>
      </c>
      <c r="CC34">
        <v>11030</v>
      </c>
      <c r="CD34" s="25">
        <v>34.303442833185358</v>
      </c>
      <c r="CE34" s="25">
        <v>30.686330604057741</v>
      </c>
      <c r="CF34" s="95">
        <v>37.624609516293447</v>
      </c>
      <c r="CG34" s="8">
        <v>4.761782904526788E-2</v>
      </c>
      <c r="CH34" s="8">
        <v>0.9523821709547321</v>
      </c>
      <c r="CI34" s="8"/>
      <c r="CJ34" t="s">
        <v>369</v>
      </c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t="s">
        <v>370</v>
      </c>
      <c r="DY34" s="25">
        <v>2.5150134459504701</v>
      </c>
      <c r="DZ34" s="25">
        <v>94.527087533555502</v>
      </c>
      <c r="EA34" s="25">
        <v>284127.40731017099</v>
      </c>
      <c r="EB34" s="25">
        <v>239.194913274231</v>
      </c>
      <c r="EC34" s="25">
        <v>183243</v>
      </c>
      <c r="ED34" s="25">
        <v>184084.45130550099</v>
      </c>
      <c r="EE34" s="25">
        <v>128.315306794496</v>
      </c>
      <c r="EF34" s="25">
        <v>1975.0984252203</v>
      </c>
      <c r="EG34" s="25">
        <v>2088.2862324166399</v>
      </c>
      <c r="EH34" s="25">
        <v>4.4945309429515596</v>
      </c>
      <c r="EI34" s="25">
        <v>137.383020391618</v>
      </c>
      <c r="EJ34" s="25">
        <v>5.6766082390079102</v>
      </c>
      <c r="EK34" s="25">
        <v>91.906247124632202</v>
      </c>
      <c r="EL34" s="25">
        <v>2037.2029932221501</v>
      </c>
      <c r="EM34" s="25">
        <v>142901.60533053099</v>
      </c>
      <c r="EN34" s="25">
        <v>214.13443734121199</v>
      </c>
      <c r="EO34" s="25">
        <v>1645.9165756141199</v>
      </c>
      <c r="EP34" s="25">
        <v>2.29613552868312</v>
      </c>
      <c r="EQ34" s="25">
        <v>151.21913142052901</v>
      </c>
    </row>
    <row r="35" spans="1:147" x14ac:dyDescent="0.2">
      <c r="A35" t="s">
        <v>991</v>
      </c>
      <c r="C35">
        <v>106</v>
      </c>
      <c r="D35">
        <v>14</v>
      </c>
      <c r="E35" s="25">
        <v>68.441999999999993</v>
      </c>
      <c r="F35" s="25">
        <v>37.396999999999998</v>
      </c>
      <c r="G35" s="25">
        <f t="shared" si="30"/>
        <v>39.946333333333335</v>
      </c>
      <c r="H35" s="25">
        <v>14.897</v>
      </c>
      <c r="I35" s="25">
        <v>14.897</v>
      </c>
      <c r="J35" s="25">
        <v>14.897</v>
      </c>
      <c r="K35" s="25">
        <v>1730.1145200895367</v>
      </c>
      <c r="L35" s="25"/>
      <c r="M35" s="25">
        <v>18752.789972839997</v>
      </c>
      <c r="N35" s="25">
        <f t="shared" si="3"/>
        <v>70884.87635483616</v>
      </c>
      <c r="O35" s="25">
        <f t="shared" si="4"/>
        <v>2.4407385736682583</v>
      </c>
      <c r="P35" s="25">
        <v>9.2259046392312438</v>
      </c>
      <c r="Q35" s="25">
        <f t="shared" si="5"/>
        <v>116723.39247344741</v>
      </c>
      <c r="R35" s="8">
        <v>0.33715555851313439</v>
      </c>
      <c r="S35" s="8">
        <v>2.8451223706942859E-3</v>
      </c>
      <c r="T35" s="24">
        <v>11520.611227514541</v>
      </c>
      <c r="U35" s="24">
        <v>2332.8497554200499</v>
      </c>
      <c r="V35" s="24">
        <f t="shared" si="23"/>
        <v>2332.8497554200499</v>
      </c>
      <c r="W35" s="24">
        <v>11411.00901884946</v>
      </c>
      <c r="X35" s="24">
        <v>11485.924294971281</v>
      </c>
      <c r="Y35" s="25">
        <v>2.7</v>
      </c>
      <c r="AA35" s="110">
        <f t="shared" si="24"/>
        <v>11520.611227514541</v>
      </c>
      <c r="AB35" s="24"/>
      <c r="AC35" s="24"/>
      <c r="AD35" s="24"/>
      <c r="AE35" s="24"/>
      <c r="AF35" s="24"/>
      <c r="AG35" s="24"/>
      <c r="AH35" s="111"/>
      <c r="AI35" s="24"/>
      <c r="AJ35" s="24"/>
      <c r="AK35" s="112"/>
      <c r="AL35" s="8"/>
      <c r="AM35" s="8"/>
      <c r="AN35" s="94"/>
      <c r="AO35" s="24"/>
      <c r="AP35" s="24"/>
      <c r="AQ35" s="24"/>
      <c r="AR35" s="112"/>
      <c r="AS35" s="24"/>
      <c r="AT35" s="24"/>
      <c r="AU35" s="24"/>
      <c r="AV35" s="112"/>
      <c r="AW35" s="24"/>
      <c r="AX35" s="24"/>
      <c r="AY35" s="24"/>
      <c r="AZ35" s="112"/>
      <c r="BA35" s="25"/>
      <c r="BC35" s="24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S35"/>
      <c r="BV35" s="24"/>
      <c r="BW35" s="25"/>
      <c r="BX35" s="25">
        <v>80.240526232116977</v>
      </c>
      <c r="BY35" s="25">
        <v>82.194611037331541</v>
      </c>
      <c r="BZ35" s="24"/>
      <c r="CD35" s="25"/>
      <c r="CE35" s="25"/>
      <c r="CF35" s="95"/>
      <c r="CG35" s="8"/>
      <c r="CH35" s="8"/>
      <c r="CI35" s="8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</row>
    <row r="36" spans="1:147" s="85" customFormat="1" x14ac:dyDescent="0.2">
      <c r="A36" s="85" t="s">
        <v>992</v>
      </c>
      <c r="B36" s="85">
        <v>135</v>
      </c>
      <c r="C36" s="85">
        <v>135</v>
      </c>
      <c r="D36" s="85">
        <v>17</v>
      </c>
      <c r="E36" s="86">
        <v>74.724000000000004</v>
      </c>
      <c r="F36" s="86">
        <v>54.545000000000002</v>
      </c>
      <c r="G36" s="86">
        <f t="shared" si="30"/>
        <v>48.756333333333338</v>
      </c>
      <c r="H36" s="86">
        <v>17.233000000000001</v>
      </c>
      <c r="I36" s="86">
        <v>17.233000000000001</v>
      </c>
      <c r="J36" s="86">
        <v>17.233000000000001</v>
      </c>
      <c r="K36" s="86">
        <v>2678.3113498963635</v>
      </c>
      <c r="L36" s="86"/>
      <c r="M36" s="86">
        <v>36261.217093400002</v>
      </c>
      <c r="N36" s="25">
        <f t="shared" si="3"/>
        <v>137866.21389549194</v>
      </c>
      <c r="O36" s="25">
        <f t="shared" si="4"/>
        <v>1.9426886937844174</v>
      </c>
      <c r="P36" s="86">
        <v>7.3861595516711152</v>
      </c>
      <c r="Q36" s="25">
        <f t="shared" si="5"/>
        <v>217559.83701570434</v>
      </c>
      <c r="R36" s="87">
        <v>0.36811512018029452</v>
      </c>
      <c r="S36" s="87">
        <v>1.7416185255758609E-3</v>
      </c>
      <c r="T36" s="88">
        <v>9875.5651152954779</v>
      </c>
      <c r="U36" s="88">
        <v>1965.178486117693</v>
      </c>
      <c r="V36" s="88">
        <f t="shared" si="23"/>
        <v>1814.4017044757577</v>
      </c>
      <c r="W36" s="88">
        <v>9816.6382226414044</v>
      </c>
      <c r="X36" s="88">
        <v>9787.0108519621608</v>
      </c>
      <c r="Y36" s="86">
        <v>2.7532166304316772</v>
      </c>
      <c r="Z36" s="113">
        <v>5.3486231825952982E-2</v>
      </c>
      <c r="AA36" s="114">
        <f t="shared" si="24"/>
        <v>9117.8701092193496</v>
      </c>
      <c r="AB36" s="88">
        <f t="shared" si="25"/>
        <v>13722.971863101766</v>
      </c>
      <c r="AC36" s="88">
        <v>12670.087584804511</v>
      </c>
      <c r="AD36" s="88">
        <f t="shared" si="26"/>
        <v>12670.087584804511</v>
      </c>
      <c r="AE36" s="88">
        <f t="shared" si="27"/>
        <v>1967.4466446409883</v>
      </c>
      <c r="AF36" s="88">
        <f t="shared" si="28"/>
        <v>14637.534229445499</v>
      </c>
      <c r="AG36" s="88">
        <f t="shared" si="29"/>
        <v>10702.640940163523</v>
      </c>
      <c r="AH36" s="89">
        <v>3847.4067478062875</v>
      </c>
      <c r="AI36" s="88">
        <f t="shared" ref="AI36:AI43" si="31">AH36/(1+(BR36/100))</f>
        <v>3552.2174755851606</v>
      </c>
      <c r="AJ36" s="88">
        <f t="shared" si="10"/>
        <v>94.444783917673433</v>
      </c>
      <c r="AK36" s="90">
        <v>188.88956783534687</v>
      </c>
      <c r="AL36" s="87">
        <v>1.2803658897857375</v>
      </c>
      <c r="AM36" s="87">
        <f t="shared" si="11"/>
        <v>2.7257743987639624E-2</v>
      </c>
      <c r="AN36" s="91">
        <v>5.4515487975279248E-2</v>
      </c>
      <c r="AO36" s="88">
        <v>1195.3781478454889</v>
      </c>
      <c r="AP36" s="88">
        <f t="shared" ref="AP36:AP43" si="32">AO36/(1+(BR36/100))</f>
        <v>1103.6636948070252</v>
      </c>
      <c r="AQ36" s="88">
        <f t="shared" si="13"/>
        <v>16.177075643063144</v>
      </c>
      <c r="AR36" s="90">
        <v>32.354151286126289</v>
      </c>
      <c r="AS36" s="88">
        <v>2158.256792711361</v>
      </c>
      <c r="AT36" s="88">
        <f t="shared" ref="AT36:AT43" si="33">AS36/(1+(BR36/100))</f>
        <v>1992.666229075211</v>
      </c>
      <c r="AU36" s="88">
        <f t="shared" si="15"/>
        <v>46.461409761980789</v>
      </c>
      <c r="AV36" s="90">
        <v>92.922819523961579</v>
      </c>
      <c r="AW36" s="88">
        <v>474.00807714387429</v>
      </c>
      <c r="AX36" s="88">
        <f t="shared" ref="AX36:AX43" si="34">AW36/(1+(BR36/100))</f>
        <v>437.6401783250617</v>
      </c>
      <c r="AY36" s="88">
        <f t="shared" si="17"/>
        <v>15.545369183794021</v>
      </c>
      <c r="AZ36" s="90">
        <v>31.090738367588042</v>
      </c>
      <c r="BA36" s="25">
        <f t="shared" si="18"/>
        <v>2.5218518533443879</v>
      </c>
      <c r="BC36" s="88">
        <f t="shared" ref="BC36:BC43" si="35">((AA36)/(AD36))*100</f>
        <v>71.963749644119218</v>
      </c>
      <c r="BD36" s="87">
        <v>43.82</v>
      </c>
      <c r="BE36" s="87">
        <v>3.9169999999999998</v>
      </c>
      <c r="BF36" s="87">
        <v>14.022</v>
      </c>
      <c r="BG36" s="87">
        <v>3.89</v>
      </c>
      <c r="BH36" s="87">
        <v>8.5850000000000009</v>
      </c>
      <c r="BI36" s="87">
        <f t="shared" si="19"/>
        <v>12.085222000000002</v>
      </c>
      <c r="BJ36" s="87">
        <v>0.115</v>
      </c>
      <c r="BK36" s="87">
        <v>7.0140000000000002</v>
      </c>
      <c r="BL36" s="87">
        <v>11.949</v>
      </c>
      <c r="BM36" s="87">
        <v>3.39</v>
      </c>
      <c r="BN36" s="87">
        <v>1.2190000000000001</v>
      </c>
      <c r="BO36" s="87">
        <v>3.4000000000000002E-2</v>
      </c>
      <c r="BP36" s="87">
        <v>0.872</v>
      </c>
      <c r="BQ36" s="87">
        <v>1.1719999999999999</v>
      </c>
      <c r="BR36" s="85">
        <f t="shared" si="20"/>
        <v>8.31</v>
      </c>
      <c r="BS36" s="85">
        <v>-8.31</v>
      </c>
      <c r="BT36" s="85">
        <v>108.31</v>
      </c>
      <c r="BU36" s="85">
        <v>0.91400000000000003</v>
      </c>
      <c r="BV36" s="88">
        <v>590.1</v>
      </c>
      <c r="BW36" s="86">
        <v>82.53699882070589</v>
      </c>
      <c r="BX36" s="86">
        <v>82.603495126716183</v>
      </c>
      <c r="BY36" s="86">
        <v>82.045038064269534</v>
      </c>
      <c r="BZ36" s="88">
        <v>1180.7747716128399</v>
      </c>
      <c r="CA36" s="85">
        <v>8130</v>
      </c>
      <c r="CB36" s="85">
        <v>7280</v>
      </c>
      <c r="CC36" s="85">
        <v>8910</v>
      </c>
      <c r="CD36" s="86">
        <v>28.088586366775179</v>
      </c>
      <c r="CE36" s="86">
        <v>25.293545098812931</v>
      </c>
      <c r="CF36" s="92">
        <v>30.65344776561113</v>
      </c>
      <c r="CG36" s="8">
        <v>6.206024033846539E-2</v>
      </c>
      <c r="CH36" s="8">
        <v>0.93793975966153453</v>
      </c>
      <c r="CI36" s="8">
        <v>0.93914693419798456</v>
      </c>
      <c r="CJ36" s="85" t="s">
        <v>384</v>
      </c>
      <c r="CK36" s="86">
        <v>83298.222532561005</v>
      </c>
      <c r="CL36" s="86">
        <v>93307.404483121398</v>
      </c>
      <c r="CM36" s="86">
        <v>93749.751903449796</v>
      </c>
      <c r="CN36" s="86">
        <v>31.005939526869799</v>
      </c>
      <c r="CO36" s="86">
        <v>25145.820461670599</v>
      </c>
      <c r="CP36" s="86">
        <v>388.51569668843302</v>
      </c>
      <c r="CQ36" s="86">
        <v>113.194542039794</v>
      </c>
      <c r="CR36" s="86">
        <v>32.285706682765998</v>
      </c>
      <c r="CS36" s="86">
        <v>40.713731941009002</v>
      </c>
      <c r="CT36" s="86">
        <v>36.460275913292797</v>
      </c>
      <c r="CU36" s="86">
        <v>94.802929786502702</v>
      </c>
      <c r="CV36" s="86">
        <v>23.486670361491001</v>
      </c>
      <c r="CW36" s="86">
        <v>1.95670184630709</v>
      </c>
      <c r="CX36" s="86">
        <v>28.656092756013699</v>
      </c>
      <c r="CY36" s="86">
        <v>974.92747526401604</v>
      </c>
      <c r="CZ36" s="86">
        <v>32.193781201856801</v>
      </c>
      <c r="DA36" s="86">
        <v>280.19045501927701</v>
      </c>
      <c r="DB36" s="86">
        <v>67.353586730415699</v>
      </c>
      <c r="DC36" s="86">
        <v>12.129721589430201</v>
      </c>
      <c r="DD36" s="86">
        <v>423.22092885094099</v>
      </c>
      <c r="DE36" s="86">
        <v>63.173732974900503</v>
      </c>
      <c r="DF36" s="86">
        <v>121.83640986575401</v>
      </c>
      <c r="DG36" s="86">
        <v>15.050817581122599</v>
      </c>
      <c r="DH36" s="86">
        <v>57.896945886713098</v>
      </c>
      <c r="DI36" s="86">
        <v>11.8644274461964</v>
      </c>
      <c r="DJ36" s="86">
        <v>3.5247241421103799</v>
      </c>
      <c r="DK36" s="86">
        <v>10.669585471327199</v>
      </c>
      <c r="DL36" s="86">
        <v>1.30599917578675</v>
      </c>
      <c r="DM36" s="86">
        <v>6.6424852228667497</v>
      </c>
      <c r="DN36" s="86">
        <v>1.18676502902527</v>
      </c>
      <c r="DO36" s="86">
        <v>3.14482452178884</v>
      </c>
      <c r="DP36" s="86">
        <v>0.35108489253748798</v>
      </c>
      <c r="DQ36" s="86">
        <v>2.0906966841065602</v>
      </c>
      <c r="DR36" s="86">
        <v>0.33591536647860998</v>
      </c>
      <c r="DS36" s="86">
        <v>6.80891290930587</v>
      </c>
      <c r="DT36" s="86">
        <v>3.7818861806595598</v>
      </c>
      <c r="DU36" s="86">
        <v>2.5362405678585702</v>
      </c>
      <c r="DV36" s="86">
        <v>5.8107296366264398</v>
      </c>
      <c r="DW36" s="86">
        <v>1.5777837041612699</v>
      </c>
      <c r="DX36" s="85" t="s">
        <v>385</v>
      </c>
      <c r="DY36" s="86">
        <v>2.5598384805032302</v>
      </c>
      <c r="DZ36" s="86">
        <v>103.52094415883499</v>
      </c>
      <c r="EA36" s="86">
        <v>264678.86547967501</v>
      </c>
      <c r="EB36" s="86">
        <v>230.22947319155199</v>
      </c>
      <c r="EC36" s="86">
        <v>184226</v>
      </c>
      <c r="ED36" s="86">
        <v>183068.08636378701</v>
      </c>
      <c r="EE36" s="86">
        <v>246.19238248091199</v>
      </c>
      <c r="EF36" s="86">
        <v>1688.05946951242</v>
      </c>
      <c r="EG36" s="86">
        <v>1826.2818919749</v>
      </c>
      <c r="EH36" s="86">
        <v>5.0533375315800901</v>
      </c>
      <c r="EI36" s="86">
        <v>187.26411447988599</v>
      </c>
      <c r="EJ36" s="86">
        <v>5.2000602431497898</v>
      </c>
      <c r="EK36" s="86">
        <v>156.92169782624799</v>
      </c>
      <c r="EL36" s="86">
        <v>1849.8678147020701</v>
      </c>
      <c r="EM36" s="86">
        <v>127870.502263198</v>
      </c>
      <c r="EN36" s="86">
        <v>192.96007603868901</v>
      </c>
      <c r="EO36" s="86">
        <v>1620.4059572481599</v>
      </c>
      <c r="EP36" s="86">
        <v>2.7904481090014999</v>
      </c>
      <c r="EQ36" s="86">
        <v>121.073109740034</v>
      </c>
    </row>
    <row r="37" spans="1:147" s="85" customFormat="1" x14ac:dyDescent="0.2">
      <c r="A37" s="85" t="s">
        <v>993</v>
      </c>
      <c r="B37" s="85">
        <v>155</v>
      </c>
      <c r="C37" s="85">
        <v>155</v>
      </c>
      <c r="D37" s="85">
        <v>40</v>
      </c>
      <c r="E37" s="86">
        <v>474.41199999999998</v>
      </c>
      <c r="F37" s="86">
        <v>66.19</v>
      </c>
      <c r="G37" s="86">
        <f t="shared" si="30"/>
        <v>193.53399999999999</v>
      </c>
      <c r="H37" s="86">
        <v>53.914000000000001</v>
      </c>
      <c r="I37" s="86">
        <v>35.524000000000001</v>
      </c>
      <c r="J37" s="86">
        <v>44.719000000000001</v>
      </c>
      <c r="K37" s="86">
        <v>44822.275094888297</v>
      </c>
      <c r="L37" s="86"/>
      <c r="M37" s="86">
        <v>657334.51386133325</v>
      </c>
      <c r="N37" s="25">
        <f t="shared" si="3"/>
        <v>4441954.4107808061</v>
      </c>
      <c r="O37" s="25">
        <f t="shared" si="4"/>
        <v>1.0090665267996175</v>
      </c>
      <c r="P37" s="86">
        <v>6.8187922815115858</v>
      </c>
      <c r="Q37" s="25">
        <f t="shared" si="5"/>
        <v>8340046.6781555908</v>
      </c>
      <c r="R37" s="87">
        <v>0.20575016418183481</v>
      </c>
      <c r="S37" s="87">
        <v>6.2626391724047853E-3</v>
      </c>
      <c r="T37" s="88">
        <v>5119.8500316039672</v>
      </c>
      <c r="U37" s="88">
        <v>1074.915043640837</v>
      </c>
      <c r="V37" s="88">
        <f t="shared" si="23"/>
        <v>1014.54935690499</v>
      </c>
      <c r="W37" s="88">
        <v>5091.0830841641873</v>
      </c>
      <c r="X37" s="88">
        <v>5115.6001460661546</v>
      </c>
      <c r="Y37" s="86">
        <v>2.740251419050471</v>
      </c>
      <c r="Z37" s="113">
        <v>5.5019122626903588E-2</v>
      </c>
      <c r="AA37" s="114">
        <f t="shared" si="24"/>
        <v>4832.3265989655183</v>
      </c>
      <c r="AB37" s="88">
        <f t="shared" si="25"/>
        <v>7590.3159322293086</v>
      </c>
      <c r="AC37" s="88">
        <v>7164.0546788384218</v>
      </c>
      <c r="AD37" s="88">
        <f t="shared" si="26"/>
        <v>7164.0546788384218</v>
      </c>
      <c r="AE37" s="88">
        <f t="shared" si="27"/>
        <v>1076.7764216211076</v>
      </c>
      <c r="AF37" s="88">
        <f t="shared" si="28"/>
        <v>8240.8311004595289</v>
      </c>
      <c r="AG37" s="88">
        <f t="shared" si="29"/>
        <v>6087.2782572173146</v>
      </c>
      <c r="AH37" s="89">
        <v>2470.4659006253414</v>
      </c>
      <c r="AI37" s="88">
        <f t="shared" si="31"/>
        <v>2331.7280798729034</v>
      </c>
      <c r="AJ37" s="88">
        <f t="shared" si="10"/>
        <v>63.285947206113889</v>
      </c>
      <c r="AK37" s="90">
        <v>126.57189441222778</v>
      </c>
      <c r="AL37" s="87">
        <v>1.5123198032472758</v>
      </c>
      <c r="AM37" s="87">
        <f t="shared" si="11"/>
        <v>2.4873286789195995E-2</v>
      </c>
      <c r="AN37" s="91">
        <v>4.9746573578391989E-2</v>
      </c>
      <c r="AO37" s="88">
        <v>1284.1786968340009</v>
      </c>
      <c r="AP37" s="88">
        <f t="shared" si="32"/>
        <v>1212.06106355262</v>
      </c>
      <c r="AQ37" s="88">
        <f t="shared" si="13"/>
        <v>15.677570115303332</v>
      </c>
      <c r="AR37" s="90">
        <v>31.355140230606665</v>
      </c>
      <c r="AS37" s="88">
        <v>2539.275481580125</v>
      </c>
      <c r="AT37" s="88">
        <f t="shared" si="33"/>
        <v>2396.6734134781732</v>
      </c>
      <c r="AU37" s="88">
        <f t="shared" si="15"/>
        <v>48.767604390354897</v>
      </c>
      <c r="AV37" s="90">
        <v>97.535208780709794</v>
      </c>
      <c r="AW37" s="88">
        <v>503.26972915605518</v>
      </c>
      <c r="AX37" s="88">
        <f t="shared" si="34"/>
        <v>475.00682317702228</v>
      </c>
      <c r="AY37" s="88">
        <f t="shared" si="17"/>
        <v>15.140093551002961</v>
      </c>
      <c r="AZ37" s="90">
        <v>30.280187102005922</v>
      </c>
      <c r="BA37" s="25">
        <f t="shared" si="18"/>
        <v>2.5516708485278272</v>
      </c>
      <c r="BC37" s="88">
        <f t="shared" si="35"/>
        <v>67.452396939955108</v>
      </c>
      <c r="BD37" s="87">
        <v>43.338000000000001</v>
      </c>
      <c r="BE37" s="87">
        <v>3.77</v>
      </c>
      <c r="BF37" s="87">
        <v>13.77</v>
      </c>
      <c r="BG37" s="87">
        <v>4.0289999999999999</v>
      </c>
      <c r="BH37" s="87">
        <v>8.4350000000000005</v>
      </c>
      <c r="BI37" s="87">
        <f t="shared" si="19"/>
        <v>12.060294200000001</v>
      </c>
      <c r="BJ37" s="87">
        <v>0.11600000000000001</v>
      </c>
      <c r="BK37" s="87">
        <v>6.8949999999999996</v>
      </c>
      <c r="BL37" s="87">
        <v>12.433999999999999</v>
      </c>
      <c r="BM37" s="87">
        <v>3.6269999999999998</v>
      </c>
      <c r="BN37" s="87">
        <v>1.296</v>
      </c>
      <c r="BO37" s="87">
        <v>4.0000000000000001E-3</v>
      </c>
      <c r="BP37" s="87">
        <v>0.86699999999999999</v>
      </c>
      <c r="BQ37" s="87">
        <v>1.419</v>
      </c>
      <c r="BR37" s="85">
        <f t="shared" si="20"/>
        <v>5.95</v>
      </c>
      <c r="BS37" s="85">
        <v>-5.95</v>
      </c>
      <c r="BT37" s="85">
        <v>105.95</v>
      </c>
      <c r="BU37" s="85">
        <v>0.93799999999999994</v>
      </c>
      <c r="BV37" s="88">
        <v>508.2</v>
      </c>
      <c r="BW37" s="86">
        <v>82.53699882070589</v>
      </c>
      <c r="BX37" s="86">
        <v>82.603495126716183</v>
      </c>
      <c r="BY37" s="86">
        <v>82.045038064269534</v>
      </c>
      <c r="BZ37" s="88">
        <v>1175.2012440235001</v>
      </c>
      <c r="CA37" s="85">
        <v>4890</v>
      </c>
      <c r="CB37" s="85">
        <v>4360</v>
      </c>
      <c r="CC37" s="85">
        <v>5390</v>
      </c>
      <c r="CD37" s="86">
        <v>17.434546710072009</v>
      </c>
      <c r="CE37" s="86">
        <v>15.691756272401429</v>
      </c>
      <c r="CF37" s="92">
        <v>19.078688632402748</v>
      </c>
      <c r="CG37" s="8">
        <v>0.1152740664176089</v>
      </c>
      <c r="CH37" s="8">
        <v>0.88472593358239104</v>
      </c>
      <c r="CI37" s="8">
        <v>0.80018174424008981</v>
      </c>
      <c r="CJ37" s="85" t="s">
        <v>390</v>
      </c>
      <c r="CK37" s="86">
        <v>76505.925050648904</v>
      </c>
      <c r="CL37" s="86">
        <v>94705.063715961995</v>
      </c>
      <c r="CM37" s="86">
        <v>94520.887744066698</v>
      </c>
      <c r="CN37" s="86">
        <v>31.235745184280098</v>
      </c>
      <c r="CO37" s="86">
        <v>23488.010475874398</v>
      </c>
      <c r="CP37" s="86">
        <v>366.183066010213</v>
      </c>
      <c r="CQ37" s="86">
        <v>105.61383897827901</v>
      </c>
      <c r="CR37" s="86">
        <v>46.195952537780599</v>
      </c>
      <c r="CS37" s="86">
        <v>155.10765448363799</v>
      </c>
      <c r="CT37" s="86">
        <v>104.829101530063</v>
      </c>
      <c r="CU37" s="86">
        <v>114.46971826247101</v>
      </c>
      <c r="CV37" s="86">
        <v>22.7360242712749</v>
      </c>
      <c r="CW37" s="86">
        <v>1.6233722150599399</v>
      </c>
      <c r="CX37" s="86">
        <v>29.589519899464602</v>
      </c>
      <c r="CY37" s="86">
        <v>1035.98978731026</v>
      </c>
      <c r="CZ37" s="86">
        <v>32.1639553410443</v>
      </c>
      <c r="DA37" s="86">
        <v>273.66175873160103</v>
      </c>
      <c r="DB37" s="86">
        <v>67.728698752287997</v>
      </c>
      <c r="DC37" s="86">
        <v>0.33710698772261999</v>
      </c>
      <c r="DD37" s="86">
        <v>466.53921249078599</v>
      </c>
      <c r="DE37" s="86">
        <v>71.623793757567995</v>
      </c>
      <c r="DF37" s="86">
        <v>141.04292042406999</v>
      </c>
      <c r="DG37" s="86">
        <v>16.4726385231954</v>
      </c>
      <c r="DH37" s="86">
        <v>64.5782799296001</v>
      </c>
      <c r="DI37" s="86">
        <v>12.378258384643001</v>
      </c>
      <c r="DJ37" s="86">
        <v>3.6074396428331599</v>
      </c>
      <c r="DK37" s="86">
        <v>10.3512377966077</v>
      </c>
      <c r="DL37" s="86">
        <v>1.4130229910710199</v>
      </c>
      <c r="DM37" s="86">
        <v>6.9751831569370699</v>
      </c>
      <c r="DN37" s="86">
        <v>1.22654010029091</v>
      </c>
      <c r="DO37" s="86">
        <v>3.11416277822314</v>
      </c>
      <c r="DP37" s="86">
        <v>0.391830434895659</v>
      </c>
      <c r="DQ37" s="86">
        <v>2.3398380480281298</v>
      </c>
      <c r="DR37" s="86">
        <v>0.29871645490885801</v>
      </c>
      <c r="DS37" s="86">
        <v>6.3043027030672398</v>
      </c>
      <c r="DT37" s="86">
        <v>3.93568691721355</v>
      </c>
      <c r="DU37" s="86">
        <v>3.3418943566328099</v>
      </c>
      <c r="DV37" s="86">
        <v>6.4681720473316204</v>
      </c>
      <c r="DW37" s="86">
        <v>1.8403021076827299</v>
      </c>
      <c r="DX37" s="85" t="s">
        <v>391</v>
      </c>
      <c r="DY37" s="86">
        <v>2.4960492976601398</v>
      </c>
      <c r="DZ37" s="86">
        <v>132.38675172149999</v>
      </c>
      <c r="EA37" s="86">
        <v>261842.91098309599</v>
      </c>
      <c r="EB37" s="86">
        <v>353.42212982404197</v>
      </c>
      <c r="EC37" s="86">
        <v>184200.96231047099</v>
      </c>
      <c r="ED37" s="86">
        <v>183424.624179759</v>
      </c>
      <c r="EE37" s="86">
        <v>185.39309319086999</v>
      </c>
      <c r="EF37" s="86">
        <v>1924.1730057478801</v>
      </c>
      <c r="EG37" s="86">
        <v>2004.7691604557299</v>
      </c>
      <c r="EH37" s="86">
        <v>4.9173336631963096</v>
      </c>
      <c r="EI37" s="86">
        <v>186.422452811998</v>
      </c>
      <c r="EJ37" s="86">
        <v>5.4038624342876096</v>
      </c>
      <c r="EK37" s="86">
        <v>160.14171579739599</v>
      </c>
      <c r="EL37" s="86">
        <v>1757.10276762935</v>
      </c>
      <c r="EM37" s="86">
        <v>128762.59729263101</v>
      </c>
      <c r="EN37" s="86">
        <v>198.78921790033201</v>
      </c>
      <c r="EO37" s="86">
        <v>1793.5530048414901</v>
      </c>
      <c r="EP37" s="86">
        <v>3.0737894776660002</v>
      </c>
      <c r="EQ37" s="86">
        <v>125.792762113328</v>
      </c>
    </row>
    <row r="38" spans="1:147" x14ac:dyDescent="0.2">
      <c r="A38" t="s">
        <v>994</v>
      </c>
      <c r="B38">
        <v>95</v>
      </c>
      <c r="C38">
        <v>95</v>
      </c>
      <c r="D38">
        <v>12</v>
      </c>
      <c r="E38" s="25">
        <v>59.154000000000003</v>
      </c>
      <c r="F38" s="25">
        <v>49.847999999999999</v>
      </c>
      <c r="G38" s="25">
        <f t="shared" si="30"/>
        <v>40.334000000000003</v>
      </c>
      <c r="H38" s="25">
        <v>16.512</v>
      </c>
      <c r="I38" s="25">
        <v>16.512</v>
      </c>
      <c r="J38" s="25">
        <v>16.512</v>
      </c>
      <c r="K38" s="25">
        <v>2356.0116712243203</v>
      </c>
      <c r="L38" s="25">
        <v>215.06778263999996</v>
      </c>
      <c r="M38" s="25">
        <v>18302.82217512</v>
      </c>
      <c r="N38" s="25">
        <f t="shared" si="3"/>
        <v>83888.55893301648</v>
      </c>
      <c r="O38" s="25">
        <f t="shared" si="4"/>
        <v>2.8085017804460719</v>
      </c>
      <c r="P38" s="25">
        <v>12.872395572017151</v>
      </c>
      <c r="Q38" s="25">
        <f t="shared" si="5"/>
        <v>129530.52820640543</v>
      </c>
      <c r="R38" s="8">
        <v>0.42565953967042358</v>
      </c>
      <c r="S38" s="8">
        <v>2.0508193682047542E-3</v>
      </c>
      <c r="T38" s="24">
        <v>20018.64449449216</v>
      </c>
      <c r="U38" s="24">
        <v>3931.8744081386048</v>
      </c>
      <c r="V38" s="24">
        <f t="shared" si="23"/>
        <v>3774.4786484963083</v>
      </c>
      <c r="W38" s="24">
        <v>19915.893843908249</v>
      </c>
      <c r="X38" s="24">
        <v>19963.0270441801</v>
      </c>
      <c r="Y38" s="25">
        <v>2.7370774155802389</v>
      </c>
      <c r="Z38" s="109">
        <v>5.2234905528425073E-2</v>
      </c>
      <c r="AA38" s="110">
        <f t="shared" si="24"/>
        <v>19217.283761632101</v>
      </c>
      <c r="AB38" s="24">
        <f t="shared" si="25"/>
        <v>24296.122005144269</v>
      </c>
      <c r="AC38" s="24">
        <v>23323.530771953792</v>
      </c>
      <c r="AD38" s="24">
        <f t="shared" si="26"/>
        <v>23323.530771953792</v>
      </c>
      <c r="AE38" s="24">
        <f t="shared" si="27"/>
        <v>3933.3482537422492</v>
      </c>
      <c r="AF38" s="24">
        <f t="shared" si="28"/>
        <v>27256.879025696042</v>
      </c>
      <c r="AG38" s="24">
        <f t="shared" si="29"/>
        <v>19390.182518211543</v>
      </c>
      <c r="AH38" s="111">
        <v>4277.4775106521074</v>
      </c>
      <c r="AI38" s="24">
        <f t="shared" si="31"/>
        <v>4106.2470103216929</v>
      </c>
      <c r="AJ38" s="24">
        <f t="shared" si="10"/>
        <v>107.66672578794652</v>
      </c>
      <c r="AK38" s="112">
        <v>215.33345157589304</v>
      </c>
      <c r="AL38" s="8">
        <v>1.4874152242635212</v>
      </c>
      <c r="AM38" s="8">
        <f t="shared" si="11"/>
        <v>3.2241940464424815E-2</v>
      </c>
      <c r="AN38" s="94">
        <v>6.448388092884963E-2</v>
      </c>
      <c r="AO38" s="24">
        <v>1714.0940602605924</v>
      </c>
      <c r="AP38" s="24">
        <f t="shared" si="32"/>
        <v>1645.4776425656064</v>
      </c>
      <c r="AQ38" s="24">
        <f t="shared" si="13"/>
        <v>28.640812260479692</v>
      </c>
      <c r="AR38" s="112">
        <v>57.281624520959383</v>
      </c>
      <c r="AS38" s="24">
        <v>3454.0761617312369</v>
      </c>
      <c r="AT38" s="24">
        <f t="shared" si="33"/>
        <v>3315.8070094376853</v>
      </c>
      <c r="AU38" s="24">
        <f t="shared" si="15"/>
        <v>72.586749150462737</v>
      </c>
      <c r="AV38" s="112">
        <v>145.17349830092547</v>
      </c>
      <c r="AW38" s="24">
        <v>316.52696671032703</v>
      </c>
      <c r="AX38" s="24">
        <f t="shared" si="34"/>
        <v>303.85616464464528</v>
      </c>
      <c r="AY38" s="24">
        <f t="shared" si="17"/>
        <v>11.214113539604089</v>
      </c>
      <c r="AZ38" s="112">
        <v>22.428227079208177</v>
      </c>
      <c r="BA38" s="25">
        <f t="shared" si="18"/>
        <v>5.415317620723493</v>
      </c>
      <c r="BB38">
        <v>1</v>
      </c>
      <c r="BC38" s="24">
        <f t="shared" si="35"/>
        <v>82.394402243508551</v>
      </c>
      <c r="BD38" s="8">
        <v>43.517000000000003</v>
      </c>
      <c r="BE38" s="8">
        <v>4.1550000000000002</v>
      </c>
      <c r="BF38" s="8">
        <v>15.214</v>
      </c>
      <c r="BG38" s="8">
        <v>3.8439999999999999</v>
      </c>
      <c r="BH38" s="8">
        <v>8.7449999999999992</v>
      </c>
      <c r="BI38" s="8">
        <f t="shared" si="19"/>
        <v>12.2038312</v>
      </c>
      <c r="BJ38" s="8">
        <v>0.14799999999999999</v>
      </c>
      <c r="BK38" s="8">
        <v>6.2709999999999999</v>
      </c>
      <c r="BL38" s="8">
        <v>10.834</v>
      </c>
      <c r="BM38" s="8">
        <v>4.0810000000000004</v>
      </c>
      <c r="BN38" s="8">
        <v>1.0580000000000001</v>
      </c>
      <c r="BO38" s="8">
        <v>1E-3</v>
      </c>
      <c r="BP38" s="8">
        <v>0.71599999999999997</v>
      </c>
      <c r="BQ38" s="8">
        <v>1.4159999999999999</v>
      </c>
      <c r="BR38">
        <f t="shared" si="20"/>
        <v>4.17</v>
      </c>
      <c r="BS38">
        <v>-4.17</v>
      </c>
      <c r="BT38">
        <v>104.17</v>
      </c>
      <c r="BU38">
        <v>0.95499999999999996</v>
      </c>
      <c r="BV38" s="24">
        <v>313.70000000000005</v>
      </c>
      <c r="BW38" s="25">
        <v>81.101486996014302</v>
      </c>
      <c r="BX38" s="25">
        <v>80.596170488114865</v>
      </c>
      <c r="BY38" s="25">
        <v>81.111000098015211</v>
      </c>
      <c r="BZ38" s="24">
        <v>1162.3345948491001</v>
      </c>
      <c r="CA38">
        <v>11460</v>
      </c>
      <c r="CB38">
        <v>10230</v>
      </c>
      <c r="CC38">
        <v>12600</v>
      </c>
      <c r="CD38" s="25">
        <v>39.038571569497883</v>
      </c>
      <c r="CE38" s="25">
        <v>34.993982440564267</v>
      </c>
      <c r="CF38" s="95">
        <v>42.787215152411953</v>
      </c>
      <c r="CG38" s="8">
        <v>6.4209710845836557E-2</v>
      </c>
      <c r="CH38" s="8">
        <v>0.9357902891541634</v>
      </c>
      <c r="CI38" s="8"/>
      <c r="CJ38" t="s">
        <v>404</v>
      </c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t="s">
        <v>405</v>
      </c>
      <c r="DY38" s="25">
        <v>2.36717530509436</v>
      </c>
      <c r="DZ38" s="25">
        <v>76.065588373759894</v>
      </c>
      <c r="EA38" s="25">
        <v>260684.203438278</v>
      </c>
      <c r="EB38" s="25">
        <v>230.20110336578301</v>
      </c>
      <c r="EC38" s="25">
        <v>185867</v>
      </c>
      <c r="ED38" s="25">
        <v>186026.90322542001</v>
      </c>
      <c r="EE38" s="25">
        <v>62.285631688829199</v>
      </c>
      <c r="EF38" s="25">
        <v>1665.2102776460899</v>
      </c>
      <c r="EG38" s="25">
        <v>1789.6177933650099</v>
      </c>
      <c r="EH38" s="25">
        <v>4.8149119029384604</v>
      </c>
      <c r="EI38" s="25">
        <v>170.505173587071</v>
      </c>
      <c r="EJ38" s="25">
        <v>5.6282096230440102</v>
      </c>
      <c r="EK38" s="25">
        <v>68.539618834694394</v>
      </c>
      <c r="EL38" s="25">
        <v>1985.2182858166</v>
      </c>
      <c r="EM38" s="25">
        <v>141986.69963423599</v>
      </c>
      <c r="EN38" s="25">
        <v>202.00264164669599</v>
      </c>
      <c r="EO38" s="25">
        <v>1509.95256307764</v>
      </c>
      <c r="EP38" s="25">
        <v>1.7147947595492301</v>
      </c>
      <c r="EQ38" s="25">
        <v>151.03766254735899</v>
      </c>
    </row>
    <row r="39" spans="1:147" x14ac:dyDescent="0.2">
      <c r="A39" t="s">
        <v>995</v>
      </c>
      <c r="B39">
        <v>335</v>
      </c>
      <c r="C39">
        <v>335</v>
      </c>
      <c r="D39">
        <v>20</v>
      </c>
      <c r="E39" s="25">
        <v>115.914</v>
      </c>
      <c r="F39" s="25">
        <v>104.833</v>
      </c>
      <c r="G39" s="25">
        <f t="shared" si="30"/>
        <v>80.249000000000009</v>
      </c>
      <c r="H39" s="25">
        <v>29.968</v>
      </c>
      <c r="I39" s="25">
        <v>29.968</v>
      </c>
      <c r="J39" s="25">
        <v>29.968</v>
      </c>
      <c r="K39" s="25">
        <v>14084.832213251413</v>
      </c>
      <c r="L39" s="25"/>
      <c r="M39" s="25">
        <v>127186.87605560001</v>
      </c>
      <c r="N39" s="25">
        <f t="shared" si="3"/>
        <v>701903.03321613825</v>
      </c>
      <c r="O39" s="25">
        <f t="shared" si="4"/>
        <v>2.0066635342369641</v>
      </c>
      <c r="P39" s="25">
        <v>11.074123879805176</v>
      </c>
      <c r="Q39" s="25">
        <f t="shared" si="5"/>
        <v>1070471.5219938587</v>
      </c>
      <c r="R39" s="8">
        <v>0.28717644103894052</v>
      </c>
      <c r="S39" s="8">
        <v>1.1246697162649031E-3</v>
      </c>
      <c r="T39" s="24">
        <v>11629.343251364249</v>
      </c>
      <c r="U39" s="24">
        <v>2366.4609924341862</v>
      </c>
      <c r="V39" s="24">
        <f t="shared" si="23"/>
        <v>2328.0481971807048</v>
      </c>
      <c r="W39" s="24">
        <v>11681.4107496818</v>
      </c>
      <c r="X39" s="24">
        <v>11720.485475813241</v>
      </c>
      <c r="Y39" s="25">
        <v>2.7346578518556659</v>
      </c>
      <c r="Z39" s="109">
        <v>5.2241969275804857E-2</v>
      </c>
      <c r="AA39" s="110">
        <f t="shared" si="24"/>
        <v>11440.573783929414</v>
      </c>
      <c r="AB39" s="24">
        <f t="shared" si="25"/>
        <v>15423.224867092316</v>
      </c>
      <c r="AC39" s="24">
        <v>15172.87247131561</v>
      </c>
      <c r="AD39" s="24">
        <f t="shared" si="26"/>
        <v>15172.87247131561</v>
      </c>
      <c r="AE39" s="24">
        <f t="shared" si="27"/>
        <v>2369.4129127500432</v>
      </c>
      <c r="AF39" s="24">
        <f t="shared" si="28"/>
        <v>17542.285384065653</v>
      </c>
      <c r="AG39" s="24">
        <f t="shared" si="29"/>
        <v>12803.459558565566</v>
      </c>
      <c r="AH39" s="111">
        <v>3793.8816157280676</v>
      </c>
      <c r="AI39" s="24">
        <f t="shared" si="31"/>
        <v>3732.2986873861955</v>
      </c>
      <c r="AJ39" s="24">
        <f t="shared" si="10"/>
        <v>118.23672185090901</v>
      </c>
      <c r="AK39" s="112">
        <v>236.47344370181801</v>
      </c>
      <c r="AL39" s="8">
        <v>1.6262852475113609</v>
      </c>
      <c r="AM39" s="8">
        <f t="shared" si="11"/>
        <v>3.0165090179312518E-2</v>
      </c>
      <c r="AN39" s="94">
        <v>6.0330180358625037E-2</v>
      </c>
      <c r="AO39" s="24">
        <v>1667.6767828944803</v>
      </c>
      <c r="AP39" s="24">
        <f t="shared" si="32"/>
        <v>1640.6067711701726</v>
      </c>
      <c r="AQ39" s="24">
        <f t="shared" si="13"/>
        <v>20.668116205741836</v>
      </c>
      <c r="AR39" s="112">
        <v>41.336232411483671</v>
      </c>
      <c r="AS39" s="24">
        <v>3198.1009848496296</v>
      </c>
      <c r="AT39" s="24">
        <f t="shared" si="33"/>
        <v>3146.1888685190652</v>
      </c>
      <c r="AU39" s="24">
        <f t="shared" si="15"/>
        <v>58.091708344503232</v>
      </c>
      <c r="AV39" s="112">
        <v>116.18341668900646</v>
      </c>
      <c r="AW39" s="24">
        <v>490.8554566723102</v>
      </c>
      <c r="AX39" s="24">
        <f t="shared" si="34"/>
        <v>482.8878078429023</v>
      </c>
      <c r="AY39" s="24">
        <f t="shared" si="17"/>
        <v>14.833027417465543</v>
      </c>
      <c r="AZ39" s="112">
        <v>29.666054834931085</v>
      </c>
      <c r="BA39" s="25">
        <f t="shared" si="18"/>
        <v>3.3974905651457461</v>
      </c>
      <c r="BB39">
        <v>1</v>
      </c>
      <c r="BC39" s="24">
        <f t="shared" si="35"/>
        <v>75.401502290076422</v>
      </c>
      <c r="BD39" s="8">
        <v>43.454000000000001</v>
      </c>
      <c r="BE39" s="8">
        <v>4.117</v>
      </c>
      <c r="BF39" s="8">
        <v>15.096</v>
      </c>
      <c r="BG39" s="8">
        <v>3.9</v>
      </c>
      <c r="BH39" s="8">
        <v>8.8369999999999997</v>
      </c>
      <c r="BI39" s="8">
        <f t="shared" si="19"/>
        <v>12.346219999999999</v>
      </c>
      <c r="BJ39" s="8">
        <v>0.16700000000000001</v>
      </c>
      <c r="BK39" s="8">
        <v>5.6449999999999996</v>
      </c>
      <c r="BL39" s="8">
        <v>11.262</v>
      </c>
      <c r="BM39" s="8">
        <v>3.8109999999999999</v>
      </c>
      <c r="BN39" s="8">
        <v>1.2210000000000001</v>
      </c>
      <c r="BO39" s="8">
        <v>1.2E-2</v>
      </c>
      <c r="BP39" s="8">
        <v>0.88400000000000001</v>
      </c>
      <c r="BQ39" s="8">
        <v>1.5940000000000001</v>
      </c>
      <c r="BR39">
        <f t="shared" si="20"/>
        <v>1.65</v>
      </c>
      <c r="BS39">
        <v>-1.65</v>
      </c>
      <c r="BT39">
        <v>101.65</v>
      </c>
      <c r="BU39">
        <v>0.98199999999999998</v>
      </c>
      <c r="BV39" s="24">
        <v>471.5</v>
      </c>
      <c r="BW39" s="25">
        <v>78.664777501456513</v>
      </c>
      <c r="BX39" s="25">
        <v>78.666609764519364</v>
      </c>
      <c r="BY39" s="25">
        <v>80.148638032643873</v>
      </c>
      <c r="BZ39" s="24">
        <v>1141.32075609097</v>
      </c>
      <c r="CA39">
        <v>8880</v>
      </c>
      <c r="CB39">
        <v>8000</v>
      </c>
      <c r="CC39">
        <v>9700</v>
      </c>
      <c r="CD39" s="25">
        <v>30.55479925027128</v>
      </c>
      <c r="CE39" s="25">
        <v>27.66110946696919</v>
      </c>
      <c r="CF39" s="95">
        <v>33.251192002893688</v>
      </c>
      <c r="CG39" s="8">
        <v>8.8873649233184512E-2</v>
      </c>
      <c r="CH39" s="8">
        <v>0.91112635076681547</v>
      </c>
      <c r="CI39" s="8">
        <v>0.28005117986967343</v>
      </c>
      <c r="CJ39" t="s">
        <v>416</v>
      </c>
      <c r="CK39" s="25">
        <v>79548.910062064606</v>
      </c>
      <c r="CL39" s="25">
        <v>82116.625165397607</v>
      </c>
      <c r="CM39" s="25">
        <v>81945.083003078602</v>
      </c>
      <c r="CN39" s="25">
        <v>23.7895761392402</v>
      </c>
      <c r="CO39" s="25">
        <v>24609.971371406202</v>
      </c>
      <c r="CP39" s="25">
        <v>309.58215225002198</v>
      </c>
      <c r="CQ39" s="25">
        <v>11.225796580250501</v>
      </c>
      <c r="CR39" s="25">
        <v>55.646914894140998</v>
      </c>
      <c r="CS39" s="25">
        <v>164.67654639791701</v>
      </c>
      <c r="CT39" s="25">
        <v>92.110360472113101</v>
      </c>
      <c r="CU39" s="25">
        <v>131.931958981815</v>
      </c>
      <c r="CV39" s="25">
        <v>21.8067348785173</v>
      </c>
      <c r="CW39" s="25">
        <v>1.61401483470042</v>
      </c>
      <c r="CX39" s="25">
        <v>24.155093522170699</v>
      </c>
      <c r="CY39" s="25">
        <v>954.38126424816801</v>
      </c>
      <c r="CZ39" s="25">
        <v>33.716825333975102</v>
      </c>
      <c r="DA39" s="25">
        <v>297.50696360162999</v>
      </c>
      <c r="DB39" s="25">
        <v>63.480081589844197</v>
      </c>
      <c r="DC39" s="25">
        <v>0.34385757172570602</v>
      </c>
      <c r="DD39" s="25">
        <v>403.62695955253298</v>
      </c>
      <c r="DE39" s="25">
        <v>63.678080696811101</v>
      </c>
      <c r="DF39" s="25">
        <v>126.302825741205</v>
      </c>
      <c r="DG39" s="25">
        <v>15.7623520162049</v>
      </c>
      <c r="DH39" s="25">
        <v>62.234879819243098</v>
      </c>
      <c r="DI39" s="25">
        <v>12.486270564401501</v>
      </c>
      <c r="DJ39" s="25">
        <v>3.6409429881868101</v>
      </c>
      <c r="DK39" s="25">
        <v>10.4303046385486</v>
      </c>
      <c r="DL39" s="25">
        <v>1.41565789117491</v>
      </c>
      <c r="DM39" s="25">
        <v>7.4351025581253198</v>
      </c>
      <c r="DN39" s="25">
        <v>1.28413355324365</v>
      </c>
      <c r="DO39" s="25">
        <v>3.2995541357413498</v>
      </c>
      <c r="DP39" s="25">
        <v>0.39901693511234099</v>
      </c>
      <c r="DQ39" s="25">
        <v>2.4291618931013201</v>
      </c>
      <c r="DR39" s="25">
        <v>0.30459442110746698</v>
      </c>
      <c r="DS39" s="25">
        <v>6.8869208442742798</v>
      </c>
      <c r="DT39" s="25">
        <v>3.7333532229475899</v>
      </c>
      <c r="DU39" s="25">
        <v>2.7009593081066501</v>
      </c>
      <c r="DV39" s="25">
        <v>5.5683260853142498</v>
      </c>
      <c r="DW39" s="25">
        <v>1.55276125601495</v>
      </c>
      <c r="DX39" t="s">
        <v>417</v>
      </c>
      <c r="DY39" s="25">
        <v>2.3398240504466501</v>
      </c>
      <c r="DZ39" s="25">
        <v>141.45754777719699</v>
      </c>
      <c r="EA39" s="25">
        <v>255702.35785377701</v>
      </c>
      <c r="EB39" s="25">
        <v>445.83440623474502</v>
      </c>
      <c r="EC39" s="25">
        <v>181617</v>
      </c>
      <c r="ED39" s="25">
        <v>180091.110296264</v>
      </c>
      <c r="EE39" s="25">
        <v>78.545248981360501</v>
      </c>
      <c r="EF39" s="25">
        <v>1908.2361912895699</v>
      </c>
      <c r="EG39" s="25">
        <v>2031.4190941749901</v>
      </c>
      <c r="EH39" s="25">
        <v>5.0007959636820001</v>
      </c>
      <c r="EI39" s="25">
        <v>263.24653724493101</v>
      </c>
      <c r="EJ39" s="25">
        <v>6.5740452892211199</v>
      </c>
      <c r="EK39" s="25">
        <v>46.376799164894202</v>
      </c>
      <c r="EL39" s="25">
        <v>1998.73530567026</v>
      </c>
      <c r="EM39" s="25">
        <v>145940.935952878</v>
      </c>
      <c r="EN39" s="25">
        <v>211.44877285942701</v>
      </c>
      <c r="EO39" s="25">
        <v>1313.65180458861</v>
      </c>
      <c r="EP39" s="25">
        <v>2.2352947602573399</v>
      </c>
      <c r="EQ39" s="25">
        <v>154.264313071098</v>
      </c>
    </row>
    <row r="40" spans="1:147" x14ac:dyDescent="0.2">
      <c r="A40" t="s">
        <v>996</v>
      </c>
      <c r="B40">
        <v>192</v>
      </c>
      <c r="C40">
        <v>192</v>
      </c>
      <c r="D40">
        <v>30</v>
      </c>
      <c r="E40" s="25">
        <v>95.668000000000006</v>
      </c>
      <c r="F40" s="25">
        <v>46.962000000000003</v>
      </c>
      <c r="G40" s="25">
        <f t="shared" si="30"/>
        <v>57.543333333333329</v>
      </c>
      <c r="H40" s="25">
        <v>20.061</v>
      </c>
      <c r="I40" s="25">
        <v>20.061</v>
      </c>
      <c r="J40" s="25">
        <v>20.061</v>
      </c>
      <c r="K40" s="25">
        <v>4225.0916248533904</v>
      </c>
      <c r="L40" s="25">
        <v>776.785882485</v>
      </c>
      <c r="M40" s="25">
        <v>69759.555788715006</v>
      </c>
      <c r="N40" s="25">
        <f t="shared" si="3"/>
        <v>166899.8543269026</v>
      </c>
      <c r="O40" s="25">
        <f t="shared" si="4"/>
        <v>2.5315130692551766</v>
      </c>
      <c r="P40" s="25">
        <v>6.0566492677364252</v>
      </c>
      <c r="Q40" s="25">
        <f t="shared" si="5"/>
        <v>279367.69991024199</v>
      </c>
      <c r="R40" s="8">
        <v>0.28022297163950038</v>
      </c>
      <c r="S40" s="8">
        <v>1.037767991908242E-2</v>
      </c>
      <c r="T40" s="24">
        <v>6174.3729454481809</v>
      </c>
      <c r="U40" s="24">
        <v>1231.5970013707799</v>
      </c>
      <c r="V40" s="24">
        <f t="shared" si="23"/>
        <v>1210.6527094964906</v>
      </c>
      <c r="W40" s="24">
        <v>6171.9988525215649</v>
      </c>
      <c r="X40" s="24">
        <v>6166.624048031671</v>
      </c>
      <c r="Y40" s="25">
        <v>2.748801005346639</v>
      </c>
      <c r="Z40" s="109">
        <v>5.3258550463214378E-2</v>
      </c>
      <c r="AA40" s="110">
        <f t="shared" si="24"/>
        <v>6069.3727960760643</v>
      </c>
      <c r="AB40" s="24">
        <f t="shared" si="25"/>
        <v>10205.125595450478</v>
      </c>
      <c r="AC40" s="24">
        <v>10031.579274010102</v>
      </c>
      <c r="AD40" s="24">
        <f t="shared" si="26"/>
        <v>10031.579274010102</v>
      </c>
      <c r="AE40" s="24">
        <f t="shared" si="27"/>
        <v>1235.451743844734</v>
      </c>
      <c r="AF40" s="24">
        <f t="shared" si="28"/>
        <v>11267.031017854837</v>
      </c>
      <c r="AG40" s="24">
        <f t="shared" si="29"/>
        <v>8796.1275301653677</v>
      </c>
      <c r="AH40" s="111">
        <v>4030.7526500022964</v>
      </c>
      <c r="AI40" s="24">
        <f t="shared" si="31"/>
        <v>3962.2064779340371</v>
      </c>
      <c r="AJ40" s="24">
        <f t="shared" si="10"/>
        <v>97.518396128614597</v>
      </c>
      <c r="AK40" s="112">
        <v>195.03679225722919</v>
      </c>
      <c r="AL40" s="8">
        <v>1.5138831627800942</v>
      </c>
      <c r="AM40" s="8">
        <f t="shared" si="11"/>
        <v>2.5377355630726892E-2</v>
      </c>
      <c r="AN40" s="94">
        <v>5.0754711261453783E-2</v>
      </c>
      <c r="AO40" s="24">
        <v>1663.0430347123809</v>
      </c>
      <c r="AP40" s="24">
        <f t="shared" si="32"/>
        <v>1634.7616580284878</v>
      </c>
      <c r="AQ40" s="24">
        <f t="shared" si="13"/>
        <v>24.340064831507934</v>
      </c>
      <c r="AR40" s="112">
        <v>48.680129663015869</v>
      </c>
      <c r="AS40" s="24">
        <v>3700.5013719023054</v>
      </c>
      <c r="AT40" s="24">
        <f t="shared" si="33"/>
        <v>3637.5713869087831</v>
      </c>
      <c r="AU40" s="24">
        <f t="shared" si="15"/>
        <v>63.651440414572541</v>
      </c>
      <c r="AV40" s="112">
        <v>127.30288082914508</v>
      </c>
      <c r="AW40" s="24">
        <v>631.03927475834962</v>
      </c>
      <c r="AX40" s="24">
        <f t="shared" si="34"/>
        <v>620.30794727056877</v>
      </c>
      <c r="AY40" s="24">
        <f t="shared" si="17"/>
        <v>18.387963483681826</v>
      </c>
      <c r="AZ40" s="112">
        <v>36.775926967363652</v>
      </c>
      <c r="BA40" s="25">
        <f t="shared" si="18"/>
        <v>2.6354033754067476</v>
      </c>
      <c r="BC40" s="24">
        <f t="shared" si="35"/>
        <v>60.502664937320937</v>
      </c>
      <c r="BD40" s="8">
        <v>42.165999999999997</v>
      </c>
      <c r="BE40" s="8">
        <v>4.1929999999999996</v>
      </c>
      <c r="BF40" s="8">
        <v>15.106999999999999</v>
      </c>
      <c r="BG40" s="8">
        <v>4.0090000000000003</v>
      </c>
      <c r="BH40" s="8">
        <v>8.6340000000000003</v>
      </c>
      <c r="BI40" s="8">
        <f t="shared" si="19"/>
        <v>12.241298200000001</v>
      </c>
      <c r="BJ40" s="8">
        <v>0.14299999999999999</v>
      </c>
      <c r="BK40" s="8">
        <v>5.9749999999999996</v>
      </c>
      <c r="BL40" s="8">
        <v>11.939</v>
      </c>
      <c r="BM40" s="8">
        <v>3.8650000000000002</v>
      </c>
      <c r="BN40" s="8">
        <v>1.401</v>
      </c>
      <c r="BO40" s="8">
        <v>6.0000000000000001E-3</v>
      </c>
      <c r="BP40" s="8">
        <v>1.071</v>
      </c>
      <c r="BQ40" s="8">
        <v>1.4910000000000001</v>
      </c>
      <c r="BR40">
        <f t="shared" si="20"/>
        <v>1.73</v>
      </c>
      <c r="BS40">
        <v>-1.73</v>
      </c>
      <c r="BT40">
        <v>101.73</v>
      </c>
      <c r="BU40">
        <v>0.98</v>
      </c>
      <c r="BV40" s="24">
        <v>640.4</v>
      </c>
      <c r="BW40" s="25">
        <v>80.007133239268484</v>
      </c>
      <c r="BX40" s="25">
        <v>80.008879517644701</v>
      </c>
      <c r="BY40" s="25">
        <v>82.274502306347799</v>
      </c>
      <c r="BZ40" s="24">
        <v>1152.498867277</v>
      </c>
      <c r="CA40">
        <v>6020</v>
      </c>
      <c r="CB40">
        <v>5500</v>
      </c>
      <c r="CC40">
        <v>6510</v>
      </c>
      <c r="CD40" s="25">
        <v>21.150307454539469</v>
      </c>
      <c r="CE40" s="25">
        <v>19.440399855315508</v>
      </c>
      <c r="CF40" s="95">
        <v>22.76156653842359</v>
      </c>
      <c r="CG40" s="8">
        <v>0.10444180248075099</v>
      </c>
      <c r="CH40" s="8">
        <v>0.89555819751924903</v>
      </c>
      <c r="CI40" s="8">
        <v>0.76385861971454172</v>
      </c>
      <c r="CJ40" t="s">
        <v>428</v>
      </c>
      <c r="CK40" s="25">
        <v>81488.983713588896</v>
      </c>
      <c r="CL40" s="25">
        <v>86656.158888670907</v>
      </c>
      <c r="CM40" s="25">
        <v>87232.434502654301</v>
      </c>
      <c r="CN40" s="25">
        <v>37.281765491205199</v>
      </c>
      <c r="CO40" s="25">
        <v>25945.906134183999</v>
      </c>
      <c r="CP40" s="25">
        <v>394.93358435946601</v>
      </c>
      <c r="CQ40" s="25">
        <v>27.608437373252599</v>
      </c>
      <c r="CR40" s="25">
        <v>55.928059749689901</v>
      </c>
      <c r="CS40" s="25">
        <v>168.29613522092799</v>
      </c>
      <c r="CT40" s="25">
        <v>159.42530841747001</v>
      </c>
      <c r="CU40" s="25">
        <v>128.66509859819101</v>
      </c>
      <c r="CV40" s="25">
        <v>24.297159102131101</v>
      </c>
      <c r="CW40" s="25">
        <v>2.4932991944737002</v>
      </c>
      <c r="CX40" s="25">
        <v>32.483110639722199</v>
      </c>
      <c r="CY40" s="25">
        <v>1158.5781899240101</v>
      </c>
      <c r="CZ40" s="25">
        <v>34.827360613102798</v>
      </c>
      <c r="DA40" s="25">
        <v>324.04769187442901</v>
      </c>
      <c r="DB40" s="25">
        <v>76.638005455339794</v>
      </c>
      <c r="DC40" s="25">
        <v>0.36788481939200501</v>
      </c>
      <c r="DD40" s="25">
        <v>506.25807600697198</v>
      </c>
      <c r="DE40" s="25">
        <v>77.488089489553204</v>
      </c>
      <c r="DF40" s="25">
        <v>155.011172534172</v>
      </c>
      <c r="DG40" s="25">
        <v>18.208623190505499</v>
      </c>
      <c r="DH40" s="25">
        <v>71.712795798357007</v>
      </c>
      <c r="DI40" s="25">
        <v>14.172644980848199</v>
      </c>
      <c r="DJ40" s="25">
        <v>3.8451452083493698</v>
      </c>
      <c r="DK40" s="25">
        <v>10.824811771079</v>
      </c>
      <c r="DL40" s="25">
        <v>1.4873759249591301</v>
      </c>
      <c r="DM40" s="25">
        <v>7.9681521598152596</v>
      </c>
      <c r="DN40" s="25">
        <v>1.2507240983880901</v>
      </c>
      <c r="DO40" s="25">
        <v>3.2094353366410302</v>
      </c>
      <c r="DP40" s="25">
        <v>0.38912337882271503</v>
      </c>
      <c r="DQ40" s="25">
        <v>2.5461456461076901</v>
      </c>
      <c r="DR40" s="25">
        <v>0.359972780020889</v>
      </c>
      <c r="DS40" s="25">
        <v>7.5791313694868299</v>
      </c>
      <c r="DT40" s="25">
        <v>4.6626839893348997</v>
      </c>
      <c r="DU40" s="25">
        <v>3.0536248251482099</v>
      </c>
      <c r="DV40" s="25">
        <v>6.9328333864536598</v>
      </c>
      <c r="DW40" s="25">
        <v>2.0187991950716699</v>
      </c>
      <c r="DX40" t="s">
        <v>429</v>
      </c>
      <c r="DY40" s="25">
        <v>2.3778144875940201</v>
      </c>
      <c r="DZ40" s="25">
        <v>100.73861705524401</v>
      </c>
      <c r="EA40" s="25">
        <v>266033.77237473603</v>
      </c>
      <c r="EB40" s="25">
        <v>294.93161098197902</v>
      </c>
      <c r="EC40" s="25">
        <v>180693</v>
      </c>
      <c r="ED40" s="25">
        <v>181421.380948203</v>
      </c>
      <c r="EE40" s="25">
        <v>199.65940146513401</v>
      </c>
      <c r="EF40" s="25">
        <v>1908.6256305675699</v>
      </c>
      <c r="EG40" s="25">
        <v>2029.0760505912101</v>
      </c>
      <c r="EH40" s="25">
        <v>5.5227070560966496</v>
      </c>
      <c r="EI40" s="25">
        <v>216.27698318117001</v>
      </c>
      <c r="EJ40" s="25">
        <v>5.97865174735478</v>
      </c>
      <c r="EK40" s="25">
        <v>94.546781763529395</v>
      </c>
      <c r="EL40" s="25">
        <v>1939.0890096046701</v>
      </c>
      <c r="EM40" s="25">
        <v>138856.31077863401</v>
      </c>
      <c r="EN40" s="25">
        <v>204.55684738372801</v>
      </c>
      <c r="EO40" s="25">
        <v>1226.2600751057701</v>
      </c>
      <c r="EP40" s="25">
        <v>2.9123285808772099</v>
      </c>
      <c r="EQ40" s="25">
        <v>139.821486884346</v>
      </c>
    </row>
    <row r="41" spans="1:147" s="7" customFormat="1" x14ac:dyDescent="0.2">
      <c r="A41" s="7" t="s">
        <v>997</v>
      </c>
      <c r="B41" s="7">
        <v>203</v>
      </c>
      <c r="C41" s="7">
        <v>203</v>
      </c>
      <c r="D41" s="7">
        <v>20</v>
      </c>
      <c r="E41" s="44">
        <v>44.488999999999997</v>
      </c>
      <c r="F41" s="44">
        <v>39.887999999999998</v>
      </c>
      <c r="G41" s="44">
        <f t="shared" si="30"/>
        <v>34.792333333333332</v>
      </c>
      <c r="H41" s="44">
        <v>11.84</v>
      </c>
      <c r="I41" s="44">
        <v>11.84</v>
      </c>
      <c r="J41" s="44">
        <v>11.84</v>
      </c>
      <c r="K41" s="44">
        <v>868.62736042666654</v>
      </c>
      <c r="L41" s="44">
        <v>204.85397437499995</v>
      </c>
      <c r="M41" s="44">
        <v>18369.054387224998</v>
      </c>
      <c r="N41" s="25">
        <f t="shared" si="3"/>
        <v>38975.412671293074</v>
      </c>
      <c r="O41" s="25">
        <f t="shared" si="4"/>
        <v>2.2286546848199116</v>
      </c>
      <c r="P41" s="44">
        <v>4.7287538166949128</v>
      </c>
      <c r="Q41" s="25">
        <f t="shared" si="5"/>
        <v>59633.777898773624</v>
      </c>
      <c r="R41" s="43">
        <v>0.39066840396874453</v>
      </c>
      <c r="S41" s="43">
        <v>5.4579282268577556E-3</v>
      </c>
      <c r="T41" s="42">
        <v>6655.5733086241225</v>
      </c>
      <c r="U41" s="42">
        <v>1352.9272000405419</v>
      </c>
      <c r="V41" s="42">
        <f t="shared" si="23"/>
        <v>1314.5425573654704</v>
      </c>
      <c r="W41" s="42">
        <v>6699.3841509825597</v>
      </c>
      <c r="X41" s="42">
        <v>6706.2507375814976</v>
      </c>
      <c r="Y41" s="44">
        <v>2.7756808026372881</v>
      </c>
      <c r="Z41" s="115">
        <v>5.079402113047117E-2</v>
      </c>
      <c r="AA41" s="116">
        <f t="shared" si="24"/>
        <v>6466.7443729344377</v>
      </c>
      <c r="AB41" s="42">
        <f t="shared" si="25"/>
        <v>10727.192391858338</v>
      </c>
      <c r="AC41" s="42">
        <v>10422.845308840206</v>
      </c>
      <c r="AD41" s="42">
        <f t="shared" si="26"/>
        <v>10422.845308840206</v>
      </c>
      <c r="AE41" s="42">
        <f t="shared" si="27"/>
        <v>1357.5896043197749</v>
      </c>
      <c r="AF41" s="42">
        <f t="shared" si="28"/>
        <v>11780.434913159981</v>
      </c>
      <c r="AG41" s="42">
        <f t="shared" si="29"/>
        <v>9065.2557045204303</v>
      </c>
      <c r="AH41" s="117">
        <v>4071.6190832342149</v>
      </c>
      <c r="AI41" s="42">
        <f t="shared" si="31"/>
        <v>3956.1009359057671</v>
      </c>
      <c r="AJ41" s="42">
        <f t="shared" si="10"/>
        <v>112.41674762944591</v>
      </c>
      <c r="AK41" s="118">
        <v>224.83349525889182</v>
      </c>
      <c r="AL41" s="43">
        <v>1.073619850701989</v>
      </c>
      <c r="AM41" s="43">
        <f t="shared" si="11"/>
        <v>2.7442986414952377E-2</v>
      </c>
      <c r="AN41" s="96">
        <v>5.4885972829904754E-2</v>
      </c>
      <c r="AO41" s="42">
        <v>1616.3815045203526</v>
      </c>
      <c r="AP41" s="42">
        <f t="shared" si="32"/>
        <v>1570.5222546835919</v>
      </c>
      <c r="AQ41" s="42">
        <f t="shared" si="13"/>
        <v>42.8353126087354</v>
      </c>
      <c r="AR41" s="118">
        <v>85.6706252174708</v>
      </c>
      <c r="AS41" s="42">
        <v>3587.7363128914944</v>
      </c>
      <c r="AT41" s="42">
        <f t="shared" si="33"/>
        <v>3485.9466701238775</v>
      </c>
      <c r="AU41" s="42">
        <f t="shared" si="15"/>
        <v>81.465848775003565</v>
      </c>
      <c r="AV41" s="118">
        <v>162.93169755000713</v>
      </c>
      <c r="AW41" s="42">
        <v>586.15655017997437</v>
      </c>
      <c r="AX41" s="42">
        <f t="shared" si="34"/>
        <v>569.52637988726622</v>
      </c>
      <c r="AY41" s="42">
        <f t="shared" si="17"/>
        <v>20.018791102857104</v>
      </c>
      <c r="AZ41" s="118">
        <v>40.037582205714209</v>
      </c>
      <c r="BA41" s="44">
        <f t="shared" si="18"/>
        <v>2.7575935200656829</v>
      </c>
      <c r="BC41" s="42">
        <f t="shared" si="35"/>
        <v>62.043944636208167</v>
      </c>
      <c r="BD41" s="43">
        <v>42.530999999999999</v>
      </c>
      <c r="BE41" s="43">
        <v>4.2050000000000001</v>
      </c>
      <c r="BF41" s="43">
        <v>15.282999999999999</v>
      </c>
      <c r="BG41" s="43">
        <v>3.96</v>
      </c>
      <c r="BH41" s="43">
        <v>8.6820000000000004</v>
      </c>
      <c r="BI41" s="43">
        <f t="shared" si="19"/>
        <v>12.245208</v>
      </c>
      <c r="BJ41" s="43">
        <v>0.13</v>
      </c>
      <c r="BK41" s="43">
        <v>6.008</v>
      </c>
      <c r="BL41" s="43">
        <v>11.904999999999999</v>
      </c>
      <c r="BM41" s="43">
        <v>3.7120000000000002</v>
      </c>
      <c r="BN41" s="43">
        <v>1.4750000000000001</v>
      </c>
      <c r="BO41" s="43">
        <v>0</v>
      </c>
      <c r="BP41" s="43">
        <v>1.0569999999999999</v>
      </c>
      <c r="BQ41" s="43">
        <v>1.052</v>
      </c>
      <c r="BR41" s="7">
        <f t="shared" si="20"/>
        <v>2.92</v>
      </c>
      <c r="BS41" s="7">
        <v>-2.92</v>
      </c>
      <c r="BT41" s="7">
        <v>102.92</v>
      </c>
      <c r="BU41" s="7">
        <v>0.96799999999999997</v>
      </c>
      <c r="BV41" s="42">
        <v>589.1</v>
      </c>
      <c r="BW41" s="44">
        <v>80.196286656066249</v>
      </c>
      <c r="BX41" s="44">
        <v>80.008879517644701</v>
      </c>
      <c r="BY41" s="44">
        <v>82.274502306347799</v>
      </c>
      <c r="BZ41" s="42">
        <v>1159.95465015275</v>
      </c>
      <c r="CA41" s="7">
        <v>6580</v>
      </c>
      <c r="CB41" s="7">
        <v>5980</v>
      </c>
      <c r="CC41" s="7">
        <v>7140</v>
      </c>
      <c r="CD41" s="44">
        <v>22.991746407549901</v>
      </c>
      <c r="CE41" s="44">
        <v>21.018776100753019</v>
      </c>
      <c r="CF41" s="97">
        <v>24.833185360560321</v>
      </c>
      <c r="CG41" s="43">
        <v>5.5420301506196833E-2</v>
      </c>
      <c r="CH41" s="43">
        <v>0.94457969849380319</v>
      </c>
      <c r="CI41" s="43">
        <v>0.86302152438876822</v>
      </c>
      <c r="CJ41" s="7" t="s">
        <v>437</v>
      </c>
      <c r="CK41" s="44">
        <v>81493.620442819694</v>
      </c>
      <c r="CL41" s="44">
        <v>86811.3908304652</v>
      </c>
      <c r="CM41" s="44">
        <v>88535.190779265802</v>
      </c>
      <c r="CN41" s="44">
        <v>38.8704289044151</v>
      </c>
      <c r="CO41" s="44">
        <v>25219.707125055698</v>
      </c>
      <c r="CP41" s="44">
        <v>379.743310182686</v>
      </c>
      <c r="CQ41" s="44">
        <v>26.113326797929901</v>
      </c>
      <c r="CR41" s="44">
        <v>83.311357714884295</v>
      </c>
      <c r="CS41" s="44">
        <v>350.38167998915901</v>
      </c>
      <c r="CT41" s="44">
        <v>157.59540591350199</v>
      </c>
      <c r="CU41" s="44">
        <v>142.480485179097</v>
      </c>
      <c r="CV41" s="44">
        <v>22.994128265020802</v>
      </c>
      <c r="CW41" s="44">
        <v>1.9584846774106299</v>
      </c>
      <c r="CX41" s="44">
        <v>28.708110955462299</v>
      </c>
      <c r="CY41" s="44">
        <v>1128.5707755579899</v>
      </c>
      <c r="CZ41" s="44">
        <v>34.564635650718103</v>
      </c>
      <c r="DA41" s="44">
        <v>328.767256127655</v>
      </c>
      <c r="DB41" s="44">
        <v>74.381437939492798</v>
      </c>
      <c r="DC41" s="44">
        <v>0.801426293183646</v>
      </c>
      <c r="DD41" s="44">
        <v>507.08503950067598</v>
      </c>
      <c r="DE41" s="44">
        <v>76.570118915647996</v>
      </c>
      <c r="DF41" s="44">
        <v>152.284287074194</v>
      </c>
      <c r="DG41" s="44">
        <v>17.787023780541102</v>
      </c>
      <c r="DH41" s="44">
        <v>66.235110604751696</v>
      </c>
      <c r="DI41" s="44">
        <v>12.5829239920969</v>
      </c>
      <c r="DJ41" s="44">
        <v>4.0815650985077996</v>
      </c>
      <c r="DK41" s="44">
        <v>10.174645472807301</v>
      </c>
      <c r="DL41" s="44">
        <v>1.4286059924396599</v>
      </c>
      <c r="DM41" s="44">
        <v>8.2564539985347096</v>
      </c>
      <c r="DN41" s="44">
        <v>1.20613705155954</v>
      </c>
      <c r="DO41" s="44">
        <v>2.9280102641283801</v>
      </c>
      <c r="DP41" s="44">
        <v>0.35957735832055898</v>
      </c>
      <c r="DQ41" s="44">
        <v>2.71644380192852</v>
      </c>
      <c r="DR41" s="44">
        <v>0.37715355651065302</v>
      </c>
      <c r="DS41" s="44">
        <v>7.9548775321369298</v>
      </c>
      <c r="DT41" s="44">
        <v>4.4014888838966799</v>
      </c>
      <c r="DU41" s="44">
        <v>2.6656895649468599</v>
      </c>
      <c r="DV41" s="44">
        <v>7.21121102944704</v>
      </c>
      <c r="DW41" s="44">
        <v>1.8514562909997101</v>
      </c>
      <c r="DX41" s="7" t="s">
        <v>438</v>
      </c>
      <c r="DY41" s="44">
        <v>2.2612896573464898</v>
      </c>
      <c r="DZ41" s="44">
        <v>89.121520403175495</v>
      </c>
      <c r="EA41" s="44">
        <v>265340.77145144797</v>
      </c>
      <c r="EB41" s="44">
        <v>227.641418282621</v>
      </c>
      <c r="EC41" s="44">
        <v>181208.01178369901</v>
      </c>
      <c r="ED41" s="44">
        <v>180881.378967019</v>
      </c>
      <c r="EE41" s="44">
        <v>161.11263901468499</v>
      </c>
      <c r="EF41" s="44">
        <v>1848.06481060853</v>
      </c>
      <c r="EG41" s="44">
        <v>1967.78104454512</v>
      </c>
      <c r="EH41" s="44">
        <v>5.2042955704699203</v>
      </c>
      <c r="EI41" s="44">
        <v>163.44811298826801</v>
      </c>
      <c r="EJ41" s="44">
        <v>5.36201841108885</v>
      </c>
      <c r="EK41" s="44">
        <v>84.575978915785598</v>
      </c>
      <c r="EL41" s="44">
        <v>1941.04780832557</v>
      </c>
      <c r="EM41" s="44">
        <v>139338.71107441801</v>
      </c>
      <c r="EN41" s="44">
        <v>203.308979769654</v>
      </c>
      <c r="EO41" s="44">
        <v>1194.85845586654</v>
      </c>
      <c r="EP41" s="44">
        <v>2.9720043767801698</v>
      </c>
      <c r="EQ41" s="44">
        <v>137.69104427001</v>
      </c>
    </row>
    <row r="42" spans="1:147" x14ac:dyDescent="0.2">
      <c r="A42" t="s">
        <v>875</v>
      </c>
      <c r="C42">
        <v>262</v>
      </c>
      <c r="D42">
        <v>32</v>
      </c>
      <c r="E42" s="25">
        <v>104.506</v>
      </c>
      <c r="F42" s="25">
        <v>92.394999999999996</v>
      </c>
      <c r="G42" s="25">
        <f t="shared" si="30"/>
        <v>76.300333333333342</v>
      </c>
      <c r="H42" s="25">
        <v>26.856000000000002</v>
      </c>
      <c r="I42" s="25">
        <v>26.856000000000002</v>
      </c>
      <c r="J42" s="25">
        <v>26.856000000000002</v>
      </c>
      <c r="K42" s="25">
        <v>10136.835116375041</v>
      </c>
      <c r="L42" s="25">
        <v>5577.4871970550003</v>
      </c>
      <c r="M42" s="25">
        <v>156125.51051921168</v>
      </c>
      <c r="N42" s="25">
        <f t="shared" si="3"/>
        <v>491914.418323736</v>
      </c>
      <c r="O42" s="25">
        <f t="shared" si="4"/>
        <v>2.0606907906699825</v>
      </c>
      <c r="P42" s="25">
        <v>6.4927474585440512</v>
      </c>
      <c r="Q42" s="25">
        <f t="shared" si="5"/>
        <v>755960.25393836352</v>
      </c>
      <c r="R42" s="8">
        <v>0.29088625142364749</v>
      </c>
      <c r="S42" s="8">
        <v>3.6342949645710547E-2</v>
      </c>
      <c r="T42" s="24">
        <v>7003.4003603009432</v>
      </c>
      <c r="U42" s="24">
        <v>1610.304632201352</v>
      </c>
      <c r="V42" s="24">
        <f t="shared" si="23"/>
        <v>1506.5063450288633</v>
      </c>
      <c r="W42" s="24">
        <v>6916.7126261688909</v>
      </c>
      <c r="X42" s="24">
        <v>7008.8845624129581</v>
      </c>
      <c r="Y42" s="25">
        <v>2.6967628187618509</v>
      </c>
      <c r="Z42" s="109">
        <v>5.5627570838080911E-2</v>
      </c>
      <c r="AA42" s="110">
        <f t="shared" si="24"/>
        <v>6551.9696513246736</v>
      </c>
      <c r="AB42" s="24">
        <f t="shared" si="25"/>
        <v>11754.873796747477</v>
      </c>
      <c r="AC42" s="24">
        <v>10997.168862145643</v>
      </c>
      <c r="AD42" s="24">
        <f t="shared" si="26"/>
        <v>10997.168862145643</v>
      </c>
      <c r="AE42" s="24">
        <f t="shared" si="27"/>
        <v>1614.4987328836326</v>
      </c>
      <c r="AF42" s="24">
        <f t="shared" si="28"/>
        <v>12611.667595029276</v>
      </c>
      <c r="AG42" s="24">
        <f t="shared" si="29"/>
        <v>9382.670129262011</v>
      </c>
      <c r="AH42" s="111">
        <v>4751.4734364465339</v>
      </c>
      <c r="AI42" s="24">
        <f t="shared" si="31"/>
        <v>4445.1992108209697</v>
      </c>
      <c r="AJ42" s="24">
        <f t="shared" si="10"/>
        <v>116.29767836772881</v>
      </c>
      <c r="AK42" s="112">
        <v>232.59535673545761</v>
      </c>
      <c r="AL42" s="8">
        <v>2.0197613259590312</v>
      </c>
      <c r="AM42" s="8">
        <f t="shared" si="11"/>
        <v>3.7221851180185284E-2</v>
      </c>
      <c r="AN42" s="94">
        <v>7.4443702360370567E-2</v>
      </c>
      <c r="AO42" s="24">
        <v>1477.9309317800398</v>
      </c>
      <c r="AP42" s="24">
        <f t="shared" si="32"/>
        <v>1382.6652930863877</v>
      </c>
      <c r="AQ42" s="24">
        <f t="shared" si="13"/>
        <v>19.222486984515292</v>
      </c>
      <c r="AR42" s="112">
        <v>38.444973969030585</v>
      </c>
      <c r="AS42" s="24">
        <v>3050.5551491086717</v>
      </c>
      <c r="AT42" s="24">
        <f t="shared" si="33"/>
        <v>2853.9200571696806</v>
      </c>
      <c r="AU42" s="24">
        <f t="shared" si="15"/>
        <v>57.608224996252254</v>
      </c>
      <c r="AV42" s="112">
        <v>115.21644999250451</v>
      </c>
      <c r="AW42" s="24">
        <v>513.28902708599571</v>
      </c>
      <c r="AX42" s="24">
        <f t="shared" si="34"/>
        <v>480.20303778276332</v>
      </c>
      <c r="AY42" s="24">
        <f t="shared" si="17"/>
        <v>16.246115091175973</v>
      </c>
      <c r="AZ42" s="112">
        <v>32.492230182351946</v>
      </c>
      <c r="BA42" s="25">
        <f t="shared" si="18"/>
        <v>2.8793347486316505</v>
      </c>
      <c r="BC42" s="24">
        <f t="shared" si="35"/>
        <v>59.578694602733663</v>
      </c>
      <c r="BD42" s="8">
        <v>43.84</v>
      </c>
      <c r="BE42" s="8">
        <v>3.8759999999999999</v>
      </c>
      <c r="BF42" s="8">
        <v>14.643000000000001</v>
      </c>
      <c r="BG42" s="8">
        <v>3.5539999999999998</v>
      </c>
      <c r="BH42" s="8">
        <v>8.9369999999999994</v>
      </c>
      <c r="BI42" s="8">
        <f t="shared" si="19"/>
        <v>12.1348892</v>
      </c>
      <c r="BJ42" s="8">
        <v>0.14899999999999999</v>
      </c>
      <c r="BK42" s="8">
        <v>6.8019999999999996</v>
      </c>
      <c r="BL42" s="8">
        <v>10.436999999999999</v>
      </c>
      <c r="BM42" s="8">
        <v>3.5680000000000001</v>
      </c>
      <c r="BN42" s="8">
        <v>1.5389999999999999</v>
      </c>
      <c r="BO42" s="8">
        <v>0</v>
      </c>
      <c r="BP42" s="8">
        <v>0.76700000000000002</v>
      </c>
      <c r="BQ42" s="8">
        <v>1.8879999999999999</v>
      </c>
      <c r="BR42">
        <f t="shared" si="20"/>
        <v>6.89</v>
      </c>
      <c r="BS42">
        <v>-6.89</v>
      </c>
      <c r="BT42">
        <v>106.89</v>
      </c>
      <c r="BU42">
        <v>0.92900000000000005</v>
      </c>
      <c r="BV42" s="24">
        <v>624.69999999999993</v>
      </c>
      <c r="BW42" s="25">
        <v>81.0341770836189</v>
      </c>
      <c r="BX42" s="25">
        <v>81.566008668882546</v>
      </c>
      <c r="BY42" s="25">
        <v>82.362654880740095</v>
      </c>
      <c r="BZ42" s="24">
        <v>1167.5185169433</v>
      </c>
      <c r="CA42">
        <v>7380</v>
      </c>
      <c r="CB42">
        <v>6660</v>
      </c>
      <c r="CC42">
        <v>8050</v>
      </c>
      <c r="CD42" s="25">
        <v>25.62237348327908</v>
      </c>
      <c r="CE42" s="25">
        <v>23.254809115122821</v>
      </c>
      <c r="CF42" s="95">
        <v>27.825523659202261</v>
      </c>
      <c r="CG42" s="8">
        <v>0.14169431721137149</v>
      </c>
      <c r="CH42" s="8">
        <v>0.85830568278862851</v>
      </c>
      <c r="CI42" s="8"/>
      <c r="CJ42" t="s">
        <v>451</v>
      </c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t="s">
        <v>452</v>
      </c>
      <c r="DY42" s="25">
        <v>1.7933770680044001</v>
      </c>
      <c r="DZ42" s="25">
        <v>105.132927671739</v>
      </c>
      <c r="EA42" s="25">
        <v>225097.90153797399</v>
      </c>
      <c r="EB42" s="25">
        <v>434.75875994128398</v>
      </c>
      <c r="EC42" s="25">
        <v>180237</v>
      </c>
      <c r="ED42" s="25">
        <v>180273.20820948901</v>
      </c>
      <c r="EE42" s="25">
        <v>27.845741565003099</v>
      </c>
      <c r="EF42" s="25">
        <v>1883.37958491013</v>
      </c>
      <c r="EG42" s="25">
        <v>2011.6983780206101</v>
      </c>
      <c r="EH42" s="25">
        <v>5.6040603188334002</v>
      </c>
      <c r="EI42" s="25">
        <v>266.13973325642002</v>
      </c>
      <c r="EJ42" s="25">
        <v>7.76770183337488</v>
      </c>
      <c r="EK42" s="25">
        <v>139.64223565015499</v>
      </c>
      <c r="EL42" s="25">
        <v>1829.61298981001</v>
      </c>
      <c r="EM42" s="25">
        <v>130498.349722946</v>
      </c>
      <c r="EN42" s="25">
        <v>176.23009271937099</v>
      </c>
      <c r="EO42" s="25">
        <v>1317.5470808248699</v>
      </c>
      <c r="EP42" s="25">
        <v>2.9195885838735398</v>
      </c>
      <c r="EQ42" s="25">
        <v>129.20678562427099</v>
      </c>
    </row>
    <row r="43" spans="1:147" x14ac:dyDescent="0.2">
      <c r="A43" t="s">
        <v>876</v>
      </c>
      <c r="B43">
        <v>55</v>
      </c>
      <c r="C43">
        <v>55</v>
      </c>
      <c r="D43">
        <v>7</v>
      </c>
      <c r="E43" s="25">
        <v>26.524000000000001</v>
      </c>
      <c r="F43" s="25">
        <v>22.486000000000001</v>
      </c>
      <c r="G43" s="25">
        <f t="shared" si="30"/>
        <v>18.670000000000002</v>
      </c>
      <c r="H43" s="25">
        <v>6.7169999999999996</v>
      </c>
      <c r="I43" s="25">
        <v>6.7169999999999996</v>
      </c>
      <c r="J43" s="25">
        <v>6.7169999999999996</v>
      </c>
      <c r="K43" s="25">
        <v>158.60045999546998</v>
      </c>
      <c r="L43" s="25">
        <v>297.78597988199999</v>
      </c>
      <c r="M43" s="25">
        <v>1887.0943925713332</v>
      </c>
      <c r="N43" s="25">
        <f t="shared" si="3"/>
        <v>7350.8559525421342</v>
      </c>
      <c r="O43" s="25">
        <f t="shared" si="4"/>
        <v>2.1575781244988406</v>
      </c>
      <c r="P43" s="25">
        <v>8.404479427198277</v>
      </c>
      <c r="Q43" s="25">
        <f t="shared" si="5"/>
        <v>11490.267881038722</v>
      </c>
      <c r="R43" s="8">
        <v>0.27297403275843413</v>
      </c>
      <c r="S43" s="8">
        <v>1.090292995843223E-2</v>
      </c>
      <c r="T43" s="24">
        <v>8445.2415364140616</v>
      </c>
      <c r="U43" s="24">
        <v>1796.2010333039671</v>
      </c>
      <c r="V43" s="24">
        <f t="shared" si="23"/>
        <v>1614.417610375667</v>
      </c>
      <c r="W43" s="24">
        <v>8339.1093092855372</v>
      </c>
      <c r="X43" s="24">
        <v>8332.4679511930008</v>
      </c>
      <c r="Y43" s="25">
        <v>2.716564863876886</v>
      </c>
      <c r="Z43" s="109">
        <v>5.259569239882339E-2</v>
      </c>
      <c r="AA43" s="110">
        <f t="shared" si="24"/>
        <v>7590.5460510642288</v>
      </c>
      <c r="AB43" s="24">
        <f t="shared" si="25"/>
        <v>12019.232922299261</v>
      </c>
      <c r="AC43" s="24">
        <v>10802.833832733471</v>
      </c>
      <c r="AD43" s="24">
        <f t="shared" si="26"/>
        <v>10802.833832733471</v>
      </c>
      <c r="AE43" s="24">
        <f t="shared" si="27"/>
        <v>1811.5015213442091</v>
      </c>
      <c r="AF43" s="24">
        <f t="shared" si="28"/>
        <v>12614.335354077681</v>
      </c>
      <c r="AG43" s="24">
        <f t="shared" si="29"/>
        <v>8991.332311389262</v>
      </c>
      <c r="AH43" s="111">
        <v>3573.9913858852001</v>
      </c>
      <c r="AI43" s="24">
        <f t="shared" si="31"/>
        <v>3212.287781669243</v>
      </c>
      <c r="AJ43" s="24">
        <f t="shared" si="10"/>
        <v>234.94597206622853</v>
      </c>
      <c r="AK43" s="112">
        <v>469.89194413245707</v>
      </c>
      <c r="AL43" s="8">
        <v>1.5700713285710635</v>
      </c>
      <c r="AM43" s="8">
        <f t="shared" si="11"/>
        <v>2.9377359181349628E-2</v>
      </c>
      <c r="AN43" s="94">
        <v>5.8754718362699257E-2</v>
      </c>
      <c r="AO43" s="24">
        <v>1660.6253252075667</v>
      </c>
      <c r="AP43" s="24">
        <f t="shared" si="32"/>
        <v>1492.5627585902989</v>
      </c>
      <c r="AQ43" s="24">
        <f t="shared" si="13"/>
        <v>26.561700871437807</v>
      </c>
      <c r="AR43" s="112">
        <v>53.123401742875615</v>
      </c>
      <c r="AS43" s="24">
        <v>2434.1535553940757</v>
      </c>
      <c r="AT43" s="24">
        <f t="shared" si="33"/>
        <v>2187.8065390922843</v>
      </c>
      <c r="AU43" s="24">
        <f t="shared" si="15"/>
        <v>56.052550210618335</v>
      </c>
      <c r="AV43" s="112">
        <v>112.10510042123667</v>
      </c>
      <c r="AW43" s="24">
        <v>168.11422770700815</v>
      </c>
      <c r="AX43" s="24">
        <f t="shared" si="34"/>
        <v>151.10033049344611</v>
      </c>
      <c r="AY43" s="24">
        <f t="shared" si="17"/>
        <v>5.0865346963808058</v>
      </c>
      <c r="AZ43" s="112">
        <v>10.173069392761612</v>
      </c>
      <c r="BA43" s="25">
        <f t="shared" si="18"/>
        <v>9.8779582659816754</v>
      </c>
      <c r="BC43" s="24">
        <f t="shared" si="35"/>
        <v>70.264396996131268</v>
      </c>
      <c r="BD43" s="8">
        <v>45.058999999999997</v>
      </c>
      <c r="BE43" s="8">
        <v>3.6949999999999998</v>
      </c>
      <c r="BF43" s="8">
        <v>14.797000000000001</v>
      </c>
      <c r="BG43" s="8">
        <v>3.5179999999999998</v>
      </c>
      <c r="BH43" s="8">
        <v>8.9710000000000001</v>
      </c>
      <c r="BI43" s="8">
        <f t="shared" si="19"/>
        <v>12.1364964</v>
      </c>
      <c r="BJ43" s="8">
        <v>0.13100000000000001</v>
      </c>
      <c r="BK43" s="8">
        <v>6.83</v>
      </c>
      <c r="BL43" s="8">
        <v>10.244999999999999</v>
      </c>
      <c r="BM43" s="8">
        <v>3.33</v>
      </c>
      <c r="BN43" s="8">
        <v>1.9390000000000001</v>
      </c>
      <c r="BO43" s="8">
        <v>2E-3</v>
      </c>
      <c r="BP43" s="8">
        <v>7.8E-2</v>
      </c>
      <c r="BQ43" s="8">
        <v>1.405</v>
      </c>
      <c r="BR43">
        <f t="shared" si="20"/>
        <v>11.26</v>
      </c>
      <c r="BS43">
        <v>-11.26</v>
      </c>
      <c r="BT43">
        <v>111.26</v>
      </c>
      <c r="BU43">
        <v>0.88800000000000001</v>
      </c>
      <c r="BV43" s="24"/>
      <c r="BW43" s="25">
        <v>81.819520205295674</v>
      </c>
      <c r="BX43" s="25">
        <v>81.566008668882546</v>
      </c>
      <c r="BY43" s="25">
        <v>82.362654880740095</v>
      </c>
      <c r="BZ43" s="24">
        <v>1175.1050825510299</v>
      </c>
      <c r="CA43">
        <v>7440</v>
      </c>
      <c r="CB43">
        <v>6590</v>
      </c>
      <c r="CC43">
        <v>8230</v>
      </c>
      <c r="CD43" s="25">
        <v>25.819670513958769</v>
      </c>
      <c r="CE43" s="25">
        <v>23.024629245996511</v>
      </c>
      <c r="CF43" s="95">
        <v>28.417414751241331</v>
      </c>
      <c r="CG43" s="8">
        <v>8.9401735485563238E-2</v>
      </c>
      <c r="CH43" s="8">
        <v>0.91059826451443682</v>
      </c>
      <c r="CI43" s="8"/>
      <c r="CJ43" t="s">
        <v>453</v>
      </c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t="s">
        <v>458</v>
      </c>
      <c r="DY43" s="25">
        <v>2.0144483879975299</v>
      </c>
      <c r="DZ43" s="25">
        <v>140.27511798078399</v>
      </c>
      <c r="EA43" s="25">
        <v>229340.79714700399</v>
      </c>
      <c r="EB43" s="25">
        <v>423.98344413888998</v>
      </c>
      <c r="EC43" s="25">
        <v>181546</v>
      </c>
      <c r="ED43" s="25">
        <v>181682.14765849101</v>
      </c>
      <c r="EE43" s="25">
        <v>55.275676800717001</v>
      </c>
      <c r="EF43" s="25">
        <v>2012.2512924805601</v>
      </c>
      <c r="EG43" s="25">
        <v>2230.7681822249601</v>
      </c>
      <c r="EH43" s="25">
        <v>5.0186044822221199</v>
      </c>
      <c r="EI43" s="25">
        <v>228.326109650467</v>
      </c>
      <c r="EJ43" s="25">
        <v>7.1453861022677598</v>
      </c>
      <c r="EK43" s="25">
        <v>143.72867618942101</v>
      </c>
      <c r="EL43" s="25">
        <v>1817.8257781345601</v>
      </c>
      <c r="EM43" s="25">
        <v>129854.206802728</v>
      </c>
      <c r="EN43" s="25">
        <v>176.04943514933501</v>
      </c>
      <c r="EO43" s="25">
        <v>1382.4157704199499</v>
      </c>
      <c r="EP43" s="25">
        <v>3.1072751213921399</v>
      </c>
      <c r="EQ43" s="25">
        <v>130.28026350178499</v>
      </c>
    </row>
    <row r="44" spans="1:147" x14ac:dyDescent="0.2">
      <c r="A44" t="s">
        <v>877</v>
      </c>
      <c r="B44">
        <v>255</v>
      </c>
      <c r="C44">
        <v>255</v>
      </c>
      <c r="D44">
        <v>36</v>
      </c>
      <c r="E44" s="25">
        <v>87.338999999999999</v>
      </c>
      <c r="F44" s="25">
        <v>70.328999999999994</v>
      </c>
      <c r="G44" s="25">
        <f t="shared" si="30"/>
        <v>64.555999999999997</v>
      </c>
      <c r="H44" s="25">
        <v>32.317</v>
      </c>
      <c r="I44" s="25">
        <v>32.317</v>
      </c>
      <c r="J44" s="25">
        <v>32.317</v>
      </c>
      <c r="K44" s="25">
        <v>17663.2864648168</v>
      </c>
      <c r="L44" s="25"/>
      <c r="M44" s="25">
        <v>115724.03176403999</v>
      </c>
      <c r="N44" s="25">
        <f t="shared" si="3"/>
        <v>253416.34222462022</v>
      </c>
      <c r="O44" s="25">
        <f t="shared" si="4"/>
        <v>6.9700660619434807</v>
      </c>
      <c r="P44" s="25">
        <v>15.26328299797923</v>
      </c>
      <c r="Q44" s="25">
        <f t="shared" si="5"/>
        <v>393794.41458905756</v>
      </c>
      <c r="R44" s="8">
        <v>0.337204365728698</v>
      </c>
      <c r="S44" s="8">
        <v>2.7722763618509279E-3</v>
      </c>
      <c r="T44" s="24">
        <v>19062.39134174521</v>
      </c>
      <c r="U44" s="24">
        <v>3917.5155460708652</v>
      </c>
      <c r="V44" s="24">
        <f t="shared" si="23"/>
        <v>3917.5155460708652</v>
      </c>
      <c r="W44" s="24">
        <v>18842.188290539169</v>
      </c>
      <c r="X44" s="24">
        <v>18955.298176797831</v>
      </c>
      <c r="Y44" s="25">
        <v>2.7</v>
      </c>
      <c r="AA44" s="110">
        <f t="shared" si="24"/>
        <v>19062.39134174521</v>
      </c>
      <c r="AB44" s="24"/>
      <c r="AC44" s="24"/>
      <c r="AD44" s="24"/>
      <c r="AE44" s="24"/>
      <c r="AF44" s="24"/>
      <c r="AG44" s="24"/>
      <c r="AH44" s="111"/>
      <c r="AI44" s="24"/>
      <c r="AJ44" s="24"/>
      <c r="AK44" s="112"/>
      <c r="AL44" s="8"/>
      <c r="AM44" s="8"/>
      <c r="AN44" s="94"/>
      <c r="AO44" s="24"/>
      <c r="AP44" s="24"/>
      <c r="AQ44" s="24"/>
      <c r="AR44" s="112"/>
      <c r="AS44" s="24"/>
      <c r="AT44" s="24"/>
      <c r="AU44" s="24"/>
      <c r="AV44" s="112"/>
      <c r="AW44" s="24"/>
      <c r="AX44" s="24"/>
      <c r="AY44" s="24"/>
      <c r="AZ44" s="112"/>
      <c r="BA44" s="25"/>
      <c r="BC44" s="24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S44"/>
      <c r="BV44" s="24"/>
      <c r="BW44" s="25"/>
      <c r="BX44" s="25">
        <v>80.639921411419706</v>
      </c>
      <c r="BY44" s="25">
        <v>82.218719563414325</v>
      </c>
      <c r="BZ44" s="24"/>
      <c r="CD44" s="25"/>
      <c r="CE44" s="25"/>
      <c r="CF44" s="95"/>
      <c r="CG44" s="8">
        <v>0.14171158566058059</v>
      </c>
      <c r="CH44" s="8">
        <v>0.85828841433941949</v>
      </c>
      <c r="CI44" s="8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</row>
    <row r="45" spans="1:147" x14ac:dyDescent="0.2">
      <c r="A45" t="s">
        <v>878</v>
      </c>
      <c r="B45">
        <v>80</v>
      </c>
      <c r="C45">
        <v>75</v>
      </c>
      <c r="D45">
        <v>23</v>
      </c>
      <c r="E45" s="25">
        <v>72.713999999999999</v>
      </c>
      <c r="F45" s="25">
        <v>52.896000000000001</v>
      </c>
      <c r="G45" s="25">
        <f t="shared" si="30"/>
        <v>49.536666666666669</v>
      </c>
      <c r="H45" s="25">
        <v>19.100999999999999</v>
      </c>
      <c r="I45" s="25">
        <v>19.100999999999999</v>
      </c>
      <c r="J45" s="25">
        <v>19.100999999999999</v>
      </c>
      <c r="K45" s="25">
        <v>3647.0919383541891</v>
      </c>
      <c r="L45" s="25"/>
      <c r="M45" s="25">
        <v>46296.38718528</v>
      </c>
      <c r="N45" s="25">
        <f t="shared" si="3"/>
        <v>126419.33031180481</v>
      </c>
      <c r="O45" s="25">
        <f t="shared" si="4"/>
        <v>2.8849163568252427</v>
      </c>
      <c r="P45" s="25">
        <v>7.8777031213221465</v>
      </c>
      <c r="Q45" s="25">
        <f t="shared" si="5"/>
        <v>199601.84113333633</v>
      </c>
      <c r="R45" s="8">
        <v>0.44096230918776608</v>
      </c>
      <c r="S45" s="8">
        <v>1.0881824575076251E-2</v>
      </c>
      <c r="T45" s="24">
        <v>12882.31648486793</v>
      </c>
      <c r="U45" s="24">
        <v>2591.0782416149568</v>
      </c>
      <c r="V45" s="24">
        <f t="shared" si="23"/>
        <v>2489.0280899279128</v>
      </c>
      <c r="W45" s="24">
        <v>13024.202851397429</v>
      </c>
      <c r="X45" s="24">
        <v>13013.084957126979</v>
      </c>
      <c r="Y45" s="25">
        <v>2.6965415448023742</v>
      </c>
      <c r="Z45" s="109">
        <v>5.7210945365269307E-2</v>
      </c>
      <c r="AA45" s="110">
        <f t="shared" si="24"/>
        <v>12374.943789498493</v>
      </c>
      <c r="AB45" s="24">
        <f t="shared" si="25"/>
        <v>18521.605643728682</v>
      </c>
      <c r="AC45" s="24">
        <v>17792.128380142829</v>
      </c>
      <c r="AD45" s="24">
        <f t="shared" si="26"/>
        <v>17792.128380142829</v>
      </c>
      <c r="AE45" s="24">
        <f t="shared" si="27"/>
        <v>2595.8134761293318</v>
      </c>
      <c r="AF45" s="24">
        <f t="shared" si="28"/>
        <v>20387.941856272162</v>
      </c>
      <c r="AG45" s="24">
        <f t="shared" si="29"/>
        <v>15196.314904013498</v>
      </c>
      <c r="AH45" s="111">
        <v>5639.2891588607517</v>
      </c>
      <c r="AI45" s="24">
        <f>AH45/(1+(BR45/100))</f>
        <v>5417.1845906443341</v>
      </c>
      <c r="AJ45" s="24">
        <f t="shared" si="10"/>
        <v>156.71996900263994</v>
      </c>
      <c r="AK45" s="112">
        <v>313.43993800527988</v>
      </c>
      <c r="AL45" s="8">
        <v>2.2367401667028357</v>
      </c>
      <c r="AM45" s="8">
        <f t="shared" si="11"/>
        <v>3.555108889786502E-2</v>
      </c>
      <c r="AN45" s="94">
        <v>7.110217779573004E-2</v>
      </c>
      <c r="AO45" s="24">
        <v>1643.5886275263754</v>
      </c>
      <c r="AP45" s="24">
        <f>AO45/(1+(BR45/100))</f>
        <v>1578.8555499773061</v>
      </c>
      <c r="AQ45" s="24">
        <f t="shared" si="13"/>
        <v>20.435018321470842</v>
      </c>
      <c r="AR45" s="112">
        <v>40.870036642941685</v>
      </c>
      <c r="AS45" s="24">
        <v>3715.070753480501</v>
      </c>
      <c r="AT45" s="24">
        <f>AS45/(1+(BR45/100))</f>
        <v>3568.7519245730082</v>
      </c>
      <c r="AU45" s="24">
        <f t="shared" si="15"/>
        <v>65.442230665546631</v>
      </c>
      <c r="AV45" s="112">
        <v>130.88446133109326</v>
      </c>
      <c r="AW45" s="24">
        <v>619.86949030374421</v>
      </c>
      <c r="AX45" s="24">
        <f>AW45/(1+(BR45/100))</f>
        <v>595.4558024051338</v>
      </c>
      <c r="AY45" s="24">
        <f t="shared" si="17"/>
        <v>17.675762181865103</v>
      </c>
      <c r="AZ45" s="112">
        <v>35.351524363730206</v>
      </c>
      <c r="BA45" s="25">
        <f t="shared" si="18"/>
        <v>2.6515075402743169</v>
      </c>
      <c r="BB45">
        <v>1</v>
      </c>
      <c r="BC45" s="24">
        <f>((AA45)/(AD45))*100</f>
        <v>69.55291421632127</v>
      </c>
      <c r="BD45" s="8">
        <v>43.051000000000002</v>
      </c>
      <c r="BE45" s="8">
        <v>4.0149999999999997</v>
      </c>
      <c r="BF45" s="8">
        <v>14.36</v>
      </c>
      <c r="BG45" s="8">
        <v>3.6659999999999999</v>
      </c>
      <c r="BH45" s="8">
        <v>8.9009999999999998</v>
      </c>
      <c r="BI45" s="8">
        <f t="shared" si="19"/>
        <v>12.199666799999999</v>
      </c>
      <c r="BJ45" s="8">
        <v>0.13900000000000001</v>
      </c>
      <c r="BK45" s="8">
        <v>6.3940000000000001</v>
      </c>
      <c r="BL45" s="8">
        <v>11.478999999999999</v>
      </c>
      <c r="BM45" s="8">
        <v>3.4849999999999999</v>
      </c>
      <c r="BN45" s="8">
        <v>1.383</v>
      </c>
      <c r="BO45" s="8">
        <v>0</v>
      </c>
      <c r="BP45" s="8">
        <v>0.98099999999999998</v>
      </c>
      <c r="BQ45" s="8">
        <v>2.1469999999999998</v>
      </c>
      <c r="BR45">
        <f t="shared" si="20"/>
        <v>4.0999999999999996</v>
      </c>
      <c r="BS45">
        <v>-4.0999999999999996</v>
      </c>
      <c r="BT45">
        <v>104.1</v>
      </c>
      <c r="BU45">
        <v>0.95499999999999996</v>
      </c>
      <c r="BV45" s="24">
        <v>601.4</v>
      </c>
      <c r="BW45" s="25">
        <v>80.668194862673673</v>
      </c>
      <c r="BX45" s="25">
        <v>80.639921411419706</v>
      </c>
      <c r="BY45" s="25">
        <v>82.218719563414325</v>
      </c>
      <c r="BZ45" s="24">
        <v>1150.57347845913</v>
      </c>
      <c r="CA45">
        <v>9470</v>
      </c>
      <c r="CB45">
        <v>8600</v>
      </c>
      <c r="CC45">
        <v>10280</v>
      </c>
      <c r="CD45" s="25">
        <v>32.494886718621551</v>
      </c>
      <c r="CE45" s="25">
        <v>29.634079773766071</v>
      </c>
      <c r="CF45" s="95">
        <v>35.158396632797341</v>
      </c>
      <c r="CG45" s="8"/>
      <c r="CH45" s="8"/>
      <c r="CI45" s="8">
        <v>0.67782395186565436</v>
      </c>
      <c r="CJ45" t="s">
        <v>471</v>
      </c>
      <c r="CK45" s="25">
        <v>99947.712963897095</v>
      </c>
      <c r="CL45" s="25">
        <v>85478.268634199398</v>
      </c>
      <c r="CM45" s="25">
        <v>89683.101943125803</v>
      </c>
      <c r="CN45" s="25">
        <v>36.845602404723898</v>
      </c>
      <c r="CO45" s="25">
        <v>25123.104372313399</v>
      </c>
      <c r="CP45" s="25">
        <v>365.17684887651899</v>
      </c>
      <c r="CQ45" s="25">
        <v>29.291406797663999</v>
      </c>
      <c r="CR45" s="25">
        <v>38.2179968634752</v>
      </c>
      <c r="CS45" s="25">
        <v>57.446517518679201</v>
      </c>
      <c r="CT45" s="25">
        <v>141.77396433059801</v>
      </c>
      <c r="CU45" s="25">
        <v>113.950961789999</v>
      </c>
      <c r="CV45" s="25">
        <v>26.893864039830401</v>
      </c>
      <c r="CW45" s="25">
        <v>1.78067092102697</v>
      </c>
      <c r="CX45" s="25">
        <v>32.3501749769475</v>
      </c>
      <c r="CY45" s="25">
        <v>1123.6282707834</v>
      </c>
      <c r="CZ45" s="25">
        <v>35.719717461319597</v>
      </c>
      <c r="DA45" s="25">
        <v>309.98364543104901</v>
      </c>
      <c r="DB45" s="25">
        <v>73.257460148547196</v>
      </c>
      <c r="DC45" s="25">
        <v>1.2708619393753</v>
      </c>
      <c r="DD45" s="25">
        <v>490.411477113812</v>
      </c>
      <c r="DE45" s="25">
        <v>73.553876747366601</v>
      </c>
      <c r="DF45" s="25">
        <v>146.04783161193299</v>
      </c>
      <c r="DG45" s="25">
        <v>16.8926517473998</v>
      </c>
      <c r="DH45" s="25">
        <v>67.641229006160202</v>
      </c>
      <c r="DI45" s="25">
        <v>11.920769300082</v>
      </c>
      <c r="DJ45" s="25">
        <v>3.8648850833108601</v>
      </c>
      <c r="DK45" s="25">
        <v>10.8376443652906</v>
      </c>
      <c r="DL45" s="25">
        <v>1.38375758428449</v>
      </c>
      <c r="DM45" s="25">
        <v>7.5483319348600197</v>
      </c>
      <c r="DN45" s="25">
        <v>1.29924151054961</v>
      </c>
      <c r="DO45" s="25">
        <v>3.2098342696916999</v>
      </c>
      <c r="DP45" s="25">
        <v>0.43145332712976803</v>
      </c>
      <c r="DQ45" s="25">
        <v>2.6062492372235502</v>
      </c>
      <c r="DR45" s="25">
        <v>0.34693714100966999</v>
      </c>
      <c r="DS45" s="25">
        <v>6.8254833568839404</v>
      </c>
      <c r="DT45" s="25">
        <v>4.0993935193948801</v>
      </c>
      <c r="DU45" s="25">
        <v>2.6705443646472302</v>
      </c>
      <c r="DV45" s="25">
        <v>6.48438179391938</v>
      </c>
      <c r="DW45" s="25">
        <v>1.9104083463021599</v>
      </c>
      <c r="DX45" t="s">
        <v>472</v>
      </c>
      <c r="DY45" s="25">
        <v>2.66528959771493</v>
      </c>
      <c r="DZ45" s="25">
        <v>114.08890321102901</v>
      </c>
      <c r="EA45" s="25">
        <v>254162.68541467201</v>
      </c>
      <c r="EB45" s="25">
        <v>312.19790765003899</v>
      </c>
      <c r="EC45" s="25">
        <v>182139</v>
      </c>
      <c r="ED45" s="25">
        <v>182589.49326880701</v>
      </c>
      <c r="EE45" s="25">
        <v>146.75699253373301</v>
      </c>
      <c r="EF45" s="25">
        <v>2208.2275336040698</v>
      </c>
      <c r="EG45" s="25">
        <v>2368.8725914688698</v>
      </c>
      <c r="EH45" s="25">
        <v>5.0471975867654697</v>
      </c>
      <c r="EI45" s="25">
        <v>187.51941054272299</v>
      </c>
      <c r="EJ45" s="25">
        <v>5.8720635304200703</v>
      </c>
      <c r="EK45" s="25">
        <v>95.092110531354905</v>
      </c>
      <c r="EL45" s="25">
        <v>2013.6744262012101</v>
      </c>
      <c r="EM45" s="25">
        <v>137731.108551374</v>
      </c>
      <c r="EN45" s="25">
        <v>193.93279629558199</v>
      </c>
      <c r="EO45" s="25">
        <v>1202.2931093488301</v>
      </c>
      <c r="EP45" s="25">
        <v>2.8219604489350099</v>
      </c>
      <c r="EQ45" s="25">
        <v>132.97453794238399</v>
      </c>
    </row>
    <row r="46" spans="1:147" x14ac:dyDescent="0.2">
      <c r="A46" t="s">
        <v>879</v>
      </c>
      <c r="B46">
        <v>35</v>
      </c>
      <c r="C46">
        <v>35</v>
      </c>
      <c r="D46">
        <v>14</v>
      </c>
      <c r="E46" s="25">
        <v>78.156000000000006</v>
      </c>
      <c r="F46" s="25">
        <v>43.787999999999997</v>
      </c>
      <c r="G46" s="25">
        <f t="shared" si="30"/>
        <v>45.314666666666675</v>
      </c>
      <c r="H46" s="25">
        <v>13.939</v>
      </c>
      <c r="I46" s="25">
        <v>13.939</v>
      </c>
      <c r="J46" s="25">
        <v>13.939</v>
      </c>
      <c r="K46" s="25">
        <v>1417.3374154599433</v>
      </c>
      <c r="L46" s="25"/>
      <c r="M46" s="25">
        <v>25074.014172480001</v>
      </c>
      <c r="N46" s="25">
        <f t="shared" si="3"/>
        <v>109200.91372317504</v>
      </c>
      <c r="O46" s="25">
        <f t="shared" si="4"/>
        <v>1.2979171759065149</v>
      </c>
      <c r="P46" s="25">
        <v>5.6526147178122867</v>
      </c>
      <c r="Q46" s="25">
        <f t="shared" si="5"/>
        <v>179189.65128261602</v>
      </c>
      <c r="R46" s="8">
        <v>0.37045912256550212</v>
      </c>
      <c r="S46" s="8">
        <v>3.3775953211872272E-3</v>
      </c>
      <c r="T46" s="24">
        <v>7755.7877354132679</v>
      </c>
      <c r="U46" s="24">
        <v>1527.1557005102759</v>
      </c>
      <c r="V46" s="24">
        <f t="shared" si="23"/>
        <v>1527.1557005102759</v>
      </c>
      <c r="W46" s="24">
        <v>7812.6854715508734</v>
      </c>
      <c r="X46" s="24">
        <v>7800.5453308411934</v>
      </c>
      <c r="Y46" s="25">
        <v>2.7</v>
      </c>
      <c r="AA46" s="110">
        <f t="shared" si="24"/>
        <v>7755.7877354132679</v>
      </c>
      <c r="AB46" s="24"/>
      <c r="AC46" s="24"/>
      <c r="AD46" s="24"/>
      <c r="AE46" s="24"/>
      <c r="AF46" s="24"/>
      <c r="AG46" s="24"/>
      <c r="AH46" s="111"/>
      <c r="AI46" s="24"/>
      <c r="AJ46" s="24"/>
      <c r="AK46" s="112"/>
      <c r="AL46" s="8"/>
      <c r="AM46" s="8"/>
      <c r="AN46" s="94"/>
      <c r="AO46" s="24"/>
      <c r="AP46" s="24"/>
      <c r="AQ46" s="24"/>
      <c r="AR46" s="112"/>
      <c r="AS46" s="24"/>
      <c r="AT46" s="24"/>
      <c r="AU46" s="24"/>
      <c r="AV46" s="112"/>
      <c r="AW46" s="24"/>
      <c r="AX46" s="24"/>
      <c r="AY46" s="24"/>
      <c r="AZ46" s="112"/>
      <c r="BA46" s="25"/>
      <c r="BC46" s="24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S46"/>
      <c r="BV46" s="24"/>
      <c r="BW46" s="25"/>
      <c r="BX46" s="25">
        <v>80.639921411419706</v>
      </c>
      <c r="BY46" s="25">
        <v>82.218719563414325</v>
      </c>
      <c r="BZ46" s="24"/>
      <c r="CD46" s="25"/>
      <c r="CE46" s="25"/>
      <c r="CF46" s="95"/>
      <c r="CG46" s="8"/>
      <c r="CH46" s="8"/>
      <c r="CI46" s="8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</row>
    <row r="47" spans="1:147" x14ac:dyDescent="0.2">
      <c r="A47" t="s">
        <v>880</v>
      </c>
      <c r="B47">
        <v>20</v>
      </c>
      <c r="C47">
        <v>20</v>
      </c>
      <c r="D47">
        <v>23</v>
      </c>
      <c r="E47" s="25">
        <v>58.481000000000002</v>
      </c>
      <c r="F47" s="25">
        <v>41.953000000000003</v>
      </c>
      <c r="G47" s="25">
        <f t="shared" si="30"/>
        <v>41.144666666666666</v>
      </c>
      <c r="H47" s="25">
        <v>14.416</v>
      </c>
      <c r="I47" s="25">
        <v>14.416</v>
      </c>
      <c r="J47" s="25">
        <v>14.416</v>
      </c>
      <c r="K47" s="25">
        <v>1567.8796329915733</v>
      </c>
      <c r="L47" s="25"/>
      <c r="M47" s="25">
        <v>29531.400673743337</v>
      </c>
      <c r="N47" s="25">
        <f t="shared" si="3"/>
        <v>64477.319462320396</v>
      </c>
      <c r="O47" s="25">
        <f t="shared" si="4"/>
        <v>2.4316762019051046</v>
      </c>
      <c r="P47" s="25">
        <v>5.3091949491768968</v>
      </c>
      <c r="Q47" s="25">
        <f t="shared" si="5"/>
        <v>102021.35952321572</v>
      </c>
      <c r="R47" s="8">
        <v>0.34012614576843131</v>
      </c>
      <c r="S47" s="8">
        <v>1.189175100546838E-2</v>
      </c>
      <c r="T47" s="24">
        <v>6717.5342285078041</v>
      </c>
      <c r="U47" s="24">
        <v>1305.0165219080311</v>
      </c>
      <c r="V47" s="24">
        <f t="shared" si="23"/>
        <v>1251.5742993267777</v>
      </c>
      <c r="W47" s="24">
        <v>6642.6668369757581</v>
      </c>
      <c r="X47" s="24">
        <v>6658.7754956047274</v>
      </c>
      <c r="Y47" s="25">
        <v>2.6881828268672479</v>
      </c>
      <c r="Z47" s="109">
        <v>5.8539045999354562E-2</v>
      </c>
      <c r="AA47" s="110">
        <f t="shared" si="24"/>
        <v>6442.4419569462016</v>
      </c>
      <c r="AB47" s="24">
        <f t="shared" si="25"/>
        <v>11852.262484607048</v>
      </c>
      <c r="AC47" s="24">
        <v>11366.896024366595</v>
      </c>
      <c r="AD47" s="24">
        <f t="shared" si="26"/>
        <v>11366.896024366595</v>
      </c>
      <c r="AE47" s="24">
        <f t="shared" si="27"/>
        <v>1320.3026981720704</v>
      </c>
      <c r="AF47" s="24">
        <f t="shared" si="28"/>
        <v>12687.198722538666</v>
      </c>
      <c r="AG47" s="24">
        <f t="shared" si="29"/>
        <v>10046.593326194525</v>
      </c>
      <c r="AH47" s="111">
        <v>5134.7282560992444</v>
      </c>
      <c r="AI47" s="24">
        <f>AH47/(1+(BR47/100))</f>
        <v>4924.4540674203936</v>
      </c>
      <c r="AJ47" s="24">
        <f t="shared" si="10"/>
        <v>200.3274627890907</v>
      </c>
      <c r="AK47" s="112">
        <v>400.65492557818141</v>
      </c>
      <c r="AL47" s="8">
        <v>2.4397779997854703</v>
      </c>
      <c r="AM47" s="8">
        <f t="shared" si="11"/>
        <v>6.2400177518504997E-2</v>
      </c>
      <c r="AN47" s="94">
        <v>0.12480035503700999</v>
      </c>
      <c r="AO47" s="24">
        <v>1745.0441083657174</v>
      </c>
      <c r="AP47" s="24">
        <f>AO47/(1+(BR47/100))</f>
        <v>1673.5821505377553</v>
      </c>
      <c r="AQ47" s="24">
        <f t="shared" si="13"/>
        <v>51.128756640647104</v>
      </c>
      <c r="AR47" s="112">
        <v>102.25751328129421</v>
      </c>
      <c r="AS47" s="24">
        <v>3798.0318632994536</v>
      </c>
      <c r="AT47" s="24">
        <f>AS47/(1+(BR47/100))</f>
        <v>3642.4972315138139</v>
      </c>
      <c r="AU47" s="24">
        <f t="shared" si="15"/>
        <v>98.07136526035886</v>
      </c>
      <c r="AV47" s="112">
        <v>196.14273052071772</v>
      </c>
      <c r="AW47" s="24">
        <v>659.97792149366342</v>
      </c>
      <c r="AX47" s="24">
        <f>AW47/(1+(BR47/100))</f>
        <v>632.95091732393155</v>
      </c>
      <c r="AY47" s="24">
        <f t="shared" si="17"/>
        <v>21.787216574667656</v>
      </c>
      <c r="AZ47" s="112">
        <v>43.574433149335313</v>
      </c>
      <c r="BA47" s="25">
        <f t="shared" si="18"/>
        <v>2.6440946757981387</v>
      </c>
      <c r="BC47" s="24">
        <f>((AA47)/(AD47))*100</f>
        <v>56.677231349137791</v>
      </c>
      <c r="BD47" s="8">
        <v>42.656999999999996</v>
      </c>
      <c r="BE47" s="8">
        <v>4.024</v>
      </c>
      <c r="BF47" s="8">
        <v>14.509</v>
      </c>
      <c r="BG47" s="8">
        <v>3.6640000000000001</v>
      </c>
      <c r="BH47" s="8">
        <v>8.9939999999999998</v>
      </c>
      <c r="BI47" s="8">
        <f t="shared" si="19"/>
        <v>12.290867200000001</v>
      </c>
      <c r="BJ47" s="8">
        <v>0.158</v>
      </c>
      <c r="BK47" s="8">
        <v>6.4569999999999999</v>
      </c>
      <c r="BL47" s="8">
        <v>11.452999999999999</v>
      </c>
      <c r="BM47" s="8">
        <v>3.4369999999999998</v>
      </c>
      <c r="BN47" s="8">
        <v>1.3149999999999999</v>
      </c>
      <c r="BO47" s="8">
        <v>0</v>
      </c>
      <c r="BP47" s="8">
        <v>0.98499999999999999</v>
      </c>
      <c r="BQ47" s="8">
        <v>2.3460000000000001</v>
      </c>
      <c r="BR47">
        <f t="shared" si="20"/>
        <v>4.2699999999999996</v>
      </c>
      <c r="BS47">
        <v>-4.2699999999999996</v>
      </c>
      <c r="BT47">
        <v>104.27</v>
      </c>
      <c r="BU47">
        <v>0.95499999999999996</v>
      </c>
      <c r="BV47" s="24">
        <v>604.9</v>
      </c>
      <c r="BW47" s="25">
        <v>80.407488497105589</v>
      </c>
      <c r="BX47" s="25">
        <v>80.639921411419706</v>
      </c>
      <c r="BY47" s="25">
        <v>82.218719563414325</v>
      </c>
      <c r="BZ47" s="24">
        <v>1148.8015113111301</v>
      </c>
      <c r="CA47">
        <v>7210</v>
      </c>
      <c r="CB47">
        <v>6680</v>
      </c>
      <c r="CC47">
        <v>7720</v>
      </c>
      <c r="CD47" s="25">
        <v>25.063365229686621</v>
      </c>
      <c r="CE47" s="25">
        <v>23.32057479201605</v>
      </c>
      <c r="CF47" s="95">
        <v>26.740389990463971</v>
      </c>
      <c r="CG47" s="8">
        <v>0.19766943337795981</v>
      </c>
      <c r="CH47" s="8">
        <v>0.80233056662204016</v>
      </c>
      <c r="CI47" s="8"/>
      <c r="CJ47" t="s">
        <v>474</v>
      </c>
      <c r="CK47" s="25">
        <v>108676.13186344699</v>
      </c>
      <c r="CL47" s="25">
        <v>85111.844064411402</v>
      </c>
      <c r="CM47" s="25">
        <v>87713.798161906394</v>
      </c>
      <c r="CN47" s="25">
        <v>34.165708927884701</v>
      </c>
      <c r="CO47" s="25">
        <v>26782.787087655699</v>
      </c>
      <c r="CP47" s="25">
        <v>368.19781619731299</v>
      </c>
      <c r="CQ47" s="25">
        <v>26.502274684209102</v>
      </c>
      <c r="CR47" s="25">
        <v>39.230407869428902</v>
      </c>
      <c r="CS47" s="25">
        <v>64.1516499425002</v>
      </c>
      <c r="CT47" s="25">
        <v>145.579776712892</v>
      </c>
      <c r="CU47" s="25">
        <v>113.614831450233</v>
      </c>
      <c r="CV47" s="25">
        <v>27.2612293403979</v>
      </c>
      <c r="CW47" s="25">
        <v>1.8307251472216399</v>
      </c>
      <c r="CX47" s="25">
        <v>32.728581867249098</v>
      </c>
      <c r="CY47" s="25">
        <v>1257.1516303534099</v>
      </c>
      <c r="CZ47" s="25">
        <v>41.902526538735898</v>
      </c>
      <c r="DA47" s="25">
        <v>383.42549376608099</v>
      </c>
      <c r="DB47" s="25">
        <v>90.5431194082487</v>
      </c>
      <c r="DC47" s="25">
        <v>16.500048510994802</v>
      </c>
      <c r="DD47" s="25">
        <v>524.12035788017204</v>
      </c>
      <c r="DE47" s="25">
        <v>79.269544491235806</v>
      </c>
      <c r="DF47" s="25">
        <v>162.728325416046</v>
      </c>
      <c r="DG47" s="25">
        <v>19.107038254769702</v>
      </c>
      <c r="DH47" s="25">
        <v>79.246555174962097</v>
      </c>
      <c r="DI47" s="25">
        <v>14.5942662236268</v>
      </c>
      <c r="DJ47" s="25">
        <v>4.0227788366504003</v>
      </c>
      <c r="DK47" s="25">
        <v>12.4607651039919</v>
      </c>
      <c r="DL47" s="25">
        <v>1.7484119158952101</v>
      </c>
      <c r="DM47" s="25">
        <v>7.7322171410775402</v>
      </c>
      <c r="DN47" s="25">
        <v>1.5004286348529801</v>
      </c>
      <c r="DO47" s="25">
        <v>3.4983764296329301</v>
      </c>
      <c r="DP47" s="25">
        <v>0.55020723692842699</v>
      </c>
      <c r="DQ47" s="25">
        <v>2.5389776088728402</v>
      </c>
      <c r="DR47" s="25">
        <v>0.44046704755208699</v>
      </c>
      <c r="DS47" s="25">
        <v>8.4341573961123899</v>
      </c>
      <c r="DT47" s="25">
        <v>5.3325836174238699</v>
      </c>
      <c r="DU47" s="25">
        <v>4.8406347402715397</v>
      </c>
      <c r="DV47" s="25">
        <v>7.3612843984466201</v>
      </c>
      <c r="DW47" s="25">
        <v>1.9345900234015301</v>
      </c>
      <c r="DX47" t="s">
        <v>479</v>
      </c>
      <c r="DY47" s="25">
        <v>2.7761935573293099</v>
      </c>
      <c r="DZ47" s="25">
        <v>97.294516634585094</v>
      </c>
      <c r="EA47" s="25">
        <v>260457.89755283701</v>
      </c>
      <c r="EB47" s="25">
        <v>240.46511713101799</v>
      </c>
      <c r="EC47" s="25">
        <v>180978</v>
      </c>
      <c r="ED47" s="25">
        <v>181432.91664928201</v>
      </c>
      <c r="EE47" s="25">
        <v>179.442213713543</v>
      </c>
      <c r="EF47" s="25">
        <v>2072.5727189602499</v>
      </c>
      <c r="EG47" s="25">
        <v>2201.2982257141498</v>
      </c>
      <c r="EH47" s="25">
        <v>4.9597938084679098</v>
      </c>
      <c r="EI47" s="25">
        <v>161.112855661542</v>
      </c>
      <c r="EJ47" s="25">
        <v>5.3101062675978499</v>
      </c>
      <c r="EK47" s="25">
        <v>94.152005041945799</v>
      </c>
      <c r="EL47" s="25">
        <v>1999.3575656882799</v>
      </c>
      <c r="EM47" s="25">
        <v>136159.137260622</v>
      </c>
      <c r="EN47" s="25">
        <v>196.15212153117301</v>
      </c>
      <c r="EO47" s="25">
        <v>1244.9173337729601</v>
      </c>
      <c r="EP47" s="25">
        <v>2.8470018841304499</v>
      </c>
      <c r="EQ47" s="25">
        <v>131.114206848755</v>
      </c>
    </row>
    <row r="48" spans="1:147" x14ac:dyDescent="0.2">
      <c r="A48" t="s">
        <v>881</v>
      </c>
      <c r="B48">
        <v>60</v>
      </c>
      <c r="C48">
        <v>60</v>
      </c>
      <c r="D48">
        <v>21</v>
      </c>
      <c r="E48" s="25">
        <v>69.597999999999999</v>
      </c>
      <c r="F48" s="25">
        <v>53.838000000000001</v>
      </c>
      <c r="G48" s="25">
        <f t="shared" si="30"/>
        <v>48.145333333333333</v>
      </c>
      <c r="H48" s="25">
        <v>14.189</v>
      </c>
      <c r="I48" s="25">
        <v>14.189</v>
      </c>
      <c r="J48" s="25">
        <v>14.189</v>
      </c>
      <c r="K48" s="25">
        <v>1494.9744274107766</v>
      </c>
      <c r="L48" s="25"/>
      <c r="M48" s="25">
        <v>41179.718192760003</v>
      </c>
      <c r="N48" s="25">
        <f t="shared" si="3"/>
        <v>121025.2308295601</v>
      </c>
      <c r="O48" s="25">
        <f t="shared" si="4"/>
        <v>1.2352584805363023</v>
      </c>
      <c r="P48" s="25">
        <v>3.6303658524637865</v>
      </c>
      <c r="Q48" s="25">
        <f t="shared" si="5"/>
        <v>189263.94575288653</v>
      </c>
      <c r="R48" s="8">
        <v>0.30671220831651541</v>
      </c>
      <c r="S48" s="8">
        <v>4.0792533273343026E-3</v>
      </c>
      <c r="T48" s="24">
        <v>4123.9908429853231</v>
      </c>
      <c r="U48" s="24">
        <v>833.26966906189705</v>
      </c>
      <c r="V48" s="24">
        <f t="shared" si="23"/>
        <v>833.26966906189705</v>
      </c>
      <c r="W48" s="24">
        <v>4124.2703159369776</v>
      </c>
      <c r="X48" s="24">
        <v>4156.1481892922538</v>
      </c>
      <c r="Y48" s="25">
        <v>2.7</v>
      </c>
      <c r="AA48" s="110">
        <f t="shared" si="24"/>
        <v>4123.9908429853231</v>
      </c>
      <c r="AB48" s="24"/>
      <c r="AC48" s="24"/>
      <c r="AD48" s="24"/>
      <c r="AE48" s="24"/>
      <c r="AF48" s="24"/>
      <c r="AG48" s="24"/>
      <c r="AH48" s="111"/>
      <c r="AI48" s="24"/>
      <c r="AJ48" s="24"/>
      <c r="AK48" s="112"/>
      <c r="AL48" s="8"/>
      <c r="AM48" s="8"/>
      <c r="AN48" s="94"/>
      <c r="AO48" s="24"/>
      <c r="AP48" s="24"/>
      <c r="AQ48" s="24"/>
      <c r="AR48" s="112"/>
      <c r="AS48" s="24"/>
      <c r="AT48" s="24"/>
      <c r="AU48" s="24"/>
      <c r="AV48" s="112"/>
      <c r="AW48" s="24"/>
      <c r="AX48" s="24"/>
      <c r="AY48" s="24"/>
      <c r="AZ48" s="112"/>
      <c r="BA48" s="25"/>
      <c r="BC48" s="24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S48"/>
      <c r="BV48" s="24"/>
      <c r="BW48" s="25"/>
      <c r="BX48" s="25">
        <v>80.639921411419706</v>
      </c>
      <c r="BY48" s="25">
        <v>82.218719563414325</v>
      </c>
      <c r="BZ48" s="24"/>
      <c r="CD48" s="25"/>
      <c r="CE48" s="25"/>
      <c r="CF48" s="95"/>
      <c r="CG48" s="8"/>
      <c r="CH48" s="8"/>
      <c r="CI48" s="8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</row>
    <row r="49" spans="1:147" x14ac:dyDescent="0.2">
      <c r="A49" t="s">
        <v>882</v>
      </c>
      <c r="B49">
        <v>90</v>
      </c>
      <c r="C49">
        <v>90</v>
      </c>
      <c r="D49">
        <v>28</v>
      </c>
      <c r="E49" s="25">
        <v>104.974</v>
      </c>
      <c r="F49" s="25">
        <v>76.358000000000004</v>
      </c>
      <c r="G49" s="25">
        <f t="shared" si="30"/>
        <v>69.777333333333331</v>
      </c>
      <c r="H49" s="25">
        <v>21.026</v>
      </c>
      <c r="I49" s="25">
        <v>21.026</v>
      </c>
      <c r="J49" s="25">
        <v>21.026</v>
      </c>
      <c r="K49" s="25">
        <v>4864.613916918107</v>
      </c>
      <c r="L49" s="25">
        <v>57.601899928000002</v>
      </c>
      <c r="M49" s="25">
        <v>117397.72552017868</v>
      </c>
      <c r="N49" s="25">
        <f t="shared" si="3"/>
        <v>380271.13795262168</v>
      </c>
      <c r="O49" s="25">
        <f t="shared" si="4"/>
        <v>1.2792487863026285</v>
      </c>
      <c r="P49" s="25">
        <v>4.1437037177368161</v>
      </c>
      <c r="Q49" s="25">
        <f t="shared" si="5"/>
        <v>600445.34403473395</v>
      </c>
      <c r="R49" s="8">
        <v>0.33861649015341933</v>
      </c>
      <c r="S49" s="8">
        <v>1.6475546210908989E-2</v>
      </c>
      <c r="T49" s="24">
        <v>5213.0465948573456</v>
      </c>
      <c r="U49" s="24">
        <v>1043.351501748012</v>
      </c>
      <c r="V49" s="24">
        <f t="shared" si="23"/>
        <v>1009.0440055590058</v>
      </c>
      <c r="W49" s="24">
        <v>5210.8247622572217</v>
      </c>
      <c r="X49" s="24">
        <v>5218.5324964645897</v>
      </c>
      <c r="Y49" s="25">
        <v>2.69156698219405</v>
      </c>
      <c r="Z49" s="109">
        <v>5.7849808414031693E-2</v>
      </c>
      <c r="AA49" s="110">
        <f t="shared" si="24"/>
        <v>5041.6311362256729</v>
      </c>
      <c r="AB49" s="24">
        <f t="shared" si="25"/>
        <v>10548.620549252704</v>
      </c>
      <c r="AC49" s="24">
        <v>10201.760685931049</v>
      </c>
      <c r="AD49" s="24">
        <f t="shared" si="26"/>
        <v>10201.760685931049</v>
      </c>
      <c r="AE49" s="24">
        <f t="shared" si="27"/>
        <v>1051.4171104529507</v>
      </c>
      <c r="AF49" s="24">
        <f t="shared" si="28"/>
        <v>11253.177796384</v>
      </c>
      <c r="AG49" s="24">
        <f t="shared" si="29"/>
        <v>9150.3435754780985</v>
      </c>
      <c r="AH49" s="111">
        <v>5335.5739543953596</v>
      </c>
      <c r="AI49" s="24">
        <f>AH49/(1+(BR49/100))</f>
        <v>5160.129549705377</v>
      </c>
      <c r="AJ49" s="24">
        <f t="shared" si="10"/>
        <v>129.98301409569066</v>
      </c>
      <c r="AK49" s="112">
        <v>259.96602819138133</v>
      </c>
      <c r="AL49" s="8">
        <v>2.3417306074610296</v>
      </c>
      <c r="AM49" s="8">
        <f t="shared" si="11"/>
        <v>5.0070886249597817E-2</v>
      </c>
      <c r="AN49" s="94">
        <v>0.10014177249919563</v>
      </c>
      <c r="AO49" s="24">
        <v>1733.0873796544549</v>
      </c>
      <c r="AP49" s="24">
        <f>AO49/(1+(BR49/100))</f>
        <v>1676.0999803234574</v>
      </c>
      <c r="AQ49" s="24">
        <f t="shared" si="13"/>
        <v>40.02200600265612</v>
      </c>
      <c r="AR49" s="112">
        <v>80.04401200531224</v>
      </c>
      <c r="AS49" s="24">
        <v>3720.5706864658309</v>
      </c>
      <c r="AT49" s="24">
        <f>AS49/(1+(BR49/100))</f>
        <v>3598.2308379746914</v>
      </c>
      <c r="AU49" s="24">
        <f t="shared" si="15"/>
        <v>84.125566941653986</v>
      </c>
      <c r="AV49" s="112">
        <v>168.25113388330797</v>
      </c>
      <c r="AW49" s="24">
        <v>636.85349564690989</v>
      </c>
      <c r="AX49" s="24">
        <f>AW49/(1+(BR49/100))</f>
        <v>615.91247161209856</v>
      </c>
      <c r="AY49" s="24">
        <f t="shared" si="17"/>
        <v>24.795271025017776</v>
      </c>
      <c r="AZ49" s="112">
        <v>49.590542050035552</v>
      </c>
      <c r="BA49" s="25">
        <f t="shared" si="18"/>
        <v>2.7213282042112383</v>
      </c>
      <c r="BC49" s="24">
        <f>((AA49)/(AD49))*100</f>
        <v>49.419225675215451</v>
      </c>
      <c r="BD49" s="8">
        <v>42.613999999999997</v>
      </c>
      <c r="BE49" s="8">
        <v>4.0090000000000003</v>
      </c>
      <c r="BF49" s="8">
        <v>14.557</v>
      </c>
      <c r="BG49" s="8">
        <v>3.68</v>
      </c>
      <c r="BH49" s="8">
        <v>8.8819999999999997</v>
      </c>
      <c r="BI49" s="8">
        <f t="shared" si="19"/>
        <v>12.193263999999999</v>
      </c>
      <c r="BJ49" s="8">
        <v>0.16500000000000001</v>
      </c>
      <c r="BK49" s="8">
        <v>6.38</v>
      </c>
      <c r="BL49" s="8">
        <v>11.45</v>
      </c>
      <c r="BM49" s="8">
        <v>3.6070000000000002</v>
      </c>
      <c r="BN49" s="8">
        <v>1.3759999999999999</v>
      </c>
      <c r="BO49" s="8">
        <v>0</v>
      </c>
      <c r="BP49" s="8">
        <v>1.0229999999999999</v>
      </c>
      <c r="BQ49" s="8">
        <v>2.258</v>
      </c>
      <c r="BR49">
        <f t="shared" si="20"/>
        <v>3.4</v>
      </c>
      <c r="BS49">
        <v>-3.4</v>
      </c>
      <c r="BT49">
        <v>103.4</v>
      </c>
      <c r="BU49">
        <v>0.96399999999999997</v>
      </c>
      <c r="BV49" s="24">
        <v>522</v>
      </c>
      <c r="BW49" s="25">
        <v>80.458477824573706</v>
      </c>
      <c r="BX49" s="25">
        <v>80.639921411419706</v>
      </c>
      <c r="BY49" s="25">
        <v>82.218719563414325</v>
      </c>
      <c r="BZ49" s="24">
        <v>1149.4040170708399</v>
      </c>
      <c r="CA49">
        <v>6510</v>
      </c>
      <c r="CB49">
        <v>6070</v>
      </c>
      <c r="CC49">
        <v>6920</v>
      </c>
      <c r="CD49" s="25">
        <v>22.76156653842359</v>
      </c>
      <c r="CE49" s="25">
        <v>21.314721646772551</v>
      </c>
      <c r="CF49" s="95">
        <v>24.109762914734802</v>
      </c>
      <c r="CG49" s="8">
        <v>0.19672951275606679</v>
      </c>
      <c r="CH49" s="8">
        <v>0.80327048724393324</v>
      </c>
      <c r="CI49" s="8">
        <v>0.70165484654786148</v>
      </c>
      <c r="CJ49" t="s">
        <v>487</v>
      </c>
      <c r="CK49" s="25">
        <v>76913.298992655094</v>
      </c>
      <c r="CL49" s="25">
        <v>84879.782317171004</v>
      </c>
      <c r="CM49" s="25">
        <v>84156.684277086504</v>
      </c>
      <c r="CN49" s="25">
        <v>25.9196624174043</v>
      </c>
      <c r="CO49" s="25">
        <v>24556.366347962299</v>
      </c>
      <c r="CP49" s="25">
        <v>338.01012545916802</v>
      </c>
      <c r="CQ49" s="25">
        <v>23.1974244714728</v>
      </c>
      <c r="CR49" s="25">
        <v>37.470267390230099</v>
      </c>
      <c r="CS49" s="25">
        <v>78.372163285516606</v>
      </c>
      <c r="CT49" s="25">
        <v>55.144912157047301</v>
      </c>
      <c r="CU49" s="25">
        <v>106.057160843636</v>
      </c>
      <c r="CV49" s="25">
        <v>20.4525697528553</v>
      </c>
      <c r="CW49" s="25">
        <v>1.4183985238018</v>
      </c>
      <c r="CX49" s="25">
        <v>26.027521313734201</v>
      </c>
      <c r="CY49" s="25">
        <v>1085.15970900312</v>
      </c>
      <c r="CZ49" s="25">
        <v>32.988443208899596</v>
      </c>
      <c r="DA49" s="25">
        <v>295.20777789032502</v>
      </c>
      <c r="DB49" s="25">
        <v>68.705855595349107</v>
      </c>
      <c r="DC49" s="25">
        <v>0.70936624308788998</v>
      </c>
      <c r="DD49" s="25">
        <v>453.43027565033299</v>
      </c>
      <c r="DE49" s="25">
        <v>72.929550212766401</v>
      </c>
      <c r="DF49" s="25">
        <v>147.88240978404301</v>
      </c>
      <c r="DG49" s="25">
        <v>17.693943932523698</v>
      </c>
      <c r="DH49" s="25">
        <v>70.010111189138897</v>
      </c>
      <c r="DI49" s="25">
        <v>12.822904990645901</v>
      </c>
      <c r="DJ49" s="25">
        <v>3.9614008298768102</v>
      </c>
      <c r="DK49" s="25">
        <v>9.87623535011166</v>
      </c>
      <c r="DL49" s="25">
        <v>1.30395019790036</v>
      </c>
      <c r="DM49" s="25">
        <v>6.63558585991162</v>
      </c>
      <c r="DN49" s="25">
        <v>1.1905536037875299</v>
      </c>
      <c r="DO49" s="25">
        <v>3.1445764992731</v>
      </c>
      <c r="DP49" s="25">
        <v>0.40647461846674199</v>
      </c>
      <c r="DQ49" s="25">
        <v>2.3797142552057302</v>
      </c>
      <c r="DR49" s="25">
        <v>0.290733764780228</v>
      </c>
      <c r="DS49" s="25">
        <v>6.3758859754838602</v>
      </c>
      <c r="DT49" s="25">
        <v>4.1525816621654403</v>
      </c>
      <c r="DU49" s="25">
        <v>2.49434175745189</v>
      </c>
      <c r="DV49" s="25">
        <v>5.9203802730311796</v>
      </c>
      <c r="DW49" s="25">
        <v>1.73450054374733</v>
      </c>
      <c r="DX49" t="s">
        <v>488</v>
      </c>
      <c r="DY49" s="25">
        <v>2.53392962948192</v>
      </c>
      <c r="DZ49" s="25">
        <v>91.471196887045807</v>
      </c>
      <c r="EA49" s="25">
        <v>253261.61542173399</v>
      </c>
      <c r="EB49" s="25">
        <v>214.30379146605401</v>
      </c>
      <c r="EC49" s="25">
        <v>183684</v>
      </c>
      <c r="ED49" s="25">
        <v>183715.40201909401</v>
      </c>
      <c r="EE49" s="25">
        <v>99.743968488476099</v>
      </c>
      <c r="EF49" s="25">
        <v>2070.52636369006</v>
      </c>
      <c r="EG49" s="25">
        <v>2254.1780200407402</v>
      </c>
      <c r="EH49" s="25">
        <v>5.0658085350129696</v>
      </c>
      <c r="EI49" s="25">
        <v>151.74969849670899</v>
      </c>
      <c r="EJ49" s="25">
        <v>5.3451578738202201</v>
      </c>
      <c r="EK49" s="25">
        <v>92.076997722935602</v>
      </c>
      <c r="EL49" s="25">
        <v>2014.6343116380301</v>
      </c>
      <c r="EM49" s="25">
        <v>141457.017192253</v>
      </c>
      <c r="EN49" s="25">
        <v>204.82629289053199</v>
      </c>
      <c r="EO49" s="25">
        <v>1273.7241373526599</v>
      </c>
      <c r="EP49" s="25">
        <v>2.77265676354678</v>
      </c>
      <c r="EQ49" s="25">
        <v>138.76257070914301</v>
      </c>
    </row>
    <row r="50" spans="1:147" x14ac:dyDescent="0.2">
      <c r="A50" t="s">
        <v>883</v>
      </c>
      <c r="B50">
        <v>122</v>
      </c>
      <c r="C50">
        <v>122</v>
      </c>
      <c r="D50">
        <v>16</v>
      </c>
      <c r="E50" s="25">
        <v>87.45</v>
      </c>
      <c r="F50" s="25">
        <v>47.067</v>
      </c>
      <c r="G50" s="25">
        <f t="shared" si="30"/>
        <v>50.172333333333334</v>
      </c>
      <c r="H50" s="25">
        <v>15.148999999999999</v>
      </c>
      <c r="I50" s="25">
        <v>15.148999999999999</v>
      </c>
      <c r="J50" s="25">
        <v>15.148999999999999</v>
      </c>
      <c r="K50" s="25">
        <v>1819.4088147099765</v>
      </c>
      <c r="L50" s="25"/>
      <c r="M50" s="25">
        <v>34464.716616000005</v>
      </c>
      <c r="N50" s="25">
        <f t="shared" si="3"/>
        <v>144877.82140732725</v>
      </c>
      <c r="O50" s="25">
        <f t="shared" si="4"/>
        <v>1.2558228699440943</v>
      </c>
      <c r="P50" s="25">
        <v>5.2790476561334279</v>
      </c>
      <c r="Q50" s="25">
        <f t="shared" si="5"/>
        <v>239063.4297844898</v>
      </c>
      <c r="R50" s="8">
        <v>0.43821125582073661</v>
      </c>
      <c r="S50" s="8">
        <v>7.8747968173983329E-3</v>
      </c>
      <c r="T50" s="24">
        <v>8595.2590246857562</v>
      </c>
      <c r="U50" s="24">
        <v>1727.969217500385</v>
      </c>
      <c r="V50" s="24">
        <f t="shared" si="23"/>
        <v>1620.9842565669651</v>
      </c>
      <c r="W50" s="24">
        <v>8637.4318696765749</v>
      </c>
      <c r="X50" s="24">
        <v>8673.9112595476508</v>
      </c>
      <c r="Y50" s="25">
        <v>2.6914117378985241</v>
      </c>
      <c r="Z50" s="109">
        <v>5.7851895209990033E-2</v>
      </c>
      <c r="AA50" s="110">
        <f t="shared" si="24"/>
        <v>8063.0947698740674</v>
      </c>
      <c r="AB50" s="24">
        <f t="shared" si="25"/>
        <v>13823.992454004299</v>
      </c>
      <c r="AC50" s="24">
        <v>12968.097986870824</v>
      </c>
      <c r="AD50" s="24">
        <f t="shared" si="26"/>
        <v>12968.097986870824</v>
      </c>
      <c r="AE50" s="24">
        <f t="shared" si="27"/>
        <v>1747.0646668776615</v>
      </c>
      <c r="AF50" s="24">
        <f t="shared" si="28"/>
        <v>14715.162653748484</v>
      </c>
      <c r="AG50" s="24">
        <f t="shared" si="29"/>
        <v>11221.033319993163</v>
      </c>
      <c r="AH50" s="111">
        <v>5228.733429318544</v>
      </c>
      <c r="AI50" s="24">
        <f>AH50/(1+(BR50/100))</f>
        <v>4905.0032169967581</v>
      </c>
      <c r="AJ50" s="24">
        <f t="shared" si="10"/>
        <v>257.59917240445782</v>
      </c>
      <c r="AK50" s="112">
        <v>515.19834480891564</v>
      </c>
      <c r="AL50" s="8">
        <v>2.3468751502341259</v>
      </c>
      <c r="AM50" s="8">
        <f t="shared" si="11"/>
        <v>3.5601410440046714E-2</v>
      </c>
      <c r="AN50" s="94">
        <v>7.1202820880093429E-2</v>
      </c>
      <c r="AO50" s="24">
        <v>1805.6171267988195</v>
      </c>
      <c r="AP50" s="24">
        <f>AO50/(1+(BR50/100))</f>
        <v>1693.824696809399</v>
      </c>
      <c r="AQ50" s="24">
        <f t="shared" si="13"/>
        <v>26.8652367129285</v>
      </c>
      <c r="AR50" s="112">
        <v>53.730473425856999</v>
      </c>
      <c r="AS50" s="24">
        <v>4152.4062567950368</v>
      </c>
      <c r="AT50" s="24">
        <f>AS50/(1+(BR50/100))</f>
        <v>3895.3154378940308</v>
      </c>
      <c r="AU50" s="24">
        <f t="shared" si="15"/>
        <v>153.52746512562462</v>
      </c>
      <c r="AV50" s="112">
        <v>307.05493025124923</v>
      </c>
      <c r="AW50" s="24">
        <v>711.82550953280804</v>
      </c>
      <c r="AX50" s="24">
        <f>AW50/(1+(BR50/100))</f>
        <v>667.75376128781238</v>
      </c>
      <c r="AY50" s="24">
        <f t="shared" si="17"/>
        <v>29.319854911411642</v>
      </c>
      <c r="AZ50" s="112">
        <v>58.639709822823285</v>
      </c>
      <c r="BA50" s="25">
        <f t="shared" si="18"/>
        <v>2.5366007576546377</v>
      </c>
      <c r="BC50" s="24">
        <f>((AA50)/(AD50))*100</f>
        <v>62.176386838203371</v>
      </c>
      <c r="BD50" s="8">
        <v>42.869</v>
      </c>
      <c r="BE50" s="8">
        <v>4.0359999999999996</v>
      </c>
      <c r="BF50" s="8">
        <v>14.481999999999999</v>
      </c>
      <c r="BG50" s="8">
        <v>3.657</v>
      </c>
      <c r="BH50" s="8">
        <v>8.9060000000000006</v>
      </c>
      <c r="BI50" s="8">
        <f t="shared" si="19"/>
        <v>12.196568600000001</v>
      </c>
      <c r="BJ50" s="8">
        <v>0.14599999999999999</v>
      </c>
      <c r="BK50" s="8">
        <v>6.3970000000000002</v>
      </c>
      <c r="BL50" s="8">
        <v>11.49</v>
      </c>
      <c r="BM50" s="8">
        <v>3.516</v>
      </c>
      <c r="BN50" s="8">
        <v>1.321</v>
      </c>
      <c r="BO50" s="8">
        <v>0</v>
      </c>
      <c r="BP50" s="8">
        <v>0.995</v>
      </c>
      <c r="BQ50" s="8">
        <v>2.1850000000000001</v>
      </c>
      <c r="BR50">
        <f t="shared" si="20"/>
        <v>6.6</v>
      </c>
      <c r="BS50">
        <v>-6.6</v>
      </c>
      <c r="BT50">
        <v>106.6</v>
      </c>
      <c r="BU50">
        <v>0.93300000000000005</v>
      </c>
      <c r="BV50" s="24">
        <v>623.1</v>
      </c>
      <c r="BW50" s="25">
        <v>79.671110656061316</v>
      </c>
      <c r="BX50" s="25">
        <v>80.639921411419706</v>
      </c>
      <c r="BY50" s="25">
        <v>82.218719563414325</v>
      </c>
      <c r="BZ50" s="24">
        <v>1148.6115497931701</v>
      </c>
      <c r="CA50">
        <v>7770</v>
      </c>
      <c r="CB50">
        <v>7100</v>
      </c>
      <c r="CC50">
        <v>8400</v>
      </c>
      <c r="CD50" s="25">
        <v>26.904804182697049</v>
      </c>
      <c r="CE50" s="25">
        <v>24.701654006773861</v>
      </c>
      <c r="CF50" s="95">
        <v>28.97642300483378</v>
      </c>
      <c r="CG50" s="8">
        <v>0.17552423364508429</v>
      </c>
      <c r="CH50" s="8">
        <v>0.82447576635491571</v>
      </c>
      <c r="CI50" s="8"/>
      <c r="CJ50" t="s">
        <v>490</v>
      </c>
      <c r="CK50" s="25">
        <v>88510.073697043394</v>
      </c>
      <c r="CL50" s="25">
        <v>88181.248394172304</v>
      </c>
      <c r="CM50" s="25">
        <v>87883.723483297101</v>
      </c>
      <c r="CN50" s="25">
        <v>32.354212224704199</v>
      </c>
      <c r="CO50" s="25">
        <v>24617.310093562501</v>
      </c>
      <c r="CP50" s="25">
        <v>331.99683594184</v>
      </c>
      <c r="CQ50" s="25">
        <v>48.508012031190397</v>
      </c>
      <c r="CR50" s="25">
        <v>97.142069490009405</v>
      </c>
      <c r="CS50" s="25">
        <v>404.29941474250802</v>
      </c>
      <c r="CT50" s="25">
        <v>130.17706194684499</v>
      </c>
      <c r="CU50" s="25">
        <v>147.94395019398499</v>
      </c>
      <c r="CV50" s="25">
        <v>23.962954436526498</v>
      </c>
      <c r="CW50" s="25">
        <v>1.8754244412276599</v>
      </c>
      <c r="CX50" s="25">
        <v>24.211543455867599</v>
      </c>
      <c r="CY50" s="25">
        <v>1042.07092215378</v>
      </c>
      <c r="CZ50" s="25">
        <v>37.772863858227801</v>
      </c>
      <c r="DA50" s="25">
        <v>329.56676738788002</v>
      </c>
      <c r="DB50" s="25">
        <v>78.592687359202799</v>
      </c>
      <c r="DC50" s="25">
        <v>53.263686138240899</v>
      </c>
      <c r="DD50" s="25">
        <v>514.51905051006702</v>
      </c>
      <c r="DE50" s="25">
        <v>83.206877481408299</v>
      </c>
      <c r="DF50" s="25">
        <v>148.44939490092199</v>
      </c>
      <c r="DG50" s="25">
        <v>18.282014193954101</v>
      </c>
      <c r="DH50" s="25">
        <v>70.609534799603395</v>
      </c>
      <c r="DI50" s="25">
        <v>15.207210522878899</v>
      </c>
      <c r="DJ50" s="25">
        <v>4.1826304224455599</v>
      </c>
      <c r="DK50" s="25">
        <v>13.603953458228901</v>
      </c>
      <c r="DL50" s="25">
        <v>1.7708130221364899</v>
      </c>
      <c r="DM50" s="25">
        <v>9.0255327391198907</v>
      </c>
      <c r="DN50" s="25">
        <v>1.5330561849258</v>
      </c>
      <c r="DO50" s="25">
        <v>4.03446687284079</v>
      </c>
      <c r="DP50" s="25">
        <v>0.470439471035424</v>
      </c>
      <c r="DQ50" s="25">
        <v>2.4829687080146998</v>
      </c>
      <c r="DR50" s="25">
        <v>0.52874519178393997</v>
      </c>
      <c r="DS50" s="25">
        <v>7.68130379844842</v>
      </c>
      <c r="DT50" s="25">
        <v>5.1356135336776498</v>
      </c>
      <c r="DU50" s="25">
        <v>2.33527876938324</v>
      </c>
      <c r="DV50" s="25">
        <v>7.6482378096175001</v>
      </c>
      <c r="DW50" s="25">
        <v>2.01940460163532</v>
      </c>
      <c r="DX50" t="s">
        <v>495</v>
      </c>
      <c r="DY50" s="25">
        <v>2.6110132090484601</v>
      </c>
      <c r="DZ50" s="25">
        <v>94.049116139507902</v>
      </c>
      <c r="EA50" s="25">
        <v>254096.20045056901</v>
      </c>
      <c r="EB50" s="25">
        <v>219.74310345905999</v>
      </c>
      <c r="EC50" s="25">
        <v>182961.17991778001</v>
      </c>
      <c r="ED50" s="25">
        <v>185191.50579762299</v>
      </c>
      <c r="EE50" s="25">
        <v>109.467167623591</v>
      </c>
      <c r="EF50" s="25">
        <v>2100.3533999339002</v>
      </c>
      <c r="EG50" s="25">
        <v>2264.7569470988201</v>
      </c>
      <c r="EH50" s="25">
        <v>5.0410429115406696</v>
      </c>
      <c r="EI50" s="25">
        <v>157.13632322651401</v>
      </c>
      <c r="EJ50" s="25">
        <v>5.3900399310912599</v>
      </c>
      <c r="EK50" s="25">
        <v>87.028291928158694</v>
      </c>
      <c r="EL50" s="25">
        <v>2032.02461766125</v>
      </c>
      <c r="EM50" s="25">
        <v>140230.71506015799</v>
      </c>
      <c r="EN50" s="25">
        <v>200.594498743223</v>
      </c>
      <c r="EO50" s="25">
        <v>1234.60545664085</v>
      </c>
      <c r="EP50" s="25">
        <v>2.6804797372886902</v>
      </c>
      <c r="EQ50" s="25">
        <v>137.91635339393</v>
      </c>
    </row>
    <row r="51" spans="1:147" x14ac:dyDescent="0.2">
      <c r="A51" t="s">
        <v>884</v>
      </c>
      <c r="B51">
        <v>128</v>
      </c>
      <c r="C51">
        <v>128</v>
      </c>
      <c r="D51">
        <v>20</v>
      </c>
      <c r="E51" s="25">
        <v>59.454000000000001</v>
      </c>
      <c r="F51" s="25">
        <v>38.4</v>
      </c>
      <c r="G51" s="25">
        <f t="shared" si="30"/>
        <v>39.284666666666666</v>
      </c>
      <c r="H51" s="25">
        <v>11.412000000000001</v>
      </c>
      <c r="I51" s="25">
        <v>11.412000000000001</v>
      </c>
      <c r="J51" s="25">
        <v>11.412000000000001</v>
      </c>
      <c r="K51" s="25">
        <v>777.79238461632019</v>
      </c>
      <c r="L51" s="25"/>
      <c r="M51" s="25">
        <v>23895.751680000001</v>
      </c>
      <c r="N51" s="25">
        <f t="shared" si="3"/>
        <v>58457.372122367997</v>
      </c>
      <c r="O51" s="25">
        <f t="shared" si="4"/>
        <v>1.3305291640345691</v>
      </c>
      <c r="P51" s="25">
        <v>3.254940020435968</v>
      </c>
      <c r="Q51" s="25">
        <f t="shared" si="5"/>
        <v>93974.822631935996</v>
      </c>
      <c r="R51" s="8">
        <v>0.30830723700145762</v>
      </c>
      <c r="S51" s="8">
        <v>5.2520743657488711E-3</v>
      </c>
      <c r="T51" s="24">
        <v>3732.3717215127531</v>
      </c>
      <c r="U51" s="24">
        <v>735.32663836504423</v>
      </c>
      <c r="V51" s="24">
        <f t="shared" si="23"/>
        <v>705.8232274573279</v>
      </c>
      <c r="W51" s="24">
        <v>3695.7448395860551</v>
      </c>
      <c r="X51" s="24">
        <v>3710.7608803594198</v>
      </c>
      <c r="Y51" s="25">
        <v>2.6886967300763618</v>
      </c>
      <c r="Z51" s="109">
        <v>5.8113198164259791E-2</v>
      </c>
      <c r="AA51" s="110">
        <f t="shared" si="24"/>
        <v>3582.6182775127213</v>
      </c>
      <c r="AB51" s="24">
        <f t="shared" si="25"/>
        <v>10085.326602223467</v>
      </c>
      <c r="AC51" s="24">
        <v>9680.6744118098159</v>
      </c>
      <c r="AD51" s="24">
        <f t="shared" si="26"/>
        <v>9680.6744118098159</v>
      </c>
      <c r="AE51" s="24">
        <f t="shared" si="27"/>
        <v>951.01882291441939</v>
      </c>
      <c r="AF51" s="24">
        <f t="shared" si="28"/>
        <v>10631.693234724235</v>
      </c>
      <c r="AG51" s="24">
        <f t="shared" si="29"/>
        <v>8729.6555888953972</v>
      </c>
      <c r="AH51" s="111">
        <v>6352.9548807107149</v>
      </c>
      <c r="AI51" s="24">
        <f>AH51/(1+(BR51/100))</f>
        <v>6098.0561342970959</v>
      </c>
      <c r="AJ51" s="24">
        <f t="shared" si="10"/>
        <v>603.10159711966548</v>
      </c>
      <c r="AK51" s="112">
        <v>1206.203194239331</v>
      </c>
      <c r="AL51" s="8">
        <v>2.3952437343976327</v>
      </c>
      <c r="AM51" s="8">
        <f t="shared" si="11"/>
        <v>4.4634334026666396E-2</v>
      </c>
      <c r="AN51" s="94">
        <v>8.9268668053332792E-2</v>
      </c>
      <c r="AO51" s="24">
        <v>1802.9711839603121</v>
      </c>
      <c r="AP51" s="24">
        <f>AO51/(1+(BR51/100))</f>
        <v>1730.6308158574698</v>
      </c>
      <c r="AQ51" s="24">
        <f t="shared" si="13"/>
        <v>30.566845510898439</v>
      </c>
      <c r="AR51" s="112">
        <v>61.133691021796878</v>
      </c>
      <c r="AS51" s="24">
        <v>3833.7650261865979</v>
      </c>
      <c r="AT51" s="24">
        <f>AS51/(1+(BR51/100))</f>
        <v>3679.9433923849083</v>
      </c>
      <c r="AU51" s="24">
        <f t="shared" si="15"/>
        <v>88.428950164513253</v>
      </c>
      <c r="AV51" s="112">
        <v>176.85790032902651</v>
      </c>
      <c r="AW51" s="24">
        <v>660.10864205260805</v>
      </c>
      <c r="AX51" s="24">
        <f>AW51/(1+(BR51/100))</f>
        <v>633.62319260185063</v>
      </c>
      <c r="AY51" s="24">
        <f t="shared" si="17"/>
        <v>20.479242950711601</v>
      </c>
      <c r="AZ51" s="112">
        <v>40.958485901423202</v>
      </c>
      <c r="BA51" s="25">
        <f t="shared" si="18"/>
        <v>2.7313249200222143</v>
      </c>
      <c r="BC51" s="24">
        <f>((AA51)/(AD51))*100</f>
        <v>37.00794102880014</v>
      </c>
      <c r="BD51" s="8">
        <v>42.72</v>
      </c>
      <c r="BE51" s="8">
        <v>4.0449999999999999</v>
      </c>
      <c r="BF51" s="8">
        <v>14.489000000000001</v>
      </c>
      <c r="BG51" s="8">
        <v>3.67</v>
      </c>
      <c r="BH51" s="8">
        <v>8.8919999999999995</v>
      </c>
      <c r="BI51" s="8">
        <f t="shared" si="19"/>
        <v>12.194265999999999</v>
      </c>
      <c r="BJ51" s="8">
        <v>0.154</v>
      </c>
      <c r="BK51" s="8">
        <v>6.3869999999999996</v>
      </c>
      <c r="BL51" s="8">
        <v>11.471</v>
      </c>
      <c r="BM51" s="8">
        <v>3.5779999999999998</v>
      </c>
      <c r="BN51" s="8">
        <v>1.321</v>
      </c>
      <c r="BO51" s="8">
        <v>8.0000000000000002E-3</v>
      </c>
      <c r="BP51" s="8">
        <v>0.97899999999999998</v>
      </c>
      <c r="BQ51" s="8">
        <v>2.286</v>
      </c>
      <c r="BR51">
        <f t="shared" si="20"/>
        <v>4.18</v>
      </c>
      <c r="BS51">
        <v>-4.18</v>
      </c>
      <c r="BT51">
        <v>104.18</v>
      </c>
      <c r="BU51">
        <v>0.95499999999999996</v>
      </c>
      <c r="BV51" s="24">
        <v>620.6</v>
      </c>
      <c r="BW51" s="25">
        <v>80.260154147062707</v>
      </c>
      <c r="BX51" s="25">
        <v>80.639921411419706</v>
      </c>
      <c r="BY51" s="25">
        <v>82.218719563414325</v>
      </c>
      <c r="BZ51" s="24">
        <v>1148.06528417349</v>
      </c>
      <c r="CA51">
        <v>6360</v>
      </c>
      <c r="CB51">
        <v>5960</v>
      </c>
      <c r="CC51">
        <v>6750</v>
      </c>
      <c r="CD51" s="25">
        <v>22.268323961724381</v>
      </c>
      <c r="CE51" s="25">
        <v>20.953010423859791</v>
      </c>
      <c r="CF51" s="95">
        <v>23.550754661142349</v>
      </c>
      <c r="CG51" s="8">
        <v>0.20750392676964161</v>
      </c>
      <c r="CH51" s="8">
        <v>0.79249607323035842</v>
      </c>
      <c r="CI51" s="8"/>
      <c r="CJ51" t="s">
        <v>496</v>
      </c>
      <c r="CK51" s="25">
        <v>78343.030953044305</v>
      </c>
      <c r="CL51" s="25">
        <v>85903.870021577502</v>
      </c>
      <c r="CM51" s="25">
        <v>91515.823391454207</v>
      </c>
      <c r="CN51" s="25">
        <v>37.885326692080902</v>
      </c>
      <c r="CO51" s="25">
        <v>26499.3695408235</v>
      </c>
      <c r="CP51" s="25">
        <v>410.15850981218398</v>
      </c>
      <c r="CQ51" s="25">
        <v>37.820546738767298</v>
      </c>
      <c r="CR51" s="25">
        <v>43.807107649815997</v>
      </c>
      <c r="CS51" s="25">
        <v>81.255755325408202</v>
      </c>
      <c r="CT51" s="25">
        <v>159.566128526521</v>
      </c>
      <c r="CU51" s="25">
        <v>123.01942312020699</v>
      </c>
      <c r="CV51" s="25">
        <v>27.778424424903498</v>
      </c>
      <c r="CW51" s="25">
        <v>3.2670610867971899</v>
      </c>
      <c r="CX51" s="25">
        <v>33.354385905469101</v>
      </c>
      <c r="CY51" s="25">
        <v>1311.7941816152199</v>
      </c>
      <c r="CZ51" s="25">
        <v>41.268923506762199</v>
      </c>
      <c r="DA51" s="25">
        <v>361.31953598625802</v>
      </c>
      <c r="DB51" s="25">
        <v>80.486889229153306</v>
      </c>
      <c r="DC51" s="25">
        <v>22.645874375357899</v>
      </c>
      <c r="DD51" s="25">
        <v>523.00265129078298</v>
      </c>
      <c r="DE51" s="25">
        <v>79.116993704169104</v>
      </c>
      <c r="DF51" s="25">
        <v>160.95235783947001</v>
      </c>
      <c r="DG51" s="25">
        <v>19.905070180708499</v>
      </c>
      <c r="DH51" s="25">
        <v>76.453880574372405</v>
      </c>
      <c r="DI51" s="25">
        <v>15.333463699123101</v>
      </c>
      <c r="DJ51" s="25">
        <v>4.2939278929593598</v>
      </c>
      <c r="DK51" s="25">
        <v>13.3900654989147</v>
      </c>
      <c r="DL51" s="25">
        <v>1.6632444987519599</v>
      </c>
      <c r="DM51" s="25">
        <v>8.8468791257895703</v>
      </c>
      <c r="DN51" s="25">
        <v>1.5228086474985301</v>
      </c>
      <c r="DO51" s="25">
        <v>3.9004413602198702</v>
      </c>
      <c r="DP51" s="25">
        <v>0.39533922198180999</v>
      </c>
      <c r="DQ51" s="25">
        <v>2.8950888993833899</v>
      </c>
      <c r="DR51" s="25">
        <v>0.471989371380381</v>
      </c>
      <c r="DS51" s="25">
        <v>7.5982434584076701</v>
      </c>
      <c r="DT51" s="25">
        <v>4.3628462472598502</v>
      </c>
      <c r="DU51" s="25">
        <v>2.00102453700101</v>
      </c>
      <c r="DV51" s="25">
        <v>6.72956929676974</v>
      </c>
      <c r="DW51" s="25">
        <v>1.9623979402935201</v>
      </c>
      <c r="DX51" t="s">
        <v>501</v>
      </c>
      <c r="DY51" s="25">
        <v>2.5540465993459001</v>
      </c>
      <c r="DZ51" s="25">
        <v>88.770798506663098</v>
      </c>
      <c r="EA51" s="25">
        <v>259475.82215825701</v>
      </c>
      <c r="EB51" s="25">
        <v>232.10376904704401</v>
      </c>
      <c r="EC51" s="25">
        <v>182486</v>
      </c>
      <c r="ED51" s="25">
        <v>181007.652112974</v>
      </c>
      <c r="EE51" s="25">
        <v>130.76829092187401</v>
      </c>
      <c r="EF51" s="25">
        <v>2054.4591451205902</v>
      </c>
      <c r="EG51" s="25">
        <v>2235.0958148782202</v>
      </c>
      <c r="EH51" s="25">
        <v>5.07940130733025</v>
      </c>
      <c r="EI51" s="25">
        <v>157.23027526318401</v>
      </c>
      <c r="EJ51" s="25">
        <v>5.30063376902811</v>
      </c>
      <c r="EK51" s="25">
        <v>90.197376843081997</v>
      </c>
      <c r="EL51" s="25">
        <v>1983.5100640990199</v>
      </c>
      <c r="EM51" s="25">
        <v>135862.65105932599</v>
      </c>
      <c r="EN51" s="25">
        <v>196.660279982557</v>
      </c>
      <c r="EO51" s="25">
        <v>1229.2074014990301</v>
      </c>
      <c r="EP51" s="25">
        <v>2.65137561608464</v>
      </c>
      <c r="EQ51" s="25">
        <v>132.57613765775</v>
      </c>
    </row>
    <row r="52" spans="1:147" x14ac:dyDescent="0.2">
      <c r="A52" t="s">
        <v>885</v>
      </c>
      <c r="B52">
        <v>165</v>
      </c>
      <c r="C52">
        <v>139</v>
      </c>
      <c r="D52">
        <v>31</v>
      </c>
      <c r="E52" s="25">
        <v>76.238</v>
      </c>
      <c r="F52" s="25">
        <v>66.992999999999995</v>
      </c>
      <c r="G52" s="25">
        <f t="shared" si="30"/>
        <v>58.076999999999998</v>
      </c>
      <c r="H52" s="25">
        <v>20.181999999999999</v>
      </c>
      <c r="I52" s="25">
        <v>20.181999999999999</v>
      </c>
      <c r="J52" s="25">
        <v>20.181999999999999</v>
      </c>
      <c r="K52" s="25">
        <v>4302.0059152172526</v>
      </c>
      <c r="L52" s="25"/>
      <c r="M52" s="25">
        <v>82859.252765259997</v>
      </c>
      <c r="N52" s="25">
        <f t="shared" si="3"/>
        <v>191419.57472291859</v>
      </c>
      <c r="O52" s="25">
        <f t="shared" si="4"/>
        <v>2.2474221465826791</v>
      </c>
      <c r="P52" s="25">
        <v>5.191943894793285</v>
      </c>
      <c r="Q52" s="25">
        <f t="shared" si="5"/>
        <v>293307.05395385233</v>
      </c>
      <c r="R52" s="8">
        <v>0.30808960325838353</v>
      </c>
      <c r="S52" s="8">
        <v>2.72458692135924E-3</v>
      </c>
      <c r="T52" s="24">
        <v>5917.2490508301034</v>
      </c>
      <c r="U52" s="24">
        <v>1194.4812995249661</v>
      </c>
      <c r="V52" s="24">
        <f t="shared" si="23"/>
        <v>1132.3170912171449</v>
      </c>
      <c r="W52" s="24">
        <v>5901.4935208522747</v>
      </c>
      <c r="X52" s="24">
        <v>5900.445465949133</v>
      </c>
      <c r="Y52" s="25">
        <v>2.703256058594071</v>
      </c>
      <c r="Z52" s="109">
        <v>5.8074988035155421E-2</v>
      </c>
      <c r="AA52" s="110">
        <f t="shared" si="24"/>
        <v>5609.2985598920313</v>
      </c>
      <c r="AB52" s="24">
        <f t="shared" si="25"/>
        <v>10994.474481679841</v>
      </c>
      <c r="AC52" s="24">
        <v>10422.290721091897</v>
      </c>
      <c r="AD52" s="24">
        <f t="shared" si="26"/>
        <v>10422.290721091897</v>
      </c>
      <c r="AE52" s="24">
        <f t="shared" si="27"/>
        <v>1202.488429075592</v>
      </c>
      <c r="AF52" s="24">
        <f t="shared" si="28"/>
        <v>11624.779150167489</v>
      </c>
      <c r="AG52" s="24">
        <f t="shared" si="29"/>
        <v>9219.8022920163039</v>
      </c>
      <c r="AH52" s="111">
        <v>5077.2254308497377</v>
      </c>
      <c r="AI52" s="24">
        <f>AH52/(1+(BR52/100))</f>
        <v>4812.9921611998652</v>
      </c>
      <c r="AJ52" s="24">
        <f t="shared" si="10"/>
        <v>138.53825156191695</v>
      </c>
      <c r="AK52" s="112">
        <v>277.0765031238339</v>
      </c>
      <c r="AL52" s="8">
        <v>2.1757996182052195</v>
      </c>
      <c r="AM52" s="8">
        <f t="shared" si="11"/>
        <v>4.1733345536182728E-2</v>
      </c>
      <c r="AN52" s="94">
        <v>8.3466691072365456E-2</v>
      </c>
      <c r="AO52" s="24">
        <v>1665.9790846707601</v>
      </c>
      <c r="AP52" s="24">
        <f>AO52/(1+(BR52/100))</f>
        <v>1579.2767889570198</v>
      </c>
      <c r="AQ52" s="24">
        <f t="shared" si="13"/>
        <v>24.941868400018222</v>
      </c>
      <c r="AR52" s="112">
        <v>49.883736800036445</v>
      </c>
      <c r="AS52" s="24">
        <v>3796.8406324339808</v>
      </c>
      <c r="AT52" s="24">
        <f>AS52/(1+(BR52/100))</f>
        <v>3599.2422337984463</v>
      </c>
      <c r="AU52" s="24">
        <f t="shared" si="15"/>
        <v>74.710406269671608</v>
      </c>
      <c r="AV52" s="112">
        <v>149.42081253934322</v>
      </c>
      <c r="AW52" s="24">
        <v>635.09595074737672</v>
      </c>
      <c r="AX52" s="24">
        <f>AW52/(1+(BR52/100))</f>
        <v>602.04374893106149</v>
      </c>
      <c r="AY52" s="24">
        <f t="shared" si="17"/>
        <v>20.378445174796116</v>
      </c>
      <c r="AZ52" s="112">
        <v>40.756890349592233</v>
      </c>
      <c r="BA52" s="25">
        <f t="shared" si="18"/>
        <v>2.6231927360113803</v>
      </c>
      <c r="BC52" s="24">
        <f>((AA52)/(AD52))*100</f>
        <v>53.820208148102502</v>
      </c>
      <c r="BD52" s="8">
        <v>42.378999999999998</v>
      </c>
      <c r="BE52" s="8">
        <v>4.03</v>
      </c>
      <c r="BF52" s="8">
        <v>14.471</v>
      </c>
      <c r="BG52" s="8">
        <v>3.6930000000000001</v>
      </c>
      <c r="BH52" s="8">
        <v>8.8030000000000008</v>
      </c>
      <c r="BI52" s="8">
        <f t="shared" si="19"/>
        <v>12.125961400000001</v>
      </c>
      <c r="BJ52" s="8">
        <v>0.13800000000000001</v>
      </c>
      <c r="BK52" s="8">
        <v>6.774</v>
      </c>
      <c r="BL52" s="8">
        <v>11.757999999999999</v>
      </c>
      <c r="BM52" s="8">
        <v>3.5659999999999998</v>
      </c>
      <c r="BN52" s="8">
        <v>1.357</v>
      </c>
      <c r="BO52" s="8">
        <v>4.0000000000000001E-3</v>
      </c>
      <c r="BP52" s="8">
        <v>0.96</v>
      </c>
      <c r="BQ52" s="8">
        <v>2.0670000000000002</v>
      </c>
      <c r="BR52">
        <f t="shared" si="20"/>
        <v>5.49</v>
      </c>
      <c r="BS52">
        <v>-5.49</v>
      </c>
      <c r="BT52">
        <v>105.49</v>
      </c>
      <c r="BU52">
        <v>0.94199999999999995</v>
      </c>
      <c r="BV52" s="24">
        <v>626.79999999999995</v>
      </c>
      <c r="BW52" s="25">
        <v>81.199237118231594</v>
      </c>
      <c r="BX52" s="25">
        <v>81.718633463123638</v>
      </c>
      <c r="BY52" s="25">
        <v>81.809290911940622</v>
      </c>
      <c r="BZ52" s="24">
        <v>1161.3579000073501</v>
      </c>
      <c r="CA52">
        <v>6380</v>
      </c>
      <c r="CB52">
        <v>5890</v>
      </c>
      <c r="CC52">
        <v>6850</v>
      </c>
      <c r="CD52" s="25">
        <v>22.334089638617609</v>
      </c>
      <c r="CE52" s="25">
        <v>20.722830554733481</v>
      </c>
      <c r="CF52" s="95">
        <v>23.879583045608491</v>
      </c>
      <c r="CG52" s="8">
        <v>0.17937868508847249</v>
      </c>
      <c r="CH52" s="8">
        <v>0.82062131491152757</v>
      </c>
      <c r="CI52" s="8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</row>
    <row r="53" spans="1:147" x14ac:dyDescent="0.2">
      <c r="A53" t="s">
        <v>886</v>
      </c>
      <c r="B53">
        <v>270</v>
      </c>
      <c r="C53">
        <v>240</v>
      </c>
      <c r="D53">
        <v>16</v>
      </c>
      <c r="E53" s="25">
        <v>52.15</v>
      </c>
      <c r="F53" s="25">
        <v>42.526000000000003</v>
      </c>
      <c r="G53" s="25">
        <f t="shared" si="30"/>
        <v>36.892000000000003</v>
      </c>
      <c r="H53" s="25">
        <v>12.859</v>
      </c>
      <c r="I53" s="25">
        <v>12.859</v>
      </c>
      <c r="J53" s="25">
        <v>12.859</v>
      </c>
      <c r="K53" s="25">
        <v>1112.7561075243432</v>
      </c>
      <c r="L53" s="25"/>
      <c r="M53" s="25">
        <v>18569.800069333334</v>
      </c>
      <c r="N53" s="25">
        <f t="shared" si="3"/>
        <v>54941.074730131339</v>
      </c>
      <c r="O53" s="25">
        <f t="shared" si="4"/>
        <v>2.0253628327988897</v>
      </c>
      <c r="P53" s="25">
        <v>5.9922891111896162</v>
      </c>
      <c r="Q53" s="25">
        <f t="shared" si="5"/>
        <v>85204.045780622997</v>
      </c>
      <c r="R53" s="8">
        <v>0.40545086521107598</v>
      </c>
      <c r="S53" s="8">
        <v>2.4681959508608691E-3</v>
      </c>
      <c r="T53" s="24">
        <v>8972.996880013483</v>
      </c>
      <c r="U53" s="24">
        <v>1875.8105793007301</v>
      </c>
      <c r="V53" s="24">
        <f t="shared" si="23"/>
        <v>1758.3526240164324</v>
      </c>
      <c r="W53" s="24">
        <v>8919.9069822980182</v>
      </c>
      <c r="X53" s="24">
        <v>8943.2517435789177</v>
      </c>
      <c r="Y53" s="25">
        <v>2.7076559116368362</v>
      </c>
      <c r="Z53" s="109">
        <v>5.7964174432206833E-2</v>
      </c>
      <c r="AA53" s="110">
        <f t="shared" si="24"/>
        <v>8411.13318336472</v>
      </c>
      <c r="AB53" s="24">
        <f t="shared" si="25"/>
        <v>14104.549909763096</v>
      </c>
      <c r="AC53" s="24">
        <v>13221.362870044148</v>
      </c>
      <c r="AD53" s="24">
        <f t="shared" si="26"/>
        <v>13221.362870044148</v>
      </c>
      <c r="AE53" s="24">
        <f t="shared" si="27"/>
        <v>1879.7416523421286</v>
      </c>
      <c r="AF53" s="24">
        <f t="shared" si="28"/>
        <v>15101.104522386277</v>
      </c>
      <c r="AG53" s="24">
        <f t="shared" si="29"/>
        <v>11341.621217702019</v>
      </c>
      <c r="AH53" s="111">
        <v>5131.5530297496134</v>
      </c>
      <c r="AI53" s="24">
        <f>AH53/(1+(BR53/100))</f>
        <v>4810.2296866794277</v>
      </c>
      <c r="AJ53" s="24">
        <f t="shared" si="10"/>
        <v>121.50452721349814</v>
      </c>
      <c r="AK53" s="112">
        <v>243.00905442699627</v>
      </c>
      <c r="AL53" s="8">
        <v>2.1215563318030499</v>
      </c>
      <c r="AM53" s="8">
        <f t="shared" si="11"/>
        <v>4.2989039457781798E-2</v>
      </c>
      <c r="AN53" s="94">
        <v>8.5978078915563597E-2</v>
      </c>
      <c r="AO53" s="24">
        <v>1761.4521578804979</v>
      </c>
      <c r="AP53" s="24">
        <f>AO53/(1+(BR53/100))</f>
        <v>1651.1550036375122</v>
      </c>
      <c r="AQ53" s="24">
        <f t="shared" si="13"/>
        <v>25.519855987671292</v>
      </c>
      <c r="AR53" s="112">
        <v>51.039711975342584</v>
      </c>
      <c r="AS53" s="24">
        <v>3955.5228712550588</v>
      </c>
      <c r="AT53" s="24">
        <f>AS53/(1+(BR53/100))</f>
        <v>3707.8392119001301</v>
      </c>
      <c r="AU53" s="24">
        <f t="shared" si="15"/>
        <v>71.351462423959774</v>
      </c>
      <c r="AV53" s="112">
        <v>142.70292484791955</v>
      </c>
      <c r="AW53" s="24">
        <v>653.72388722622543</v>
      </c>
      <c r="AX53" s="24">
        <f>AW53/(1+(BR53/100))</f>
        <v>612.78954558138867</v>
      </c>
      <c r="AY53" s="24">
        <f t="shared" si="17"/>
        <v>21.734075920507092</v>
      </c>
      <c r="AZ53" s="112">
        <v>43.468151841014183</v>
      </c>
      <c r="BA53" s="25">
        <f t="shared" si="18"/>
        <v>2.6944895120085093</v>
      </c>
      <c r="BC53" s="24">
        <f>((AA53)/(AD53))*100</f>
        <v>63.617747020785266</v>
      </c>
      <c r="BD53" s="8">
        <v>42.572000000000003</v>
      </c>
      <c r="BE53" s="8">
        <v>3.9809999999999999</v>
      </c>
      <c r="BF53" s="8">
        <v>14.33</v>
      </c>
      <c r="BG53" s="8">
        <v>3.6890000000000001</v>
      </c>
      <c r="BH53" s="8">
        <v>8.8160000000000007</v>
      </c>
      <c r="BI53" s="8">
        <f t="shared" si="19"/>
        <v>12.135362200000001</v>
      </c>
      <c r="BJ53" s="8">
        <v>0.128</v>
      </c>
      <c r="BK53" s="8">
        <v>6.7839999999999998</v>
      </c>
      <c r="BL53" s="8">
        <v>11.973000000000001</v>
      </c>
      <c r="BM53" s="8">
        <v>3.4079999999999999</v>
      </c>
      <c r="BN53" s="8">
        <v>1.3440000000000001</v>
      </c>
      <c r="BO53" s="8">
        <v>1.6E-2</v>
      </c>
      <c r="BP53" s="8">
        <v>0.96199999999999997</v>
      </c>
      <c r="BQ53" s="8">
        <v>1.9970000000000001</v>
      </c>
      <c r="BR53">
        <f t="shared" si="20"/>
        <v>6.68</v>
      </c>
      <c r="BS53">
        <v>-6.68</v>
      </c>
      <c r="BT53">
        <v>106.68</v>
      </c>
      <c r="BU53">
        <v>0.93100000000000005</v>
      </c>
      <c r="BV53" s="24">
        <v>614.79999999999995</v>
      </c>
      <c r="BW53" s="25">
        <v>81.439917168733373</v>
      </c>
      <c r="BX53" s="25">
        <v>81.718633463123638</v>
      </c>
      <c r="BY53" s="25">
        <v>81.809290911940622</v>
      </c>
      <c r="BZ53" s="24">
        <v>1161.30934159151</v>
      </c>
      <c r="CA53">
        <v>7630</v>
      </c>
      <c r="CB53">
        <v>6920</v>
      </c>
      <c r="CC53">
        <v>8290</v>
      </c>
      <c r="CD53" s="25">
        <v>26.444444444444439</v>
      </c>
      <c r="CE53" s="25">
        <v>24.109762914734802</v>
      </c>
      <c r="CF53" s="95">
        <v>28.61471178192101</v>
      </c>
      <c r="CG53" s="8">
        <v>0.15261195687229959</v>
      </c>
      <c r="CH53" s="8">
        <v>0.84738804312770022</v>
      </c>
      <c r="CI53" s="8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</row>
    <row r="54" spans="1:147" x14ac:dyDescent="0.2">
      <c r="A54" t="s">
        <v>887</v>
      </c>
      <c r="B54">
        <v>210</v>
      </c>
      <c r="C54">
        <v>210</v>
      </c>
      <c r="D54">
        <v>20</v>
      </c>
      <c r="E54" s="25">
        <v>54.213999999999999</v>
      </c>
      <c r="F54" s="25">
        <v>45.831000000000003</v>
      </c>
      <c r="G54" s="25">
        <f t="shared" si="30"/>
        <v>40.015000000000001</v>
      </c>
      <c r="H54" s="25">
        <v>13.456</v>
      </c>
      <c r="I54" s="25">
        <v>13.456</v>
      </c>
      <c r="J54" s="25">
        <v>13.456</v>
      </c>
      <c r="K54" s="25">
        <v>1275.0474089403731</v>
      </c>
      <c r="L54" s="25"/>
      <c r="M54" s="25">
        <v>26006.336529199998</v>
      </c>
      <c r="N54" s="25">
        <f t="shared" si="3"/>
        <v>65045.098451595361</v>
      </c>
      <c r="O54" s="25">
        <f t="shared" si="4"/>
        <v>1.9602513322187154</v>
      </c>
      <c r="P54" s="25">
        <v>4.9028336132955364</v>
      </c>
      <c r="Q54" s="25">
        <f t="shared" si="5"/>
        <v>100292.78666644658</v>
      </c>
      <c r="R54" s="8">
        <v>0.32348890037190642</v>
      </c>
      <c r="S54" s="8">
        <v>6.8175378233233025E-2</v>
      </c>
      <c r="T54" s="24">
        <v>5874.11946026442</v>
      </c>
      <c r="U54" s="24">
        <v>1707.1467118109861</v>
      </c>
      <c r="V54" s="24">
        <f t="shared" si="23"/>
        <v>1707.1467118109861</v>
      </c>
      <c r="W54" s="24">
        <v>5806.8750064014912</v>
      </c>
      <c r="X54" s="24">
        <v>5917.1000797502966</v>
      </c>
      <c r="Y54" s="25">
        <v>2.7</v>
      </c>
      <c r="AA54" s="110">
        <f t="shared" si="24"/>
        <v>5874.11946026442</v>
      </c>
      <c r="AB54" s="24"/>
      <c r="AC54" s="24"/>
      <c r="AD54" s="24"/>
      <c r="AE54" s="24"/>
      <c r="AF54" s="24"/>
      <c r="AG54" s="24"/>
      <c r="AH54" s="111"/>
      <c r="AI54" s="24"/>
      <c r="AJ54" s="24"/>
      <c r="AK54" s="112"/>
      <c r="AL54" s="8"/>
      <c r="AM54" s="8"/>
      <c r="AN54" s="94"/>
      <c r="AO54" s="24"/>
      <c r="AP54" s="24"/>
      <c r="AQ54" s="24"/>
      <c r="AR54" s="112"/>
      <c r="AS54" s="24"/>
      <c r="AT54" s="24"/>
      <c r="AU54" s="24"/>
      <c r="AV54" s="112"/>
      <c r="AW54" s="24"/>
      <c r="AX54" s="24"/>
      <c r="AY54" s="24"/>
      <c r="AZ54" s="112"/>
      <c r="BA54" s="25"/>
      <c r="BC54" s="24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S54"/>
      <c r="BV54" s="24"/>
      <c r="BW54" s="25"/>
      <c r="BX54" s="25">
        <v>81.718633463123638</v>
      </c>
      <c r="BY54" s="25">
        <v>81.809290911940622</v>
      </c>
      <c r="BZ54" s="24"/>
      <c r="CD54" s="25"/>
      <c r="CE54" s="25"/>
      <c r="CF54" s="95"/>
      <c r="CG54" s="8"/>
      <c r="CH54" s="8"/>
      <c r="CI54" s="8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</row>
    <row r="55" spans="1:147" x14ac:dyDescent="0.2">
      <c r="A55" t="s">
        <v>888</v>
      </c>
      <c r="B55">
        <v>275</v>
      </c>
      <c r="C55">
        <v>275</v>
      </c>
      <c r="D55">
        <v>24</v>
      </c>
      <c r="E55" s="25">
        <v>64.655000000000001</v>
      </c>
      <c r="F55" s="25">
        <v>52.076000000000001</v>
      </c>
      <c r="G55" s="25">
        <f t="shared" si="30"/>
        <v>46.910333333333334</v>
      </c>
      <c r="H55" s="25">
        <v>17.774000000000001</v>
      </c>
      <c r="I55" s="25">
        <v>17.774000000000001</v>
      </c>
      <c r="J55" s="25">
        <v>17.774000000000001</v>
      </c>
      <c r="K55" s="25">
        <v>2938.5556868312269</v>
      </c>
      <c r="L55" s="25"/>
      <c r="M55" s="25">
        <v>42289.190676799997</v>
      </c>
      <c r="N55" s="25">
        <f t="shared" si="3"/>
        <v>102842.90660194877</v>
      </c>
      <c r="O55" s="25">
        <f t="shared" si="4"/>
        <v>2.8573246166649517</v>
      </c>
      <c r="P55" s="25">
        <v>6.9487158297482603</v>
      </c>
      <c r="Q55" s="25">
        <f t="shared" si="5"/>
        <v>159805.56541879263</v>
      </c>
      <c r="R55" s="8">
        <v>0.40136089992263613</v>
      </c>
      <c r="S55" s="8">
        <v>1.3948358970755361E-2</v>
      </c>
      <c r="T55" s="24">
        <v>10318.813295882001</v>
      </c>
      <c r="U55" s="24">
        <v>2054.3470948729519</v>
      </c>
      <c r="V55" s="24">
        <f t="shared" si="23"/>
        <v>1934.5956256454956</v>
      </c>
      <c r="W55" s="24">
        <v>10208.339219277739</v>
      </c>
      <c r="X55" s="24">
        <v>10271.75679302053</v>
      </c>
      <c r="Y55" s="25">
        <v>2.7027747850108228</v>
      </c>
      <c r="Z55" s="109">
        <v>5.7582440129372303E-2</v>
      </c>
      <c r="AA55" s="110">
        <f t="shared" si="24"/>
        <v>9717.3117015557018</v>
      </c>
      <c r="AB55" s="24">
        <f t="shared" si="25"/>
        <v>15384.684658587114</v>
      </c>
      <c r="AC55" s="24">
        <v>14487.884601739441</v>
      </c>
      <c r="AD55" s="24">
        <f t="shared" si="26"/>
        <v>14487.884601739441</v>
      </c>
      <c r="AE55" s="24">
        <f t="shared" si="27"/>
        <v>2057.7220502464047</v>
      </c>
      <c r="AF55" s="24">
        <f t="shared" si="28"/>
        <v>16545.606651985847</v>
      </c>
      <c r="AG55" s="24">
        <f t="shared" si="29"/>
        <v>12430.162551493037</v>
      </c>
      <c r="AH55" s="111">
        <v>5065.871362705112</v>
      </c>
      <c r="AI55" s="24">
        <f>AH55/(1+(BR55/100))</f>
        <v>4770.5729001837381</v>
      </c>
      <c r="AJ55" s="24">
        <f t="shared" si="10"/>
        <v>117.80513510594513</v>
      </c>
      <c r="AK55" s="112">
        <v>235.61027021189025</v>
      </c>
      <c r="AL55" s="8">
        <v>2.1331288084128159</v>
      </c>
      <c r="AM55" s="8">
        <f t="shared" si="11"/>
        <v>4.8808177717484726E-2</v>
      </c>
      <c r="AN55" s="94">
        <v>9.7616355434969451E-2</v>
      </c>
      <c r="AO55" s="24">
        <v>1766.5899649911901</v>
      </c>
      <c r="AP55" s="24">
        <f>AO55/(1+(BR55/100))</f>
        <v>1663.6123599125999</v>
      </c>
      <c r="AQ55" s="24">
        <f t="shared" si="13"/>
        <v>39.130050277601427</v>
      </c>
      <c r="AR55" s="112">
        <v>78.260100555202854</v>
      </c>
      <c r="AS55" s="24">
        <v>3966.8694001536533</v>
      </c>
      <c r="AT55" s="24">
        <f>AS55/(1+(BR55/100))</f>
        <v>3735.6336756320302</v>
      </c>
      <c r="AU55" s="24">
        <f t="shared" si="15"/>
        <v>86.105546568941378</v>
      </c>
      <c r="AV55" s="112">
        <v>172.21109313788276</v>
      </c>
      <c r="AW55" s="24">
        <v>665.80052249295011</v>
      </c>
      <c r="AX55" s="24">
        <f>AW55/(1+(BR55/100))</f>
        <v>626.98985073260201</v>
      </c>
      <c r="AY55" s="24">
        <f t="shared" si="17"/>
        <v>22.342907352146423</v>
      </c>
      <c r="AZ55" s="112">
        <v>44.685814704292845</v>
      </c>
      <c r="BA55" s="25">
        <f t="shared" si="18"/>
        <v>2.6533321998255048</v>
      </c>
      <c r="BC55" s="24">
        <f>((AA55)/(AD55))*100</f>
        <v>67.07198441095413</v>
      </c>
      <c r="BD55" s="8">
        <v>42.976999999999997</v>
      </c>
      <c r="BE55" s="8">
        <v>3.9870000000000001</v>
      </c>
      <c r="BF55" s="8">
        <v>14.349</v>
      </c>
      <c r="BG55" s="8">
        <v>3.633</v>
      </c>
      <c r="BH55" s="8">
        <v>8.8569999999999993</v>
      </c>
      <c r="BI55" s="8">
        <f t="shared" si="19"/>
        <v>12.125973399999999</v>
      </c>
      <c r="BJ55" s="8">
        <v>0.15</v>
      </c>
      <c r="BK55" s="8">
        <v>6.8140000000000001</v>
      </c>
      <c r="BL55" s="8">
        <v>11.569000000000001</v>
      </c>
      <c r="BM55" s="8">
        <v>3.3820000000000001</v>
      </c>
      <c r="BN55" s="8">
        <v>1.36</v>
      </c>
      <c r="BO55" s="8">
        <v>8.0000000000000002E-3</v>
      </c>
      <c r="BP55" s="8">
        <v>0.91500000000000004</v>
      </c>
      <c r="BQ55" s="8">
        <v>1.998</v>
      </c>
      <c r="BR55">
        <f t="shared" si="20"/>
        <v>6.19</v>
      </c>
      <c r="BS55">
        <v>-6.19</v>
      </c>
      <c r="BT55">
        <v>106.19</v>
      </c>
      <c r="BU55">
        <v>0.93600000000000005</v>
      </c>
      <c r="BV55" s="24">
        <v>606.5</v>
      </c>
      <c r="BW55" s="25">
        <v>81.385301406653966</v>
      </c>
      <c r="BX55" s="25">
        <v>81.718633463123638</v>
      </c>
      <c r="BY55" s="25">
        <v>81.809290911940622</v>
      </c>
      <c r="BZ55" s="24">
        <v>1162.0257656973799</v>
      </c>
      <c r="CA55">
        <v>8390</v>
      </c>
      <c r="CB55">
        <v>7630</v>
      </c>
      <c r="CC55">
        <v>9110</v>
      </c>
      <c r="CD55" s="25">
        <v>28.943540166387159</v>
      </c>
      <c r="CE55" s="25">
        <v>26.444444444444439</v>
      </c>
      <c r="CF55" s="95">
        <v>31.311104534543421</v>
      </c>
      <c r="CG55" s="8">
        <v>0.14417625893163</v>
      </c>
      <c r="CH55" s="8">
        <v>0.85582374106837</v>
      </c>
      <c r="CI55" s="8">
        <v>0.90087342483366095</v>
      </c>
      <c r="CJ55" t="s">
        <v>525</v>
      </c>
      <c r="CK55" s="25">
        <v>82391.3549676767</v>
      </c>
      <c r="CL55" s="25">
        <v>88254.576189881802</v>
      </c>
      <c r="CM55" s="25">
        <v>91089.854161837895</v>
      </c>
      <c r="CN55" s="25">
        <v>41.857386854458902</v>
      </c>
      <c r="CO55" s="25">
        <v>26057.9374201584</v>
      </c>
      <c r="CP55" s="25">
        <v>407.18341483970698</v>
      </c>
      <c r="CQ55" s="25">
        <v>60.912267387860297</v>
      </c>
      <c r="CR55" s="25">
        <v>98.057155461265594</v>
      </c>
      <c r="CS55" s="25">
        <v>536.28565138442605</v>
      </c>
      <c r="CT55" s="25">
        <v>145.34503465688201</v>
      </c>
      <c r="CU55" s="25">
        <v>149.378882482607</v>
      </c>
      <c r="CV55" s="25">
        <v>22.814673911170999</v>
      </c>
      <c r="CW55" s="25">
        <v>1.6163154892428999</v>
      </c>
      <c r="CX55" s="25">
        <v>31.017412078766998</v>
      </c>
      <c r="CY55" s="25">
        <v>1126.23036670636</v>
      </c>
      <c r="CZ55" s="25">
        <v>35.9695481995942</v>
      </c>
      <c r="DA55" s="25">
        <v>332.53530827847197</v>
      </c>
      <c r="DB55" s="25">
        <v>75.748628753351497</v>
      </c>
      <c r="DC55" s="25">
        <v>0.83968486576313295</v>
      </c>
      <c r="DD55" s="25">
        <v>491.60932985582201</v>
      </c>
      <c r="DE55" s="25">
        <v>73.527616039229798</v>
      </c>
      <c r="DF55" s="25">
        <v>148.394246025184</v>
      </c>
      <c r="DG55" s="25">
        <v>17.8144936488507</v>
      </c>
      <c r="DH55" s="25">
        <v>65.962264478424302</v>
      </c>
      <c r="DI55" s="25">
        <v>13.8625540905769</v>
      </c>
      <c r="DJ55" s="25">
        <v>3.9861905306817702</v>
      </c>
      <c r="DK55" s="25">
        <v>11.5454035500651</v>
      </c>
      <c r="DL55" s="25">
        <v>1.4637701170712401</v>
      </c>
      <c r="DM55" s="25">
        <v>7.5793279676517997</v>
      </c>
      <c r="DN55" s="25">
        <v>1.29820432209884</v>
      </c>
      <c r="DO55" s="25">
        <v>3.2368495725865398</v>
      </c>
      <c r="DP55" s="25">
        <v>0.43778373533716702</v>
      </c>
      <c r="DQ55" s="25">
        <v>2.3601089311197798</v>
      </c>
      <c r="DR55" s="25">
        <v>0.43970655269035802</v>
      </c>
      <c r="DS55" s="25">
        <v>7.3591172354926799</v>
      </c>
      <c r="DT55" s="25">
        <v>4.7038107508042897</v>
      </c>
      <c r="DU55" s="25">
        <v>2.9213050503599298</v>
      </c>
      <c r="DV55" s="25">
        <v>6.5960319417262703</v>
      </c>
      <c r="DW55" s="25">
        <v>1.8368815097648299</v>
      </c>
      <c r="DX55" t="s">
        <v>526</v>
      </c>
      <c r="DY55" s="25">
        <v>2.1161244833557502</v>
      </c>
      <c r="DZ55" s="25">
        <v>82.658454345293904</v>
      </c>
      <c r="EA55" s="25">
        <v>244338.690842702</v>
      </c>
      <c r="EB55" s="25">
        <v>221.763211079798</v>
      </c>
      <c r="EC55" s="25">
        <v>184887</v>
      </c>
      <c r="ED55" s="25">
        <v>184974.974464097</v>
      </c>
      <c r="EE55" s="25">
        <v>69.534489573537201</v>
      </c>
      <c r="EF55" s="25">
        <v>1924.77897244375</v>
      </c>
      <c r="EG55" s="25">
        <v>2004.7573917059599</v>
      </c>
      <c r="EH55" s="25">
        <v>4.6114680790761096</v>
      </c>
      <c r="EI55" s="25">
        <v>130.96949643348501</v>
      </c>
      <c r="EJ55" s="25">
        <v>5.5985534613293799</v>
      </c>
      <c r="EK55" s="25">
        <v>134.413753261408</v>
      </c>
      <c r="EL55" s="25">
        <v>1866.33911758668</v>
      </c>
      <c r="EM55" s="25">
        <v>133590.348757492</v>
      </c>
      <c r="EN55" s="25">
        <v>180.88625877034201</v>
      </c>
      <c r="EO55" s="25">
        <v>1320.6748076886699</v>
      </c>
      <c r="EP55" s="25">
        <v>3.1615170564065398</v>
      </c>
      <c r="EQ55" s="25">
        <v>120.54766130879101</v>
      </c>
    </row>
    <row r="56" spans="1:147" x14ac:dyDescent="0.2">
      <c r="A56" t="s">
        <v>889</v>
      </c>
      <c r="B56">
        <v>318</v>
      </c>
      <c r="C56">
        <v>271</v>
      </c>
      <c r="D56">
        <v>22</v>
      </c>
      <c r="E56" s="25">
        <v>45.378</v>
      </c>
      <c r="F56" s="25">
        <v>28.52</v>
      </c>
      <c r="G56" s="25">
        <f t="shared" si="30"/>
        <v>31.965999999999998</v>
      </c>
      <c r="H56" s="25">
        <v>10.935</v>
      </c>
      <c r="I56" s="25">
        <v>10.935</v>
      </c>
      <c r="J56" s="25">
        <v>10.935</v>
      </c>
      <c r="K56" s="25">
        <v>684.28143869625001</v>
      </c>
      <c r="L56" s="25"/>
      <c r="M56" s="25">
        <v>14900.3321808</v>
      </c>
      <c r="N56" s="25">
        <f t="shared" si="3"/>
        <v>25025.107897653597</v>
      </c>
      <c r="O56" s="25">
        <f t="shared" si="4"/>
        <v>2.7343795738855121</v>
      </c>
      <c r="P56" s="25">
        <v>4.5923904943407168</v>
      </c>
      <c r="Q56" s="25">
        <f t="shared" si="5"/>
        <v>40392.091390843198</v>
      </c>
      <c r="R56" s="8">
        <v>0.36651803408503791</v>
      </c>
      <c r="S56" s="8">
        <v>2.5253108052629421E-3</v>
      </c>
      <c r="T56" s="24">
        <v>6234.0516138391677</v>
      </c>
      <c r="U56" s="24">
        <v>1252.6221213179481</v>
      </c>
      <c r="V56" s="24">
        <f t="shared" si="23"/>
        <v>1252.6221213179481</v>
      </c>
      <c r="W56" s="24">
        <v>6249.222083821438</v>
      </c>
      <c r="X56" s="24">
        <v>6276.2272993204851</v>
      </c>
      <c r="Y56" s="25">
        <v>2.7</v>
      </c>
      <c r="AA56" s="110">
        <f t="shared" si="24"/>
        <v>6234.0516138391677</v>
      </c>
      <c r="AB56" s="24"/>
      <c r="AC56" s="24"/>
      <c r="AD56" s="24"/>
      <c r="AE56" s="24"/>
      <c r="AF56" s="24"/>
      <c r="AG56" s="24"/>
      <c r="AH56" s="111"/>
      <c r="AI56" s="24"/>
      <c r="AJ56" s="24"/>
      <c r="AK56" s="112"/>
      <c r="AL56" s="8"/>
      <c r="AM56" s="8"/>
      <c r="AN56" s="94"/>
      <c r="AO56" s="24"/>
      <c r="AP56" s="24"/>
      <c r="AQ56" s="24"/>
      <c r="AR56" s="112"/>
      <c r="AS56" s="24"/>
      <c r="AT56" s="24"/>
      <c r="AU56" s="24"/>
      <c r="AV56" s="112"/>
      <c r="AW56" s="24"/>
      <c r="AX56" s="24"/>
      <c r="AY56" s="24"/>
      <c r="AZ56" s="112"/>
      <c r="BA56" s="25"/>
      <c r="BC56" s="24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S56"/>
      <c r="BV56" s="24"/>
      <c r="BW56" s="25"/>
      <c r="BX56" s="25">
        <v>79.594978043857026</v>
      </c>
      <c r="BY56" s="25">
        <v>0</v>
      </c>
      <c r="BZ56" s="24"/>
      <c r="CD56" s="25"/>
      <c r="CE56" s="25"/>
      <c r="CF56" s="95"/>
      <c r="CG56" s="8"/>
      <c r="CH56" s="8"/>
      <c r="CI56" s="8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</row>
    <row r="57" spans="1:147" x14ac:dyDescent="0.2">
      <c r="A57" t="s">
        <v>890</v>
      </c>
      <c r="B57">
        <v>260</v>
      </c>
      <c r="C57">
        <v>238</v>
      </c>
      <c r="D57">
        <v>15</v>
      </c>
      <c r="E57" s="25">
        <v>46.63</v>
      </c>
      <c r="F57" s="25">
        <v>28.776</v>
      </c>
      <c r="G57" s="25">
        <f t="shared" si="30"/>
        <v>30.135333333333335</v>
      </c>
      <c r="H57" s="25">
        <v>9.8520000000000003</v>
      </c>
      <c r="I57" s="25">
        <v>9.8520000000000003</v>
      </c>
      <c r="J57" s="25">
        <v>9.8520000000000003</v>
      </c>
      <c r="K57" s="25">
        <v>500.43952959552001</v>
      </c>
      <c r="L57" s="25"/>
      <c r="M57" s="25">
        <v>10533.325307999999</v>
      </c>
      <c r="N57" s="25">
        <f t="shared" si="3"/>
        <v>26475.864272501603</v>
      </c>
      <c r="O57" s="25">
        <f t="shared" si="4"/>
        <v>1.8901725905706774</v>
      </c>
      <c r="P57" s="25">
        <v>4.7510118121524174</v>
      </c>
      <c r="Q57" s="25">
        <f t="shared" si="5"/>
        <v>42848.162909569604</v>
      </c>
      <c r="R57" s="8">
        <v>0.34463552398920932</v>
      </c>
      <c r="S57" s="8">
        <v>4.6758136047533316E-3</v>
      </c>
      <c r="T57" s="24">
        <v>6016.2273843134362</v>
      </c>
      <c r="U57" s="24">
        <v>1220.172850150323</v>
      </c>
      <c r="V57" s="24">
        <f t="shared" si="23"/>
        <v>1145.1645707652021</v>
      </c>
      <c r="W57" s="24">
        <v>5976.1431412814327</v>
      </c>
      <c r="X57" s="24">
        <v>5983.8286055261506</v>
      </c>
      <c r="Y57" s="25">
        <v>2.721585041199245</v>
      </c>
      <c r="Z57" s="109">
        <v>5.4270845263096237E-2</v>
      </c>
      <c r="AA57" s="110">
        <f t="shared" si="24"/>
        <v>5646.3889106648858</v>
      </c>
      <c r="AB57" s="24">
        <f t="shared" si="25"/>
        <v>9840.5724739192428</v>
      </c>
      <c r="AC57" s="24">
        <v>9235.6381735516115</v>
      </c>
      <c r="AD57" s="24">
        <f t="shared" si="26"/>
        <v>9235.6381735516115</v>
      </c>
      <c r="AE57" s="24">
        <f t="shared" si="27"/>
        <v>1225.5551687670409</v>
      </c>
      <c r="AF57" s="24">
        <f t="shared" si="28"/>
        <v>10461.193342318653</v>
      </c>
      <c r="AG57" s="24">
        <f t="shared" si="29"/>
        <v>8010.0830047845702</v>
      </c>
      <c r="AH57" s="111">
        <v>3824.3450896058062</v>
      </c>
      <c r="AI57" s="24">
        <f>AH57/(1+(BR57/100))</f>
        <v>3589.2492628867253</v>
      </c>
      <c r="AJ57" s="24">
        <f t="shared" si="10"/>
        <v>114.7331139978652</v>
      </c>
      <c r="AK57" s="112">
        <v>229.46622799573041</v>
      </c>
      <c r="AL57" s="8">
        <v>1.8154555135621837</v>
      </c>
      <c r="AM57" s="8">
        <f t="shared" si="11"/>
        <v>3.0149342283854033E-2</v>
      </c>
      <c r="AN57" s="94">
        <v>6.0298684567708066E-2</v>
      </c>
      <c r="AO57" s="24">
        <v>1733.7504713343681</v>
      </c>
      <c r="AP57" s="24">
        <f>AO57/(1+(BR57/100))</f>
        <v>1627.1707849219783</v>
      </c>
      <c r="AQ57" s="24">
        <f t="shared" si="13"/>
        <v>32.094119664796402</v>
      </c>
      <c r="AR57" s="112">
        <v>64.188239329592804</v>
      </c>
      <c r="AS57" s="24">
        <v>3336.4289405268114</v>
      </c>
      <c r="AT57" s="24">
        <f>AS57/(1+(BR57/100))</f>
        <v>3131.3270206727461</v>
      </c>
      <c r="AU57" s="24">
        <f t="shared" si="15"/>
        <v>63.648375440203438</v>
      </c>
      <c r="AV57" s="112">
        <v>127.29675088040688</v>
      </c>
      <c r="AW57" s="24">
        <v>681.0079524408585</v>
      </c>
      <c r="AX57" s="24">
        <f>AW57/(1+(BR57/100))</f>
        <v>639.14401918428757</v>
      </c>
      <c r="AY57" s="24">
        <f t="shared" si="17"/>
        <v>18.68772725955457</v>
      </c>
      <c r="AZ57" s="112">
        <v>37.375454519109141</v>
      </c>
      <c r="BA57" s="25">
        <f t="shared" si="18"/>
        <v>2.5458593620240202</v>
      </c>
      <c r="BC57" s="24">
        <f>((AA57)/(AD57))*100</f>
        <v>61.136965357029979</v>
      </c>
      <c r="BD57" s="8">
        <v>43.459000000000003</v>
      </c>
      <c r="BE57" s="8">
        <v>3.9140000000000001</v>
      </c>
      <c r="BF57" s="8">
        <v>14.563000000000001</v>
      </c>
      <c r="BG57" s="8">
        <v>3.706</v>
      </c>
      <c r="BH57" s="8">
        <v>9.0510000000000002</v>
      </c>
      <c r="BI57" s="8">
        <f t="shared" si="19"/>
        <v>12.3856588</v>
      </c>
      <c r="BJ57" s="8">
        <v>0.14199999999999999</v>
      </c>
      <c r="BK57" s="8">
        <v>6.0970000000000004</v>
      </c>
      <c r="BL57" s="8">
        <v>11.381</v>
      </c>
      <c r="BM57" s="8">
        <v>3.633</v>
      </c>
      <c r="BN57" s="8">
        <v>1.31</v>
      </c>
      <c r="BO57" s="8">
        <v>0</v>
      </c>
      <c r="BP57" s="8">
        <v>1.0509999999999999</v>
      </c>
      <c r="BQ57" s="8">
        <v>1.6919999999999999</v>
      </c>
      <c r="BR57">
        <f t="shared" si="20"/>
        <v>6.55</v>
      </c>
      <c r="BS57">
        <v>-6.55</v>
      </c>
      <c r="BT57">
        <v>106.55</v>
      </c>
      <c r="BU57">
        <v>0.93300000000000005</v>
      </c>
      <c r="BV57" s="24">
        <v>767</v>
      </c>
      <c r="BW57" s="25">
        <v>79.690285601036848</v>
      </c>
      <c r="BX57" s="25">
        <v>79.594978043857026</v>
      </c>
      <c r="BY57" s="25">
        <v>0</v>
      </c>
      <c r="BZ57" s="24">
        <v>1151.0315923399301</v>
      </c>
      <c r="CA57">
        <v>6450</v>
      </c>
      <c r="CB57">
        <v>5870</v>
      </c>
      <c r="CC57">
        <v>6990</v>
      </c>
      <c r="CD57" s="25">
        <v>22.564269507743909</v>
      </c>
      <c r="CE57" s="25">
        <v>20.657064877840259</v>
      </c>
      <c r="CF57" s="95">
        <v>24.339942783861101</v>
      </c>
      <c r="CG57" s="8">
        <v>0.13202645147617811</v>
      </c>
      <c r="CH57" s="8">
        <v>0.86797354852382191</v>
      </c>
      <c r="CI57" s="8"/>
      <c r="CJ57" t="s">
        <v>535</v>
      </c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t="s">
        <v>536</v>
      </c>
      <c r="DY57" s="25">
        <v>2.6501837064381899</v>
      </c>
      <c r="DZ57" s="25">
        <v>93.685585865034298</v>
      </c>
      <c r="EA57" s="25">
        <v>240438.07035874701</v>
      </c>
      <c r="EB57" s="25">
        <v>236.087817969383</v>
      </c>
      <c r="EC57" s="25">
        <v>182784</v>
      </c>
      <c r="ED57" s="25">
        <v>183309.52672353599</v>
      </c>
      <c r="EE57" s="25">
        <v>180.299128787174</v>
      </c>
      <c r="EF57" s="25">
        <v>1951.5649075168101</v>
      </c>
      <c r="EG57" s="25">
        <v>2135.92845136899</v>
      </c>
      <c r="EH57" s="25">
        <v>4.8146662464293302</v>
      </c>
      <c r="EI57" s="25">
        <v>170.79342747281399</v>
      </c>
      <c r="EJ57" s="25">
        <v>5.5554428908648399</v>
      </c>
      <c r="EK57" s="25">
        <v>72.816364051825801</v>
      </c>
      <c r="EL57" s="25">
        <v>2060.48576793548</v>
      </c>
      <c r="EM57" s="25">
        <v>143767.96581376501</v>
      </c>
      <c r="EN57" s="25">
        <v>193.95184746327399</v>
      </c>
      <c r="EO57" s="25">
        <v>1242.02813103124</v>
      </c>
      <c r="EP57" s="25">
        <v>2.7504867200630501</v>
      </c>
      <c r="EQ57" s="25">
        <v>144.955568070471</v>
      </c>
    </row>
    <row r="58" spans="1:147" x14ac:dyDescent="0.2">
      <c r="A58" t="s">
        <v>891</v>
      </c>
      <c r="B58">
        <v>520</v>
      </c>
      <c r="C58">
        <v>520</v>
      </c>
      <c r="D58">
        <v>16</v>
      </c>
      <c r="E58" s="25">
        <v>58.328000000000003</v>
      </c>
      <c r="F58" s="25">
        <v>50.933999999999997</v>
      </c>
      <c r="G58" s="25">
        <f t="shared" si="30"/>
        <v>41.753999999999998</v>
      </c>
      <c r="H58" s="25">
        <v>13.456</v>
      </c>
      <c r="I58" s="25">
        <v>13.456</v>
      </c>
      <c r="J58" s="25">
        <v>13.456</v>
      </c>
      <c r="K58" s="25">
        <v>1275.0474089403731</v>
      </c>
      <c r="L58" s="25"/>
      <c r="M58" s="25">
        <v>24876.154734079999</v>
      </c>
      <c r="N58" s="25">
        <f t="shared" si="3"/>
        <v>84938.075579845274</v>
      </c>
      <c r="O58" s="25">
        <f t="shared" si="4"/>
        <v>1.5011493964703453</v>
      </c>
      <c r="P58" s="25">
        <v>5.1255807924107142</v>
      </c>
      <c r="Q58" s="25">
        <f t="shared" si="5"/>
        <v>130281.08662138959</v>
      </c>
      <c r="R58" s="8">
        <v>0.47645672187197829</v>
      </c>
      <c r="S58" s="8">
        <v>5.4281192349283497E-2</v>
      </c>
      <c r="T58" s="24">
        <v>8972.8062067487645</v>
      </c>
      <c r="U58" s="24">
        <v>2116.061891615911</v>
      </c>
      <c r="V58" s="24">
        <f t="shared" si="23"/>
        <v>1999.4915351185023</v>
      </c>
      <c r="W58" s="24">
        <v>8878.3622578977556</v>
      </c>
      <c r="X58" s="24">
        <v>8933.1389460608989</v>
      </c>
      <c r="Y58" s="25">
        <v>2.7216874696404139</v>
      </c>
      <c r="Z58" s="109">
        <v>5.4096999507425331E-2</v>
      </c>
      <c r="AA58" s="110">
        <f t="shared" si="24"/>
        <v>8478.5091247744167</v>
      </c>
      <c r="AB58" s="24">
        <f t="shared" si="25"/>
        <v>14295.813228810317</v>
      </c>
      <c r="AC58" s="24">
        <v>13508.28047700115</v>
      </c>
      <c r="AD58" s="24">
        <f t="shared" si="26"/>
        <v>13508.28047700115</v>
      </c>
      <c r="AE58" s="24">
        <f t="shared" si="27"/>
        <v>2122.7784988753069</v>
      </c>
      <c r="AF58" s="24">
        <f t="shared" si="28"/>
        <v>15631.058975876456</v>
      </c>
      <c r="AG58" s="24">
        <f t="shared" si="29"/>
        <v>11385.501978125843</v>
      </c>
      <c r="AH58" s="111">
        <v>5323.0070220615526</v>
      </c>
      <c r="AI58" s="24">
        <f>AH58/(1+(BR58/100))</f>
        <v>5029.7713522267341</v>
      </c>
      <c r="AJ58" s="24">
        <f t="shared" si="10"/>
        <v>168.73240986305402</v>
      </c>
      <c r="AK58" s="112">
        <v>337.46481972610803</v>
      </c>
      <c r="AL58" s="8">
        <v>1.7343096772347328</v>
      </c>
      <c r="AM58" s="8">
        <f t="shared" si="11"/>
        <v>4.7495453270291491E-2</v>
      </c>
      <c r="AN58" s="94">
        <v>9.4990906540582981E-2</v>
      </c>
      <c r="AO58" s="24">
        <v>1424.8758373198973</v>
      </c>
      <c r="AP58" s="24">
        <f>AO58/(1+(BR58/100))</f>
        <v>1346.3817795709131</v>
      </c>
      <c r="AQ58" s="24">
        <f t="shared" si="13"/>
        <v>38.367588260938909</v>
      </c>
      <c r="AR58" s="112">
        <v>76.735176521877818</v>
      </c>
      <c r="AS58" s="24">
        <v>3507.7720003569866</v>
      </c>
      <c r="AT58" s="24">
        <f>AS58/(1+(BR58/100))</f>
        <v>3314.534631349321</v>
      </c>
      <c r="AU58" s="24">
        <f t="shared" si="15"/>
        <v>78.120901633016615</v>
      </c>
      <c r="AV58" s="112">
        <v>156.24180326603323</v>
      </c>
      <c r="AW58" s="24">
        <v>646.6687042733696</v>
      </c>
      <c r="AX58" s="24">
        <f>AW58/(1+(BR58/100))</f>
        <v>611.04479285020273</v>
      </c>
      <c r="AY58" s="24">
        <f t="shared" si="17"/>
        <v>22.384536450836311</v>
      </c>
      <c r="AZ58" s="112">
        <v>44.769072901672622</v>
      </c>
      <c r="BA58" s="25">
        <f t="shared" si="18"/>
        <v>2.2034093004716557</v>
      </c>
      <c r="BC58" s="24">
        <f>((AA58)/(AD58))*100</f>
        <v>62.765273042780748</v>
      </c>
      <c r="BD58" s="8">
        <v>42.994</v>
      </c>
      <c r="BE58" s="8">
        <v>4.085</v>
      </c>
      <c r="BF58" s="8">
        <v>14.834</v>
      </c>
      <c r="BG58" s="8">
        <v>3.6320000000000001</v>
      </c>
      <c r="BH58" s="8">
        <v>8.923</v>
      </c>
      <c r="BI58" s="8">
        <f t="shared" si="19"/>
        <v>12.191073599999999</v>
      </c>
      <c r="BJ58" s="8">
        <v>0.153</v>
      </c>
      <c r="BK58" s="8">
        <v>6.4290000000000003</v>
      </c>
      <c r="BL58" s="8">
        <v>10.843</v>
      </c>
      <c r="BM58" s="8">
        <v>3.6120000000000001</v>
      </c>
      <c r="BN58" s="8">
        <v>1.675</v>
      </c>
      <c r="BO58" s="8">
        <v>1.7000000000000001E-2</v>
      </c>
      <c r="BP58" s="8">
        <v>1.1679999999999999</v>
      </c>
      <c r="BQ58" s="8">
        <v>1.635</v>
      </c>
      <c r="BR58">
        <f t="shared" si="20"/>
        <v>5.83</v>
      </c>
      <c r="BS58">
        <v>-5.83</v>
      </c>
      <c r="BT58">
        <v>105.83</v>
      </c>
      <c r="BU58">
        <v>0.93799999999999994</v>
      </c>
      <c r="BV58" s="24">
        <v>811.1</v>
      </c>
      <c r="BW58" s="25">
        <v>80.324054777923777</v>
      </c>
      <c r="BX58" s="25">
        <v>80.692496971490741</v>
      </c>
      <c r="BY58" s="25">
        <v>83.106812526731161</v>
      </c>
      <c r="BZ58" s="24">
        <v>1162.9300573089899</v>
      </c>
      <c r="CA58">
        <v>8100</v>
      </c>
      <c r="CB58">
        <v>7250</v>
      </c>
      <c r="CC58">
        <v>8890</v>
      </c>
      <c r="CD58" s="25">
        <v>27.989937851435339</v>
      </c>
      <c r="CE58" s="25">
        <v>25.194896583473088</v>
      </c>
      <c r="CF58" s="95">
        <v>30.587682088717902</v>
      </c>
      <c r="CG58" s="8">
        <v>0.10593486294531911</v>
      </c>
      <c r="CH58" s="8">
        <v>0.89406513705468094</v>
      </c>
      <c r="CI58" s="8">
        <v>0.6274031603580188</v>
      </c>
      <c r="CJ58" t="s">
        <v>547</v>
      </c>
      <c r="CK58" s="25">
        <v>84228.053477408306</v>
      </c>
      <c r="CL58" s="25">
        <v>82212.894698361197</v>
      </c>
      <c r="CM58" s="25">
        <v>86462.051213900399</v>
      </c>
      <c r="CN58" s="25">
        <v>46.907395923874297</v>
      </c>
      <c r="CO58" s="25">
        <v>23580.241122780801</v>
      </c>
      <c r="CP58" s="25">
        <v>382.610245539066</v>
      </c>
      <c r="CQ58" s="25">
        <v>29.365623241941702</v>
      </c>
      <c r="CR58" s="25">
        <v>176.73474212664999</v>
      </c>
      <c r="CS58" s="25">
        <v>916.17442504996995</v>
      </c>
      <c r="CT58" s="25">
        <v>121.463486864484</v>
      </c>
      <c r="CU58" s="25">
        <v>209.23650683045099</v>
      </c>
      <c r="CV58" s="25">
        <v>25.184062003966499</v>
      </c>
      <c r="CW58" s="25">
        <v>2.07577834334209</v>
      </c>
      <c r="CX58" s="25">
        <v>42.046113784001399</v>
      </c>
      <c r="CY58" s="25">
        <v>1302.9851817349399</v>
      </c>
      <c r="CZ58" s="25">
        <v>37.5436600465802</v>
      </c>
      <c r="DA58" s="25">
        <v>368.469521492208</v>
      </c>
      <c r="DB58" s="25">
        <v>94.443489718925903</v>
      </c>
      <c r="DC58" s="25">
        <v>2.1966396999875601</v>
      </c>
      <c r="DD58" s="25">
        <v>653.87320277611695</v>
      </c>
      <c r="DE58" s="25">
        <v>98.135125428939503</v>
      </c>
      <c r="DF58" s="25">
        <v>184.999078339802</v>
      </c>
      <c r="DG58" s="25">
        <v>21.272375395929998</v>
      </c>
      <c r="DH58" s="25">
        <v>81.903085731580802</v>
      </c>
      <c r="DI58" s="25">
        <v>15.928226107265001</v>
      </c>
      <c r="DJ58" s="25">
        <v>4.7930898292293298</v>
      </c>
      <c r="DK58" s="25">
        <v>13.0310703223183</v>
      </c>
      <c r="DL58" s="25">
        <v>1.7569449566447899</v>
      </c>
      <c r="DM58" s="25">
        <v>7.9594466018404004</v>
      </c>
      <c r="DN58" s="25">
        <v>1.4108658554928499</v>
      </c>
      <c r="DO58" s="25">
        <v>3.99333259061873</v>
      </c>
      <c r="DP58" s="25">
        <v>0.53205648388331706</v>
      </c>
      <c r="DQ58" s="25">
        <v>2.44397430790749</v>
      </c>
      <c r="DR58" s="25">
        <v>0.32408814812828102</v>
      </c>
      <c r="DS58" s="25">
        <v>8.1134473828837503</v>
      </c>
      <c r="DT58" s="25">
        <v>5.4286131259270096</v>
      </c>
      <c r="DU58" s="25">
        <v>3.0392215288343798</v>
      </c>
      <c r="DV58" s="25">
        <v>9.7318624468693393</v>
      </c>
      <c r="DW58" s="25">
        <v>2.7513016575088098</v>
      </c>
      <c r="DX58" t="s">
        <v>548</v>
      </c>
      <c r="DY58" s="25">
        <v>2.0084601183253401</v>
      </c>
      <c r="DZ58" s="25">
        <v>86.774556710561498</v>
      </c>
      <c r="EA58" s="25">
        <v>228908.97751070399</v>
      </c>
      <c r="EB58" s="25">
        <v>247.96834621507099</v>
      </c>
      <c r="EC58" s="25">
        <v>181643</v>
      </c>
      <c r="ED58" s="25">
        <v>181287.60707968401</v>
      </c>
      <c r="EE58" s="25">
        <v>42.844820114453</v>
      </c>
      <c r="EF58" s="25">
        <v>1644.3793319113799</v>
      </c>
      <c r="EG58" s="25">
        <v>1850.59523027461</v>
      </c>
      <c r="EH58" s="25">
        <v>4.7870749380051301</v>
      </c>
      <c r="EI58" s="25">
        <v>172.256917226779</v>
      </c>
      <c r="EJ58" s="25">
        <v>6.3736805311626297</v>
      </c>
      <c r="EK58" s="25">
        <v>91.859939895732495</v>
      </c>
      <c r="EL58" s="25">
        <v>1937.61628397866</v>
      </c>
      <c r="EM58" s="25">
        <v>141133.865959513</v>
      </c>
      <c r="EN58" s="25">
        <v>187.79169865258899</v>
      </c>
      <c r="EO58" s="25">
        <v>1202.01922768072</v>
      </c>
      <c r="EP58" s="25">
        <v>3.1186650014730501</v>
      </c>
      <c r="EQ58" s="25">
        <v>137.92139486056101</v>
      </c>
    </row>
    <row r="59" spans="1:147" x14ac:dyDescent="0.2">
      <c r="A59" t="s">
        <v>892</v>
      </c>
      <c r="B59">
        <v>155</v>
      </c>
      <c r="C59">
        <v>147</v>
      </c>
      <c r="D59">
        <v>14</v>
      </c>
      <c r="E59" s="25">
        <v>73.007999999999996</v>
      </c>
      <c r="F59" s="25">
        <v>34.912999999999997</v>
      </c>
      <c r="G59" s="25">
        <f t="shared" si="30"/>
        <v>40.640333333333331</v>
      </c>
      <c r="H59" s="25">
        <v>13.211</v>
      </c>
      <c r="I59" s="25">
        <v>13.211</v>
      </c>
      <c r="J59" s="25">
        <v>13.211</v>
      </c>
      <c r="K59" s="25">
        <v>1206.6615531005566</v>
      </c>
      <c r="L59" s="25"/>
      <c r="M59" s="25">
        <v>18675.148040639997</v>
      </c>
      <c r="N59" s="25">
        <f t="shared" si="3"/>
        <v>71980.023274782463</v>
      </c>
      <c r="O59" s="25">
        <f t="shared" si="4"/>
        <v>1.6763839440481252</v>
      </c>
      <c r="P59" s="25">
        <v>6.4613225580577751</v>
      </c>
      <c r="Q59" s="25">
        <f t="shared" si="5"/>
        <v>120674.13785160548</v>
      </c>
      <c r="R59" s="8">
        <v>0.4167553879554754</v>
      </c>
      <c r="S59" s="8">
        <v>7.3200856680991633E-3</v>
      </c>
      <c r="T59" s="24">
        <v>9844.6197657103876</v>
      </c>
      <c r="U59" s="24">
        <v>1892.112059397612</v>
      </c>
      <c r="V59" s="24">
        <f t="shared" si="23"/>
        <v>1817.7654523946701</v>
      </c>
      <c r="W59" s="24">
        <v>9750.8760762334623</v>
      </c>
      <c r="X59" s="24">
        <v>9789.2731969818633</v>
      </c>
      <c r="Y59" s="25">
        <v>2.7352920208945428</v>
      </c>
      <c r="Z59" s="109">
        <v>5.3417657712320737E-2</v>
      </c>
      <c r="AA59" s="110">
        <f t="shared" si="24"/>
        <v>9457.7959128738476</v>
      </c>
      <c r="AB59" s="24">
        <f t="shared" si="25"/>
        <v>14325.536164316634</v>
      </c>
      <c r="AC59" s="24">
        <v>13762.644023745446</v>
      </c>
      <c r="AD59" s="24">
        <f t="shared" si="26"/>
        <v>13762.644023745446</v>
      </c>
      <c r="AE59" s="24">
        <f t="shared" si="27"/>
        <v>1906.3630603480526</v>
      </c>
      <c r="AF59" s="24">
        <f t="shared" si="28"/>
        <v>15669.007084093499</v>
      </c>
      <c r="AG59" s="24">
        <f t="shared" si="29"/>
        <v>11856.280963397394</v>
      </c>
      <c r="AH59" s="111">
        <v>4480.9163986062467</v>
      </c>
      <c r="AI59" s="24">
        <f>AH59/(1+(BR59/100))</f>
        <v>4304.8481108715987</v>
      </c>
      <c r="AJ59" s="24">
        <f t="shared" si="10"/>
        <v>232.66300209040642</v>
      </c>
      <c r="AK59" s="112">
        <v>465.32600418081284</v>
      </c>
      <c r="AL59" s="8">
        <v>1.6156881924935882</v>
      </c>
      <c r="AM59" s="8">
        <f t="shared" si="11"/>
        <v>4.9358065510241772E-2</v>
      </c>
      <c r="AN59" s="94">
        <v>9.8716131020483544E-2</v>
      </c>
      <c r="AO59" s="24">
        <v>1500.7482891874615</v>
      </c>
      <c r="AP59" s="24">
        <f>AO59/(1+(BR59/100))</f>
        <v>1441.7795073373634</v>
      </c>
      <c r="AQ59" s="24">
        <f t="shared" si="13"/>
        <v>49.162826320886779</v>
      </c>
      <c r="AR59" s="112">
        <v>98.325652641773559</v>
      </c>
      <c r="AS59" s="24">
        <v>3611.3407008388417</v>
      </c>
      <c r="AT59" s="24">
        <f>AS59/(1+(BR59/100))</f>
        <v>3469.4405810729581</v>
      </c>
      <c r="AU59" s="24">
        <f t="shared" si="15"/>
        <v>79.274681346125448</v>
      </c>
      <c r="AV59" s="112">
        <v>158.5493626922509</v>
      </c>
      <c r="AW59" s="24">
        <v>555.61604566764845</v>
      </c>
      <c r="AX59" s="24">
        <f>AW59/(1+(BR59/100))</f>
        <v>533.78426906297284</v>
      </c>
      <c r="AY59" s="24">
        <f t="shared" si="17"/>
        <v>17.993371076559601</v>
      </c>
      <c r="AZ59" s="112">
        <v>35.986742153119202</v>
      </c>
      <c r="BA59" s="25">
        <f t="shared" si="18"/>
        <v>2.7010528239588689</v>
      </c>
      <c r="BC59" s="24">
        <f>((AA59)/(AD59))*100</f>
        <v>68.720777029150739</v>
      </c>
      <c r="BD59" s="8">
        <v>42.506</v>
      </c>
      <c r="BE59" s="8">
        <v>4.0019999999999998</v>
      </c>
      <c r="BF59" s="8">
        <v>15.077999999999999</v>
      </c>
      <c r="BG59" s="8">
        <v>3.7559999999999998</v>
      </c>
      <c r="BH59" s="8">
        <v>8.8829999999999991</v>
      </c>
      <c r="BI59" s="8">
        <f t="shared" si="19"/>
        <v>12.262648799999999</v>
      </c>
      <c r="BJ59" s="8">
        <v>0.14099999999999999</v>
      </c>
      <c r="BK59" s="8">
        <v>6.0529999999999999</v>
      </c>
      <c r="BL59" s="8">
        <v>11.441000000000001</v>
      </c>
      <c r="BM59" s="8">
        <v>3.992</v>
      </c>
      <c r="BN59" s="8">
        <v>1.458</v>
      </c>
      <c r="BO59" s="8">
        <v>0</v>
      </c>
      <c r="BP59" s="8">
        <v>1.121</v>
      </c>
      <c r="BQ59" s="8">
        <v>1.571</v>
      </c>
      <c r="BR59">
        <f t="shared" si="20"/>
        <v>4.09</v>
      </c>
      <c r="BS59">
        <v>-4.09</v>
      </c>
      <c r="BT59">
        <v>104.09</v>
      </c>
      <c r="BU59">
        <v>0.95699999999999996</v>
      </c>
      <c r="BV59" s="24">
        <v>617.1</v>
      </c>
      <c r="BW59" s="25">
        <v>78.965791984961243</v>
      </c>
      <c r="BX59" s="25">
        <v>79.768286116941468</v>
      </c>
      <c r="BY59" s="25">
        <v>80.663682995009069</v>
      </c>
      <c r="BZ59" s="24">
        <v>1155.26607226794</v>
      </c>
      <c r="CA59">
        <v>7480</v>
      </c>
      <c r="CB59">
        <v>6780</v>
      </c>
      <c r="CC59">
        <v>8150</v>
      </c>
      <c r="CD59" s="25">
        <v>25.95120186774523</v>
      </c>
      <c r="CE59" s="25">
        <v>23.649403176482199</v>
      </c>
      <c r="CF59" s="95">
        <v>28.15435204366841</v>
      </c>
      <c r="CG59" s="8">
        <v>9.7784509791376165E-2</v>
      </c>
      <c r="CH59" s="8">
        <v>0.90221549020862379</v>
      </c>
      <c r="CI59" s="8"/>
      <c r="CJ59" t="s">
        <v>550</v>
      </c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t="s">
        <v>559</v>
      </c>
      <c r="DY59" s="25">
        <v>2.2625860188185598</v>
      </c>
      <c r="DZ59" s="25">
        <v>77.337955397088805</v>
      </c>
      <c r="EA59" s="25">
        <v>268459.43778578</v>
      </c>
      <c r="EB59" s="25">
        <v>205.04581170408801</v>
      </c>
      <c r="EC59" s="25">
        <v>178564.79740525599</v>
      </c>
      <c r="ED59" s="25">
        <v>179935.51969004501</v>
      </c>
      <c r="EE59" s="25">
        <v>170.39258444151699</v>
      </c>
      <c r="EF59" s="25">
        <v>1806.6901949369999</v>
      </c>
      <c r="EG59" s="25">
        <v>1935.3005559297001</v>
      </c>
      <c r="EH59" s="25">
        <v>4.8166524614797597</v>
      </c>
      <c r="EI59" s="25">
        <v>157.33537631693301</v>
      </c>
      <c r="EJ59" s="25">
        <v>5.27256122892401</v>
      </c>
      <c r="EK59" s="25">
        <v>57.849606770705797</v>
      </c>
      <c r="EL59" s="25">
        <v>2033.5788000801699</v>
      </c>
      <c r="EM59" s="25">
        <v>143990.75123552801</v>
      </c>
      <c r="EN59" s="25">
        <v>204.62795150300701</v>
      </c>
      <c r="EO59" s="25">
        <v>1069.90222081347</v>
      </c>
      <c r="EP59" s="25">
        <v>2.5647595118769302</v>
      </c>
      <c r="EQ59" s="25">
        <v>130.805434257993</v>
      </c>
    </row>
    <row r="60" spans="1:147" x14ac:dyDescent="0.2">
      <c r="A60" t="s">
        <v>893</v>
      </c>
      <c r="B60">
        <v>170</v>
      </c>
      <c r="C60">
        <v>120</v>
      </c>
      <c r="D60">
        <v>11</v>
      </c>
      <c r="E60" s="25">
        <v>107.992</v>
      </c>
      <c r="F60" s="25">
        <v>30.408999999999999</v>
      </c>
      <c r="G60" s="25">
        <f t="shared" si="30"/>
        <v>49.800333333333334</v>
      </c>
      <c r="H60" s="25">
        <v>12.631</v>
      </c>
      <c r="I60" s="25">
        <v>12.631</v>
      </c>
      <c r="J60" s="25">
        <v>12.631</v>
      </c>
      <c r="K60" s="25">
        <v>1054.6093152926233</v>
      </c>
      <c r="L60" s="25"/>
      <c r="M60" s="25">
        <v>18904.483044186665</v>
      </c>
      <c r="N60" s="25">
        <f t="shared" si="3"/>
        <v>118927.2435362945</v>
      </c>
      <c r="O60" s="25">
        <f t="shared" si="4"/>
        <v>0.88676848460779722</v>
      </c>
      <c r="P60" s="25">
        <v>5.5786202290092621</v>
      </c>
      <c r="Q60" s="25">
        <f t="shared" si="5"/>
        <v>211724.19503210386</v>
      </c>
      <c r="R60" s="8">
        <v>0.46124800997882909</v>
      </c>
      <c r="S60" s="8">
        <v>4.3874883836014233E-3</v>
      </c>
      <c r="T60" s="24">
        <v>9530.1017742894874</v>
      </c>
      <c r="U60" s="24">
        <v>1950.997645171039</v>
      </c>
      <c r="V60" s="24">
        <f t="shared" ref="V60:V91" si="36">U60/(1+(BR60/100))</f>
        <v>1950.997645171039</v>
      </c>
      <c r="W60" s="24">
        <v>9595.4209601459152</v>
      </c>
      <c r="X60" s="24">
        <v>9571.6519728660387</v>
      </c>
      <c r="Y60" s="25">
        <v>2.7</v>
      </c>
      <c r="AA60" s="110">
        <f t="shared" ref="AA60:AA87" si="37">T60/(1+(BR60/100))</f>
        <v>9530.1017742894874</v>
      </c>
      <c r="AB60" s="24"/>
      <c r="AC60" s="24"/>
      <c r="AD60" s="24"/>
      <c r="AE60" s="24"/>
      <c r="AF60" s="24"/>
      <c r="AG60" s="24"/>
      <c r="AH60" s="111"/>
      <c r="AI60" s="24"/>
      <c r="AJ60" s="24"/>
      <c r="AK60" s="112"/>
      <c r="AL60" s="8"/>
      <c r="AM60" s="8"/>
      <c r="AN60" s="94"/>
      <c r="AO60" s="24"/>
      <c r="AP60" s="24"/>
      <c r="AQ60" s="24"/>
      <c r="AR60" s="112"/>
      <c r="AS60" s="24"/>
      <c r="AT60" s="24"/>
      <c r="AU60" s="24"/>
      <c r="AV60" s="112"/>
      <c r="AW60" s="24"/>
      <c r="AX60" s="24"/>
      <c r="AY60" s="24"/>
      <c r="AZ60" s="112"/>
      <c r="BA60" s="25"/>
      <c r="BC60" s="24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S60"/>
      <c r="BV60" s="24"/>
      <c r="BW60" s="25"/>
      <c r="BX60" s="25">
        <v>79.768286116941468</v>
      </c>
      <c r="BY60" s="25">
        <v>80.663682995009069</v>
      </c>
      <c r="BZ60" s="24"/>
      <c r="CD60" s="25"/>
      <c r="CE60" s="25"/>
      <c r="CF60" s="95"/>
      <c r="CG60" s="8"/>
      <c r="CH60" s="8"/>
      <c r="CI60" s="8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</row>
    <row r="61" spans="1:147" x14ac:dyDescent="0.2">
      <c r="A61" t="s">
        <v>894</v>
      </c>
      <c r="B61">
        <v>190</v>
      </c>
      <c r="C61">
        <v>101</v>
      </c>
      <c r="D61">
        <v>25</v>
      </c>
      <c r="E61" s="25">
        <v>101.503</v>
      </c>
      <c r="F61" s="25">
        <v>25.914999999999999</v>
      </c>
      <c r="G61" s="25">
        <f t="shared" si="30"/>
        <v>50.806000000000004</v>
      </c>
      <c r="H61" s="25">
        <v>12.457000000000001</v>
      </c>
      <c r="I61" s="25">
        <v>10.632999999999999</v>
      </c>
      <c r="J61" s="25">
        <v>11.545</v>
      </c>
      <c r="K61" s="25">
        <v>800.27935468588328</v>
      </c>
      <c r="L61" s="25">
        <v>247.62211284</v>
      </c>
      <c r="M61" s="25">
        <v>34167.435259243335</v>
      </c>
      <c r="N61" s="25">
        <f t="shared" si="3"/>
        <v>87454.33349188228</v>
      </c>
      <c r="O61" s="25">
        <f t="shared" si="4"/>
        <v>0.91508256107190733</v>
      </c>
      <c r="P61" s="25">
        <v>2.3422283487590225</v>
      </c>
      <c r="Q61" s="25">
        <f t="shared" si="5"/>
        <v>157318.96486065377</v>
      </c>
      <c r="R61" s="8">
        <v>0.41334458534732738</v>
      </c>
      <c r="S61" s="8">
        <v>2.950288431570619E-2</v>
      </c>
      <c r="T61" s="24">
        <v>3542.4870046263841</v>
      </c>
      <c r="U61" s="24">
        <v>755.71731578979154</v>
      </c>
      <c r="V61" s="24">
        <f t="shared" si="36"/>
        <v>732.21326982830305</v>
      </c>
      <c r="W61" s="24">
        <v>3510.3430934300268</v>
      </c>
      <c r="X61" s="24">
        <v>3564.4605664465971</v>
      </c>
      <c r="Y61" s="25">
        <v>2.7329596533231628</v>
      </c>
      <c r="Z61" s="109">
        <v>5.41346991390948E-2</v>
      </c>
      <c r="AA61" s="110">
        <f t="shared" si="37"/>
        <v>3432.3098581788431</v>
      </c>
      <c r="AB61" s="24">
        <f t="shared" ref="AB61:AB87" si="38">T61+AH61</f>
        <v>8071.1365920714297</v>
      </c>
      <c r="AC61" s="24">
        <v>7820.1110280703706</v>
      </c>
      <c r="AD61" s="24">
        <f t="shared" ref="AD61:AD87" si="39">AB61/(1+(BR61/100))</f>
        <v>7820.1110280703706</v>
      </c>
      <c r="AE61" s="24">
        <f t="shared" ref="AE61:AE87" si="40">SQRT((U61^2)+((AJ61)^2))</f>
        <v>767.76468493144205</v>
      </c>
      <c r="AF61" s="24">
        <f t="shared" ref="AF61:AF87" si="41">AD61+AE61</f>
        <v>8587.875713001813</v>
      </c>
      <c r="AG61" s="24">
        <f t="shared" ref="AG61:AG87" si="42">AD61-AE61</f>
        <v>7052.3463431389282</v>
      </c>
      <c r="AH61" s="111">
        <v>4528.6495874450457</v>
      </c>
      <c r="AI61" s="24">
        <f>AH61/(1+(BR61/100))</f>
        <v>4387.8011698915279</v>
      </c>
      <c r="AJ61" s="24">
        <f t="shared" si="10"/>
        <v>135.47675093295175</v>
      </c>
      <c r="AK61" s="112">
        <v>270.95350186590349</v>
      </c>
      <c r="AL61" s="8">
        <v>1.706663797106339</v>
      </c>
      <c r="AM61" s="8">
        <f t="shared" si="11"/>
        <v>3.0387261292529649E-2</v>
      </c>
      <c r="AN61" s="94">
        <v>6.0774522585059297E-2</v>
      </c>
      <c r="AO61" s="24">
        <v>1489.3357398887067</v>
      </c>
      <c r="AP61" s="24">
        <f>AO61/(1+(BR61/100))</f>
        <v>1443.014959682886</v>
      </c>
      <c r="AQ61" s="24">
        <f t="shared" si="13"/>
        <v>29.199483838020559</v>
      </c>
      <c r="AR61" s="112">
        <v>58.398967676041117</v>
      </c>
      <c r="AS61" s="24">
        <v>3306.4940795091898</v>
      </c>
      <c r="AT61" s="24">
        <f>AS61/(1+(BR61/100))</f>
        <v>3203.6566994566319</v>
      </c>
      <c r="AU61" s="24">
        <f t="shared" si="15"/>
        <v>65.451788917804009</v>
      </c>
      <c r="AV61" s="112">
        <v>130.90357783560802</v>
      </c>
      <c r="AW61" s="24">
        <v>548.36328458196499</v>
      </c>
      <c r="AX61" s="24">
        <f>AW61/(1+(BR61/100))</f>
        <v>531.30828852045829</v>
      </c>
      <c r="AY61" s="24">
        <f t="shared" si="17"/>
        <v>14.887055695151501</v>
      </c>
      <c r="AZ61" s="112">
        <v>29.774111390303002</v>
      </c>
      <c r="BA61" s="25">
        <f t="shared" si="18"/>
        <v>2.7159654589640794</v>
      </c>
      <c r="BC61" s="24">
        <f>((AA61)/(AD61))*100</f>
        <v>43.890807251438382</v>
      </c>
      <c r="BD61" s="8">
        <v>42.494999999999997</v>
      </c>
      <c r="BE61" s="8">
        <v>4.0880000000000001</v>
      </c>
      <c r="BF61" s="8">
        <v>15.007</v>
      </c>
      <c r="BG61" s="8">
        <v>3.7</v>
      </c>
      <c r="BH61" s="8">
        <v>9.0370000000000008</v>
      </c>
      <c r="BI61" s="8">
        <f t="shared" si="19"/>
        <v>12.36626</v>
      </c>
      <c r="BJ61" s="8">
        <v>0.17299999999999999</v>
      </c>
      <c r="BK61" s="8">
        <v>6.1529999999999996</v>
      </c>
      <c r="BL61" s="8">
        <v>11.356</v>
      </c>
      <c r="BM61" s="8">
        <v>3.6230000000000002</v>
      </c>
      <c r="BN61" s="8">
        <v>1.474</v>
      </c>
      <c r="BO61" s="8">
        <v>1.6E-2</v>
      </c>
      <c r="BP61" s="8">
        <v>1.2330000000000001</v>
      </c>
      <c r="BQ61" s="8">
        <v>1.6459999999999999</v>
      </c>
      <c r="BR61">
        <f t="shared" si="20"/>
        <v>3.21</v>
      </c>
      <c r="BS61">
        <v>-3.21</v>
      </c>
      <c r="BT61">
        <v>103.21</v>
      </c>
      <c r="BU61">
        <v>0.96599999999999997</v>
      </c>
      <c r="BV61" s="24">
        <v>756.6</v>
      </c>
      <c r="BW61" s="25">
        <v>79.491276494256496</v>
      </c>
      <c r="BX61" s="25">
        <v>79.768286116941468</v>
      </c>
      <c r="BY61" s="25">
        <v>80.663682995009069</v>
      </c>
      <c r="BZ61" s="24">
        <v>1155.0460562963499</v>
      </c>
      <c r="CA61">
        <v>5550</v>
      </c>
      <c r="CB61">
        <v>5180</v>
      </c>
      <c r="CC61">
        <v>5920</v>
      </c>
      <c r="CD61" s="25">
        <v>19.604814047548579</v>
      </c>
      <c r="CE61" s="25">
        <v>18.388149025023839</v>
      </c>
      <c r="CF61" s="95">
        <v>20.82147907007333</v>
      </c>
      <c r="CG61" s="8">
        <v>0.13566858139644419</v>
      </c>
      <c r="CH61" s="8">
        <v>0.86433141860355589</v>
      </c>
      <c r="CI61" s="8">
        <v>0.95685061560087037</v>
      </c>
      <c r="CJ61" t="s">
        <v>567</v>
      </c>
      <c r="CK61" s="25">
        <v>82951.107536389696</v>
      </c>
      <c r="CL61" s="25">
        <v>84173.305454999398</v>
      </c>
      <c r="CM61" s="25">
        <v>94699.533261059405</v>
      </c>
      <c r="CN61" s="25">
        <v>57.183007531116203</v>
      </c>
      <c r="CO61" s="25">
        <v>23627.960670397599</v>
      </c>
      <c r="CP61" s="25">
        <v>384.42730609630001</v>
      </c>
      <c r="CQ61" s="25">
        <v>20.7532811476351</v>
      </c>
      <c r="CR61" s="25">
        <v>67.654885655545499</v>
      </c>
      <c r="CS61" s="25">
        <v>238.97369446379099</v>
      </c>
      <c r="CT61" s="25">
        <v>194.55159689568501</v>
      </c>
      <c r="CU61" s="25">
        <v>136.792731786264</v>
      </c>
      <c r="CV61" s="25">
        <v>26.3902780523409</v>
      </c>
      <c r="CW61" s="25">
        <v>0.45338676925833199</v>
      </c>
      <c r="CX61" s="25">
        <v>36.420982724394698</v>
      </c>
      <c r="CY61" s="25">
        <v>1273.7813619695401</v>
      </c>
      <c r="CZ61" s="25">
        <v>37.697036929899497</v>
      </c>
      <c r="DA61" s="25">
        <v>362.11469418503901</v>
      </c>
      <c r="DB61" s="25">
        <v>88.087328393832706</v>
      </c>
      <c r="DC61" s="25">
        <v>0.58558856353585997</v>
      </c>
      <c r="DD61" s="25">
        <v>532.27829952851403</v>
      </c>
      <c r="DE61" s="25">
        <v>85.348546514985699</v>
      </c>
      <c r="DF61" s="25">
        <v>170.18364100524701</v>
      </c>
      <c r="DG61" s="25">
        <v>19.9998091027127</v>
      </c>
      <c r="DH61" s="25">
        <v>77.047955334759806</v>
      </c>
      <c r="DI61" s="25">
        <v>14.8495751654562</v>
      </c>
      <c r="DJ61" s="25">
        <v>4.4473645738391703</v>
      </c>
      <c r="DK61" s="25">
        <v>13.0076191131693</v>
      </c>
      <c r="DL61" s="25">
        <v>1.5317766626242399</v>
      </c>
      <c r="DM61" s="25">
        <v>9.0811253166098194</v>
      </c>
      <c r="DN61" s="25">
        <v>1.3626634512411799</v>
      </c>
      <c r="DO61" s="25">
        <v>3.2705288296542898</v>
      </c>
      <c r="DP61" s="25">
        <v>0.46747920146063898</v>
      </c>
      <c r="DQ61" s="25">
        <v>3.0084182241020598</v>
      </c>
      <c r="DR61" s="25">
        <v>0.33506779656503199</v>
      </c>
      <c r="DS61" s="25">
        <v>9.44167989476842</v>
      </c>
      <c r="DT61" s="25">
        <v>5.1967780658347804</v>
      </c>
      <c r="DU61" s="25">
        <v>2.6447430370849401</v>
      </c>
      <c r="DV61" s="25">
        <v>7.8368705465342297</v>
      </c>
      <c r="DW61" s="25">
        <v>2.2843221683997399</v>
      </c>
      <c r="DX61" t="s">
        <v>568</v>
      </c>
      <c r="DY61" s="25">
        <v>2.2338911570373901</v>
      </c>
      <c r="DZ61" s="25">
        <v>77.419806275636304</v>
      </c>
      <c r="EA61" s="25">
        <v>269171.35811894102</v>
      </c>
      <c r="EB61" s="25">
        <v>201.434325528122</v>
      </c>
      <c r="EC61" s="25">
        <v>178589</v>
      </c>
      <c r="ED61" s="25">
        <v>180215.02951473501</v>
      </c>
      <c r="EE61" s="25">
        <v>159.33966004278801</v>
      </c>
      <c r="EF61" s="25">
        <v>1830.3300962876599</v>
      </c>
      <c r="EG61" s="25">
        <v>1953.26279703266</v>
      </c>
      <c r="EH61" s="25">
        <v>4.79946471515591</v>
      </c>
      <c r="EI61" s="25">
        <v>156.33981152043401</v>
      </c>
      <c r="EJ61" s="25">
        <v>5.08167637566737</v>
      </c>
      <c r="EK61" s="25">
        <v>60.0199473417658</v>
      </c>
      <c r="EL61" s="25">
        <v>2051.1325822812</v>
      </c>
      <c r="EM61" s="25">
        <v>143394.15438570399</v>
      </c>
      <c r="EN61" s="25">
        <v>203.165049346594</v>
      </c>
      <c r="EO61" s="25">
        <v>1058.2243799830001</v>
      </c>
      <c r="EP61" s="25">
        <v>2.5435132252879602</v>
      </c>
      <c r="EQ61" s="25">
        <v>130.15100055049399</v>
      </c>
    </row>
    <row r="62" spans="1:147" x14ac:dyDescent="0.2">
      <c r="A62" t="s">
        <v>895</v>
      </c>
      <c r="B62">
        <v>275</v>
      </c>
      <c r="C62">
        <v>242</v>
      </c>
      <c r="D62">
        <v>31</v>
      </c>
      <c r="E62" s="25">
        <v>104.831</v>
      </c>
      <c r="F62" s="25">
        <v>80.811000000000007</v>
      </c>
      <c r="G62" s="25">
        <f t="shared" si="30"/>
        <v>72.213999999999999</v>
      </c>
      <c r="H62" s="25">
        <v>23.184000000000001</v>
      </c>
      <c r="I62" s="25">
        <v>23.184000000000001</v>
      </c>
      <c r="J62" s="25">
        <v>23.184000000000001</v>
      </c>
      <c r="K62" s="25">
        <v>6521.4399869337603</v>
      </c>
      <c r="L62" s="25"/>
      <c r="M62" s="25">
        <v>137435.93492949</v>
      </c>
      <c r="N62" s="25">
        <f t="shared" si="3"/>
        <v>411514.22309968359</v>
      </c>
      <c r="O62" s="25">
        <f t="shared" si="4"/>
        <v>1.584742305578593</v>
      </c>
      <c r="P62" s="25">
        <v>4.7450763079390512</v>
      </c>
      <c r="Q62" s="25">
        <f t="shared" si="5"/>
        <v>643894.00527054444</v>
      </c>
      <c r="R62" s="8">
        <v>0.40968384155408111</v>
      </c>
      <c r="S62" s="8">
        <v>1.5503675979065851E-2</v>
      </c>
      <c r="T62" s="24">
        <v>7199.9299640878753</v>
      </c>
      <c r="U62" s="24">
        <v>1457.3897455813849</v>
      </c>
      <c r="V62" s="24">
        <f t="shared" si="36"/>
        <v>1457.3897455813849</v>
      </c>
      <c r="W62" s="24">
        <v>7235.3691513883496</v>
      </c>
      <c r="X62" s="24">
        <v>7254.3912581294426</v>
      </c>
      <c r="Y62" s="25">
        <v>2.7</v>
      </c>
      <c r="AA62" s="110">
        <f t="shared" si="37"/>
        <v>7199.9299640878753</v>
      </c>
      <c r="AB62" s="24"/>
      <c r="AC62" s="24"/>
      <c r="AD62" s="24"/>
      <c r="AE62" s="24"/>
      <c r="AF62" s="24"/>
      <c r="AG62" s="24"/>
      <c r="AH62" s="111"/>
      <c r="AI62" s="24"/>
      <c r="AJ62" s="24"/>
      <c r="AK62" s="112"/>
      <c r="AL62" s="8"/>
      <c r="AM62" s="8"/>
      <c r="AN62" s="94"/>
      <c r="AO62" s="24"/>
      <c r="AP62" s="24"/>
      <c r="AQ62" s="24"/>
      <c r="AR62" s="112"/>
      <c r="AS62" s="24"/>
      <c r="AT62" s="24"/>
      <c r="AU62" s="24"/>
      <c r="AV62" s="112"/>
      <c r="AW62" s="24"/>
      <c r="AX62" s="24"/>
      <c r="AY62" s="24"/>
      <c r="AZ62" s="112"/>
      <c r="BA62" s="25"/>
      <c r="BC62" s="24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S62"/>
      <c r="BV62" s="24"/>
      <c r="BW62" s="25"/>
      <c r="BX62" s="25">
        <v>80.677154061226602</v>
      </c>
      <c r="BY62" s="25">
        <v>79.818355693871567</v>
      </c>
      <c r="BZ62" s="24"/>
      <c r="CD62" s="25"/>
      <c r="CE62" s="25"/>
      <c r="CF62" s="95"/>
      <c r="CG62" s="8"/>
      <c r="CH62" s="8"/>
      <c r="CI62" s="8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</row>
    <row r="63" spans="1:147" x14ac:dyDescent="0.2">
      <c r="A63" t="s">
        <v>896</v>
      </c>
      <c r="B63">
        <v>262</v>
      </c>
      <c r="C63">
        <v>262</v>
      </c>
      <c r="D63">
        <v>15</v>
      </c>
      <c r="E63" s="25">
        <v>51.923999999999999</v>
      </c>
      <c r="F63" s="25">
        <v>43.314999999999998</v>
      </c>
      <c r="G63" s="25">
        <f t="shared" si="30"/>
        <v>36.746333333333332</v>
      </c>
      <c r="H63" s="25">
        <v>12.853999999999999</v>
      </c>
      <c r="I63" s="25">
        <v>12.853999999999999</v>
      </c>
      <c r="J63" s="25">
        <v>12.853999999999999</v>
      </c>
      <c r="K63" s="25">
        <v>1111.4585842088263</v>
      </c>
      <c r="L63" s="25"/>
      <c r="M63" s="25">
        <v>17655.341270999998</v>
      </c>
      <c r="N63" s="25">
        <f t="shared" si="3"/>
        <v>56049.234910292296</v>
      </c>
      <c r="O63" s="25">
        <f t="shared" si="4"/>
        <v>1.9830040249215419</v>
      </c>
      <c r="P63" s="25">
        <v>6.2953106776500913</v>
      </c>
      <c r="Q63" s="25">
        <f t="shared" si="5"/>
        <v>86607.099582139097</v>
      </c>
      <c r="R63" s="8">
        <v>0.51450053240992555</v>
      </c>
      <c r="S63" s="8">
        <v>1.032082972719606E-2</v>
      </c>
      <c r="T63" s="24">
        <v>11996.07664939578</v>
      </c>
      <c r="U63" s="24">
        <v>2405.4206958447348</v>
      </c>
      <c r="V63" s="24">
        <f t="shared" si="36"/>
        <v>2405.4206958447348</v>
      </c>
      <c r="W63" s="24">
        <v>11799.18461593242</v>
      </c>
      <c r="X63" s="24">
        <v>11878.573150926781</v>
      </c>
      <c r="Y63" s="25">
        <v>2.7</v>
      </c>
      <c r="AA63" s="110">
        <f t="shared" si="37"/>
        <v>11996.07664939578</v>
      </c>
      <c r="AB63" s="24"/>
      <c r="AC63" s="24"/>
      <c r="AD63" s="24"/>
      <c r="AE63" s="24"/>
      <c r="AF63" s="24"/>
      <c r="AG63" s="24"/>
      <c r="AH63" s="111"/>
      <c r="AI63" s="24"/>
      <c r="AJ63" s="24"/>
      <c r="AK63" s="112"/>
      <c r="AL63" s="8"/>
      <c r="AM63" s="8"/>
      <c r="AN63" s="94"/>
      <c r="AO63" s="24"/>
      <c r="AP63" s="24"/>
      <c r="AQ63" s="24"/>
      <c r="AR63" s="112"/>
      <c r="AS63" s="24"/>
      <c r="AT63" s="24"/>
      <c r="AU63" s="24"/>
      <c r="AV63" s="112"/>
      <c r="AW63" s="24"/>
      <c r="AX63" s="24"/>
      <c r="AY63" s="24"/>
      <c r="AZ63" s="112"/>
      <c r="BA63" s="25"/>
      <c r="BC63" s="24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S63"/>
      <c r="BV63" s="24"/>
      <c r="BW63" s="25"/>
      <c r="BX63" s="25">
        <v>80.677154061226602</v>
      </c>
      <c r="BY63" s="25">
        <v>79.818355693871567</v>
      </c>
      <c r="BZ63" s="24"/>
      <c r="CD63" s="25"/>
      <c r="CE63" s="25"/>
      <c r="CF63" s="95"/>
      <c r="CG63" s="8"/>
      <c r="CH63" s="8"/>
      <c r="CI63" s="8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</row>
    <row r="64" spans="1:147" x14ac:dyDescent="0.2">
      <c r="A64" t="s">
        <v>897</v>
      </c>
      <c r="B64">
        <v>195</v>
      </c>
      <c r="C64">
        <v>195</v>
      </c>
      <c r="D64">
        <v>36</v>
      </c>
      <c r="E64" s="25">
        <v>87.906999999999996</v>
      </c>
      <c r="F64" s="25">
        <v>69.491</v>
      </c>
      <c r="G64" s="25">
        <f t="shared" si="30"/>
        <v>64.465999999999994</v>
      </c>
      <c r="H64" s="25">
        <v>20.184000000000001</v>
      </c>
      <c r="I64" s="25">
        <v>20.184000000000001</v>
      </c>
      <c r="J64" s="25">
        <v>20.184000000000001</v>
      </c>
      <c r="K64" s="25">
        <v>4303.2850051737605</v>
      </c>
      <c r="L64" s="25">
        <v>34789.657610611001</v>
      </c>
      <c r="M64" s="25">
        <v>80299.104538468993</v>
      </c>
      <c r="N64" s="25">
        <f t="shared" si="3"/>
        <v>216803.96717745697</v>
      </c>
      <c r="O64" s="25">
        <f t="shared" si="4"/>
        <v>1.9848737369512541</v>
      </c>
      <c r="P64" s="25">
        <v>5.3590697304876924</v>
      </c>
      <c r="Q64" s="25">
        <f t="shared" si="5"/>
        <v>357319.35348633444</v>
      </c>
      <c r="R64" s="8">
        <v>0.34095813691523791</v>
      </c>
      <c r="S64" s="8">
        <v>2.4779101540592101E-3</v>
      </c>
      <c r="T64" s="24">
        <v>6766.2592642256805</v>
      </c>
      <c r="U64" s="24">
        <v>1320.7166373473699</v>
      </c>
      <c r="V64" s="24">
        <f t="shared" si="36"/>
        <v>1245.7240495636388</v>
      </c>
      <c r="W64" s="24">
        <v>6604.3524988765703</v>
      </c>
      <c r="X64" s="24">
        <v>6646.1427085832174</v>
      </c>
      <c r="Y64" s="25">
        <v>2.7004853931133441</v>
      </c>
      <c r="Z64" s="109">
        <v>5.5816246282506157E-2</v>
      </c>
      <c r="AA64" s="110">
        <f t="shared" si="37"/>
        <v>6382.0592946856068</v>
      </c>
      <c r="AB64" s="24">
        <f t="shared" si="38"/>
        <v>11010.478806901563</v>
      </c>
      <c r="AC64" s="24">
        <v>10385.284669780762</v>
      </c>
      <c r="AD64" s="24">
        <f t="shared" si="39"/>
        <v>10385.284669780762</v>
      </c>
      <c r="AE64" s="24">
        <f t="shared" si="40"/>
        <v>1325.3704215097212</v>
      </c>
      <c r="AF64" s="24">
        <f t="shared" si="41"/>
        <v>11710.655091290482</v>
      </c>
      <c r="AG64" s="24">
        <f t="shared" si="42"/>
        <v>9059.9142482710413</v>
      </c>
      <c r="AH64" s="111">
        <v>4244.2195426758826</v>
      </c>
      <c r="AI64" s="24">
        <f t="shared" ref="AI64:AI75" si="43">AH64/(1+(BR64/100))</f>
        <v>4003.225375095154</v>
      </c>
      <c r="AJ64" s="24">
        <f t="shared" si="10"/>
        <v>110.96989702938293</v>
      </c>
      <c r="AK64" s="112">
        <v>221.93979405876587</v>
      </c>
      <c r="AL64" s="8">
        <v>2.0438888853157273</v>
      </c>
      <c r="AM64" s="8">
        <f t="shared" si="11"/>
        <v>3.4561984411144796E-2</v>
      </c>
      <c r="AN64" s="94">
        <v>6.9123968822289591E-2</v>
      </c>
      <c r="AO64" s="24">
        <v>1673.623010068357</v>
      </c>
      <c r="AP64" s="24">
        <f t="shared" ref="AP64:AP75" si="44">AO64/(1+(BR64/100))</f>
        <v>1578.5917846334248</v>
      </c>
      <c r="AQ64" s="24">
        <f t="shared" si="13"/>
        <v>18.688703076418044</v>
      </c>
      <c r="AR64" s="112">
        <v>37.377406152836087</v>
      </c>
      <c r="AS64" s="24">
        <v>3274.54326743402</v>
      </c>
      <c r="AT64" s="24">
        <f t="shared" ref="AT64:AT75" si="45">AS64/(1+(BR64/100))</f>
        <v>3088.6090053141106</v>
      </c>
      <c r="AU64" s="24">
        <f t="shared" si="15"/>
        <v>59.800860604838206</v>
      </c>
      <c r="AV64" s="112">
        <v>119.60172120967641</v>
      </c>
      <c r="AW64" s="24">
        <v>504.16790870428042</v>
      </c>
      <c r="AX64" s="24">
        <f t="shared" ref="AX64:AX75" si="46">AW64/(1+(BR64/100))</f>
        <v>475.54037795159439</v>
      </c>
      <c r="AY64" s="24">
        <f t="shared" si="17"/>
        <v>14.668376154922163</v>
      </c>
      <c r="AZ64" s="112">
        <v>29.336752309844325</v>
      </c>
      <c r="BA64" s="25">
        <f t="shared" si="18"/>
        <v>3.3195746519638565</v>
      </c>
      <c r="BC64" s="24">
        <f t="shared" ref="BC64:BC75" si="47">((AA64)/(AD64))*100</f>
        <v>61.45290666182899</v>
      </c>
      <c r="BD64" s="8">
        <v>43.789000000000001</v>
      </c>
      <c r="BE64" s="8">
        <v>3.3820000000000001</v>
      </c>
      <c r="BF64" s="8">
        <v>14.936999999999999</v>
      </c>
      <c r="BG64" s="8">
        <v>3.59</v>
      </c>
      <c r="BH64" s="8">
        <v>9.0530000000000008</v>
      </c>
      <c r="BI64" s="8">
        <f t="shared" si="19"/>
        <v>12.283282</v>
      </c>
      <c r="BJ64" s="8">
        <v>0.14799999999999999</v>
      </c>
      <c r="BK64" s="8">
        <v>6.5149999999999997</v>
      </c>
      <c r="BL64" s="8">
        <v>10.943</v>
      </c>
      <c r="BM64" s="8">
        <v>3.613</v>
      </c>
      <c r="BN64" s="8">
        <v>1.218</v>
      </c>
      <c r="BO64" s="8">
        <v>5.5E-2</v>
      </c>
      <c r="BP64" s="8">
        <v>0.85799999999999998</v>
      </c>
      <c r="BQ64" s="8">
        <v>1.9</v>
      </c>
      <c r="BR64">
        <f t="shared" si="20"/>
        <v>6.02</v>
      </c>
      <c r="BS64">
        <v>-6.02</v>
      </c>
      <c r="BT64">
        <v>106.02</v>
      </c>
      <c r="BU64">
        <v>0.93500000000000005</v>
      </c>
      <c r="BV64" s="24">
        <v>471.00000000000006</v>
      </c>
      <c r="BW64" s="25">
        <v>80.762648198246339</v>
      </c>
      <c r="BX64" s="25">
        <v>80.677154061226602</v>
      </c>
      <c r="BY64" s="25">
        <v>79.818355693871567</v>
      </c>
      <c r="BZ64" s="24">
        <v>1159.16940492758</v>
      </c>
      <c r="CA64">
        <v>7320</v>
      </c>
      <c r="CB64">
        <v>6710</v>
      </c>
      <c r="CC64">
        <v>7890</v>
      </c>
      <c r="CD64" s="25">
        <v>25.425076452599392</v>
      </c>
      <c r="CE64" s="25">
        <v>23.419223307355889</v>
      </c>
      <c r="CF64" s="95">
        <v>27.29939824405643</v>
      </c>
      <c r="CG64" s="8">
        <v>0.14303596800539031</v>
      </c>
      <c r="CH64" s="8">
        <v>0.85696403199460969</v>
      </c>
      <c r="CI64" s="8">
        <v>0.29357954108724033</v>
      </c>
      <c r="CJ64" t="s">
        <v>582</v>
      </c>
      <c r="CK64" s="25">
        <v>85673.112940671606</v>
      </c>
      <c r="CL64" s="25">
        <v>86052.982178718594</v>
      </c>
      <c r="CM64" s="25">
        <v>86052.982178718594</v>
      </c>
      <c r="CN64" s="25">
        <v>33.350818406807001</v>
      </c>
      <c r="CO64" s="25">
        <v>21057.4387754294</v>
      </c>
      <c r="CP64" s="25">
        <v>294.48009444465202</v>
      </c>
      <c r="CQ64" s="25">
        <v>124.402414184899</v>
      </c>
      <c r="CR64" s="25">
        <v>85.314264195494303</v>
      </c>
      <c r="CS64" s="25">
        <v>441.95501880515002</v>
      </c>
      <c r="CT64" s="25">
        <v>82.807173432881797</v>
      </c>
      <c r="CU64" s="25">
        <v>142.85213554153299</v>
      </c>
      <c r="CV64" s="25">
        <v>23.301117407092999</v>
      </c>
      <c r="CW64" s="25">
        <v>1.69056627045914</v>
      </c>
      <c r="CX64" s="25">
        <v>25.992942521413099</v>
      </c>
      <c r="CY64" s="25">
        <v>1016.65049320783</v>
      </c>
      <c r="CZ64" s="25">
        <v>35.850703268965098</v>
      </c>
      <c r="DA64" s="25">
        <v>310.72758625604399</v>
      </c>
      <c r="DB64" s="25">
        <v>64.901275520398698</v>
      </c>
      <c r="DC64" s="25">
        <v>0.62489974108518098</v>
      </c>
      <c r="DD64" s="25">
        <v>425.11950795289903</v>
      </c>
      <c r="DE64" s="25">
        <v>67.041903027822599</v>
      </c>
      <c r="DF64" s="25">
        <v>134.45379449361201</v>
      </c>
      <c r="DG64" s="25">
        <v>16.544008096965399</v>
      </c>
      <c r="DH64" s="25">
        <v>63.549705073538703</v>
      </c>
      <c r="DI64" s="25">
        <v>13.278738503642399</v>
      </c>
      <c r="DJ64" s="25">
        <v>3.9209864436578199</v>
      </c>
      <c r="DK64" s="25">
        <v>10.835512015498299</v>
      </c>
      <c r="DL64" s="25">
        <v>1.44543759018558</v>
      </c>
      <c r="DM64" s="25">
        <v>7.5458307213065101</v>
      </c>
      <c r="DN64" s="25">
        <v>1.32934593628026</v>
      </c>
      <c r="DO64" s="25">
        <v>3.4284915984676698</v>
      </c>
      <c r="DP64" s="25">
        <v>0.42659691700253399</v>
      </c>
      <c r="DQ64" s="25">
        <v>2.41754582111813</v>
      </c>
      <c r="DR64" s="25">
        <v>0.30453932034160502</v>
      </c>
      <c r="DS64" s="25">
        <v>7.4136784864528202</v>
      </c>
      <c r="DT64" s="25">
        <v>3.8479745420497</v>
      </c>
      <c r="DU64" s="25">
        <v>2.06173504349738</v>
      </c>
      <c r="DV64" s="25">
        <v>5.8489523578988498</v>
      </c>
      <c r="DW64" s="25">
        <v>1.56283330055095</v>
      </c>
      <c r="DX64" t="s">
        <v>583</v>
      </c>
      <c r="DY64" s="25">
        <v>2.4568687204680701</v>
      </c>
      <c r="DZ64" s="25">
        <v>146.16039103964701</v>
      </c>
      <c r="EA64" s="25">
        <v>240263.71991242201</v>
      </c>
      <c r="EB64" s="25">
        <v>366.31576515658702</v>
      </c>
      <c r="EC64" s="25">
        <v>183636.85968576799</v>
      </c>
      <c r="ED64" s="25">
        <v>184334.397644629</v>
      </c>
      <c r="EE64" s="25">
        <v>105.03843008906399</v>
      </c>
      <c r="EF64" s="25">
        <v>2046.61818192442</v>
      </c>
      <c r="EG64" s="25">
        <v>2232.8129903992899</v>
      </c>
      <c r="EH64" s="25">
        <v>4.7275839989256596</v>
      </c>
      <c r="EI64" s="25">
        <v>192.53250067475099</v>
      </c>
      <c r="EJ64" s="25">
        <v>6.1946591397096196</v>
      </c>
      <c r="EK64" s="25">
        <v>93.365939895946696</v>
      </c>
      <c r="EL64" s="25">
        <v>1965.7197621641899</v>
      </c>
      <c r="EM64" s="25">
        <v>139335.549202986</v>
      </c>
      <c r="EN64" s="25">
        <v>190.76827796012799</v>
      </c>
      <c r="EO64" s="25">
        <v>1376.3562679593799</v>
      </c>
      <c r="EP64" s="25">
        <v>2.2792440522161499</v>
      </c>
      <c r="EQ64" s="25">
        <v>147.158589747403</v>
      </c>
    </row>
    <row r="65" spans="1:147" x14ac:dyDescent="0.2">
      <c r="A65" t="s">
        <v>898</v>
      </c>
      <c r="B65">
        <v>160</v>
      </c>
      <c r="C65">
        <v>160</v>
      </c>
      <c r="D65">
        <v>31</v>
      </c>
      <c r="E65" s="25">
        <v>104.50700000000001</v>
      </c>
      <c r="F65" s="25">
        <v>53.884</v>
      </c>
      <c r="G65" s="25">
        <f t="shared" si="30"/>
        <v>63.13033333333334</v>
      </c>
      <c r="H65" s="25">
        <v>15.558</v>
      </c>
      <c r="I65" s="25">
        <v>15.558</v>
      </c>
      <c r="J65" s="25">
        <v>15.558</v>
      </c>
      <c r="K65" s="25">
        <v>1970.7870467152802</v>
      </c>
      <c r="L65" s="25">
        <v>395.26713225999998</v>
      </c>
      <c r="M65" s="25">
        <v>90962.462867726659</v>
      </c>
      <c r="N65" s="25">
        <f t="shared" si="3"/>
        <v>232995.73629399631</v>
      </c>
      <c r="O65" s="25">
        <f t="shared" si="4"/>
        <v>0.84584682881429285</v>
      </c>
      <c r="P65" s="25">
        <v>2.166593762507405</v>
      </c>
      <c r="Q65" s="25">
        <f t="shared" si="5"/>
        <v>386988.03127961897</v>
      </c>
      <c r="R65" s="8">
        <v>0.43478342134967868</v>
      </c>
      <c r="S65" s="8">
        <v>1.7594896392330031E-3</v>
      </c>
      <c r="T65" s="24">
        <v>3488.8405924127419</v>
      </c>
      <c r="U65" s="24">
        <v>727.71558357929825</v>
      </c>
      <c r="V65" s="24">
        <f t="shared" si="36"/>
        <v>692.93047379479935</v>
      </c>
      <c r="W65" s="24">
        <v>3442.60980114005</v>
      </c>
      <c r="X65" s="24">
        <v>3473.306780662203</v>
      </c>
      <c r="Y65" s="25">
        <v>2.7000346498674341</v>
      </c>
      <c r="Z65" s="109">
        <v>5.5792994525715643E-2</v>
      </c>
      <c r="AA65" s="110">
        <f t="shared" si="37"/>
        <v>3322.0725503834906</v>
      </c>
      <c r="AB65" s="24">
        <f t="shared" si="38"/>
        <v>7752.7281154920156</v>
      </c>
      <c r="AC65" s="24">
        <v>7382.1444634279333</v>
      </c>
      <c r="AD65" s="24">
        <f t="shared" si="39"/>
        <v>7382.1444634279333</v>
      </c>
      <c r="AE65" s="24">
        <f t="shared" si="40"/>
        <v>735.80746676434967</v>
      </c>
      <c r="AF65" s="24">
        <f t="shared" si="41"/>
        <v>8117.9519301922828</v>
      </c>
      <c r="AG65" s="24">
        <f t="shared" si="42"/>
        <v>6646.3369966635837</v>
      </c>
      <c r="AH65" s="111">
        <v>4263.8875230792737</v>
      </c>
      <c r="AI65" s="24">
        <f t="shared" si="43"/>
        <v>4060.0719130444427</v>
      </c>
      <c r="AJ65" s="24">
        <f t="shared" si="10"/>
        <v>108.82397512501996</v>
      </c>
      <c r="AK65" s="112">
        <v>217.64795025003991</v>
      </c>
      <c r="AL65" s="8">
        <v>2.0766608923541612</v>
      </c>
      <c r="AM65" s="8">
        <f t="shared" si="11"/>
        <v>3.8105579871984818E-2</v>
      </c>
      <c r="AN65" s="94">
        <v>7.6211159743969636E-2</v>
      </c>
      <c r="AO65" s="24">
        <v>1594.7738471787466</v>
      </c>
      <c r="AP65" s="24">
        <f t="shared" si="44"/>
        <v>1518.5429891246872</v>
      </c>
      <c r="AQ65" s="24">
        <f t="shared" si="13"/>
        <v>21.687507758124028</v>
      </c>
      <c r="AR65" s="112">
        <v>43.375015516248055</v>
      </c>
      <c r="AS65" s="24">
        <v>3254.6800013446027</v>
      </c>
      <c r="AT65" s="24">
        <f t="shared" si="45"/>
        <v>3099.1049336741598</v>
      </c>
      <c r="AU65" s="24">
        <f t="shared" si="15"/>
        <v>59.836720498622419</v>
      </c>
      <c r="AV65" s="112">
        <v>119.67344099724484</v>
      </c>
      <c r="AW65" s="24">
        <v>492.52840818887336</v>
      </c>
      <c r="AX65" s="24">
        <f t="shared" si="46"/>
        <v>468.98534392389388</v>
      </c>
      <c r="AY65" s="24">
        <f t="shared" si="17"/>
        <v>15.375849630744096</v>
      </c>
      <c r="AZ65" s="112">
        <v>30.751699261488191</v>
      </c>
      <c r="BA65" s="25">
        <f t="shared" si="18"/>
        <v>3.2379327175117729</v>
      </c>
      <c r="BC65" s="24">
        <f t="shared" si="47"/>
        <v>45.001456783207828</v>
      </c>
      <c r="BD65" s="8">
        <v>43.36</v>
      </c>
      <c r="BE65" s="8">
        <v>3.9660000000000002</v>
      </c>
      <c r="BF65" s="8">
        <v>14.760999999999999</v>
      </c>
      <c r="BG65" s="8">
        <v>3.62</v>
      </c>
      <c r="BH65" s="8">
        <v>8.9429999999999996</v>
      </c>
      <c r="BI65" s="8">
        <f t="shared" si="19"/>
        <v>12.200275999999999</v>
      </c>
      <c r="BJ65" s="8">
        <v>0.13500000000000001</v>
      </c>
      <c r="BK65" s="8">
        <v>6.4390000000000001</v>
      </c>
      <c r="BL65" s="8">
        <v>10.851000000000001</v>
      </c>
      <c r="BM65" s="8">
        <v>3.8330000000000002</v>
      </c>
      <c r="BN65" s="8">
        <v>1.2270000000000001</v>
      </c>
      <c r="BO65" s="8">
        <v>1.0999999999999999E-2</v>
      </c>
      <c r="BP65" s="8">
        <v>0.89</v>
      </c>
      <c r="BQ65" s="8">
        <v>1.966</v>
      </c>
      <c r="BR65">
        <f t="shared" si="20"/>
        <v>5.0199999999999996</v>
      </c>
      <c r="BS65">
        <v>-5.0199999999999996</v>
      </c>
      <c r="BT65">
        <v>105.02</v>
      </c>
      <c r="BU65">
        <v>0.94599999999999995</v>
      </c>
      <c r="BV65" s="24">
        <v>587.1</v>
      </c>
      <c r="BW65" s="25">
        <v>80.130334013998834</v>
      </c>
      <c r="BX65" s="25">
        <v>80.677154061226602</v>
      </c>
      <c r="BY65" s="25">
        <v>79.818355693871567</v>
      </c>
      <c r="BZ65" s="24">
        <v>1156.81179764845</v>
      </c>
      <c r="CA65">
        <v>5480</v>
      </c>
      <c r="CB65">
        <v>5110</v>
      </c>
      <c r="CC65">
        <v>5840</v>
      </c>
      <c r="CD65" s="25">
        <v>19.37463417842228</v>
      </c>
      <c r="CE65" s="25">
        <v>18.15796915589754</v>
      </c>
      <c r="CF65" s="95">
        <v>20.558416362500409</v>
      </c>
      <c r="CG65" s="8">
        <v>0.18272195134974159</v>
      </c>
      <c r="CH65" s="8">
        <v>0.81727804865025844</v>
      </c>
      <c r="CI65" s="8">
        <v>0.41274968624831132</v>
      </c>
      <c r="CJ65" t="s">
        <v>590</v>
      </c>
      <c r="CK65" s="25">
        <v>84174.066419353403</v>
      </c>
      <c r="CL65" s="25">
        <v>81908.720138381104</v>
      </c>
      <c r="CM65" s="25">
        <v>86326.986630515996</v>
      </c>
      <c r="CN65" s="25">
        <v>29.997213094045001</v>
      </c>
      <c r="CO65" s="25">
        <v>24902.845256078501</v>
      </c>
      <c r="CP65" s="25">
        <v>318.82176920140301</v>
      </c>
      <c r="CQ65" s="25">
        <v>41.414788145380101</v>
      </c>
      <c r="CR65" s="25">
        <v>56.2505336027887</v>
      </c>
      <c r="CS65" s="25">
        <v>247.15617089356999</v>
      </c>
      <c r="CT65" s="25">
        <v>72.920223447062398</v>
      </c>
      <c r="CU65" s="25">
        <v>121.148441094291</v>
      </c>
      <c r="CV65" s="25">
        <v>20.568500573331001</v>
      </c>
      <c r="CW65" s="25">
        <v>0.870734315505996</v>
      </c>
      <c r="CX65" s="25">
        <v>22.9495143320915</v>
      </c>
      <c r="CY65" s="25">
        <v>982.28108284183304</v>
      </c>
      <c r="CZ65" s="25">
        <v>36.3635541679173</v>
      </c>
      <c r="DA65" s="25">
        <v>306.82407191095399</v>
      </c>
      <c r="DB65" s="25">
        <v>64.771119664298098</v>
      </c>
      <c r="DC65" s="25">
        <v>2.3606107196450599</v>
      </c>
      <c r="DD65" s="25">
        <v>426.96039311688003</v>
      </c>
      <c r="DE65" s="25">
        <v>68.093769080069407</v>
      </c>
      <c r="DF65" s="25">
        <v>135.176847792817</v>
      </c>
      <c r="DG65" s="25">
        <v>16.210681074438099</v>
      </c>
      <c r="DH65" s="25">
        <v>63.908747810420998</v>
      </c>
      <c r="DI65" s="25">
        <v>13.456171582020101</v>
      </c>
      <c r="DJ65" s="25">
        <v>4.0887048740226897</v>
      </c>
      <c r="DK65" s="25">
        <v>11.209736251391799</v>
      </c>
      <c r="DL65" s="25">
        <v>1.52523252124801</v>
      </c>
      <c r="DM65" s="25">
        <v>6.9254327402256397</v>
      </c>
      <c r="DN65" s="25">
        <v>1.2424808531246601</v>
      </c>
      <c r="DO65" s="25">
        <v>3.6597960499253999</v>
      </c>
      <c r="DP65" s="25">
        <v>0.39962656455712298</v>
      </c>
      <c r="DQ65" s="25">
        <v>2.1628219685128101</v>
      </c>
      <c r="DR65" s="25">
        <v>0.298420080343335</v>
      </c>
      <c r="DS65" s="25">
        <v>7.9504116225132204</v>
      </c>
      <c r="DT65" s="25">
        <v>3.8574069192422402</v>
      </c>
      <c r="DU65" s="25">
        <v>2.5055456485356302</v>
      </c>
      <c r="DV65" s="25">
        <v>6.1758858727460897</v>
      </c>
      <c r="DW65" s="25">
        <v>1.5068860166872799</v>
      </c>
      <c r="DX65" t="s">
        <v>591</v>
      </c>
      <c r="DY65" s="25">
        <v>2.4695086206807102</v>
      </c>
      <c r="DZ65" s="25">
        <v>147.79028448811201</v>
      </c>
      <c r="EA65" s="25">
        <v>251065.91994263901</v>
      </c>
      <c r="EB65" s="25">
        <v>366.36298932613499</v>
      </c>
      <c r="EC65" s="25">
        <v>182198</v>
      </c>
      <c r="ED65" s="25">
        <v>184829.20113132801</v>
      </c>
      <c r="EE65" s="25">
        <v>77.2714697542755</v>
      </c>
      <c r="EF65" s="25">
        <v>2066.5507532074498</v>
      </c>
      <c r="EG65" s="25">
        <v>2319.2107055137399</v>
      </c>
      <c r="EH65" s="25">
        <v>4.64560616016424</v>
      </c>
      <c r="EI65" s="25">
        <v>208.049701349153</v>
      </c>
      <c r="EJ65" s="25">
        <v>6.1715641717304504</v>
      </c>
      <c r="EK65" s="25">
        <v>91.454185399962299</v>
      </c>
      <c r="EL65" s="25">
        <v>1984.85255175934</v>
      </c>
      <c r="EM65" s="25">
        <v>138241.95335881499</v>
      </c>
      <c r="EN65" s="25">
        <v>187.872585224029</v>
      </c>
      <c r="EO65" s="25">
        <v>1307.18786028775</v>
      </c>
      <c r="EP65" s="25">
        <v>2.1107960378148301</v>
      </c>
      <c r="EQ65" s="25">
        <v>139.96080220289801</v>
      </c>
    </row>
    <row r="66" spans="1:147" x14ac:dyDescent="0.2">
      <c r="A66" t="s">
        <v>899</v>
      </c>
      <c r="B66">
        <v>372</v>
      </c>
      <c r="C66">
        <v>180</v>
      </c>
      <c r="D66">
        <v>17</v>
      </c>
      <c r="E66" s="25">
        <v>65.331000000000003</v>
      </c>
      <c r="F66" s="25">
        <v>45.415999999999997</v>
      </c>
      <c r="G66" s="25">
        <f t="shared" ref="G66:G97" si="48">(E66+F66+D66)/3</f>
        <v>42.582333333333331</v>
      </c>
      <c r="H66" s="25">
        <v>16.036999999999999</v>
      </c>
      <c r="I66" s="25">
        <v>16.036999999999999</v>
      </c>
      <c r="J66" s="25">
        <v>16.036999999999999</v>
      </c>
      <c r="K66" s="25">
        <v>2158.4787891217366</v>
      </c>
      <c r="L66" s="25"/>
      <c r="M66" s="25">
        <v>26397.056752079996</v>
      </c>
      <c r="N66" s="25">
        <f t="shared" si="3"/>
        <v>85982.20129772363</v>
      </c>
      <c r="O66" s="25">
        <f t="shared" si="4"/>
        <v>2.5103786092283755</v>
      </c>
      <c r="P66" s="25">
        <v>8.176967642241614</v>
      </c>
      <c r="Q66" s="25">
        <f t="shared" si="5"/>
        <v>136704.14584684535</v>
      </c>
      <c r="R66" s="8">
        <v>0.32296039592970632</v>
      </c>
      <c r="S66" s="8">
        <v>1.4221290241344391E-3</v>
      </c>
      <c r="T66" s="24">
        <v>9716.2407515953255</v>
      </c>
      <c r="U66" s="24">
        <v>1910.507408486071</v>
      </c>
      <c r="V66" s="24">
        <f t="shared" si="36"/>
        <v>1828.7617579076013</v>
      </c>
      <c r="W66" s="24">
        <v>9641.1709328648503</v>
      </c>
      <c r="X66" s="24">
        <v>9573.1480428241848</v>
      </c>
      <c r="Y66" s="25">
        <v>2.717961374937262</v>
      </c>
      <c r="Z66" s="109">
        <v>5.4761780928146528E-2</v>
      </c>
      <c r="AA66" s="110">
        <f t="shared" si="37"/>
        <v>9300.5080421128805</v>
      </c>
      <c r="AB66" s="24">
        <f t="shared" si="38"/>
        <v>14157.348430006678</v>
      </c>
      <c r="AC66" s="24">
        <v>13551.592256156484</v>
      </c>
      <c r="AD66" s="24">
        <f t="shared" si="39"/>
        <v>13551.592256156484</v>
      </c>
      <c r="AE66" s="24">
        <f t="shared" si="40"/>
        <v>1913.400946821467</v>
      </c>
      <c r="AF66" s="24">
        <f t="shared" si="41"/>
        <v>15464.99320297795</v>
      </c>
      <c r="AG66" s="24">
        <f t="shared" si="42"/>
        <v>11638.191309335018</v>
      </c>
      <c r="AH66" s="111">
        <v>4441.1076784113511</v>
      </c>
      <c r="AI66" s="24">
        <f t="shared" si="43"/>
        <v>4251.0842140436025</v>
      </c>
      <c r="AJ66" s="24">
        <f t="shared" si="10"/>
        <v>105.18852321961488</v>
      </c>
      <c r="AK66" s="112">
        <v>210.37704643922976</v>
      </c>
      <c r="AL66" s="8">
        <v>1.8720192753256157</v>
      </c>
      <c r="AM66" s="8">
        <f t="shared" si="11"/>
        <v>3.576783276243245E-2</v>
      </c>
      <c r="AN66" s="94">
        <v>7.15356655248649E-2</v>
      </c>
      <c r="AO66" s="24">
        <v>1642.4514393470024</v>
      </c>
      <c r="AP66" s="24">
        <f t="shared" si="44"/>
        <v>1572.1752075686823</v>
      </c>
      <c r="AQ66" s="24">
        <f t="shared" si="13"/>
        <v>24.794131088969596</v>
      </c>
      <c r="AR66" s="112">
        <v>49.588262177939193</v>
      </c>
      <c r="AS66" s="24">
        <v>3743.3564633137426</v>
      </c>
      <c r="AT66" s="24">
        <f t="shared" si="45"/>
        <v>3583.187961437487</v>
      </c>
      <c r="AU66" s="24">
        <f t="shared" si="15"/>
        <v>69.671942567094248</v>
      </c>
      <c r="AV66" s="112">
        <v>139.3438851341885</v>
      </c>
      <c r="AW66" s="24">
        <v>763.64677370929849</v>
      </c>
      <c r="AX66" s="24">
        <f t="shared" si="46"/>
        <v>730.97231139015844</v>
      </c>
      <c r="AY66" s="24">
        <f t="shared" si="17"/>
        <v>22.923237833931584</v>
      </c>
      <c r="AZ66" s="112">
        <v>45.846475667863167</v>
      </c>
      <c r="BA66" s="25">
        <f t="shared" si="18"/>
        <v>2.1507999455940126</v>
      </c>
      <c r="BC66" s="24">
        <f t="shared" si="47"/>
        <v>68.630371002253725</v>
      </c>
      <c r="BD66" s="8">
        <v>42.826999999999998</v>
      </c>
      <c r="BE66" s="8">
        <v>4.0250000000000004</v>
      </c>
      <c r="BF66" s="8">
        <v>15.04</v>
      </c>
      <c r="BG66" s="8">
        <v>3.66</v>
      </c>
      <c r="BH66" s="8">
        <v>8.94</v>
      </c>
      <c r="BI66" s="8">
        <f t="shared" si="19"/>
        <v>12.233267999999999</v>
      </c>
      <c r="BJ66" s="8">
        <v>0.159</v>
      </c>
      <c r="BK66" s="8">
        <v>6.2039999999999997</v>
      </c>
      <c r="BL66" s="8">
        <v>11.218</v>
      </c>
      <c r="BM66" s="8">
        <v>3.6040000000000001</v>
      </c>
      <c r="BN66" s="8">
        <v>1.6120000000000001</v>
      </c>
      <c r="BO66" s="8">
        <v>0</v>
      </c>
      <c r="BP66" s="8">
        <v>0.91200000000000003</v>
      </c>
      <c r="BQ66" s="8">
        <v>1.8</v>
      </c>
      <c r="BR66">
        <f t="shared" si="20"/>
        <v>4.47</v>
      </c>
      <c r="BS66">
        <v>-4.47</v>
      </c>
      <c r="BT66">
        <v>104.47</v>
      </c>
      <c r="BU66">
        <v>0.95299999999999996</v>
      </c>
      <c r="BV66" s="24">
        <v>784.6</v>
      </c>
      <c r="BW66" s="25">
        <v>79.617246183147898</v>
      </c>
      <c r="BX66" s="25">
        <v>80.077873602796672</v>
      </c>
      <c r="BY66" s="25">
        <v>79.665568696851906</v>
      </c>
      <c r="BZ66" s="24">
        <v>1153.34623177668</v>
      </c>
      <c r="CA66">
        <v>7840</v>
      </c>
      <c r="CB66">
        <v>7110</v>
      </c>
      <c r="CC66">
        <v>8530</v>
      </c>
      <c r="CD66" s="25">
        <v>27.134984051823348</v>
      </c>
      <c r="CE66" s="25">
        <v>24.734536845220479</v>
      </c>
      <c r="CF66" s="95">
        <v>29.403899904639761</v>
      </c>
      <c r="CG66" s="8">
        <v>0.1217896298902157</v>
      </c>
      <c r="CH66" s="8">
        <v>0.87821037010978431</v>
      </c>
      <c r="CI66" s="8">
        <v>0.50988319178379626</v>
      </c>
      <c r="CJ66" t="s">
        <v>604</v>
      </c>
      <c r="CK66" s="25">
        <v>81009.055798952293</v>
      </c>
      <c r="CL66" s="25">
        <v>83382.780359148994</v>
      </c>
      <c r="CM66" s="25">
        <v>80782.376454128898</v>
      </c>
      <c r="CN66" s="25">
        <v>32.520318696490598</v>
      </c>
      <c r="CO66" s="25">
        <v>23936.3806488109</v>
      </c>
      <c r="CP66" s="25">
        <v>349.14316732928597</v>
      </c>
      <c r="CQ66" s="25">
        <v>11.7693307988371</v>
      </c>
      <c r="CR66" s="25">
        <v>61.6872130650355</v>
      </c>
      <c r="CS66" s="25">
        <v>232.720264898414</v>
      </c>
      <c r="CT66" s="25">
        <v>123.07034197855501</v>
      </c>
      <c r="CU66" s="25">
        <v>132.04029891384201</v>
      </c>
      <c r="CV66" s="25">
        <v>22.562283018659301</v>
      </c>
      <c r="CW66" s="25">
        <v>1.1853714518607901</v>
      </c>
      <c r="CX66" s="25">
        <v>38.010207989621101</v>
      </c>
      <c r="CY66" s="25">
        <v>1142.6369958192099</v>
      </c>
      <c r="CZ66" s="25">
        <v>33.469165369338903</v>
      </c>
      <c r="DA66" s="25">
        <v>297.58257590630899</v>
      </c>
      <c r="DB66" s="25">
        <v>79.769164662498298</v>
      </c>
      <c r="DC66" s="25">
        <v>1.3289994642110301</v>
      </c>
      <c r="DD66" s="25">
        <v>573.78670457101805</v>
      </c>
      <c r="DE66" s="25">
        <v>82.652726772314196</v>
      </c>
      <c r="DF66" s="25">
        <v>149.71464576156899</v>
      </c>
      <c r="DG66" s="25">
        <v>17.100495362706901</v>
      </c>
      <c r="DH66" s="25">
        <v>63.489999848829697</v>
      </c>
      <c r="DI66" s="25">
        <v>10.193581706856699</v>
      </c>
      <c r="DJ66" s="25">
        <v>3.4921402322436399</v>
      </c>
      <c r="DK66" s="25">
        <v>9.3691148823433092</v>
      </c>
      <c r="DL66" s="25">
        <v>1.29012946977565</v>
      </c>
      <c r="DM66" s="25">
        <v>7.0692227145141899</v>
      </c>
      <c r="DN66" s="25">
        <v>1.22131725012804</v>
      </c>
      <c r="DO66" s="25">
        <v>3.3870634728725202</v>
      </c>
      <c r="DP66" s="25">
        <v>0.42924300985533997</v>
      </c>
      <c r="DQ66" s="25">
        <v>2.2208586107375301</v>
      </c>
      <c r="DR66" s="25">
        <v>0.31195878591364801</v>
      </c>
      <c r="DS66" s="25">
        <v>6.2615556705161799</v>
      </c>
      <c r="DT66" s="25">
        <v>4.43506958531166</v>
      </c>
      <c r="DU66" s="25">
        <v>3.5375853684457002</v>
      </c>
      <c r="DV66" s="25">
        <v>8.2422847610412298</v>
      </c>
      <c r="DW66" s="25">
        <v>2.2468035265139799</v>
      </c>
      <c r="DX66" t="s">
        <v>605</v>
      </c>
      <c r="DY66" s="25">
        <v>2.30166993405112</v>
      </c>
      <c r="DZ66" s="25">
        <v>171.318030681442</v>
      </c>
      <c r="EA66" s="25">
        <v>245827.66896093599</v>
      </c>
      <c r="EB66" s="25">
        <v>432.17654718426502</v>
      </c>
      <c r="EC66" s="25">
        <v>180027</v>
      </c>
      <c r="ED66" s="25">
        <v>178681.35035959701</v>
      </c>
      <c r="EE66" s="25">
        <v>98.599912233911397</v>
      </c>
      <c r="EF66" s="25">
        <v>2252.7803344652998</v>
      </c>
      <c r="EG66" s="25">
        <v>2459.6224629997701</v>
      </c>
      <c r="EH66" s="25">
        <v>4.7729902900668799</v>
      </c>
      <c r="EI66" s="25">
        <v>238.721067364173</v>
      </c>
      <c r="EJ66" s="25">
        <v>6.3148871585477799</v>
      </c>
      <c r="EK66" s="25">
        <v>68.185530929512694</v>
      </c>
      <c r="EL66" s="25">
        <v>2012.40295831866</v>
      </c>
      <c r="EM66" s="25">
        <v>139816.16234447499</v>
      </c>
      <c r="EN66" s="25">
        <v>193.75406367705699</v>
      </c>
      <c r="EO66" s="25">
        <v>1174.5279281835701</v>
      </c>
      <c r="EP66" s="25">
        <v>2.6717218094673099</v>
      </c>
      <c r="EQ66" s="25">
        <v>137.438906484603</v>
      </c>
    </row>
    <row r="67" spans="1:147" x14ac:dyDescent="0.2">
      <c r="A67" t="s">
        <v>900</v>
      </c>
      <c r="B67">
        <v>110</v>
      </c>
      <c r="C67">
        <v>110</v>
      </c>
      <c r="D67">
        <v>33</v>
      </c>
      <c r="E67" s="25">
        <v>84.188999999999993</v>
      </c>
      <c r="F67" s="25">
        <v>66.697000000000003</v>
      </c>
      <c r="G67" s="25">
        <f t="shared" si="48"/>
        <v>61.295333333333332</v>
      </c>
      <c r="H67" s="25">
        <v>19.937999999999999</v>
      </c>
      <c r="I67" s="25">
        <v>19.937999999999999</v>
      </c>
      <c r="J67" s="25">
        <v>19.937999999999999</v>
      </c>
      <c r="K67" s="25">
        <v>4147.8512435416797</v>
      </c>
      <c r="L67" s="25">
        <v>873.56716894199997</v>
      </c>
      <c r="M67" s="25">
        <v>96100.137799967997</v>
      </c>
      <c r="N67" s="25">
        <f t="shared" ref="N67:N103" si="49">((4/3)*(3.14)*(E67/2)*(F67/2)*(((E67+F67)/2)/2))-L67</f>
        <v>220823.01537558757</v>
      </c>
      <c r="O67" s="25">
        <f t="shared" ref="O67:O103" si="50">(K67/N67)*100</f>
        <v>1.8783600235178353</v>
      </c>
      <c r="P67" s="25">
        <v>4.3161761663395461</v>
      </c>
      <c r="Q67" s="25">
        <f t="shared" ref="Q67:Q103" si="51">((4/3)*(3.14)*(E67/2)*(F67/2)*((E67+F67/2)/2))-L67</f>
        <v>344521.79185479309</v>
      </c>
      <c r="R67" s="8">
        <v>0.34055741154748281</v>
      </c>
      <c r="S67" s="8">
        <v>1.328786961714251E-2</v>
      </c>
      <c r="T67" s="24">
        <v>5463.605906066533</v>
      </c>
      <c r="U67" s="24">
        <v>1094.8579085675681</v>
      </c>
      <c r="V67" s="24">
        <f t="shared" si="36"/>
        <v>1033.079740109047</v>
      </c>
      <c r="W67" s="24">
        <v>5408.170239889947</v>
      </c>
      <c r="X67" s="24">
        <v>5445.4313841839712</v>
      </c>
      <c r="Y67" s="25">
        <v>2.690358360875587</v>
      </c>
      <c r="Z67" s="109">
        <v>5.7653985709321828E-2</v>
      </c>
      <c r="AA67" s="110">
        <f t="shared" si="37"/>
        <v>5155.3178958921799</v>
      </c>
      <c r="AB67" s="24">
        <f t="shared" si="38"/>
        <v>10127.93973632312</v>
      </c>
      <c r="AC67" s="24">
        <v>9556.4632348774485</v>
      </c>
      <c r="AD67" s="24">
        <f t="shared" si="39"/>
        <v>9556.4632348774485</v>
      </c>
      <c r="AE67" s="24">
        <f t="shared" si="40"/>
        <v>1103.9263596153305</v>
      </c>
      <c r="AF67" s="24">
        <f t="shared" si="41"/>
        <v>10660.389594492779</v>
      </c>
      <c r="AG67" s="24">
        <f t="shared" si="42"/>
        <v>8452.536875262118</v>
      </c>
      <c r="AH67" s="111">
        <v>4664.3338302565871</v>
      </c>
      <c r="AI67" s="24">
        <f t="shared" si="43"/>
        <v>4401.1453389852677</v>
      </c>
      <c r="AJ67" s="24">
        <f t="shared" ref="AJ67:AJ102" si="52">AK67/2</f>
        <v>141.20753344140988</v>
      </c>
      <c r="AK67" s="112">
        <v>282.41506688281976</v>
      </c>
      <c r="AL67" s="8">
        <v>2.3180407679260506</v>
      </c>
      <c r="AM67" s="8">
        <f t="shared" ref="AM67:AM102" si="53">AN67/2</f>
        <v>4.1143810226957428E-2</v>
      </c>
      <c r="AN67" s="94">
        <v>8.2287620453914856E-2</v>
      </c>
      <c r="AO67" s="24">
        <v>1932.4209239179213</v>
      </c>
      <c r="AP67" s="24">
        <f t="shared" si="44"/>
        <v>1823.3826419304785</v>
      </c>
      <c r="AQ67" s="24">
        <f t="shared" ref="AQ67:AQ102" si="54">AR67/2</f>
        <v>28.863789056593191</v>
      </c>
      <c r="AR67" s="112">
        <v>57.727578113186382</v>
      </c>
      <c r="AS67" s="24">
        <v>3724.7283756533675</v>
      </c>
      <c r="AT67" s="24">
        <f t="shared" si="45"/>
        <v>3514.557818129239</v>
      </c>
      <c r="AU67" s="24">
        <f t="shared" ref="AU67:AU102" si="55">AV67/2</f>
        <v>71.333677718013007</v>
      </c>
      <c r="AV67" s="112">
        <v>142.66735543602601</v>
      </c>
      <c r="AW67" s="24">
        <v>589.19498809186928</v>
      </c>
      <c r="AX67" s="24">
        <f t="shared" si="46"/>
        <v>555.94922446864427</v>
      </c>
      <c r="AY67" s="24">
        <f t="shared" ref="AY67:AY102" si="56">AZ67/2</f>
        <v>17.76695625200168</v>
      </c>
      <c r="AZ67" s="112">
        <v>35.533912504003361</v>
      </c>
      <c r="BA67" s="25">
        <f t="shared" si="18"/>
        <v>3.2797647009458468</v>
      </c>
      <c r="BC67" s="24">
        <f t="shared" si="47"/>
        <v>53.945876933604829</v>
      </c>
      <c r="BD67" s="8">
        <v>42.886000000000003</v>
      </c>
      <c r="BE67" s="8">
        <v>4.1760000000000002</v>
      </c>
      <c r="BF67" s="8">
        <v>14.646000000000001</v>
      </c>
      <c r="BG67" s="8">
        <v>3.5910000000000002</v>
      </c>
      <c r="BH67" s="8">
        <v>8.9570000000000007</v>
      </c>
      <c r="BI67" s="8">
        <f t="shared" ref="BI67:BI102" si="57">(BH67)+(BG67*0.8998)</f>
        <v>12.188181800000001</v>
      </c>
      <c r="BJ67" s="8">
        <v>0.14199999999999999</v>
      </c>
      <c r="BK67" s="8">
        <v>6.5979999999999999</v>
      </c>
      <c r="BL67" s="8">
        <v>10.978</v>
      </c>
      <c r="BM67" s="8">
        <v>3.5379999999999998</v>
      </c>
      <c r="BN67" s="8">
        <v>1.2989999999999999</v>
      </c>
      <c r="BO67" s="8">
        <v>1.9E-2</v>
      </c>
      <c r="BP67" s="8">
        <v>0.97699999999999998</v>
      </c>
      <c r="BQ67" s="8">
        <v>2.1920000000000002</v>
      </c>
      <c r="BR67">
        <f t="shared" ref="BR67:BR102" si="58">ABS(BS67)</f>
        <v>5.98</v>
      </c>
      <c r="BS67">
        <v>-5.98</v>
      </c>
      <c r="BT67">
        <v>105.98</v>
      </c>
      <c r="BU67">
        <v>0.93799999999999994</v>
      </c>
      <c r="BV67" s="24">
        <v>512.20000000000005</v>
      </c>
      <c r="BW67" s="25">
        <v>80.426130913667919</v>
      </c>
      <c r="BX67" s="25">
        <v>81.049038462163807</v>
      </c>
      <c r="BY67" s="25">
        <v>81.296097796175559</v>
      </c>
      <c r="BZ67" s="24">
        <v>1155.2925682109801</v>
      </c>
      <c r="CA67">
        <v>6600</v>
      </c>
      <c r="CB67">
        <v>6100</v>
      </c>
      <c r="CC67">
        <v>7070</v>
      </c>
      <c r="CD67" s="25">
        <v>23.057512084443129</v>
      </c>
      <c r="CE67" s="25">
        <v>21.41337016211239</v>
      </c>
      <c r="CF67" s="95">
        <v>24.603005491434018</v>
      </c>
      <c r="CG67" s="8">
        <v>0.1955734182392074</v>
      </c>
      <c r="CH67" s="8">
        <v>0.80442658176079262</v>
      </c>
      <c r="CI67" s="8">
        <v>0.36761690954701121</v>
      </c>
      <c r="CJ67" t="s">
        <v>618</v>
      </c>
      <c r="CK67" s="25">
        <v>82754.241846897698</v>
      </c>
      <c r="CL67" s="25">
        <v>82964.897687108794</v>
      </c>
      <c r="CM67" s="25">
        <v>83947.259899241501</v>
      </c>
      <c r="CN67" s="25">
        <v>25.850725645647898</v>
      </c>
      <c r="CO67" s="25">
        <v>26385.1370359389</v>
      </c>
      <c r="CP67" s="25">
        <v>318.55355299680201</v>
      </c>
      <c r="CQ67" s="25">
        <v>19.9243560469383</v>
      </c>
      <c r="CR67" s="25">
        <v>35.916373783992299</v>
      </c>
      <c r="CS67" s="25">
        <v>85.712784496358495</v>
      </c>
      <c r="CT67" s="25">
        <v>65.324290533189497</v>
      </c>
      <c r="CU67" s="25">
        <v>114.369772172792</v>
      </c>
      <c r="CV67" s="25">
        <v>23.897880846769901</v>
      </c>
      <c r="CW67" s="25">
        <v>1.6197624972464799</v>
      </c>
      <c r="CX67" s="25">
        <v>27.9693255557324</v>
      </c>
      <c r="CY67" s="25">
        <v>1055.7853466387601</v>
      </c>
      <c r="CZ67" s="25">
        <v>37.640650449969598</v>
      </c>
      <c r="DA67" s="25">
        <v>312.00155307736702</v>
      </c>
      <c r="DB67" s="25">
        <v>67.3054118968724</v>
      </c>
      <c r="DC67" s="25">
        <v>0.38037549272480098</v>
      </c>
      <c r="DD67" s="25">
        <v>435.91997134355898</v>
      </c>
      <c r="DE67" s="25">
        <v>67.994104544749405</v>
      </c>
      <c r="DF67" s="25">
        <v>138.406170506596</v>
      </c>
      <c r="DG67" s="25">
        <v>16.494280418986001</v>
      </c>
      <c r="DH67" s="25">
        <v>66.271774955595504</v>
      </c>
      <c r="DI67" s="25">
        <v>13.2525958973252</v>
      </c>
      <c r="DJ67" s="25">
        <v>4.1194016145068399</v>
      </c>
      <c r="DK67" s="25">
        <v>11.4804751309683</v>
      </c>
      <c r="DL67" s="25">
        <v>1.4698366097580899</v>
      </c>
      <c r="DM67" s="25">
        <v>7.8592103480739404</v>
      </c>
      <c r="DN67" s="25">
        <v>1.3582088350951</v>
      </c>
      <c r="DO67" s="25">
        <v>3.42845239740118</v>
      </c>
      <c r="DP67" s="25">
        <v>0.43718050072989201</v>
      </c>
      <c r="DQ67" s="25">
        <v>2.5662647617582799</v>
      </c>
      <c r="DR67" s="25">
        <v>0.35033303200177102</v>
      </c>
      <c r="DS67" s="25">
        <v>7.2950282393851298</v>
      </c>
      <c r="DT67" s="25">
        <v>4.1276148485364601</v>
      </c>
      <c r="DU67" s="25">
        <v>2.7604877670565999</v>
      </c>
      <c r="DV67" s="25">
        <v>5.7126585338349596</v>
      </c>
      <c r="DW67" s="25">
        <v>1.60648649901616</v>
      </c>
      <c r="DX67" t="s">
        <v>619</v>
      </c>
      <c r="DY67" s="25">
        <v>2.7161729188353401</v>
      </c>
      <c r="DZ67" s="25">
        <v>165.55977508484801</v>
      </c>
      <c r="EA67" s="25">
        <v>257250.21340725099</v>
      </c>
      <c r="EB67" s="25">
        <v>460.74196280945301</v>
      </c>
      <c r="EC67" s="25">
        <v>181150</v>
      </c>
      <c r="ED67" s="25">
        <v>181319.66459505999</v>
      </c>
      <c r="EE67" s="25">
        <v>150.02767613655399</v>
      </c>
      <c r="EF67" s="25">
        <v>2177.7478877459298</v>
      </c>
      <c r="EG67" s="25">
        <v>2407.0637040533502</v>
      </c>
      <c r="EH67" s="25">
        <v>4.5975539423269298</v>
      </c>
      <c r="EI67" s="25">
        <v>250.849860515562</v>
      </c>
      <c r="EJ67" s="25">
        <v>6.36378030987765</v>
      </c>
      <c r="EK67" s="25">
        <v>86.816940122046304</v>
      </c>
      <c r="EL67" s="25">
        <v>1963.37317224548</v>
      </c>
      <c r="EM67" s="25">
        <v>135389.61804471901</v>
      </c>
      <c r="EN67" s="25">
        <v>189.831410724595</v>
      </c>
      <c r="EO67" s="25">
        <v>1366.4579482259001</v>
      </c>
      <c r="EP67" s="25">
        <v>2.3847701170883702</v>
      </c>
      <c r="EQ67" s="25">
        <v>128.54711801502299</v>
      </c>
    </row>
    <row r="68" spans="1:147" x14ac:dyDescent="0.2">
      <c r="A68" t="s">
        <v>901</v>
      </c>
      <c r="B68">
        <v>260</v>
      </c>
      <c r="C68">
        <v>163</v>
      </c>
      <c r="D68">
        <v>20</v>
      </c>
      <c r="E68" s="25">
        <v>79.168000000000006</v>
      </c>
      <c r="F68" s="25">
        <v>65.968000000000004</v>
      </c>
      <c r="G68" s="25">
        <f t="shared" si="48"/>
        <v>55.045333333333339</v>
      </c>
      <c r="H68" s="25">
        <v>18.202000000000002</v>
      </c>
      <c r="I68" s="25">
        <v>18.202000000000002</v>
      </c>
      <c r="J68" s="25">
        <v>18.202000000000002</v>
      </c>
      <c r="K68" s="25">
        <v>3155.9907945668542</v>
      </c>
      <c r="L68" s="25"/>
      <c r="M68" s="25">
        <v>54662.738397866677</v>
      </c>
      <c r="N68" s="25">
        <f t="shared" si="49"/>
        <v>198338.28000281949</v>
      </c>
      <c r="O68" s="25">
        <f t="shared" si="50"/>
        <v>1.5912161759807486</v>
      </c>
      <c r="P68" s="25">
        <v>5.7735687729285496</v>
      </c>
      <c r="Q68" s="25">
        <f t="shared" si="51"/>
        <v>306526.77183987724</v>
      </c>
      <c r="R68" s="8">
        <v>0.33295747321933949</v>
      </c>
      <c r="S68" s="8">
        <v>2.134803181800649E-3</v>
      </c>
      <c r="T68" s="24">
        <v>7134.2837988360498</v>
      </c>
      <c r="U68" s="24">
        <v>1423.4632882526271</v>
      </c>
      <c r="V68" s="24">
        <f t="shared" si="36"/>
        <v>1339.4780166111104</v>
      </c>
      <c r="W68" s="24">
        <v>7198.1130203650791</v>
      </c>
      <c r="X68" s="24">
        <v>7171.816436030671</v>
      </c>
      <c r="Y68" s="25">
        <v>2.6945281745113681</v>
      </c>
      <c r="Z68" s="109">
        <v>5.7423326677705833E-2</v>
      </c>
      <c r="AA68" s="110">
        <f t="shared" si="37"/>
        <v>6713.356355355274</v>
      </c>
      <c r="AB68" s="24">
        <f t="shared" si="38"/>
        <v>11750.300904699809</v>
      </c>
      <c r="AC68" s="24">
        <v>11057.025411404733</v>
      </c>
      <c r="AD68" s="24">
        <f t="shared" si="39"/>
        <v>11057.025411404733</v>
      </c>
      <c r="AE68" s="24">
        <f t="shared" si="40"/>
        <v>1427.6569234159333</v>
      </c>
      <c r="AF68" s="24">
        <f t="shared" si="41"/>
        <v>12484.682334820667</v>
      </c>
      <c r="AG68" s="24">
        <f t="shared" si="42"/>
        <v>9629.3684879887987</v>
      </c>
      <c r="AH68" s="111">
        <v>4616.0171058637598</v>
      </c>
      <c r="AI68" s="24">
        <f t="shared" si="43"/>
        <v>4343.669056049459</v>
      </c>
      <c r="AJ68" s="24">
        <f t="shared" si="52"/>
        <v>109.34604690827223</v>
      </c>
      <c r="AK68" s="112">
        <v>218.69209381654446</v>
      </c>
      <c r="AL68" s="8">
        <v>2.2580443412295899</v>
      </c>
      <c r="AM68" s="8">
        <f t="shared" si="53"/>
        <v>4.912930309536561E-2</v>
      </c>
      <c r="AN68" s="94">
        <v>9.8258606190731221E-2</v>
      </c>
      <c r="AO68" s="24">
        <v>1847.9316812079592</v>
      </c>
      <c r="AP68" s="24">
        <f t="shared" si="44"/>
        <v>1738.9024947849432</v>
      </c>
      <c r="AQ68" s="24">
        <f t="shared" si="54"/>
        <v>34.272321605496231</v>
      </c>
      <c r="AR68" s="112">
        <v>68.544643210992461</v>
      </c>
      <c r="AS68" s="24">
        <v>3609.9851665052165</v>
      </c>
      <c r="AT68" s="24">
        <f t="shared" si="45"/>
        <v>3396.9936637858441</v>
      </c>
      <c r="AU68" s="24">
        <f t="shared" si="55"/>
        <v>78.809178146401251</v>
      </c>
      <c r="AV68" s="112">
        <v>157.6183562928025</v>
      </c>
      <c r="AW68" s="24">
        <v>561.48847170287081</v>
      </c>
      <c r="AX68" s="24">
        <f t="shared" si="46"/>
        <v>528.36028202020407</v>
      </c>
      <c r="AY68" s="24">
        <f t="shared" si="56"/>
        <v>22.186443572269237</v>
      </c>
      <c r="AZ68" s="112">
        <v>44.372887144538474</v>
      </c>
      <c r="BA68" s="25">
        <f t="shared" ref="BA68:BA102" si="59">AP68/AX68</f>
        <v>3.2911302267766769</v>
      </c>
      <c r="BC68" s="24">
        <f t="shared" si="47"/>
        <v>60.715754061945127</v>
      </c>
      <c r="BD68" s="8">
        <v>42.771000000000001</v>
      </c>
      <c r="BE68" s="8">
        <v>4.1470000000000002</v>
      </c>
      <c r="BF68" s="8">
        <v>14.688000000000001</v>
      </c>
      <c r="BG68" s="8">
        <v>3.6259999999999999</v>
      </c>
      <c r="BH68" s="8">
        <v>9.01</v>
      </c>
      <c r="BI68" s="8">
        <f t="shared" si="57"/>
        <v>12.272674800000001</v>
      </c>
      <c r="BJ68" s="8">
        <v>0.152</v>
      </c>
      <c r="BK68" s="8">
        <v>6.6360000000000001</v>
      </c>
      <c r="BL68" s="8">
        <v>10.923</v>
      </c>
      <c r="BM68" s="8">
        <v>3.63</v>
      </c>
      <c r="BN68" s="8">
        <v>1.2829999999999999</v>
      </c>
      <c r="BO68" s="8">
        <v>0.01</v>
      </c>
      <c r="BP68" s="8">
        <v>1.0089999999999999</v>
      </c>
      <c r="BQ68" s="8">
        <v>2.1139999999999999</v>
      </c>
      <c r="BR68">
        <f t="shared" si="58"/>
        <v>6.27</v>
      </c>
      <c r="BS68">
        <v>-6.27</v>
      </c>
      <c r="BT68">
        <v>106.27</v>
      </c>
      <c r="BU68">
        <v>0.93400000000000005</v>
      </c>
      <c r="BV68" s="24">
        <v>514.9</v>
      </c>
      <c r="BW68" s="25">
        <v>80.523474943828404</v>
      </c>
      <c r="BX68" s="25">
        <v>81.049038462163807</v>
      </c>
      <c r="BY68" s="25">
        <v>81.296097796175559</v>
      </c>
      <c r="BZ68" s="24">
        <v>1158.2196152013901</v>
      </c>
      <c r="CA68">
        <v>7130</v>
      </c>
      <c r="CB68">
        <v>6530</v>
      </c>
      <c r="CC68">
        <v>7700</v>
      </c>
      <c r="CD68" s="25">
        <v>24.800302522113711</v>
      </c>
      <c r="CE68" s="25">
        <v>22.827332215316829</v>
      </c>
      <c r="CF68" s="95">
        <v>26.674624313570749</v>
      </c>
      <c r="CG68" s="8">
        <v>0.17776769633134171</v>
      </c>
      <c r="CH68" s="8">
        <v>0.82223230366865829</v>
      </c>
      <c r="CI68" s="8">
        <v>0.25628342231230644</v>
      </c>
      <c r="CJ68" t="s">
        <v>627</v>
      </c>
      <c r="CK68" s="25">
        <v>82969.914598345495</v>
      </c>
      <c r="CL68" s="25">
        <v>83379.206879825899</v>
      </c>
      <c r="CM68" s="25">
        <v>83492.838957697095</v>
      </c>
      <c r="CN68" s="25">
        <v>26.2086010448491</v>
      </c>
      <c r="CO68" s="25">
        <v>26634.798017387599</v>
      </c>
      <c r="CP68" s="25">
        <v>321.05179662485801</v>
      </c>
      <c r="CQ68" s="25">
        <v>36.208321409904102</v>
      </c>
      <c r="CR68" s="25">
        <v>54.493949834021201</v>
      </c>
      <c r="CS68" s="25">
        <v>169.368578652228</v>
      </c>
      <c r="CT68" s="25">
        <v>59.775244720526402</v>
      </c>
      <c r="CU68" s="25">
        <v>124.88326335951</v>
      </c>
      <c r="CV68" s="25">
        <v>24.488760371294902</v>
      </c>
      <c r="CW68" s="25">
        <v>1.7157340379909101</v>
      </c>
      <c r="CX68" s="25">
        <v>27.800786268602099</v>
      </c>
      <c r="CY68" s="25">
        <v>1062.54044400879</v>
      </c>
      <c r="CZ68" s="25">
        <v>37.239594662666399</v>
      </c>
      <c r="DA68" s="25">
        <v>310.19443827211302</v>
      </c>
      <c r="DB68" s="25">
        <v>67.074337779831893</v>
      </c>
      <c r="DC68" s="25">
        <v>0.48470643283911602</v>
      </c>
      <c r="DD68" s="25">
        <v>442.16342111842602</v>
      </c>
      <c r="DE68" s="25">
        <v>68.191180196003202</v>
      </c>
      <c r="DF68" s="25">
        <v>138.130586886429</v>
      </c>
      <c r="DG68" s="25">
        <v>17.106325523094899</v>
      </c>
      <c r="DH68" s="25">
        <v>67.559504921337705</v>
      </c>
      <c r="DI68" s="25">
        <v>12.696712900445799</v>
      </c>
      <c r="DJ68" s="25">
        <v>4.1547578956962798</v>
      </c>
      <c r="DK68" s="25">
        <v>10.8224697526508</v>
      </c>
      <c r="DL68" s="25">
        <v>1.4627111743843899</v>
      </c>
      <c r="DM68" s="25">
        <v>7.4692100626011602</v>
      </c>
      <c r="DN68" s="25">
        <v>1.3107768383490199</v>
      </c>
      <c r="DO68" s="25">
        <v>3.7064654988691998</v>
      </c>
      <c r="DP68" s="25">
        <v>0.46771813796387401</v>
      </c>
      <c r="DQ68" s="25">
        <v>2.35738581375232</v>
      </c>
      <c r="DR68" s="25">
        <v>0.35760536920925201</v>
      </c>
      <c r="DS68" s="25">
        <v>7.5795510390327197</v>
      </c>
      <c r="DT68" s="25">
        <v>3.9390974787704902</v>
      </c>
      <c r="DU68" s="25">
        <v>2.7410570787633501</v>
      </c>
      <c r="DV68" s="25">
        <v>5.4775748501092698</v>
      </c>
      <c r="DW68" s="25">
        <v>1.5210938396810101</v>
      </c>
      <c r="DX68" t="s">
        <v>628</v>
      </c>
      <c r="DY68" s="25">
        <v>2.5662539718364799</v>
      </c>
      <c r="DZ68" s="25">
        <v>236.20075573609</v>
      </c>
      <c r="EA68" s="25">
        <v>255856.937897681</v>
      </c>
      <c r="EB68" s="25">
        <v>629.79574808182394</v>
      </c>
      <c r="EC68" s="25">
        <v>179147</v>
      </c>
      <c r="ED68" s="25">
        <v>180380.71458173901</v>
      </c>
      <c r="EE68" s="25">
        <v>134.04131437512001</v>
      </c>
      <c r="EF68" s="25">
        <v>2467.1496086245002</v>
      </c>
      <c r="EG68" s="25">
        <v>2603.72727949706</v>
      </c>
      <c r="EH68" s="25">
        <v>4.5162979626230904</v>
      </c>
      <c r="EI68" s="25">
        <v>315.11785493938999</v>
      </c>
      <c r="EJ68" s="25">
        <v>6.9314579424787004</v>
      </c>
      <c r="EK68" s="25">
        <v>83.241617560818398</v>
      </c>
      <c r="EL68" s="25">
        <v>1948.91800350259</v>
      </c>
      <c r="EM68" s="25">
        <v>133425.84142071201</v>
      </c>
      <c r="EN68" s="25">
        <v>186.31586200101799</v>
      </c>
      <c r="EO68" s="25">
        <v>1335.85455820928</v>
      </c>
      <c r="EP68" s="25">
        <v>2.50251990529418</v>
      </c>
      <c r="EQ68" s="25">
        <v>130.20248709020601</v>
      </c>
    </row>
    <row r="69" spans="1:147" x14ac:dyDescent="0.2">
      <c r="A69" t="s">
        <v>902</v>
      </c>
      <c r="B69">
        <v>139</v>
      </c>
      <c r="C69">
        <v>139</v>
      </c>
      <c r="D69">
        <v>36</v>
      </c>
      <c r="E69" s="25">
        <v>117.559</v>
      </c>
      <c r="F69" s="25">
        <v>90.697000000000003</v>
      </c>
      <c r="G69" s="25">
        <f t="shared" si="48"/>
        <v>81.418666666666667</v>
      </c>
      <c r="H69" s="25">
        <v>27.042000000000002</v>
      </c>
      <c r="I69" s="25">
        <v>27.042000000000002</v>
      </c>
      <c r="J69" s="25">
        <v>27.042000000000002</v>
      </c>
      <c r="K69" s="25">
        <v>10348.915074732722</v>
      </c>
      <c r="L69" s="25">
        <v>3594.0973202550003</v>
      </c>
      <c r="M69" s="25">
        <v>197282.66673706501</v>
      </c>
      <c r="N69" s="25">
        <f t="shared" si="49"/>
        <v>577430.78289531777</v>
      </c>
      <c r="O69" s="25">
        <f t="shared" si="50"/>
        <v>1.7922347372687393</v>
      </c>
      <c r="P69" s="25">
        <v>5.2457295138480564</v>
      </c>
      <c r="Q69" s="25">
        <f t="shared" si="51"/>
        <v>905415.10936496337</v>
      </c>
      <c r="R69" s="8">
        <v>0.3398249137572692</v>
      </c>
      <c r="S69" s="8">
        <v>7.2540607628263087E-3</v>
      </c>
      <c r="T69" s="24">
        <v>6615.8481804684088</v>
      </c>
      <c r="U69" s="24">
        <v>1345.503925208104</v>
      </c>
      <c r="V69" s="24">
        <f t="shared" si="36"/>
        <v>1282.2871678338931</v>
      </c>
      <c r="W69" s="24">
        <v>6571.4632563664181</v>
      </c>
      <c r="X69" s="24">
        <v>6552.993548164718</v>
      </c>
      <c r="Y69" s="25">
        <v>2.6944838076849069</v>
      </c>
      <c r="Z69" s="109">
        <v>5.7320277440479461E-2</v>
      </c>
      <c r="AA69" s="110">
        <f t="shared" si="37"/>
        <v>6305.0111316767461</v>
      </c>
      <c r="AB69" s="24">
        <f t="shared" si="38"/>
        <v>11898.454751867972</v>
      </c>
      <c r="AC69" s="24">
        <v>11339.421282634112</v>
      </c>
      <c r="AD69" s="24">
        <f t="shared" si="39"/>
        <v>11339.421282634112</v>
      </c>
      <c r="AE69" s="24">
        <f t="shared" si="40"/>
        <v>1395.9582382777601</v>
      </c>
      <c r="AF69" s="24">
        <f t="shared" si="41"/>
        <v>12735.379520911873</v>
      </c>
      <c r="AG69" s="24">
        <f t="shared" si="42"/>
        <v>9943.463044356351</v>
      </c>
      <c r="AH69" s="111">
        <v>5282.6065713995622</v>
      </c>
      <c r="AI69" s="24">
        <f t="shared" si="43"/>
        <v>5034.4101509573647</v>
      </c>
      <c r="AJ69" s="24">
        <f t="shared" si="52"/>
        <v>371.91207329842439</v>
      </c>
      <c r="AK69" s="112">
        <v>743.82414659684878</v>
      </c>
      <c r="AL69" s="8">
        <v>2.2451466424069486</v>
      </c>
      <c r="AM69" s="8">
        <f t="shared" si="53"/>
        <v>0.16010259805462482</v>
      </c>
      <c r="AN69" s="94">
        <v>0.32020519610924963</v>
      </c>
      <c r="AO69" s="24">
        <v>1922.6572965035145</v>
      </c>
      <c r="AP69" s="24">
        <f t="shared" si="44"/>
        <v>1832.3237363037404</v>
      </c>
      <c r="AQ69" s="24">
        <f t="shared" si="54"/>
        <v>143.13682560112431</v>
      </c>
      <c r="AR69" s="112">
        <v>286.27365120224863</v>
      </c>
      <c r="AS69" s="24">
        <v>3852.5868725140299</v>
      </c>
      <c r="AT69" s="24">
        <f t="shared" si="45"/>
        <v>3671.5780734909276</v>
      </c>
      <c r="AU69" s="24">
        <f t="shared" si="55"/>
        <v>280.1830092843349</v>
      </c>
      <c r="AV69" s="112">
        <v>560.3660185686698</v>
      </c>
      <c r="AW69" s="24">
        <v>572.68879436670716</v>
      </c>
      <c r="AX69" s="24">
        <f t="shared" si="46"/>
        <v>545.78175389946364</v>
      </c>
      <c r="AY69" s="24">
        <f t="shared" si="56"/>
        <v>46.039036777169727</v>
      </c>
      <c r="AZ69" s="112">
        <v>92.078073554339454</v>
      </c>
      <c r="BA69" s="25">
        <f t="shared" si="59"/>
        <v>3.3572462311396101</v>
      </c>
      <c r="BC69" s="24">
        <f t="shared" si="47"/>
        <v>55.602583011292019</v>
      </c>
      <c r="BD69" s="8">
        <v>42.841000000000001</v>
      </c>
      <c r="BE69" s="8">
        <v>4.1120000000000001</v>
      </c>
      <c r="BF69" s="8">
        <v>14.673999999999999</v>
      </c>
      <c r="BG69" s="8">
        <v>3.6120000000000001</v>
      </c>
      <c r="BH69" s="8">
        <v>8.9169999999999998</v>
      </c>
      <c r="BI69" s="8">
        <f t="shared" si="57"/>
        <v>12.167077600000001</v>
      </c>
      <c r="BJ69" s="8">
        <v>0.16400000000000001</v>
      </c>
      <c r="BK69" s="8">
        <v>6.5709999999999997</v>
      </c>
      <c r="BL69" s="8">
        <v>11.08</v>
      </c>
      <c r="BM69" s="8">
        <v>3.6259999999999999</v>
      </c>
      <c r="BN69" s="8">
        <v>1.2909999999999999</v>
      </c>
      <c r="BO69" s="8">
        <v>7.0000000000000001E-3</v>
      </c>
      <c r="BP69" s="8">
        <v>0.98199999999999998</v>
      </c>
      <c r="BQ69" s="8">
        <v>2.1219999999999999</v>
      </c>
      <c r="BR69">
        <f t="shared" si="58"/>
        <v>4.93</v>
      </c>
      <c r="BS69">
        <v>-4.93</v>
      </c>
      <c r="BT69">
        <v>104.93</v>
      </c>
      <c r="BU69">
        <v>0.94699999999999995</v>
      </c>
      <c r="BV69" s="24">
        <v>542</v>
      </c>
      <c r="BW69" s="25">
        <v>80.712110158867233</v>
      </c>
      <c r="BX69" s="25">
        <v>81.049038462163807</v>
      </c>
      <c r="BY69" s="25">
        <v>81.296097796175559</v>
      </c>
      <c r="BZ69" s="24">
        <v>1156.17264756593</v>
      </c>
      <c r="CA69">
        <v>7200</v>
      </c>
      <c r="CB69">
        <v>6620</v>
      </c>
      <c r="CC69">
        <v>7750</v>
      </c>
      <c r="CD69" s="25">
        <v>25.03048239124001</v>
      </c>
      <c r="CE69" s="25">
        <v>23.123277761336361</v>
      </c>
      <c r="CF69" s="95">
        <v>26.839038505803821</v>
      </c>
      <c r="CG69" s="8">
        <v>0.17380845547163659</v>
      </c>
      <c r="CH69" s="8">
        <v>0.8261915445283633</v>
      </c>
      <c r="CI69" s="8">
        <v>0.28778600041399705</v>
      </c>
      <c r="CJ69" t="s">
        <v>635</v>
      </c>
      <c r="CK69" s="25">
        <v>80135.905701922995</v>
      </c>
      <c r="CL69" s="25">
        <v>83771.646379085898</v>
      </c>
      <c r="CM69" s="25">
        <v>83926.584130567193</v>
      </c>
      <c r="CN69" s="25">
        <v>26.763530269571099</v>
      </c>
      <c r="CO69" s="25">
        <v>25372.477089520002</v>
      </c>
      <c r="CP69" s="25">
        <v>316.43783921816703</v>
      </c>
      <c r="CQ69" s="25">
        <v>26.445399587348899</v>
      </c>
      <c r="CR69" s="25">
        <v>35.4128180362626</v>
      </c>
      <c r="CS69" s="25">
        <v>74.505059001345899</v>
      </c>
      <c r="CT69" s="25">
        <v>74.282947694093906</v>
      </c>
      <c r="CU69" s="25">
        <v>109.30823349857801</v>
      </c>
      <c r="CV69" s="25">
        <v>23.2158858564162</v>
      </c>
      <c r="CW69" s="25">
        <v>1.65163396732865</v>
      </c>
      <c r="CX69" s="25">
        <v>27.080520675223902</v>
      </c>
      <c r="CY69" s="25">
        <v>1032.9279095347999</v>
      </c>
      <c r="CZ69" s="25">
        <v>36.3827902724259</v>
      </c>
      <c r="DA69" s="25">
        <v>305.85332871916</v>
      </c>
      <c r="DB69" s="25">
        <v>64.619768295126804</v>
      </c>
      <c r="DC69" s="25">
        <v>0.30346700256612202</v>
      </c>
      <c r="DD69" s="25">
        <v>437.46204838683099</v>
      </c>
      <c r="DE69" s="25">
        <v>68.956531236386297</v>
      </c>
      <c r="DF69" s="25">
        <v>139.451096197655</v>
      </c>
      <c r="DG69" s="25">
        <v>16.961857529785799</v>
      </c>
      <c r="DH69" s="25">
        <v>67.416363460796703</v>
      </c>
      <c r="DI69" s="25">
        <v>13.068658053521</v>
      </c>
      <c r="DJ69" s="25">
        <v>3.9267518395616801</v>
      </c>
      <c r="DK69" s="25">
        <v>11.2633187597496</v>
      </c>
      <c r="DL69" s="25">
        <v>1.49932900736893</v>
      </c>
      <c r="DM69" s="25">
        <v>7.65158624587154</v>
      </c>
      <c r="DN69" s="25">
        <v>1.3486258769355699</v>
      </c>
      <c r="DO69" s="25">
        <v>3.3127307784655602</v>
      </c>
      <c r="DP69" s="25">
        <v>0.45355355212731502</v>
      </c>
      <c r="DQ69" s="25">
        <v>2.3968743562751</v>
      </c>
      <c r="DR69" s="25">
        <v>0.341675091079648</v>
      </c>
      <c r="DS69" s="25">
        <v>7.4096833359041998</v>
      </c>
      <c r="DT69" s="25">
        <v>3.91579221944043</v>
      </c>
      <c r="DU69" s="25">
        <v>2.33635889579564</v>
      </c>
      <c r="DV69" s="25">
        <v>5.6380146554036203</v>
      </c>
      <c r="DW69" s="25">
        <v>1.58367667869204</v>
      </c>
      <c r="DX69" t="s">
        <v>636</v>
      </c>
      <c r="DY69" s="25">
        <v>2.67984157606563</v>
      </c>
      <c r="DZ69" s="25">
        <v>199.77792235697899</v>
      </c>
      <c r="EA69" s="25">
        <v>260798.22005722599</v>
      </c>
      <c r="EB69" s="25">
        <v>418.80004666758902</v>
      </c>
      <c r="EC69" s="25">
        <v>182560.633398798</v>
      </c>
      <c r="ED69" s="25">
        <v>182660.75288531999</v>
      </c>
      <c r="EE69" s="25">
        <v>119.99997332766701</v>
      </c>
      <c r="EF69" s="25">
        <v>2199.1966347521402</v>
      </c>
      <c r="EG69" s="25">
        <v>2377.5064424090001</v>
      </c>
      <c r="EH69" s="25">
        <v>4.5038355969151098</v>
      </c>
      <c r="EI69" s="25">
        <v>250.86486153115399</v>
      </c>
      <c r="EJ69" s="25">
        <v>6.68349789153533</v>
      </c>
      <c r="EK69" s="25">
        <v>88.406338310007101</v>
      </c>
      <c r="EL69" s="25">
        <v>1987.53064561427</v>
      </c>
      <c r="EM69" s="25">
        <v>139797.23909345199</v>
      </c>
      <c r="EN69" s="25">
        <v>195.11172353698299</v>
      </c>
      <c r="EO69" s="25">
        <v>1403.5925143940201</v>
      </c>
      <c r="EP69" s="25">
        <v>2.58963445315278</v>
      </c>
      <c r="EQ69" s="25">
        <v>134.04568938903799</v>
      </c>
    </row>
    <row r="70" spans="1:147" x14ac:dyDescent="0.2">
      <c r="A70" t="s">
        <v>903</v>
      </c>
      <c r="B70">
        <v>127</v>
      </c>
      <c r="C70">
        <v>127</v>
      </c>
      <c r="D70">
        <v>40</v>
      </c>
      <c r="E70" s="25">
        <v>132.67599999999999</v>
      </c>
      <c r="F70" s="25">
        <v>90.007000000000005</v>
      </c>
      <c r="G70" s="25">
        <f t="shared" si="48"/>
        <v>87.560999999999993</v>
      </c>
      <c r="H70" s="25">
        <v>31.888000000000002</v>
      </c>
      <c r="I70" s="25">
        <v>31.888000000000002</v>
      </c>
      <c r="J70" s="25">
        <v>31.888000000000002</v>
      </c>
      <c r="K70" s="25">
        <v>16969.155981981017</v>
      </c>
      <c r="L70" s="25">
        <v>6367.4884862159988</v>
      </c>
      <c r="M70" s="25">
        <v>243613.53697031733</v>
      </c>
      <c r="N70" s="25">
        <f t="shared" si="49"/>
        <v>689464.07016049908</v>
      </c>
      <c r="O70" s="25">
        <f t="shared" si="50"/>
        <v>2.4612096143067759</v>
      </c>
      <c r="P70" s="25">
        <v>6.9656047003860033</v>
      </c>
      <c r="Q70" s="25">
        <f t="shared" si="51"/>
        <v>1104045.1018288869</v>
      </c>
      <c r="R70" s="8">
        <v>0.46766411000451458</v>
      </c>
      <c r="S70" s="8">
        <v>4.055194350883129E-2</v>
      </c>
      <c r="T70" s="24">
        <v>12093.468575412669</v>
      </c>
      <c r="U70" s="24">
        <v>2749.2713849670781</v>
      </c>
      <c r="V70" s="24">
        <f t="shared" si="36"/>
        <v>2606.4385523009842</v>
      </c>
      <c r="W70" s="24">
        <v>12219.38757946986</v>
      </c>
      <c r="X70" s="24">
        <v>12163.43706708496</v>
      </c>
      <c r="Y70" s="25">
        <v>2.693655093686075</v>
      </c>
      <c r="Z70" s="109">
        <v>5.7264184758259958E-2</v>
      </c>
      <c r="AA70" s="110">
        <f t="shared" si="37"/>
        <v>11465.176882264572</v>
      </c>
      <c r="AB70" s="24">
        <f t="shared" si="38"/>
        <v>17112.343431401732</v>
      </c>
      <c r="AC70" s="24">
        <v>16223.306248958792</v>
      </c>
      <c r="AD70" s="24">
        <f t="shared" si="39"/>
        <v>16223.306248958792</v>
      </c>
      <c r="AE70" s="24">
        <f t="shared" si="40"/>
        <v>2751.6707041560671</v>
      </c>
      <c r="AF70" s="24">
        <f t="shared" si="41"/>
        <v>18974.976953114859</v>
      </c>
      <c r="AG70" s="24">
        <f t="shared" si="42"/>
        <v>13471.635544802724</v>
      </c>
      <c r="AH70" s="111">
        <v>5018.8748559890628</v>
      </c>
      <c r="AI70" s="24">
        <f t="shared" si="43"/>
        <v>4758.1293666942202</v>
      </c>
      <c r="AJ70" s="24">
        <f t="shared" si="52"/>
        <v>114.88479408498605</v>
      </c>
      <c r="AK70" s="112">
        <v>229.76958816997211</v>
      </c>
      <c r="AL70" s="8">
        <v>2.2454577371291311</v>
      </c>
      <c r="AM70" s="8">
        <f t="shared" si="53"/>
        <v>4.6823014862839907E-2</v>
      </c>
      <c r="AN70" s="94">
        <v>9.3646029725679814E-2</v>
      </c>
      <c r="AO70" s="24">
        <v>1834.3237570465278</v>
      </c>
      <c r="AP70" s="24">
        <f t="shared" si="44"/>
        <v>1739.025177328904</v>
      </c>
      <c r="AQ70" s="24">
        <f t="shared" si="54"/>
        <v>39.855989825423812</v>
      </c>
      <c r="AR70" s="112">
        <v>79.711979650847624</v>
      </c>
      <c r="AS70" s="24">
        <v>3600.1939374984513</v>
      </c>
      <c r="AT70" s="24">
        <f t="shared" si="45"/>
        <v>3413.1531451445312</v>
      </c>
      <c r="AU70" s="24">
        <f t="shared" si="55"/>
        <v>83.698380288723015</v>
      </c>
      <c r="AV70" s="112">
        <v>167.39676057744603</v>
      </c>
      <c r="AW70" s="24">
        <v>546.93731701090246</v>
      </c>
      <c r="AX70" s="24">
        <f t="shared" si="46"/>
        <v>518.52229523217909</v>
      </c>
      <c r="AY70" s="24">
        <f t="shared" si="56"/>
        <v>18.47097491738996</v>
      </c>
      <c r="AZ70" s="112">
        <v>36.941949834779919</v>
      </c>
      <c r="BA70" s="25">
        <f t="shared" si="59"/>
        <v>3.3538098425453806</v>
      </c>
      <c r="BB70">
        <v>1</v>
      </c>
      <c r="BC70" s="24">
        <f t="shared" si="47"/>
        <v>70.671025414442894</v>
      </c>
      <c r="BD70" s="8">
        <v>43.195999999999998</v>
      </c>
      <c r="BE70" s="8">
        <v>4.125</v>
      </c>
      <c r="BF70" s="8">
        <v>14.346</v>
      </c>
      <c r="BG70" s="8">
        <v>3.6339999999999999</v>
      </c>
      <c r="BH70" s="8">
        <v>9.0020000000000007</v>
      </c>
      <c r="BI70" s="8">
        <f t="shared" si="57"/>
        <v>12.271873200000002</v>
      </c>
      <c r="BJ70" s="8">
        <v>0.14199999999999999</v>
      </c>
      <c r="BK70" s="8">
        <v>6.6310000000000002</v>
      </c>
      <c r="BL70" s="8">
        <v>10.996</v>
      </c>
      <c r="BM70" s="8">
        <v>3.573</v>
      </c>
      <c r="BN70" s="8">
        <v>1.2470000000000001</v>
      </c>
      <c r="BO70" s="8">
        <v>2E-3</v>
      </c>
      <c r="BP70" s="8">
        <v>0.997</v>
      </c>
      <c r="BQ70" s="8">
        <v>2.11</v>
      </c>
      <c r="BR70">
        <f t="shared" si="58"/>
        <v>5.48</v>
      </c>
      <c r="BS70">
        <v>-5.48</v>
      </c>
      <c r="BT70">
        <v>105.48</v>
      </c>
      <c r="BU70">
        <v>0.94199999999999995</v>
      </c>
      <c r="BV70" s="24">
        <v>487.7</v>
      </c>
      <c r="BW70" s="25">
        <v>80.968440697888681</v>
      </c>
      <c r="BX70" s="25">
        <v>81.049038462163807</v>
      </c>
      <c r="BY70" s="25">
        <v>81.296097796175559</v>
      </c>
      <c r="BZ70" s="24">
        <v>1157.6423929765001</v>
      </c>
      <c r="CA70">
        <v>9210</v>
      </c>
      <c r="CB70">
        <v>8220</v>
      </c>
      <c r="CC70">
        <v>10130</v>
      </c>
      <c r="CD70" s="25">
        <v>31.639932919009571</v>
      </c>
      <c r="CE70" s="25">
        <v>28.38453191279471</v>
      </c>
      <c r="CF70" s="95">
        <v>34.665154056098118</v>
      </c>
      <c r="CG70" s="8">
        <v>0.14724781695232661</v>
      </c>
      <c r="CH70" s="8">
        <v>0.85275218304767342</v>
      </c>
      <c r="CI70" s="8">
        <v>0.5145685304646147</v>
      </c>
      <c r="CJ70" t="s">
        <v>643</v>
      </c>
      <c r="CK70" s="25">
        <v>80860.609980894806</v>
      </c>
      <c r="CL70" s="25">
        <v>83646.288724432496</v>
      </c>
      <c r="CM70" s="25">
        <v>83444.172414639499</v>
      </c>
      <c r="CN70" s="25">
        <v>25.8361878977522</v>
      </c>
      <c r="CO70" s="25">
        <v>25789.7402033787</v>
      </c>
      <c r="CP70" s="25">
        <v>318.13885335531302</v>
      </c>
      <c r="CQ70" s="25">
        <v>26.292378612191801</v>
      </c>
      <c r="CR70" s="25">
        <v>41.046820886350901</v>
      </c>
      <c r="CS70" s="25">
        <v>96.734134907881796</v>
      </c>
      <c r="CT70" s="25">
        <v>64.980937585560099</v>
      </c>
      <c r="CU70" s="25">
        <v>118.51289933578801</v>
      </c>
      <c r="CV70" s="25">
        <v>24.737898181226299</v>
      </c>
      <c r="CW70" s="25">
        <v>1.5875826329023699</v>
      </c>
      <c r="CX70" s="25">
        <v>27.925140928864401</v>
      </c>
      <c r="CY70" s="25">
        <v>1033.3116144985499</v>
      </c>
      <c r="CZ70" s="25">
        <v>35.673821358349699</v>
      </c>
      <c r="DA70" s="25">
        <v>302.41005782658499</v>
      </c>
      <c r="DB70" s="25">
        <v>64.980508511571699</v>
      </c>
      <c r="DC70" s="25">
        <v>0.29555595269846602</v>
      </c>
      <c r="DD70" s="25">
        <v>429.33125784333498</v>
      </c>
      <c r="DE70" s="25">
        <v>66.210746812898904</v>
      </c>
      <c r="DF70" s="25">
        <v>133.937975388333</v>
      </c>
      <c r="DG70" s="25">
        <v>16.259780121864999</v>
      </c>
      <c r="DH70" s="25">
        <v>64.951751927719201</v>
      </c>
      <c r="DI70" s="25">
        <v>12.464429135665799</v>
      </c>
      <c r="DJ70" s="25">
        <v>3.88503067727759</v>
      </c>
      <c r="DK70" s="25">
        <v>10.610533301032101</v>
      </c>
      <c r="DL70" s="25">
        <v>1.40588634111023</v>
      </c>
      <c r="DM70" s="25">
        <v>7.7263034833546902</v>
      </c>
      <c r="DN70" s="25">
        <v>1.34678965617185</v>
      </c>
      <c r="DO70" s="25">
        <v>3.1766099998905299</v>
      </c>
      <c r="DP70" s="25">
        <v>0.42348101257267201</v>
      </c>
      <c r="DQ70" s="25">
        <v>2.34730512392141</v>
      </c>
      <c r="DR70" s="25">
        <v>0.34615545725758001</v>
      </c>
      <c r="DS70" s="25">
        <v>7.17839409476339</v>
      </c>
      <c r="DT70" s="25">
        <v>3.8394684744537599</v>
      </c>
      <c r="DU70" s="25">
        <v>2.6670423029272801</v>
      </c>
      <c r="DV70" s="25">
        <v>5.4410480194834703</v>
      </c>
      <c r="DW70" s="25">
        <v>1.51048036819434</v>
      </c>
      <c r="DX70" t="s">
        <v>644</v>
      </c>
      <c r="DY70" s="25">
        <v>2.4703444190172101</v>
      </c>
      <c r="DZ70" s="25">
        <v>132.00658142946301</v>
      </c>
      <c r="EA70" s="25">
        <v>258827.747712193</v>
      </c>
      <c r="EB70" s="25">
        <v>351.49155667094698</v>
      </c>
      <c r="EC70" s="25">
        <v>182306</v>
      </c>
      <c r="ED70" s="25">
        <v>182070.330872622</v>
      </c>
      <c r="EE70" s="25">
        <v>97.679199359913994</v>
      </c>
      <c r="EF70" s="25">
        <v>2092.3721548908802</v>
      </c>
      <c r="EG70" s="25">
        <v>2221.86990876045</v>
      </c>
      <c r="EH70" s="25">
        <v>4.4041760417354201</v>
      </c>
      <c r="EI70" s="25">
        <v>199.084655783714</v>
      </c>
      <c r="EJ70" s="25">
        <v>5.7352908249400203</v>
      </c>
      <c r="EK70" s="25">
        <v>85.947155833192696</v>
      </c>
      <c r="EL70" s="25">
        <v>1958.04382385897</v>
      </c>
      <c r="EM70" s="25">
        <v>135109.83187708</v>
      </c>
      <c r="EN70" s="25">
        <v>189.58643842676099</v>
      </c>
      <c r="EO70" s="25">
        <v>1379.64080162451</v>
      </c>
      <c r="EP70" s="25">
        <v>2.3064243862603502</v>
      </c>
      <c r="EQ70" s="25">
        <v>129.931170708607</v>
      </c>
    </row>
    <row r="71" spans="1:147" x14ac:dyDescent="0.2">
      <c r="A71" t="s">
        <v>904</v>
      </c>
      <c r="B71">
        <v>275</v>
      </c>
      <c r="C71">
        <v>201</v>
      </c>
      <c r="D71">
        <v>25</v>
      </c>
      <c r="E71" s="25">
        <v>77.641999999999996</v>
      </c>
      <c r="F71" s="25">
        <v>57.832999999999998</v>
      </c>
      <c r="G71" s="25">
        <f t="shared" si="48"/>
        <v>53.491666666666667</v>
      </c>
      <c r="H71" s="25">
        <v>15.676</v>
      </c>
      <c r="I71" s="25">
        <v>15.676</v>
      </c>
      <c r="J71" s="25">
        <v>15.676</v>
      </c>
      <c r="K71" s="25">
        <v>2015.970450722773</v>
      </c>
      <c r="L71" s="25"/>
      <c r="M71" s="25">
        <v>58747.696366833319</v>
      </c>
      <c r="N71" s="25">
        <f t="shared" si="49"/>
        <v>159176.8833059349</v>
      </c>
      <c r="O71" s="25">
        <f t="shared" si="50"/>
        <v>1.2664969993463917</v>
      </c>
      <c r="P71" s="25">
        <v>3.4315736197290487</v>
      </c>
      <c r="Q71" s="25">
        <f t="shared" si="51"/>
        <v>250402.65613220836</v>
      </c>
      <c r="R71" s="8">
        <v>0.35400070102019021</v>
      </c>
      <c r="S71" s="8">
        <v>7.750474356994913E-3</v>
      </c>
      <c r="T71" s="24">
        <v>4508.5595820172093</v>
      </c>
      <c r="U71" s="24">
        <v>882.83787766967043</v>
      </c>
      <c r="V71" s="24">
        <f t="shared" si="36"/>
        <v>835.86241021555611</v>
      </c>
      <c r="W71" s="24">
        <v>4540.8869665650182</v>
      </c>
      <c r="X71" s="24">
        <v>4565.835696480598</v>
      </c>
      <c r="Y71" s="25">
        <v>2.694384858152326</v>
      </c>
      <c r="Z71" s="109">
        <v>5.7115013727242037E-2</v>
      </c>
      <c r="AA71" s="110">
        <f t="shared" si="37"/>
        <v>4268.6608426597322</v>
      </c>
      <c r="AB71" s="24">
        <f t="shared" si="38"/>
        <v>9446.0046588860878</v>
      </c>
      <c r="AC71" s="24">
        <v>8943.3863462280697</v>
      </c>
      <c r="AD71" s="24">
        <f t="shared" si="39"/>
        <v>8943.3863462280697</v>
      </c>
      <c r="AE71" s="24">
        <f t="shared" si="40"/>
        <v>892.94246291145168</v>
      </c>
      <c r="AF71" s="24">
        <f t="shared" si="41"/>
        <v>9836.3288091395207</v>
      </c>
      <c r="AG71" s="24">
        <f t="shared" si="42"/>
        <v>8050.4438833166178</v>
      </c>
      <c r="AH71" s="111">
        <v>4937.4450768688785</v>
      </c>
      <c r="AI71" s="24">
        <f t="shared" si="43"/>
        <v>4674.7255035683374</v>
      </c>
      <c r="AJ71" s="24">
        <f t="shared" si="52"/>
        <v>133.95343900804232</v>
      </c>
      <c r="AK71" s="112">
        <v>267.90687801608465</v>
      </c>
      <c r="AL71" s="8">
        <v>2.2259464102572291</v>
      </c>
      <c r="AM71" s="8">
        <f t="shared" si="53"/>
        <v>3.478964873155465E-2</v>
      </c>
      <c r="AN71" s="94">
        <v>6.9579297463109299E-2</v>
      </c>
      <c r="AO71" s="24">
        <v>1848.3868688919831</v>
      </c>
      <c r="AP71" s="24">
        <f t="shared" si="44"/>
        <v>1750.0349071122732</v>
      </c>
      <c r="AQ71" s="24">
        <f t="shared" si="54"/>
        <v>19.813255715914629</v>
      </c>
      <c r="AR71" s="112">
        <v>39.626511431829258</v>
      </c>
      <c r="AS71" s="24">
        <v>3588.5863916204394</v>
      </c>
      <c r="AT71" s="24">
        <f t="shared" si="45"/>
        <v>3397.6390755732241</v>
      </c>
      <c r="AU71" s="24">
        <f t="shared" si="55"/>
        <v>62.815640945791003</v>
      </c>
      <c r="AV71" s="112">
        <v>125.63128189158201</v>
      </c>
      <c r="AW71" s="24">
        <v>532.46520791348087</v>
      </c>
      <c r="AX71" s="24">
        <f t="shared" si="46"/>
        <v>504.13293686184517</v>
      </c>
      <c r="AY71" s="24">
        <f t="shared" si="56"/>
        <v>15.568121582636763</v>
      </c>
      <c r="AZ71" s="112">
        <v>31.136243165273527</v>
      </c>
      <c r="BA71" s="25">
        <f t="shared" si="59"/>
        <v>3.4713758597206286</v>
      </c>
      <c r="BC71" s="24">
        <f t="shared" si="47"/>
        <v>47.729804767520385</v>
      </c>
      <c r="BD71" s="8">
        <v>43.005000000000003</v>
      </c>
      <c r="BE71" s="8">
        <v>4.093</v>
      </c>
      <c r="BF71" s="8">
        <v>14.59</v>
      </c>
      <c r="BG71" s="8">
        <v>3.629</v>
      </c>
      <c r="BH71" s="8">
        <v>8.9060000000000006</v>
      </c>
      <c r="BI71" s="8">
        <f t="shared" si="57"/>
        <v>12.171374200000001</v>
      </c>
      <c r="BJ71" s="8">
        <v>0.156</v>
      </c>
      <c r="BK71" s="8">
        <v>6.5629999999999997</v>
      </c>
      <c r="BL71" s="8">
        <v>11.063000000000001</v>
      </c>
      <c r="BM71" s="8">
        <v>3.7469999999999999</v>
      </c>
      <c r="BN71" s="8">
        <v>1.204</v>
      </c>
      <c r="BO71" s="8">
        <v>0</v>
      </c>
      <c r="BP71" s="8">
        <v>0.95099999999999996</v>
      </c>
      <c r="BQ71" s="8">
        <v>2.0920000000000001</v>
      </c>
      <c r="BR71">
        <f t="shared" si="58"/>
        <v>5.62</v>
      </c>
      <c r="BS71">
        <v>-5.62</v>
      </c>
      <c r="BT71">
        <v>105.62</v>
      </c>
      <c r="BU71">
        <v>0.94099999999999995</v>
      </c>
      <c r="BV71" s="24">
        <v>514.9</v>
      </c>
      <c r="BW71" s="25">
        <v>80.990519111967018</v>
      </c>
      <c r="BX71" s="25">
        <v>81.049038462163807</v>
      </c>
      <c r="BY71" s="25">
        <v>81.296097796175559</v>
      </c>
      <c r="BZ71" s="24">
        <v>1156.54083239178</v>
      </c>
      <c r="CA71">
        <v>6140</v>
      </c>
      <c r="CB71">
        <v>5730</v>
      </c>
      <c r="CC71">
        <v>6520</v>
      </c>
      <c r="CD71" s="25">
        <v>21.54490151589885</v>
      </c>
      <c r="CE71" s="25">
        <v>20.19670513958765</v>
      </c>
      <c r="CF71" s="95">
        <v>22.794449376870212</v>
      </c>
      <c r="CG71" s="8">
        <v>0.1901844127770492</v>
      </c>
      <c r="CH71" s="8">
        <v>0.80981558722295077</v>
      </c>
      <c r="CI71" s="8">
        <v>0.47292519722394794</v>
      </c>
      <c r="CJ71" t="s">
        <v>652</v>
      </c>
      <c r="CK71" s="25">
        <v>80702.876462204003</v>
      </c>
      <c r="CL71" s="25">
        <v>84122.419109438793</v>
      </c>
      <c r="CM71" s="25">
        <v>84881.3170425524</v>
      </c>
      <c r="CN71" s="25">
        <v>25.172688958647498</v>
      </c>
      <c r="CO71" s="25">
        <v>25848.7596904401</v>
      </c>
      <c r="CP71" s="25">
        <v>313.10646632913301</v>
      </c>
      <c r="CQ71" s="25">
        <v>41.002095092494997</v>
      </c>
      <c r="CR71" s="25">
        <v>37.305626440410698</v>
      </c>
      <c r="CS71" s="25">
        <v>107.756751898026</v>
      </c>
      <c r="CT71" s="25">
        <v>54.6544581487803</v>
      </c>
      <c r="CU71" s="25">
        <v>108.89240031874201</v>
      </c>
      <c r="CV71" s="25">
        <v>21.920316005442199</v>
      </c>
      <c r="CW71" s="25">
        <v>1.15587909598059</v>
      </c>
      <c r="CX71" s="25">
        <v>23.9139023354304</v>
      </c>
      <c r="CY71" s="25">
        <v>1014.48750008686</v>
      </c>
      <c r="CZ71" s="25">
        <v>36.187397661267902</v>
      </c>
      <c r="DA71" s="25">
        <v>304.091612390097</v>
      </c>
      <c r="DB71" s="25">
        <v>63.1881407890601</v>
      </c>
      <c r="DC71" s="25">
        <v>0.71913026002528901</v>
      </c>
      <c r="DD71" s="25">
        <v>420.550507202147</v>
      </c>
      <c r="DE71" s="25">
        <v>67.089223162764796</v>
      </c>
      <c r="DF71" s="25">
        <v>137.65449532214899</v>
      </c>
      <c r="DG71" s="25">
        <v>16.368294963223001</v>
      </c>
      <c r="DH71" s="25">
        <v>65.261247089166005</v>
      </c>
      <c r="DI71" s="25">
        <v>13.3258509028283</v>
      </c>
      <c r="DJ71" s="25">
        <v>4.2502896072333796</v>
      </c>
      <c r="DK71" s="25">
        <v>11.595342408851501</v>
      </c>
      <c r="DL71" s="25">
        <v>1.55706338439688</v>
      </c>
      <c r="DM71" s="25">
        <v>7.7752401375426698</v>
      </c>
      <c r="DN71" s="25">
        <v>1.41390921411915</v>
      </c>
      <c r="DO71" s="25">
        <v>3.71211984697733</v>
      </c>
      <c r="DP71" s="25">
        <v>0.49735920315924698</v>
      </c>
      <c r="DQ71" s="25">
        <v>2.8105703152504402</v>
      </c>
      <c r="DR71" s="25">
        <v>0.37550923264855701</v>
      </c>
      <c r="DS71" s="25">
        <v>7.2802043141983601</v>
      </c>
      <c r="DT71" s="25">
        <v>3.72474178401544</v>
      </c>
      <c r="DU71" s="25">
        <v>2.5348606243414702</v>
      </c>
      <c r="DV71" s="25">
        <v>5.3405013013801899</v>
      </c>
      <c r="DW71" s="25">
        <v>1.5806023055338601</v>
      </c>
      <c r="DX71" t="s">
        <v>653</v>
      </c>
      <c r="DY71" s="25">
        <v>2.4933479085450001</v>
      </c>
      <c r="DZ71" s="25">
        <v>130.322115674217</v>
      </c>
      <c r="EA71" s="25">
        <v>262501.24511533801</v>
      </c>
      <c r="EB71" s="25">
        <v>362.626005197317</v>
      </c>
      <c r="EC71" s="25">
        <v>183704</v>
      </c>
      <c r="ED71" s="25">
        <v>183720.462585848</v>
      </c>
      <c r="EE71" s="25">
        <v>88.503356475056194</v>
      </c>
      <c r="EF71" s="25">
        <v>2075.0982536957499</v>
      </c>
      <c r="EG71" s="25">
        <v>2252.73867264314</v>
      </c>
      <c r="EH71" s="25">
        <v>4.5973403349994504</v>
      </c>
      <c r="EI71" s="25">
        <v>200.70981809229201</v>
      </c>
      <c r="EJ71" s="25">
        <v>5.8113604888791404</v>
      </c>
      <c r="EK71" s="25">
        <v>89.616091478539801</v>
      </c>
      <c r="EL71" s="25">
        <v>1997.3589351416799</v>
      </c>
      <c r="EM71" s="25">
        <v>137452.74236252299</v>
      </c>
      <c r="EN71" s="25">
        <v>189.06717193072799</v>
      </c>
      <c r="EO71" s="25">
        <v>1393.1566497417</v>
      </c>
      <c r="EP71" s="25">
        <v>2.48791626424181</v>
      </c>
      <c r="EQ71" s="25">
        <v>134.135444521284</v>
      </c>
    </row>
    <row r="72" spans="1:147" x14ac:dyDescent="0.2">
      <c r="A72" t="s">
        <v>905</v>
      </c>
      <c r="B72">
        <v>126</v>
      </c>
      <c r="C72">
        <v>126</v>
      </c>
      <c r="D72">
        <v>32</v>
      </c>
      <c r="E72" s="25">
        <v>76.465999999999994</v>
      </c>
      <c r="F72" s="25">
        <v>53.89</v>
      </c>
      <c r="G72" s="25">
        <f t="shared" si="48"/>
        <v>54.118666666666662</v>
      </c>
      <c r="H72" s="25">
        <v>19.582000000000001</v>
      </c>
      <c r="I72" s="25">
        <v>19.582000000000001</v>
      </c>
      <c r="J72" s="25">
        <v>19.582000000000001</v>
      </c>
      <c r="K72" s="25">
        <v>3929.6107788092536</v>
      </c>
      <c r="L72" s="25"/>
      <c r="M72" s="25">
        <v>69008.872552533328</v>
      </c>
      <c r="N72" s="25">
        <f t="shared" si="49"/>
        <v>140558.13422590678</v>
      </c>
      <c r="O72" s="25">
        <f t="shared" si="50"/>
        <v>2.7957192235445687</v>
      </c>
      <c r="P72" s="25">
        <v>5.6943558610058709</v>
      </c>
      <c r="Q72" s="25">
        <f t="shared" si="51"/>
        <v>223008.64123531326</v>
      </c>
      <c r="R72" s="8">
        <v>0.33808116047877917</v>
      </c>
      <c r="S72" s="8">
        <v>3.0059837564055951E-3</v>
      </c>
      <c r="T72" s="24">
        <v>7141.4454765047449</v>
      </c>
      <c r="U72" s="24">
        <v>1442.3150505963299</v>
      </c>
      <c r="V72" s="24">
        <f t="shared" si="36"/>
        <v>1368.8099559612126</v>
      </c>
      <c r="W72" s="24">
        <v>7049.9645581659061</v>
      </c>
      <c r="X72" s="24">
        <v>7097.4615877699862</v>
      </c>
      <c r="Y72" s="25">
        <v>2.695748982473833</v>
      </c>
      <c r="Z72" s="109">
        <v>5.6836748530854693E-2</v>
      </c>
      <c r="AA72" s="110">
        <f t="shared" si="37"/>
        <v>6777.4940462225914</v>
      </c>
      <c r="AB72" s="24">
        <f t="shared" si="38"/>
        <v>11666.726212164573</v>
      </c>
      <c r="AC72" s="24">
        <v>11072.151667613714</v>
      </c>
      <c r="AD72" s="24">
        <f t="shared" si="39"/>
        <v>11072.151667613714</v>
      </c>
      <c r="AE72" s="24">
        <f t="shared" si="40"/>
        <v>1450.1108572350004</v>
      </c>
      <c r="AF72" s="24">
        <f t="shared" si="41"/>
        <v>12522.262524848715</v>
      </c>
      <c r="AG72" s="24">
        <f t="shared" si="42"/>
        <v>9622.040810378714</v>
      </c>
      <c r="AH72" s="111">
        <v>4525.2807356598278</v>
      </c>
      <c r="AI72" s="24">
        <f t="shared" si="43"/>
        <v>4294.6576213911239</v>
      </c>
      <c r="AJ72" s="24">
        <f t="shared" si="52"/>
        <v>150.16255556607189</v>
      </c>
      <c r="AK72" s="112">
        <v>300.32511113214377</v>
      </c>
      <c r="AL72" s="8">
        <v>2.1926571835480386</v>
      </c>
      <c r="AM72" s="8">
        <f t="shared" si="53"/>
        <v>6.598587316064064E-2</v>
      </c>
      <c r="AN72" s="94">
        <v>0.13197174632128128</v>
      </c>
      <c r="AO72" s="24">
        <v>1786.1341672342833</v>
      </c>
      <c r="AP72" s="24">
        <f t="shared" si="44"/>
        <v>1695.1069253433454</v>
      </c>
      <c r="AQ72" s="24">
        <f t="shared" si="54"/>
        <v>61.967092918370064</v>
      </c>
      <c r="AR72" s="112">
        <v>123.93418583674013</v>
      </c>
      <c r="AS72" s="24">
        <v>3552.7795069995682</v>
      </c>
      <c r="AT72" s="24">
        <f t="shared" si="45"/>
        <v>3371.7182376383867</v>
      </c>
      <c r="AU72" s="24">
        <f t="shared" si="55"/>
        <v>107.62976010676431</v>
      </c>
      <c r="AV72" s="112">
        <v>215.25952021352862</v>
      </c>
      <c r="AW72" s="24">
        <v>534.17420664565429</v>
      </c>
      <c r="AX72" s="24">
        <f t="shared" si="46"/>
        <v>506.95094110814676</v>
      </c>
      <c r="AY72" s="24">
        <f t="shared" si="56"/>
        <v>20.838322955337791</v>
      </c>
      <c r="AZ72" s="112">
        <v>41.676645910675582</v>
      </c>
      <c r="BA72" s="25">
        <f t="shared" si="59"/>
        <v>3.3437297140389997</v>
      </c>
      <c r="BC72" s="24">
        <f t="shared" si="47"/>
        <v>61.212077378301366</v>
      </c>
      <c r="BD72" s="8">
        <v>43.206000000000003</v>
      </c>
      <c r="BE72" s="8">
        <v>4.1669999999999998</v>
      </c>
      <c r="BF72" s="8">
        <v>14.592000000000001</v>
      </c>
      <c r="BG72" s="8">
        <v>3.5680000000000001</v>
      </c>
      <c r="BH72" s="8">
        <v>8.952</v>
      </c>
      <c r="BI72" s="8">
        <f t="shared" si="57"/>
        <v>12.162486400000001</v>
      </c>
      <c r="BJ72" s="8">
        <v>0.153</v>
      </c>
      <c r="BK72" s="8">
        <v>6.5960000000000001</v>
      </c>
      <c r="BL72" s="8">
        <v>10.912000000000001</v>
      </c>
      <c r="BM72" s="8">
        <v>3.51</v>
      </c>
      <c r="BN72" s="8">
        <v>1.294</v>
      </c>
      <c r="BO72" s="8">
        <v>7.0000000000000001E-3</v>
      </c>
      <c r="BP72" s="8">
        <v>0.96399999999999997</v>
      </c>
      <c r="BQ72" s="8">
        <v>2.08</v>
      </c>
      <c r="BR72">
        <f t="shared" si="58"/>
        <v>5.37</v>
      </c>
      <c r="BS72">
        <v>-5.37</v>
      </c>
      <c r="BT72">
        <v>105.37</v>
      </c>
      <c r="BU72">
        <v>0.94299999999999995</v>
      </c>
      <c r="BV72" s="24">
        <v>515</v>
      </c>
      <c r="BW72" s="25">
        <v>80.65082311417288</v>
      </c>
      <c r="BX72" s="25">
        <v>81.049038462163807</v>
      </c>
      <c r="BY72" s="25">
        <v>81.296097796175559</v>
      </c>
      <c r="BZ72" s="24">
        <v>1157.0260232581199</v>
      </c>
      <c r="CA72">
        <v>7390</v>
      </c>
      <c r="CB72">
        <v>6760</v>
      </c>
      <c r="CC72">
        <v>7980</v>
      </c>
      <c r="CD72" s="25">
        <v>25.655256321725691</v>
      </c>
      <c r="CE72" s="25">
        <v>23.58363749958896</v>
      </c>
      <c r="CF72" s="95">
        <v>27.595343790075962</v>
      </c>
      <c r="CG72" s="8">
        <v>0.16573659136243529</v>
      </c>
      <c r="CH72" s="8">
        <v>0.83426340863756465</v>
      </c>
      <c r="CI72" s="8">
        <v>0.6566572077781484</v>
      </c>
      <c r="CJ72" t="s">
        <v>660</v>
      </c>
      <c r="CK72" s="25">
        <v>81717.299429037303</v>
      </c>
      <c r="CL72" s="25">
        <v>82214.967316368595</v>
      </c>
      <c r="CM72" s="25">
        <v>82962.701025496601</v>
      </c>
      <c r="CN72" s="25">
        <v>26.557445471313201</v>
      </c>
      <c r="CO72" s="25">
        <v>25831.175417422699</v>
      </c>
      <c r="CP72" s="25">
        <v>315.78930572349901</v>
      </c>
      <c r="CQ72" s="25">
        <v>25.7602967650372</v>
      </c>
      <c r="CR72" s="25">
        <v>42.129984906248097</v>
      </c>
      <c r="CS72" s="25">
        <v>126.784273019138</v>
      </c>
      <c r="CT72" s="25">
        <v>70.950612603850999</v>
      </c>
      <c r="CU72" s="25">
        <v>115.27349871537299</v>
      </c>
      <c r="CV72" s="25">
        <v>23.389682858719599</v>
      </c>
      <c r="CW72" s="25">
        <v>1.73599117956284</v>
      </c>
      <c r="CX72" s="25">
        <v>26.119763573295799</v>
      </c>
      <c r="CY72" s="25">
        <v>1048.31746036557</v>
      </c>
      <c r="CZ72" s="25">
        <v>36.641610793965299</v>
      </c>
      <c r="DA72" s="25">
        <v>311.15746295898498</v>
      </c>
      <c r="DB72" s="25">
        <v>66.243305948507</v>
      </c>
      <c r="DC72" s="25">
        <v>0.44154851558777702</v>
      </c>
      <c r="DD72" s="25">
        <v>428.34468649250198</v>
      </c>
      <c r="DE72" s="25">
        <v>67.590956382155198</v>
      </c>
      <c r="DF72" s="25">
        <v>136.68736538104201</v>
      </c>
      <c r="DG72" s="25">
        <v>16.319804354940501</v>
      </c>
      <c r="DH72" s="25">
        <v>66.552312570268498</v>
      </c>
      <c r="DI72" s="25">
        <v>12.5412830710187</v>
      </c>
      <c r="DJ72" s="25">
        <v>4.0531807520961802</v>
      </c>
      <c r="DK72" s="25">
        <v>11.591168534009199</v>
      </c>
      <c r="DL72" s="25">
        <v>1.5429297664155801</v>
      </c>
      <c r="DM72" s="25">
        <v>7.6705679599261103</v>
      </c>
      <c r="DN72" s="25">
        <v>1.3920603765366599</v>
      </c>
      <c r="DO72" s="25">
        <v>3.3895100310480699</v>
      </c>
      <c r="DP72" s="25">
        <v>0.48722737889187501</v>
      </c>
      <c r="DQ72" s="25">
        <v>2.7353411877234199</v>
      </c>
      <c r="DR72" s="25">
        <v>0.35476401532614998</v>
      </c>
      <c r="DS72" s="25">
        <v>7.4810052456999498</v>
      </c>
      <c r="DT72" s="25">
        <v>3.93120437430193</v>
      </c>
      <c r="DU72" s="25">
        <v>2.6431082426869899</v>
      </c>
      <c r="DV72" s="25">
        <v>5.7187609308804301</v>
      </c>
      <c r="DW72" s="25">
        <v>1.5774192004905501</v>
      </c>
      <c r="DX72" t="s">
        <v>661</v>
      </c>
      <c r="DY72" s="25">
        <v>2.3246663437831701</v>
      </c>
      <c r="DZ72" s="25">
        <v>93.744744516722307</v>
      </c>
      <c r="EA72" s="25">
        <v>252590.056164184</v>
      </c>
      <c r="EB72" s="25">
        <v>253.910987146482</v>
      </c>
      <c r="EC72" s="25">
        <v>180334</v>
      </c>
      <c r="ED72" s="25">
        <v>181402.52160288201</v>
      </c>
      <c r="EE72" s="25">
        <v>90.421173646688302</v>
      </c>
      <c r="EF72" s="25">
        <v>1870.67107552008</v>
      </c>
      <c r="EG72" s="25">
        <v>2046.89534286356</v>
      </c>
      <c r="EH72" s="25">
        <v>4.33146654686976</v>
      </c>
      <c r="EI72" s="25">
        <v>164.52644812874999</v>
      </c>
      <c r="EJ72" s="25">
        <v>5.1538112355320997</v>
      </c>
      <c r="EK72" s="25">
        <v>87.730337522169805</v>
      </c>
      <c r="EL72" s="25">
        <v>1926.0217604120601</v>
      </c>
      <c r="EM72" s="25">
        <v>135054.47736957701</v>
      </c>
      <c r="EN72" s="25">
        <v>190.059980243952</v>
      </c>
      <c r="EO72" s="25">
        <v>1409.23066840969</v>
      </c>
      <c r="EP72" s="25">
        <v>2.33841029457865</v>
      </c>
      <c r="EQ72" s="25">
        <v>130.75449787578799</v>
      </c>
    </row>
    <row r="73" spans="1:147" x14ac:dyDescent="0.2">
      <c r="A73" t="s">
        <v>906</v>
      </c>
      <c r="B73">
        <v>208</v>
      </c>
      <c r="C73">
        <v>208</v>
      </c>
      <c r="D73">
        <v>17</v>
      </c>
      <c r="E73" s="25">
        <v>52.85</v>
      </c>
      <c r="F73" s="25">
        <v>44.12</v>
      </c>
      <c r="G73" s="25">
        <f t="shared" si="48"/>
        <v>37.99</v>
      </c>
      <c r="H73" s="25">
        <v>13.877000000000001</v>
      </c>
      <c r="I73" s="25">
        <v>13.877000000000001</v>
      </c>
      <c r="J73" s="25">
        <v>13.877000000000001</v>
      </c>
      <c r="K73" s="25">
        <v>1398.5086682329368</v>
      </c>
      <c r="L73" s="25"/>
      <c r="M73" s="25">
        <v>20744.731326666664</v>
      </c>
      <c r="N73" s="25">
        <f t="shared" si="49"/>
        <v>59165.194021966665</v>
      </c>
      <c r="O73" s="25">
        <f t="shared" si="50"/>
        <v>2.3637354551963488</v>
      </c>
      <c r="P73" s="25">
        <v>6.7415125614820575</v>
      </c>
      <c r="Q73" s="25">
        <f t="shared" si="51"/>
        <v>91411.048451799987</v>
      </c>
      <c r="R73" s="8">
        <v>0.33637009544616708</v>
      </c>
      <c r="S73" s="8">
        <v>1.005752851066294E-2</v>
      </c>
      <c r="T73" s="24">
        <v>8393.9331657685561</v>
      </c>
      <c r="U73" s="24">
        <v>1648.3171560683579</v>
      </c>
      <c r="V73" s="24">
        <f t="shared" si="36"/>
        <v>1617.1069911393679</v>
      </c>
      <c r="W73" s="24">
        <v>8402.4691678101626</v>
      </c>
      <c r="X73" s="24">
        <v>8458.6154946046354</v>
      </c>
      <c r="Y73" s="25">
        <v>2.7015264226846232</v>
      </c>
      <c r="Z73" s="109">
        <v>5.3831918772289572E-2</v>
      </c>
      <c r="AA73" s="110">
        <f t="shared" si="37"/>
        <v>8234.9977099662083</v>
      </c>
      <c r="AB73" s="24">
        <f t="shared" si="38"/>
        <v>12433.993281407544</v>
      </c>
      <c r="AC73" s="24">
        <v>12198.56105308304</v>
      </c>
      <c r="AD73" s="24">
        <f t="shared" si="39"/>
        <v>12198.56105308304</v>
      </c>
      <c r="AE73" s="24">
        <f t="shared" si="40"/>
        <v>1654.308877045672</v>
      </c>
      <c r="AF73" s="24">
        <f t="shared" si="41"/>
        <v>13852.869930128712</v>
      </c>
      <c r="AG73" s="24">
        <f t="shared" si="42"/>
        <v>10544.252176037367</v>
      </c>
      <c r="AH73" s="111">
        <v>4040.0601156389866</v>
      </c>
      <c r="AI73" s="24">
        <f t="shared" si="43"/>
        <v>3963.5633431168312</v>
      </c>
      <c r="AJ73" s="24">
        <f t="shared" si="52"/>
        <v>140.67129658474315</v>
      </c>
      <c r="AK73" s="112">
        <v>281.34259316948629</v>
      </c>
      <c r="AL73" s="8">
        <v>2.035771982142323</v>
      </c>
      <c r="AM73" s="8">
        <f t="shared" si="53"/>
        <v>4.559477589246138E-2</v>
      </c>
      <c r="AN73" s="94">
        <v>9.1189551784922759E-2</v>
      </c>
      <c r="AO73" s="24">
        <v>1643.8200521184497</v>
      </c>
      <c r="AP73" s="24">
        <f t="shared" si="44"/>
        <v>1612.6950378872261</v>
      </c>
      <c r="AQ73" s="24">
        <f t="shared" si="54"/>
        <v>41.823581067892199</v>
      </c>
      <c r="AR73" s="112">
        <v>83.647162135784399</v>
      </c>
      <c r="AS73" s="24">
        <v>3482.6437568271945</v>
      </c>
      <c r="AT73" s="24">
        <f t="shared" si="45"/>
        <v>3416.7014194321537</v>
      </c>
      <c r="AU73" s="24">
        <f t="shared" si="55"/>
        <v>86.248426135971584</v>
      </c>
      <c r="AV73" s="112">
        <v>172.49685227194317</v>
      </c>
      <c r="AW73" s="24">
        <v>506.53917402594925</v>
      </c>
      <c r="AX73" s="24">
        <f t="shared" si="46"/>
        <v>496.94807615613576</v>
      </c>
      <c r="AY73" s="24">
        <f t="shared" si="56"/>
        <v>17.214121104541508</v>
      </c>
      <c r="AZ73" s="112">
        <v>34.428242209083017</v>
      </c>
      <c r="BA73" s="25">
        <f t="shared" si="59"/>
        <v>3.2451982717416428</v>
      </c>
      <c r="BC73" s="24">
        <f t="shared" si="47"/>
        <v>67.507943552775941</v>
      </c>
      <c r="BD73" s="8">
        <v>43.676000000000002</v>
      </c>
      <c r="BE73" s="8">
        <v>3.899</v>
      </c>
      <c r="BF73" s="8">
        <v>15.063000000000001</v>
      </c>
      <c r="BG73" s="8">
        <v>3.645</v>
      </c>
      <c r="BH73" s="8">
        <v>9.1690000000000005</v>
      </c>
      <c r="BI73" s="8">
        <f t="shared" si="57"/>
        <v>12.448771000000001</v>
      </c>
      <c r="BJ73" s="8">
        <v>0.16</v>
      </c>
      <c r="BK73" s="8">
        <v>5.7480000000000002</v>
      </c>
      <c r="BL73" s="8">
        <v>10.411</v>
      </c>
      <c r="BM73" s="8">
        <v>3.9049999999999998</v>
      </c>
      <c r="BN73" s="8">
        <v>1.357</v>
      </c>
      <c r="BO73" s="8">
        <v>0</v>
      </c>
      <c r="BP73" s="8">
        <v>0.97599999999999998</v>
      </c>
      <c r="BQ73" s="8">
        <v>1.99</v>
      </c>
      <c r="BR73">
        <f t="shared" si="58"/>
        <v>1.93</v>
      </c>
      <c r="BS73">
        <v>-1.93</v>
      </c>
      <c r="BT73">
        <v>101.93</v>
      </c>
      <c r="BU73">
        <v>0.97799999999999998</v>
      </c>
      <c r="BV73" s="24">
        <v>588.19999999999993</v>
      </c>
      <c r="BW73" s="25">
        <v>78.082215891514878</v>
      </c>
      <c r="BX73" s="25">
        <v>78.373096140757667</v>
      </c>
      <c r="BY73" s="25">
        <v>80.990258337864589</v>
      </c>
      <c r="BZ73" s="24">
        <v>1141.6653496055501</v>
      </c>
      <c r="CA73">
        <v>7860</v>
      </c>
      <c r="CB73">
        <v>7170</v>
      </c>
      <c r="CC73">
        <v>8510</v>
      </c>
      <c r="CD73" s="25">
        <v>27.20074972871658</v>
      </c>
      <c r="CE73" s="25">
        <v>24.931833875900171</v>
      </c>
      <c r="CF73" s="95">
        <v>29.33813422774654</v>
      </c>
      <c r="CG73" s="8">
        <v>0.1365673313589981</v>
      </c>
      <c r="CH73" s="8">
        <v>0.86343266864100199</v>
      </c>
      <c r="CI73" s="8"/>
      <c r="CJ73" t="s">
        <v>674</v>
      </c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t="s">
        <v>675</v>
      </c>
      <c r="DY73" s="25">
        <v>2.47210012985613</v>
      </c>
      <c r="DZ73" s="25">
        <v>80.969339141161697</v>
      </c>
      <c r="EA73" s="25">
        <v>218188.31950851801</v>
      </c>
      <c r="EB73" s="25">
        <v>226.85390935317599</v>
      </c>
      <c r="EC73" s="25">
        <v>179300</v>
      </c>
      <c r="ED73" s="25">
        <v>179274.364516553</v>
      </c>
      <c r="EE73" s="25">
        <v>173.250196506208</v>
      </c>
      <c r="EF73" s="25">
        <v>1873.7062648871999</v>
      </c>
      <c r="EG73" s="25">
        <v>2018.3467498569401</v>
      </c>
      <c r="EH73" s="25">
        <v>4.9225088569207198</v>
      </c>
      <c r="EI73" s="25">
        <v>190.015659187426</v>
      </c>
      <c r="EJ73" s="25">
        <v>5.6344267096612004</v>
      </c>
      <c r="EK73" s="25">
        <v>19.127437344759102</v>
      </c>
      <c r="EL73" s="25">
        <v>2286.2295517859102</v>
      </c>
      <c r="EM73" s="25">
        <v>154190.38233114401</v>
      </c>
      <c r="EN73" s="25">
        <v>194.59159750731999</v>
      </c>
      <c r="EO73" s="25">
        <v>940.70911737997699</v>
      </c>
      <c r="EP73" s="25">
        <v>2.0875469547318</v>
      </c>
      <c r="EQ73" s="25">
        <v>156.99005955802301</v>
      </c>
    </row>
    <row r="74" spans="1:147" x14ac:dyDescent="0.2">
      <c r="A74" t="s">
        <v>907</v>
      </c>
      <c r="B74">
        <v>88</v>
      </c>
      <c r="C74">
        <v>88</v>
      </c>
      <c r="D74">
        <v>16</v>
      </c>
      <c r="E74" s="25">
        <v>47.274000000000001</v>
      </c>
      <c r="F74" s="25">
        <v>34.866999999999997</v>
      </c>
      <c r="G74" s="25">
        <f t="shared" si="48"/>
        <v>32.713666666666661</v>
      </c>
      <c r="H74" s="25">
        <v>10.755000000000001</v>
      </c>
      <c r="I74" s="25">
        <v>10.755000000000001</v>
      </c>
      <c r="J74" s="25">
        <v>10.755000000000001</v>
      </c>
      <c r="K74" s="25">
        <v>651.04295221125017</v>
      </c>
      <c r="L74" s="25">
        <v>298.11092488800006</v>
      </c>
      <c r="M74" s="25">
        <v>13503.675827431998</v>
      </c>
      <c r="N74" s="25">
        <f t="shared" si="49"/>
        <v>35129.781750809401</v>
      </c>
      <c r="O74" s="25">
        <f t="shared" si="50"/>
        <v>1.8532507740280793</v>
      </c>
      <c r="P74" s="25">
        <v>4.8212276459472694</v>
      </c>
      <c r="Q74" s="25">
        <f t="shared" si="51"/>
        <v>55519.333842346139</v>
      </c>
      <c r="R74" s="8">
        <v>0.3376251062670893</v>
      </c>
      <c r="S74" s="8">
        <v>4.3409732159724601E-3</v>
      </c>
      <c r="T74" s="24">
        <v>6028.798573440873</v>
      </c>
      <c r="U74" s="24">
        <v>1259.878571246004</v>
      </c>
      <c r="V74" s="24">
        <f t="shared" si="36"/>
        <v>1228.3109790835565</v>
      </c>
      <c r="W74" s="24">
        <v>6038.1752875217608</v>
      </c>
      <c r="X74" s="24">
        <v>6051.3401271207331</v>
      </c>
      <c r="Y74" s="25">
        <v>2.6999865337543429</v>
      </c>
      <c r="Z74" s="109">
        <v>5.4133550314880569E-2</v>
      </c>
      <c r="AA74" s="110">
        <f t="shared" si="37"/>
        <v>5877.7406390181077</v>
      </c>
      <c r="AB74" s="24">
        <f t="shared" si="38"/>
        <v>9933.4187513082397</v>
      </c>
      <c r="AC74" s="24">
        <v>9684.5264222562528</v>
      </c>
      <c r="AD74" s="24">
        <f t="shared" si="39"/>
        <v>9684.5264222562528</v>
      </c>
      <c r="AE74" s="24">
        <f t="shared" si="40"/>
        <v>1265.1046990363875</v>
      </c>
      <c r="AF74" s="24">
        <f t="shared" si="41"/>
        <v>10949.631121292641</v>
      </c>
      <c r="AG74" s="24">
        <f t="shared" si="42"/>
        <v>8419.4217232198644</v>
      </c>
      <c r="AH74" s="111">
        <v>3904.6201778673662</v>
      </c>
      <c r="AI74" s="24">
        <f t="shared" si="43"/>
        <v>3806.7857832381455</v>
      </c>
      <c r="AJ74" s="24">
        <f t="shared" si="52"/>
        <v>114.87334433660547</v>
      </c>
      <c r="AK74" s="112">
        <v>229.74668867321094</v>
      </c>
      <c r="AL74" s="8">
        <v>2.0782586028186789</v>
      </c>
      <c r="AM74" s="8">
        <f t="shared" si="53"/>
        <v>3.7188816596405029E-2</v>
      </c>
      <c r="AN74" s="94">
        <v>7.4377633192810058E-2</v>
      </c>
      <c r="AO74" s="24">
        <v>1708.1749713051104</v>
      </c>
      <c r="AP74" s="24">
        <f t="shared" si="44"/>
        <v>1665.3748379692993</v>
      </c>
      <c r="AQ74" s="24">
        <f t="shared" si="54"/>
        <v>36.472357288630029</v>
      </c>
      <c r="AR74" s="112">
        <v>72.944714577260058</v>
      </c>
      <c r="AS74" s="24">
        <v>3615.1325938380846</v>
      </c>
      <c r="AT74" s="24">
        <f t="shared" si="45"/>
        <v>3524.5516172741391</v>
      </c>
      <c r="AU74" s="24">
        <f t="shared" si="55"/>
        <v>75.617680356058827</v>
      </c>
      <c r="AV74" s="112">
        <v>151.23536071211765</v>
      </c>
      <c r="AW74" s="24">
        <v>531.77789901452536</v>
      </c>
      <c r="AX74" s="24">
        <f t="shared" si="46"/>
        <v>518.45364045483609</v>
      </c>
      <c r="AY74" s="24">
        <f t="shared" si="56"/>
        <v>15.853690158056395</v>
      </c>
      <c r="AZ74" s="112">
        <v>31.70738031611279</v>
      </c>
      <c r="BA74" s="25">
        <f t="shared" si="59"/>
        <v>3.2121962467237699</v>
      </c>
      <c r="BC74" s="24">
        <f t="shared" si="47"/>
        <v>60.692081189538861</v>
      </c>
      <c r="BD74" s="8">
        <v>43.752000000000002</v>
      </c>
      <c r="BE74" s="8">
        <v>3.9620000000000002</v>
      </c>
      <c r="BF74" s="8">
        <v>14.976000000000001</v>
      </c>
      <c r="BG74" s="8">
        <v>3.613</v>
      </c>
      <c r="BH74" s="8">
        <v>9.11</v>
      </c>
      <c r="BI74" s="8">
        <f t="shared" si="57"/>
        <v>12.360977399999999</v>
      </c>
      <c r="BJ74" s="8">
        <v>0.16200000000000001</v>
      </c>
      <c r="BK74" s="8">
        <v>5.7130000000000001</v>
      </c>
      <c r="BL74" s="8">
        <v>10.616</v>
      </c>
      <c r="BM74" s="8">
        <v>3.7749999999999999</v>
      </c>
      <c r="BN74" s="8">
        <v>1.3340000000000001</v>
      </c>
      <c r="BO74" s="8">
        <v>0</v>
      </c>
      <c r="BP74" s="8">
        <v>0.97</v>
      </c>
      <c r="BQ74" s="8">
        <v>2.0169999999999999</v>
      </c>
      <c r="BR74">
        <f t="shared" si="58"/>
        <v>2.57</v>
      </c>
      <c r="BS74">
        <v>-2.57</v>
      </c>
      <c r="BT74">
        <v>102.57</v>
      </c>
      <c r="BU74">
        <v>0.97199999999999998</v>
      </c>
      <c r="BV74" s="24">
        <v>569.9</v>
      </c>
      <c r="BW74" s="25">
        <v>77.991500745704599</v>
      </c>
      <c r="BX74" s="25">
        <v>78.373096140757667</v>
      </c>
      <c r="BY74" s="25">
        <v>80.990258337864589</v>
      </c>
      <c r="BZ74" s="24">
        <v>1138.3058540009699</v>
      </c>
      <c r="CA74">
        <v>6890</v>
      </c>
      <c r="CB74">
        <v>6300</v>
      </c>
      <c r="CC74">
        <v>7450</v>
      </c>
      <c r="CD74" s="25">
        <v>24.011114399394959</v>
      </c>
      <c r="CE74" s="25">
        <v>22.071026931044681</v>
      </c>
      <c r="CF74" s="95">
        <v>25.85255335240538</v>
      </c>
      <c r="CG74" s="8">
        <v>0.15508165472119731</v>
      </c>
      <c r="CH74" s="8">
        <v>0.84491834527880272</v>
      </c>
      <c r="CI74" s="8">
        <v>0.57874719657965956</v>
      </c>
      <c r="CJ74" t="s">
        <v>682</v>
      </c>
      <c r="CK74" s="25">
        <v>82712.096610861699</v>
      </c>
      <c r="CL74" s="25">
        <v>78176.292455017203</v>
      </c>
      <c r="CM74" s="25">
        <v>85674.568643238803</v>
      </c>
      <c r="CN74" s="25">
        <v>44.127474848962201</v>
      </c>
      <c r="CO74" s="25">
        <v>23636.514222399299</v>
      </c>
      <c r="CP74" s="25">
        <v>315.28716978710099</v>
      </c>
      <c r="CQ74" s="25">
        <v>6.6446412898920997</v>
      </c>
      <c r="CR74" s="25">
        <v>85.938552421593599</v>
      </c>
      <c r="CS74" s="25">
        <v>278.40993274679801</v>
      </c>
      <c r="CT74" s="25">
        <v>161.120208246798</v>
      </c>
      <c r="CU74" s="25">
        <v>162.85938899328701</v>
      </c>
      <c r="CV74" s="25">
        <v>23.815974918688099</v>
      </c>
      <c r="CW74" s="25">
        <v>0.99256928296579505</v>
      </c>
      <c r="CX74" s="25">
        <v>28.258451712065199</v>
      </c>
      <c r="CY74" s="25">
        <v>1155.88580668647</v>
      </c>
      <c r="CZ74" s="25">
        <v>38.486208117304002</v>
      </c>
      <c r="DA74" s="25">
        <v>338.94043056088702</v>
      </c>
      <c r="DB74" s="25">
        <v>71.760763623333901</v>
      </c>
      <c r="DC74" s="25">
        <v>4.3294832151850402</v>
      </c>
      <c r="DD74" s="25">
        <v>465.977739852409</v>
      </c>
      <c r="DE74" s="25">
        <v>72.610853849834797</v>
      </c>
      <c r="DF74" s="25">
        <v>145.57912260744499</v>
      </c>
      <c r="DG74" s="25">
        <v>17.838720248567299</v>
      </c>
      <c r="DH74" s="25">
        <v>70.136114762231699</v>
      </c>
      <c r="DI74" s="25">
        <v>14.8240847292724</v>
      </c>
      <c r="DJ74" s="25">
        <v>4.2207586952624503</v>
      </c>
      <c r="DK74" s="25">
        <v>12.3953871503571</v>
      </c>
      <c r="DL74" s="25">
        <v>1.64592285135072</v>
      </c>
      <c r="DM74" s="25">
        <v>7.9549838493524501</v>
      </c>
      <c r="DN74" s="25">
        <v>1.3094089920054299</v>
      </c>
      <c r="DO74" s="25">
        <v>3.7694628647682902</v>
      </c>
      <c r="DP74" s="25">
        <v>0.52442676395921695</v>
      </c>
      <c r="DQ74" s="25">
        <v>2.6490092252200199</v>
      </c>
      <c r="DR74" s="25">
        <v>0.37715996804916202</v>
      </c>
      <c r="DS74" s="25">
        <v>8.3587344428079504</v>
      </c>
      <c r="DT74" s="25">
        <v>4.6119454688562103</v>
      </c>
      <c r="DU74" s="25">
        <v>1.79082704041492</v>
      </c>
      <c r="DV74" s="25">
        <v>6.5437345860801903</v>
      </c>
      <c r="DW74" s="25">
        <v>1.5791317126309501</v>
      </c>
      <c r="DX74" t="s">
        <v>683</v>
      </c>
      <c r="DY74" s="25">
        <v>2.6016597764096701</v>
      </c>
      <c r="DZ74" s="25">
        <v>92.862030517545904</v>
      </c>
      <c r="EA74" s="25">
        <v>231843.713288684</v>
      </c>
      <c r="EB74" s="25">
        <v>235.316766600611</v>
      </c>
      <c r="EC74" s="25">
        <v>179750</v>
      </c>
      <c r="ED74" s="25">
        <v>180391.246779576</v>
      </c>
      <c r="EE74" s="25">
        <v>163.06061578090001</v>
      </c>
      <c r="EF74" s="25">
        <v>1895.5011494784601</v>
      </c>
      <c r="EG74" s="25">
        <v>2096.8955328225302</v>
      </c>
      <c r="EH74" s="25">
        <v>4.61912154915027</v>
      </c>
      <c r="EI74" s="25">
        <v>190.04442268843599</v>
      </c>
      <c r="EJ74" s="25">
        <v>5.4342466718385403</v>
      </c>
      <c r="EK74" s="25">
        <v>20.758482403599</v>
      </c>
      <c r="EL74" s="25">
        <v>2282.6602845207599</v>
      </c>
      <c r="EM74" s="25">
        <v>151607.27364485801</v>
      </c>
      <c r="EN74" s="25">
        <v>194.13380210986799</v>
      </c>
      <c r="EO74" s="25">
        <v>886.92166316923704</v>
      </c>
      <c r="EP74" s="25">
        <v>2.21700241998776</v>
      </c>
      <c r="EQ74" s="25">
        <v>150.820833475852</v>
      </c>
    </row>
    <row r="75" spans="1:147" x14ac:dyDescent="0.2">
      <c r="A75" t="s">
        <v>908</v>
      </c>
      <c r="B75">
        <v>190</v>
      </c>
      <c r="C75">
        <v>190</v>
      </c>
      <c r="D75">
        <v>42</v>
      </c>
      <c r="E75" s="25">
        <v>71.674999999999997</v>
      </c>
      <c r="F75" s="25">
        <v>56.866999999999997</v>
      </c>
      <c r="G75" s="25">
        <f t="shared" si="48"/>
        <v>56.847333333333331</v>
      </c>
      <c r="H75" s="25">
        <v>16.815999999999999</v>
      </c>
      <c r="I75" s="25">
        <v>16.815999999999999</v>
      </c>
      <c r="J75" s="25">
        <v>16.815999999999999</v>
      </c>
      <c r="K75" s="25">
        <v>2488.550703199573</v>
      </c>
      <c r="L75" s="25">
        <v>1942.687261284</v>
      </c>
      <c r="M75" s="25">
        <v>87646.522844216001</v>
      </c>
      <c r="N75" s="25">
        <f t="shared" si="49"/>
        <v>135152.26804087288</v>
      </c>
      <c r="O75" s="25">
        <f t="shared" si="50"/>
        <v>1.8412940746558415</v>
      </c>
      <c r="P75" s="25">
        <v>2.8393034001163437</v>
      </c>
      <c r="Q75" s="25">
        <f t="shared" si="51"/>
        <v>211596.39463982181</v>
      </c>
      <c r="R75" s="8">
        <v>0.31964481613316792</v>
      </c>
      <c r="S75" s="8">
        <v>5.2552417935361473E-3</v>
      </c>
      <c r="T75" s="24">
        <v>3366.2994667078601</v>
      </c>
      <c r="U75" s="24">
        <v>684.59999156045171</v>
      </c>
      <c r="V75" s="24">
        <f t="shared" si="36"/>
        <v>647.37587854416233</v>
      </c>
      <c r="W75" s="24">
        <v>3350.5978791280841</v>
      </c>
      <c r="X75" s="24">
        <v>3345.4114923907709</v>
      </c>
      <c r="Y75" s="25">
        <v>2.6960424117110482</v>
      </c>
      <c r="Z75" s="109">
        <v>5.6957096136624738E-2</v>
      </c>
      <c r="AA75" s="110">
        <f t="shared" si="37"/>
        <v>3183.2619070523497</v>
      </c>
      <c r="AB75" s="24">
        <f t="shared" si="38"/>
        <v>7961.5281998611881</v>
      </c>
      <c r="AC75" s="24">
        <v>7528.6318674810282</v>
      </c>
      <c r="AD75" s="24">
        <f t="shared" si="39"/>
        <v>7528.6318674810282</v>
      </c>
      <c r="AE75" s="24">
        <f t="shared" si="40"/>
        <v>692.5200794987561</v>
      </c>
      <c r="AF75" s="24">
        <f t="shared" si="41"/>
        <v>8221.151946979784</v>
      </c>
      <c r="AG75" s="24">
        <f t="shared" si="42"/>
        <v>6836.1117879822723</v>
      </c>
      <c r="AH75" s="111">
        <v>4595.228733153328</v>
      </c>
      <c r="AI75" s="24">
        <f t="shared" si="43"/>
        <v>4345.3699604286785</v>
      </c>
      <c r="AJ75" s="24">
        <f t="shared" si="52"/>
        <v>104.43616262766872</v>
      </c>
      <c r="AK75" s="112">
        <v>208.87232525533744</v>
      </c>
      <c r="AL75" s="8">
        <v>2.1478496357835897</v>
      </c>
      <c r="AM75" s="8">
        <f t="shared" si="53"/>
        <v>4.4081514698691253E-2</v>
      </c>
      <c r="AN75" s="94">
        <v>8.8163029397382506E-2</v>
      </c>
      <c r="AO75" s="24">
        <v>1701.9360832164155</v>
      </c>
      <c r="AP75" s="24">
        <f t="shared" si="44"/>
        <v>1609.3958233724968</v>
      </c>
      <c r="AQ75" s="24">
        <f t="shared" si="54"/>
        <v>35.667472616546327</v>
      </c>
      <c r="AR75" s="112">
        <v>71.334945233092654</v>
      </c>
      <c r="AS75" s="24">
        <v>3288.6457927873898</v>
      </c>
      <c r="AT75" s="24">
        <f t="shared" si="45"/>
        <v>3109.8305369147893</v>
      </c>
      <c r="AU75" s="24">
        <f t="shared" si="55"/>
        <v>72.326917704418179</v>
      </c>
      <c r="AV75" s="112">
        <v>144.65383540883636</v>
      </c>
      <c r="AW75" s="24">
        <v>499.56869949516749</v>
      </c>
      <c r="AX75" s="24">
        <f t="shared" si="46"/>
        <v>472.40538959353893</v>
      </c>
      <c r="AY75" s="24">
        <f t="shared" si="56"/>
        <v>18.548657160649554</v>
      </c>
      <c r="AZ75" s="112">
        <v>37.097314321299109</v>
      </c>
      <c r="BA75" s="25">
        <f t="shared" si="59"/>
        <v>3.4068108849419199</v>
      </c>
      <c r="BC75" s="24">
        <f t="shared" si="47"/>
        <v>42.282076784788039</v>
      </c>
      <c r="BD75" s="8">
        <v>43.396000000000001</v>
      </c>
      <c r="BE75" s="8">
        <v>3.976</v>
      </c>
      <c r="BF75" s="8">
        <v>14.71</v>
      </c>
      <c r="BG75" s="8">
        <v>3.5379999999999998</v>
      </c>
      <c r="BH75" s="8">
        <v>8.9420000000000002</v>
      </c>
      <c r="BI75" s="8">
        <f t="shared" si="57"/>
        <v>12.125492400000001</v>
      </c>
      <c r="BJ75" s="8">
        <v>0.14099999999999999</v>
      </c>
      <c r="BK75" s="8">
        <v>6.8550000000000004</v>
      </c>
      <c r="BL75" s="8">
        <v>10.829000000000001</v>
      </c>
      <c r="BM75" s="8">
        <v>3.5590000000000002</v>
      </c>
      <c r="BN75" s="8">
        <v>1.1890000000000001</v>
      </c>
      <c r="BO75" s="8">
        <v>1.6E-2</v>
      </c>
      <c r="BP75" s="8">
        <v>0.83299999999999996</v>
      </c>
      <c r="BQ75" s="8">
        <v>2.016</v>
      </c>
      <c r="BR75">
        <f t="shared" si="58"/>
        <v>5.75</v>
      </c>
      <c r="BS75">
        <v>-5.75</v>
      </c>
      <c r="BT75">
        <v>105.75</v>
      </c>
      <c r="BU75">
        <v>0.93899999999999995</v>
      </c>
      <c r="BV75" s="24">
        <v>426.9</v>
      </c>
      <c r="BW75" s="25">
        <v>81.416031374446149</v>
      </c>
      <c r="BX75" s="25">
        <v>81.669327976760258</v>
      </c>
      <c r="BY75" s="25">
        <v>82.651305977954181</v>
      </c>
      <c r="BZ75" s="24">
        <v>1164.0510116640901</v>
      </c>
      <c r="CA75">
        <v>5820</v>
      </c>
      <c r="CB75">
        <v>5460</v>
      </c>
      <c r="CC75">
        <v>6160</v>
      </c>
      <c r="CD75" s="25">
        <v>20.492650685607181</v>
      </c>
      <c r="CE75" s="25">
        <v>19.308868501529052</v>
      </c>
      <c r="CF75" s="95">
        <v>21.610667192792079</v>
      </c>
      <c r="CG75" s="8">
        <v>0.1876222974241725</v>
      </c>
      <c r="CH75" s="8">
        <v>0.81237770257582753</v>
      </c>
      <c r="CI75" s="8">
        <v>0.35399116181106427</v>
      </c>
      <c r="CJ75" t="s">
        <v>696</v>
      </c>
      <c r="CK75" s="25">
        <v>93022.287342910597</v>
      </c>
      <c r="CL75" s="25">
        <v>82373.373625938999</v>
      </c>
      <c r="CM75" s="25">
        <v>82373.373625938999</v>
      </c>
      <c r="CN75" s="25">
        <v>39.994826384107398</v>
      </c>
      <c r="CO75" s="25">
        <v>24453.061305059498</v>
      </c>
      <c r="CP75" s="25">
        <v>331.26751834535702</v>
      </c>
      <c r="CQ75" s="25">
        <v>47.992374643483501</v>
      </c>
      <c r="CR75" s="25">
        <v>46.377972648737703</v>
      </c>
      <c r="CS75" s="25">
        <v>150.298572035456</v>
      </c>
      <c r="CT75" s="25">
        <v>119.585058024955</v>
      </c>
      <c r="CU75" s="25">
        <v>106.258241442518</v>
      </c>
      <c r="CV75" s="25">
        <v>25.2927608330128</v>
      </c>
      <c r="CW75" s="25">
        <v>1.62406668287655</v>
      </c>
      <c r="CX75" s="25">
        <v>28.935178874386001</v>
      </c>
      <c r="CY75" s="25">
        <v>1042.4932233331899</v>
      </c>
      <c r="CZ75" s="25">
        <v>35.550217202308701</v>
      </c>
      <c r="DA75" s="25">
        <v>315.47315305513803</v>
      </c>
      <c r="DB75" s="25">
        <v>65.958421688157102</v>
      </c>
      <c r="DC75" s="25">
        <v>0.54181255965187503</v>
      </c>
      <c r="DD75" s="25">
        <v>430.69110278743</v>
      </c>
      <c r="DE75" s="25">
        <v>67.430906700388903</v>
      </c>
      <c r="DF75" s="25">
        <v>135.31194222865599</v>
      </c>
      <c r="DG75" s="25">
        <v>16.482032212857501</v>
      </c>
      <c r="DH75" s="25">
        <v>67.482905054618001</v>
      </c>
      <c r="DI75" s="25">
        <v>13.4663002372539</v>
      </c>
      <c r="DJ75" s="25">
        <v>4.2149429755933498</v>
      </c>
      <c r="DK75" s="25">
        <v>11.767801405716799</v>
      </c>
      <c r="DL75" s="25">
        <v>1.5677949365696</v>
      </c>
      <c r="DM75" s="25">
        <v>8.4206641438570493</v>
      </c>
      <c r="DN75" s="25">
        <v>1.3330201219986799</v>
      </c>
      <c r="DO75" s="25">
        <v>3.5419305352747399</v>
      </c>
      <c r="DP75" s="25">
        <v>0.42177415452189199</v>
      </c>
      <c r="DQ75" s="25">
        <v>2.3257094577953001</v>
      </c>
      <c r="DR75" s="25">
        <v>0.40056406159557301</v>
      </c>
      <c r="DS75" s="25">
        <v>8.0712086372389606</v>
      </c>
      <c r="DT75" s="25">
        <v>4.1365564474784202</v>
      </c>
      <c r="DU75" s="25">
        <v>2.3383486468145098</v>
      </c>
      <c r="DV75" s="25">
        <v>6.1546534480847903</v>
      </c>
      <c r="DW75" s="25">
        <v>1.7234219525660099</v>
      </c>
      <c r="DX75" t="s">
        <v>697</v>
      </c>
      <c r="DY75" s="25">
        <v>1.9613391896279699</v>
      </c>
      <c r="DZ75" s="25">
        <v>82.235773563035494</v>
      </c>
      <c r="EA75" s="25">
        <v>237438.84580180701</v>
      </c>
      <c r="EB75" s="25">
        <v>331.07135310498199</v>
      </c>
      <c r="EC75" s="25">
        <v>182695</v>
      </c>
      <c r="ED75" s="25">
        <v>181437.044079702</v>
      </c>
      <c r="EE75" s="25">
        <v>28.9779101153404</v>
      </c>
      <c r="EF75" s="25">
        <v>1864.9926288853101</v>
      </c>
      <c r="EG75" s="25">
        <v>2011.0892792544701</v>
      </c>
      <c r="EH75" s="25">
        <v>5.0409649563035197</v>
      </c>
      <c r="EI75" s="25">
        <v>235.501667889088</v>
      </c>
      <c r="EJ75" s="25">
        <v>6.6809982064131201</v>
      </c>
      <c r="EK75" s="25">
        <v>116.389562897928</v>
      </c>
      <c r="EL75" s="25">
        <v>1904.1763966502699</v>
      </c>
      <c r="EM75" s="25">
        <v>131833.76421565199</v>
      </c>
      <c r="EN75" s="25">
        <v>174.05507005298901</v>
      </c>
      <c r="EO75" s="25">
        <v>1349.10534472329</v>
      </c>
      <c r="EP75" s="25">
        <v>2.38227537786288</v>
      </c>
      <c r="EQ75" s="25">
        <v>127.43544824867</v>
      </c>
    </row>
    <row r="76" spans="1:147" x14ac:dyDescent="0.2">
      <c r="A76" t="s">
        <v>909</v>
      </c>
      <c r="B76">
        <v>99</v>
      </c>
      <c r="C76">
        <v>99</v>
      </c>
      <c r="D76">
        <v>19</v>
      </c>
      <c r="E76" s="25">
        <v>44.195999999999998</v>
      </c>
      <c r="F76" s="25">
        <v>42.85</v>
      </c>
      <c r="G76" s="25">
        <f t="shared" si="48"/>
        <v>35.348666666666666</v>
      </c>
      <c r="H76" s="25">
        <v>6.069</v>
      </c>
      <c r="I76" s="25">
        <v>6.069</v>
      </c>
      <c r="J76" s="25">
        <v>6.069</v>
      </c>
      <c r="K76" s="25">
        <v>116.98490053971</v>
      </c>
      <c r="L76" s="25">
        <v>3905.0014519319993</v>
      </c>
      <c r="M76" s="25">
        <v>14925.669294068</v>
      </c>
      <c r="N76" s="25">
        <f t="shared" si="49"/>
        <v>39230.118699550003</v>
      </c>
      <c r="O76" s="25">
        <f t="shared" si="50"/>
        <v>0.29820175012891792</v>
      </c>
      <c r="P76" s="25">
        <v>0.78378328123753904</v>
      </c>
      <c r="Q76" s="25">
        <f t="shared" si="51"/>
        <v>61131.179865081998</v>
      </c>
      <c r="R76" s="8">
        <v>0.2298503846050865</v>
      </c>
      <c r="S76" s="8">
        <v>5.695559572104783E-3</v>
      </c>
      <c r="T76" s="24">
        <v>667.23292088698156</v>
      </c>
      <c r="U76" s="24">
        <v>131.25508938293279</v>
      </c>
      <c r="V76" s="24">
        <f t="shared" si="36"/>
        <v>131.25508938293279</v>
      </c>
      <c r="W76" s="24">
        <v>676.33243251013243</v>
      </c>
      <c r="X76" s="24">
        <v>672.74747626344117</v>
      </c>
      <c r="Y76" s="25">
        <v>2.7</v>
      </c>
      <c r="AA76" s="110">
        <f t="shared" si="37"/>
        <v>667.23292088698156</v>
      </c>
      <c r="AB76" s="24"/>
      <c r="AC76" s="24"/>
      <c r="AD76" s="24"/>
      <c r="AE76" s="24"/>
      <c r="AF76" s="24"/>
      <c r="AG76" s="24"/>
      <c r="AH76" s="111"/>
      <c r="AI76" s="24"/>
      <c r="AJ76" s="24"/>
      <c r="AK76" s="112"/>
      <c r="AL76" s="8"/>
      <c r="AM76" s="8"/>
      <c r="AN76" s="94"/>
      <c r="AO76" s="24"/>
      <c r="AP76" s="24"/>
      <c r="AQ76" s="24"/>
      <c r="AR76" s="112"/>
      <c r="AS76" s="24"/>
      <c r="AT76" s="24"/>
      <c r="AU76" s="24"/>
      <c r="AV76" s="112"/>
      <c r="AW76" s="24"/>
      <c r="AX76" s="24"/>
      <c r="AY76" s="24"/>
      <c r="AZ76" s="112"/>
      <c r="BA76" s="25"/>
      <c r="BC76" s="24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S76"/>
      <c r="BV76" s="24"/>
      <c r="BW76" s="25"/>
      <c r="BX76" s="25">
        <v>81.669327976760258</v>
      </c>
      <c r="BY76" s="25">
        <v>82.651305977954181</v>
      </c>
      <c r="BZ76" s="24"/>
      <c r="CD76" s="25"/>
      <c r="CE76" s="25"/>
      <c r="CF76" s="95"/>
      <c r="CG76" s="8"/>
      <c r="CH76" s="8"/>
      <c r="CI76" s="8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</row>
    <row r="77" spans="1:147" x14ac:dyDescent="0.2">
      <c r="A77" t="s">
        <v>910</v>
      </c>
      <c r="B77">
        <v>107</v>
      </c>
      <c r="C77">
        <v>107</v>
      </c>
      <c r="D77">
        <v>17</v>
      </c>
      <c r="E77" s="25">
        <v>41.5</v>
      </c>
      <c r="F77" s="25">
        <v>28.916</v>
      </c>
      <c r="G77" s="25">
        <f t="shared" si="48"/>
        <v>29.138666666666666</v>
      </c>
      <c r="H77" s="25">
        <v>9.5510000000000002</v>
      </c>
      <c r="I77" s="25">
        <v>9.5510000000000002</v>
      </c>
      <c r="J77" s="25">
        <v>9.5510000000000002</v>
      </c>
      <c r="K77" s="25">
        <v>455.95809750235674</v>
      </c>
      <c r="L77" s="25">
        <v>3262.276875</v>
      </c>
      <c r="M77" s="25">
        <v>7413.8476783333335</v>
      </c>
      <c r="N77" s="25">
        <f t="shared" si="49"/>
        <v>18848.605082279999</v>
      </c>
      <c r="O77" s="25">
        <f t="shared" si="50"/>
        <v>2.4190548611526341</v>
      </c>
      <c r="P77" s="25">
        <v>6.1500872055258924</v>
      </c>
      <c r="Q77" s="25">
        <f t="shared" si="51"/>
        <v>31879.757110613336</v>
      </c>
      <c r="R77" s="8">
        <v>0.30075099932929877</v>
      </c>
      <c r="S77" s="8">
        <v>6.2700271331356527E-3</v>
      </c>
      <c r="T77" s="24">
        <v>6850.5365667564683</v>
      </c>
      <c r="U77" s="24">
        <v>1331.2124758690311</v>
      </c>
      <c r="V77" s="24">
        <f t="shared" si="36"/>
        <v>1331.2124758690311</v>
      </c>
      <c r="W77" s="24">
        <v>6716.1170919009646</v>
      </c>
      <c r="X77" s="24">
        <v>6746.2563431857434</v>
      </c>
      <c r="Y77" s="25">
        <v>2.7</v>
      </c>
      <c r="AA77" s="110">
        <f t="shared" si="37"/>
        <v>6850.5365667564683</v>
      </c>
      <c r="AB77" s="24"/>
      <c r="AC77" s="24"/>
      <c r="AD77" s="24"/>
      <c r="AE77" s="24"/>
      <c r="AF77" s="24"/>
      <c r="AG77" s="24"/>
      <c r="AH77" s="111"/>
      <c r="AI77" s="24"/>
      <c r="AJ77" s="24"/>
      <c r="AK77" s="112"/>
      <c r="AL77" s="8"/>
      <c r="AM77" s="8"/>
      <c r="AN77" s="94"/>
      <c r="AO77" s="24"/>
      <c r="AP77" s="24"/>
      <c r="AQ77" s="24"/>
      <c r="AR77" s="112"/>
      <c r="AS77" s="24"/>
      <c r="AT77" s="24"/>
      <c r="AU77" s="24"/>
      <c r="AV77" s="112"/>
      <c r="AW77" s="24"/>
      <c r="AX77" s="24"/>
      <c r="AY77" s="24"/>
      <c r="AZ77" s="112"/>
      <c r="BA77" s="25"/>
      <c r="BC77" s="24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S77"/>
      <c r="BV77" s="24"/>
      <c r="BW77" s="25"/>
      <c r="BX77" s="25"/>
      <c r="BY77" s="25"/>
      <c r="BZ77" s="24"/>
      <c r="CD77" s="25"/>
      <c r="CE77" s="25"/>
      <c r="CF77" s="95"/>
      <c r="CG77" s="8"/>
      <c r="CH77" s="8"/>
      <c r="CI77" s="8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</row>
    <row r="78" spans="1:147" x14ac:dyDescent="0.2">
      <c r="A78" t="s">
        <v>911</v>
      </c>
      <c r="B78">
        <v>99</v>
      </c>
      <c r="C78">
        <v>99</v>
      </c>
      <c r="D78">
        <v>22</v>
      </c>
      <c r="E78" s="25">
        <v>57.54</v>
      </c>
      <c r="F78" s="25">
        <v>33.085999999999999</v>
      </c>
      <c r="G78" s="25">
        <f t="shared" si="48"/>
        <v>37.542000000000002</v>
      </c>
      <c r="H78" s="25">
        <v>12.792</v>
      </c>
      <c r="I78" s="25">
        <v>12.792</v>
      </c>
      <c r="J78" s="25">
        <v>12.792</v>
      </c>
      <c r="K78" s="25">
        <v>1095.4530021427199</v>
      </c>
      <c r="L78" s="25">
        <v>8900.4236756499977</v>
      </c>
      <c r="M78" s="25">
        <v>13018.296963550003</v>
      </c>
      <c r="N78" s="25">
        <f t="shared" si="49"/>
        <v>36245.166702716801</v>
      </c>
      <c r="O78" s="25">
        <f t="shared" si="50"/>
        <v>3.022342292222397</v>
      </c>
      <c r="P78" s="25">
        <v>8.4147181863333156</v>
      </c>
      <c r="Q78" s="25">
        <f t="shared" si="51"/>
        <v>64908.875465888799</v>
      </c>
      <c r="R78" s="8">
        <v>0.30956521754907201</v>
      </c>
      <c r="S78" s="8">
        <v>5.2568538281287658E-3</v>
      </c>
      <c r="T78" s="24">
        <v>9647.7928369126148</v>
      </c>
      <c r="U78" s="24">
        <v>2014.811726194057</v>
      </c>
      <c r="V78" s="24">
        <f t="shared" si="36"/>
        <v>2014.811726194057</v>
      </c>
      <c r="W78" s="24">
        <v>9739.8763291464638</v>
      </c>
      <c r="X78" s="24">
        <v>9647.7681397256001</v>
      </c>
      <c r="Y78" s="25">
        <v>2.7</v>
      </c>
      <c r="AA78" s="110">
        <f t="shared" si="37"/>
        <v>9647.7928369126148</v>
      </c>
      <c r="AB78" s="24"/>
      <c r="AC78" s="24"/>
      <c r="AD78" s="24"/>
      <c r="AE78" s="24"/>
      <c r="AF78" s="24"/>
      <c r="AG78" s="24"/>
      <c r="AH78" s="111"/>
      <c r="AI78" s="24"/>
      <c r="AJ78" s="24"/>
      <c r="AK78" s="112"/>
      <c r="AL78" s="8"/>
      <c r="AM78" s="8"/>
      <c r="AN78" s="94"/>
      <c r="AO78" s="24"/>
      <c r="AP78" s="24"/>
      <c r="AQ78" s="24"/>
      <c r="AR78" s="112"/>
      <c r="AS78" s="24"/>
      <c r="AT78" s="24"/>
      <c r="AU78" s="24"/>
      <c r="AV78" s="112"/>
      <c r="AW78" s="24"/>
      <c r="AX78" s="24"/>
      <c r="AY78" s="24"/>
      <c r="AZ78" s="112"/>
      <c r="BA78" s="25"/>
      <c r="BC78" s="24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S78"/>
      <c r="BV78" s="24"/>
      <c r="BW78" s="25"/>
      <c r="BX78" s="25"/>
      <c r="BY78" s="25"/>
      <c r="BZ78" s="24"/>
      <c r="CD78" s="25"/>
      <c r="CE78" s="25"/>
      <c r="CF78" s="95"/>
      <c r="CG78" s="8"/>
      <c r="CH78" s="8"/>
      <c r="CI78" s="8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</row>
    <row r="79" spans="1:147" x14ac:dyDescent="0.2">
      <c r="A79" t="s">
        <v>912</v>
      </c>
      <c r="B79">
        <v>84</v>
      </c>
      <c r="C79">
        <v>84</v>
      </c>
      <c r="D79">
        <v>20</v>
      </c>
      <c r="E79" s="25">
        <v>41.121000000000002</v>
      </c>
      <c r="F79" s="25">
        <v>32.255000000000003</v>
      </c>
      <c r="G79" s="25">
        <f t="shared" si="48"/>
        <v>31.125333333333334</v>
      </c>
      <c r="H79" s="25">
        <v>9.9719999999999995</v>
      </c>
      <c r="I79" s="25">
        <v>9.9719999999999995</v>
      </c>
      <c r="J79" s="25">
        <v>9.9719999999999995</v>
      </c>
      <c r="K79" s="25">
        <v>518.94963064512001</v>
      </c>
      <c r="L79" s="25"/>
      <c r="M79" s="25">
        <v>13882.545549000002</v>
      </c>
      <c r="N79" s="25">
        <f t="shared" si="49"/>
        <v>25466.141555085604</v>
      </c>
      <c r="O79" s="25">
        <f t="shared" si="50"/>
        <v>2.0378023483556955</v>
      </c>
      <c r="P79" s="25">
        <v>3.7381446278236878</v>
      </c>
      <c r="Q79" s="25">
        <f t="shared" si="51"/>
        <v>39737.745443096333</v>
      </c>
      <c r="R79" s="8">
        <v>0.32265788343838292</v>
      </c>
      <c r="S79" s="8">
        <v>1.2771407441493439E-2</v>
      </c>
      <c r="T79" s="24">
        <v>4435.6934872012134</v>
      </c>
      <c r="U79" s="24">
        <v>912.07258660398099</v>
      </c>
      <c r="V79" s="24">
        <f t="shared" si="36"/>
        <v>859.95906713556576</v>
      </c>
      <c r="W79" s="24">
        <v>4375.7182461848133</v>
      </c>
      <c r="X79" s="24">
        <v>4404.4696324200904</v>
      </c>
      <c r="Y79" s="25">
        <v>2.7191730832627741</v>
      </c>
      <c r="Z79" s="109">
        <v>5.6049174796105813E-2</v>
      </c>
      <c r="AA79" s="110">
        <f t="shared" si="37"/>
        <v>4182.2491864993526</v>
      </c>
      <c r="AB79" s="24">
        <f t="shared" si="38"/>
        <v>7963.3847489406198</v>
      </c>
      <c r="AC79" s="24">
        <v>7508.3770968702811</v>
      </c>
      <c r="AD79" s="24">
        <f t="shared" si="39"/>
        <v>7508.3770968702811</v>
      </c>
      <c r="AE79" s="24">
        <f t="shared" si="40"/>
        <v>922.14116900511101</v>
      </c>
      <c r="AF79" s="24">
        <f t="shared" si="41"/>
        <v>8430.5182658753929</v>
      </c>
      <c r="AG79" s="24">
        <f t="shared" si="42"/>
        <v>6586.2359278651702</v>
      </c>
      <c r="AH79" s="111">
        <v>3527.6912617394059</v>
      </c>
      <c r="AI79" s="24">
        <f>AH79/(1+(BR79/100))</f>
        <v>3326.1279103709276</v>
      </c>
      <c r="AJ79" s="24">
        <f t="shared" si="52"/>
        <v>135.89677089480924</v>
      </c>
      <c r="AK79" s="112">
        <v>271.79354178961847</v>
      </c>
      <c r="AL79" s="8">
        <v>1.8407354175032882</v>
      </c>
      <c r="AM79" s="8">
        <f t="shared" si="53"/>
        <v>3.1113979143828307E-2</v>
      </c>
      <c r="AN79" s="94">
        <v>6.2227958287656614E-2</v>
      </c>
      <c r="AO79" s="24">
        <v>1533.3131891183325</v>
      </c>
      <c r="AP79" s="24">
        <f>AO79/(1+(BR79/100))</f>
        <v>1445.7035537604493</v>
      </c>
      <c r="AQ79" s="24">
        <f t="shared" si="54"/>
        <v>18.588053979570734</v>
      </c>
      <c r="AR79" s="112">
        <v>37.176107959141468</v>
      </c>
      <c r="AS79" s="24">
        <v>3489.1171548491211</v>
      </c>
      <c r="AT79" s="24">
        <f>AS79/(1+(BR79/100))</f>
        <v>3289.7578303310588</v>
      </c>
      <c r="AU79" s="24">
        <f t="shared" si="55"/>
        <v>74.178541110386988</v>
      </c>
      <c r="AV79" s="112">
        <v>148.35708222077398</v>
      </c>
      <c r="AW79" s="24">
        <v>653.07676601526884</v>
      </c>
      <c r="AX79" s="24">
        <f>AW79/(1+(BR79/100))</f>
        <v>615.76161230932382</v>
      </c>
      <c r="AY79" s="24">
        <f t="shared" si="56"/>
        <v>17.793049748608972</v>
      </c>
      <c r="AZ79" s="112">
        <v>35.586099497217944</v>
      </c>
      <c r="BA79" s="25">
        <f t="shared" si="59"/>
        <v>2.3478299472722077</v>
      </c>
      <c r="BC79" s="24">
        <f>((AA79)/(AD79))*100</f>
        <v>55.701107343724665</v>
      </c>
      <c r="BD79" s="8">
        <v>43.582000000000001</v>
      </c>
      <c r="BE79" s="8">
        <v>3.85</v>
      </c>
      <c r="BF79" s="8">
        <v>14.013999999999999</v>
      </c>
      <c r="BG79" s="8">
        <v>3.67</v>
      </c>
      <c r="BH79" s="8">
        <v>8.8190000000000008</v>
      </c>
      <c r="BI79" s="8">
        <f t="shared" si="57"/>
        <v>12.121266</v>
      </c>
      <c r="BJ79" s="8">
        <v>0.14899999999999999</v>
      </c>
      <c r="BK79" s="8">
        <v>6.7480000000000002</v>
      </c>
      <c r="BL79" s="8">
        <v>11.948</v>
      </c>
      <c r="BM79" s="8">
        <v>3.3109999999999999</v>
      </c>
      <c r="BN79" s="8">
        <v>1.355</v>
      </c>
      <c r="BO79" s="8">
        <v>6.0000000000000001E-3</v>
      </c>
      <c r="BP79" s="8">
        <v>0.81799999999999995</v>
      </c>
      <c r="BQ79" s="8">
        <v>1.73</v>
      </c>
      <c r="BR79">
        <f t="shared" si="58"/>
        <v>6.06</v>
      </c>
      <c r="BS79">
        <v>-6.06</v>
      </c>
      <c r="BT79">
        <v>106.06</v>
      </c>
      <c r="BU79">
        <v>0.93700000000000006</v>
      </c>
      <c r="BV79" s="24">
        <v>613.9</v>
      </c>
      <c r="BW79" s="25">
        <v>80.738901090999633</v>
      </c>
      <c r="BX79" s="25">
        <v>81.629940696388118</v>
      </c>
      <c r="BY79" s="25">
        <v>81.409216278129037</v>
      </c>
      <c r="BZ79" s="24">
        <v>1164.57141500128</v>
      </c>
      <c r="CA79">
        <v>5550</v>
      </c>
      <c r="CB79">
        <v>5080</v>
      </c>
      <c r="CC79">
        <v>6000</v>
      </c>
      <c r="CD79" s="25">
        <v>19.604814047548579</v>
      </c>
      <c r="CE79" s="25">
        <v>18.05932064055769</v>
      </c>
      <c r="CF79" s="95">
        <v>21.084541777646251</v>
      </c>
      <c r="CG79" s="8">
        <v>0.1500827818678214</v>
      </c>
      <c r="CH79" s="8">
        <v>0.84991721813217858</v>
      </c>
      <c r="CI79" s="8">
        <v>1.0308306936445384</v>
      </c>
      <c r="CJ79" t="s">
        <v>711</v>
      </c>
      <c r="CK79" s="25">
        <v>79877.441004521097</v>
      </c>
      <c r="CL79" s="25">
        <v>90863.001686966105</v>
      </c>
      <c r="CM79" s="25">
        <v>93824.149274206007</v>
      </c>
      <c r="CN79" s="25">
        <v>41.626170357462797</v>
      </c>
      <c r="CO79" s="25">
        <v>24053.958093479701</v>
      </c>
      <c r="CP79" s="25">
        <v>370.76366986381998</v>
      </c>
      <c r="CQ79" s="25">
        <v>78.392173641871494</v>
      </c>
      <c r="CR79" s="25">
        <v>74.965317666296698</v>
      </c>
      <c r="CS79" s="25">
        <v>373.25848019578001</v>
      </c>
      <c r="CT79" s="25">
        <v>115.240405013344</v>
      </c>
      <c r="CU79" s="25">
        <v>139.84371071899099</v>
      </c>
      <c r="CV79" s="25">
        <v>22.624106709489102</v>
      </c>
      <c r="CW79" s="25">
        <v>1.0819467683382</v>
      </c>
      <c r="CX79" s="25">
        <v>31.2772959930276</v>
      </c>
      <c r="CY79" s="25">
        <v>1049.19140991982</v>
      </c>
      <c r="CZ79" s="25">
        <v>34.080532675809799</v>
      </c>
      <c r="DA79" s="25">
        <v>320.22590027025802</v>
      </c>
      <c r="DB79" s="25">
        <v>73.900331732165498</v>
      </c>
      <c r="DC79" s="25">
        <v>6.7975494469350703</v>
      </c>
      <c r="DD79" s="25">
        <v>484.56418043266501</v>
      </c>
      <c r="DE79" s="25">
        <v>69.768801015921895</v>
      </c>
      <c r="DF79" s="25">
        <v>139.11701550616101</v>
      </c>
      <c r="DG79" s="25">
        <v>16.302372967554401</v>
      </c>
      <c r="DH79" s="25">
        <v>62.804612777179301</v>
      </c>
      <c r="DI79" s="25">
        <v>11.7177762270233</v>
      </c>
      <c r="DJ79" s="25">
        <v>3.9040412437180199</v>
      </c>
      <c r="DK79" s="25">
        <v>11.480206249709299</v>
      </c>
      <c r="DL79" s="25">
        <v>1.36258678488547</v>
      </c>
      <c r="DM79" s="25">
        <v>7.6223910632873899</v>
      </c>
      <c r="DN79" s="25">
        <v>1.2907947989067601</v>
      </c>
      <c r="DO79" s="25">
        <v>3.1648457653256701</v>
      </c>
      <c r="DP79" s="25">
        <v>0.484060550037058</v>
      </c>
      <c r="DQ79" s="25">
        <v>2.12284987854121</v>
      </c>
      <c r="DR79" s="25">
        <v>0.37642231913840102</v>
      </c>
      <c r="DS79" s="25">
        <v>8.0521221338388305</v>
      </c>
      <c r="DT79" s="25">
        <v>4.6677856311708101</v>
      </c>
      <c r="DU79" s="25">
        <v>2.5360937804831298</v>
      </c>
      <c r="DV79" s="25">
        <v>6.5904008404561303</v>
      </c>
      <c r="DW79" s="25">
        <v>1.70340416234175</v>
      </c>
      <c r="DX79" t="s">
        <v>712</v>
      </c>
      <c r="DY79" s="25">
        <v>2.02797053780428</v>
      </c>
      <c r="DZ79" s="25">
        <v>74.300055552439204</v>
      </c>
      <c r="EA79" s="25">
        <v>260628.67338457299</v>
      </c>
      <c r="EB79" s="25">
        <v>192.09838868647199</v>
      </c>
      <c r="EC79" s="25">
        <v>180592.958557329</v>
      </c>
      <c r="ED79" s="25">
        <v>182886.62552519501</v>
      </c>
      <c r="EE79" s="25">
        <v>67.386817565940703</v>
      </c>
      <c r="EF79" s="25">
        <v>2164.63093233988</v>
      </c>
      <c r="EG79" s="25">
        <v>2308.3956155904898</v>
      </c>
      <c r="EH79" s="25">
        <v>4.8268102574961196</v>
      </c>
      <c r="EI79" s="25">
        <v>137.41711085822399</v>
      </c>
      <c r="EJ79" s="25">
        <v>4.6524782396089002</v>
      </c>
      <c r="EK79" s="25">
        <v>173.316320984741</v>
      </c>
      <c r="EL79" s="25">
        <v>1899.43499022728</v>
      </c>
      <c r="EM79" s="25">
        <v>131584.19766760501</v>
      </c>
      <c r="EN79" s="25">
        <v>187.891085332171</v>
      </c>
      <c r="EO79" s="25">
        <v>1367.5243017923499</v>
      </c>
      <c r="EP79" s="25">
        <v>2.7367014949984001</v>
      </c>
      <c r="EQ79" s="25">
        <v>118.14647296574</v>
      </c>
    </row>
    <row r="80" spans="1:147" x14ac:dyDescent="0.2">
      <c r="A80" t="s">
        <v>913</v>
      </c>
      <c r="B80">
        <v>160</v>
      </c>
      <c r="C80">
        <v>160</v>
      </c>
      <c r="D80">
        <v>20</v>
      </c>
      <c r="E80" s="25">
        <v>40.244</v>
      </c>
      <c r="F80" s="25">
        <v>35.518999999999998</v>
      </c>
      <c r="G80" s="25">
        <f t="shared" si="48"/>
        <v>31.921000000000003</v>
      </c>
      <c r="H80" s="25">
        <v>10.811</v>
      </c>
      <c r="I80" s="25">
        <v>10.811</v>
      </c>
      <c r="J80" s="25">
        <v>10.811</v>
      </c>
      <c r="K80" s="25">
        <v>661.26570517255664</v>
      </c>
      <c r="L80" s="25">
        <v>1352.965748865</v>
      </c>
      <c r="M80" s="25">
        <v>13608.366374601665</v>
      </c>
      <c r="N80" s="25">
        <f t="shared" si="49"/>
        <v>26984.919392890126</v>
      </c>
      <c r="O80" s="25">
        <f t="shared" si="50"/>
        <v>2.4505009466390484</v>
      </c>
      <c r="P80" s="25">
        <v>4.8592585397078034</v>
      </c>
      <c r="Q80" s="25">
        <f t="shared" si="51"/>
        <v>42037.51564230994</v>
      </c>
      <c r="R80" s="8">
        <v>0.4222157906638177</v>
      </c>
      <c r="S80" s="8">
        <v>6.0822533250059208E-3</v>
      </c>
      <c r="T80" s="24">
        <v>7492.2547198228576</v>
      </c>
      <c r="U80" s="24">
        <v>1554.5240777272611</v>
      </c>
      <c r="V80" s="24">
        <f t="shared" si="36"/>
        <v>1476.5616239810611</v>
      </c>
      <c r="W80" s="24">
        <v>7420.3778385157484</v>
      </c>
      <c r="X80" s="24">
        <v>7439.9280839734192</v>
      </c>
      <c r="Y80" s="25">
        <v>2.7383688396957582</v>
      </c>
      <c r="Z80" s="109">
        <v>5.3210852623682713E-2</v>
      </c>
      <c r="AA80" s="110">
        <f t="shared" si="37"/>
        <v>7116.5033432967875</v>
      </c>
      <c r="AB80" s="24">
        <f t="shared" si="38"/>
        <v>11955.27415455817</v>
      </c>
      <c r="AC80" s="24">
        <v>11355.693535864524</v>
      </c>
      <c r="AD80" s="24">
        <f t="shared" si="39"/>
        <v>11355.693535864524</v>
      </c>
      <c r="AE80" s="24">
        <f t="shared" si="40"/>
        <v>1559.0897092373805</v>
      </c>
      <c r="AF80" s="24">
        <f t="shared" si="41"/>
        <v>12914.783245101904</v>
      </c>
      <c r="AG80" s="24">
        <f t="shared" si="42"/>
        <v>9796.6038266271444</v>
      </c>
      <c r="AH80" s="111">
        <v>4463.0194347353136</v>
      </c>
      <c r="AI80" s="24">
        <f>AH80/(1+(BR80/100))</f>
        <v>4239.1901925677375</v>
      </c>
      <c r="AJ80" s="24">
        <f t="shared" si="52"/>
        <v>119.22924647966045</v>
      </c>
      <c r="AK80" s="112">
        <v>238.45849295932089</v>
      </c>
      <c r="AL80" s="8">
        <v>1.5472130388357823</v>
      </c>
      <c r="AM80" s="8">
        <f t="shared" si="53"/>
        <v>2.993726222869093E-2</v>
      </c>
      <c r="AN80" s="94">
        <v>5.987452445738186E-2</v>
      </c>
      <c r="AO80" s="24">
        <v>1900.7707356450449</v>
      </c>
      <c r="AP80" s="24">
        <f>AO80/(1+(BR80/100))</f>
        <v>1805.4433279303239</v>
      </c>
      <c r="AQ80" s="24">
        <f t="shared" si="54"/>
        <v>31.985138842896482</v>
      </c>
      <c r="AR80" s="112">
        <v>63.970277685792965</v>
      </c>
      <c r="AS80" s="24">
        <v>3653.8142452008237</v>
      </c>
      <c r="AT80" s="24">
        <f>AS80/(1+(BR80/100))</f>
        <v>3470.5682420220592</v>
      </c>
      <c r="AU80" s="24">
        <f t="shared" si="55"/>
        <v>70.173552404570302</v>
      </c>
      <c r="AV80" s="112">
        <v>140.3471048091406</v>
      </c>
      <c r="AW80" s="24">
        <v>713.28543788310731</v>
      </c>
      <c r="AX80" s="24">
        <f>AW80/(1+(BR80/100))</f>
        <v>677.5127639467205</v>
      </c>
      <c r="AY80" s="24">
        <f t="shared" si="56"/>
        <v>23.231524083149058</v>
      </c>
      <c r="AZ80" s="112">
        <v>46.463048166298115</v>
      </c>
      <c r="BA80" s="25">
        <f t="shared" si="59"/>
        <v>2.6648107962026581</v>
      </c>
      <c r="BC80" s="24">
        <f>((AA80)/(AD80))*100</f>
        <v>62.669033122643171</v>
      </c>
      <c r="BD80" s="8">
        <v>43.433</v>
      </c>
      <c r="BE80" s="8">
        <v>3.9780000000000002</v>
      </c>
      <c r="BF80" s="8">
        <v>14.65</v>
      </c>
      <c r="BG80" s="8">
        <v>3.7170000000000001</v>
      </c>
      <c r="BH80" s="8">
        <v>8.8859999999999992</v>
      </c>
      <c r="BI80" s="8">
        <f t="shared" si="57"/>
        <v>12.2305566</v>
      </c>
      <c r="BJ80" s="8">
        <v>0.124</v>
      </c>
      <c r="BK80" s="8">
        <v>6.1779999999999999</v>
      </c>
      <c r="BL80" s="8">
        <v>11.749000000000001</v>
      </c>
      <c r="BM80" s="8">
        <v>3.633</v>
      </c>
      <c r="BN80" s="8">
        <v>1.45</v>
      </c>
      <c r="BO80" s="8">
        <v>0</v>
      </c>
      <c r="BP80" s="8">
        <v>0.74199999999999999</v>
      </c>
      <c r="BQ80" s="8">
        <v>1.46</v>
      </c>
      <c r="BR80">
        <f t="shared" si="58"/>
        <v>5.28</v>
      </c>
      <c r="BS80">
        <v>-5.28</v>
      </c>
      <c r="BT80">
        <v>105.28</v>
      </c>
      <c r="BU80">
        <v>0.94199999999999995</v>
      </c>
      <c r="BV80" s="24">
        <v>627.19999999999993</v>
      </c>
      <c r="BW80" s="25">
        <v>79.882141740024522</v>
      </c>
      <c r="BX80" s="25">
        <v>80.106238366194901</v>
      </c>
      <c r="BY80" s="25">
        <v>82.381027232396249</v>
      </c>
      <c r="BZ80" s="24">
        <v>1155.70482701264</v>
      </c>
      <c r="CA80">
        <v>6970</v>
      </c>
      <c r="CB80">
        <v>6320</v>
      </c>
      <c r="CC80">
        <v>7580</v>
      </c>
      <c r="CD80" s="25">
        <v>24.27417710696788</v>
      </c>
      <c r="CE80" s="25">
        <v>22.13679260793792</v>
      </c>
      <c r="CF80" s="95">
        <v>26.280030252211368</v>
      </c>
      <c r="CG80" s="8">
        <v>9.5795152099619918E-2</v>
      </c>
      <c r="CH80" s="8">
        <v>0.90420484790038003</v>
      </c>
      <c r="CI80" s="8"/>
      <c r="CJ80" t="s">
        <v>724</v>
      </c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t="s">
        <v>725</v>
      </c>
      <c r="DY80" s="25">
        <v>2.4149765980434501</v>
      </c>
      <c r="DZ80" s="25">
        <v>82.674849043638503</v>
      </c>
      <c r="EA80" s="25">
        <v>246492.59894550499</v>
      </c>
      <c r="EB80" s="25">
        <v>217.71032553862801</v>
      </c>
      <c r="EC80" s="25">
        <v>181112</v>
      </c>
      <c r="ED80" s="25">
        <v>181590.41669061899</v>
      </c>
      <c r="EE80" s="25">
        <v>118.57215065809299</v>
      </c>
      <c r="EF80" s="25">
        <v>1948.39944003549</v>
      </c>
      <c r="EG80" s="25">
        <v>2128.4568646913399</v>
      </c>
      <c r="EH80" s="25">
        <v>5.1029899043667797</v>
      </c>
      <c r="EI80" s="25">
        <v>160.72931593336401</v>
      </c>
      <c r="EJ80" s="25">
        <v>5.8159069964299599</v>
      </c>
      <c r="EK80" s="25">
        <v>78.367706238185704</v>
      </c>
      <c r="EL80" s="25">
        <v>2029.0238744061701</v>
      </c>
      <c r="EM80" s="25">
        <v>141303.684111421</v>
      </c>
      <c r="EN80" s="25">
        <v>185.04381835465699</v>
      </c>
      <c r="EO80" s="25">
        <v>1158.1791686620099</v>
      </c>
      <c r="EP80" s="25">
        <v>2.95506826200825</v>
      </c>
      <c r="EQ80" s="25">
        <v>142.34052260373599</v>
      </c>
    </row>
    <row r="81" spans="1:147" x14ac:dyDescent="0.2">
      <c r="A81" t="s">
        <v>914</v>
      </c>
      <c r="B81">
        <v>575</v>
      </c>
      <c r="C81">
        <v>575</v>
      </c>
      <c r="D81">
        <v>23</v>
      </c>
      <c r="E81" s="25">
        <v>61.421999999999997</v>
      </c>
      <c r="F81" s="25">
        <v>52.408999999999999</v>
      </c>
      <c r="G81" s="25">
        <f t="shared" si="48"/>
        <v>45.61033333333333</v>
      </c>
      <c r="H81" s="25">
        <v>15.676</v>
      </c>
      <c r="I81" s="25">
        <v>15.676</v>
      </c>
      <c r="J81" s="25">
        <v>15.676</v>
      </c>
      <c r="K81" s="25">
        <v>2015.970450722773</v>
      </c>
      <c r="L81" s="25">
        <v>339.22181697600001</v>
      </c>
      <c r="M81" s="25">
        <v>38407.597764284001</v>
      </c>
      <c r="N81" s="25">
        <f t="shared" si="49"/>
        <v>95543.152525511105</v>
      </c>
      <c r="O81" s="25">
        <f t="shared" si="50"/>
        <v>2.1100103957575462</v>
      </c>
      <c r="P81" s="25">
        <v>5.2488845126301147</v>
      </c>
      <c r="Q81" s="25">
        <f t="shared" si="51"/>
        <v>147280.26453247093</v>
      </c>
      <c r="R81" s="8">
        <v>0.33425066060468023</v>
      </c>
      <c r="S81" s="8">
        <v>4.9707549074615156E-3</v>
      </c>
      <c r="T81" s="24">
        <v>6497.9374658677407</v>
      </c>
      <c r="U81" s="24">
        <v>1311.1270462814459</v>
      </c>
      <c r="V81" s="24">
        <f t="shared" si="36"/>
        <v>1311.1270462814459</v>
      </c>
      <c r="W81" s="24">
        <v>6473.8221122519044</v>
      </c>
      <c r="X81" s="24">
        <v>6474.4129862412119</v>
      </c>
      <c r="Y81" s="25">
        <v>2.7</v>
      </c>
      <c r="AA81" s="110">
        <f t="shared" si="37"/>
        <v>6497.9374658677407</v>
      </c>
      <c r="AB81" s="24"/>
      <c r="AC81" s="24"/>
      <c r="AD81" s="24"/>
      <c r="AE81" s="24"/>
      <c r="AF81" s="24"/>
      <c r="AG81" s="24"/>
      <c r="AH81" s="111"/>
      <c r="AI81" s="24"/>
      <c r="AJ81" s="24"/>
      <c r="AK81" s="112"/>
      <c r="AL81" s="8"/>
      <c r="AM81" s="8"/>
      <c r="AN81" s="94"/>
      <c r="AO81" s="24"/>
      <c r="AP81" s="24"/>
      <c r="AQ81" s="24"/>
      <c r="AR81" s="112"/>
      <c r="AS81" s="24"/>
      <c r="AT81" s="24"/>
      <c r="AU81" s="24"/>
      <c r="AV81" s="112"/>
      <c r="AW81" s="24"/>
      <c r="AX81" s="24"/>
      <c r="AY81" s="24"/>
      <c r="AZ81" s="112"/>
      <c r="BA81" s="25"/>
      <c r="BC81" s="24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S81"/>
      <c r="BV81" s="24"/>
      <c r="BW81" s="25"/>
      <c r="BX81" s="25">
        <v>81.50401990813036</v>
      </c>
      <c r="BY81" s="25">
        <v>81.504402902501965</v>
      </c>
      <c r="BZ81" s="24"/>
      <c r="CD81" s="25"/>
      <c r="CE81" s="25"/>
      <c r="CF81" s="95"/>
      <c r="CG81" s="8"/>
      <c r="CH81" s="8"/>
      <c r="CI81" s="8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</row>
    <row r="82" spans="1:147" x14ac:dyDescent="0.2">
      <c r="A82" t="s">
        <v>915</v>
      </c>
      <c r="B82">
        <v>150</v>
      </c>
      <c r="C82">
        <v>150</v>
      </c>
      <c r="D82">
        <v>26</v>
      </c>
      <c r="E82" s="25">
        <v>76.95</v>
      </c>
      <c r="F82" s="25">
        <v>63.121000000000002</v>
      </c>
      <c r="G82" s="25">
        <f t="shared" si="48"/>
        <v>55.356999999999999</v>
      </c>
      <c r="H82" s="25">
        <v>20.423999999999999</v>
      </c>
      <c r="I82" s="25">
        <v>20.423999999999999</v>
      </c>
      <c r="J82" s="25">
        <v>20.423999999999999</v>
      </c>
      <c r="K82" s="25">
        <v>4458.6235241625591</v>
      </c>
      <c r="L82" s="25"/>
      <c r="M82" s="25">
        <v>66089.769992999994</v>
      </c>
      <c r="N82" s="25">
        <f t="shared" si="49"/>
        <v>178024.23409018276</v>
      </c>
      <c r="O82" s="25">
        <f t="shared" si="50"/>
        <v>2.5045036968977654</v>
      </c>
      <c r="P82" s="25">
        <v>6.7463141793878263</v>
      </c>
      <c r="Q82" s="25">
        <f t="shared" si="51"/>
        <v>275824.38410867029</v>
      </c>
      <c r="R82" s="8">
        <v>0.30502007602823461</v>
      </c>
      <c r="S82" s="8">
        <v>2.1900397131724152E-3</v>
      </c>
      <c r="T82" s="24">
        <v>7597.7199567859316</v>
      </c>
      <c r="U82" s="24">
        <v>1542.2430241217301</v>
      </c>
      <c r="V82" s="24">
        <f t="shared" si="36"/>
        <v>1454.1231605899775</v>
      </c>
      <c r="W82" s="24">
        <v>7532.0053883663923</v>
      </c>
      <c r="X82" s="24">
        <v>7571.9857168157341</v>
      </c>
      <c r="Y82" s="25">
        <v>2.7083931437474669</v>
      </c>
      <c r="Z82" s="109">
        <v>5.5547135980269592E-2</v>
      </c>
      <c r="AA82" s="110">
        <f t="shared" si="37"/>
        <v>7163.6054655722528</v>
      </c>
      <c r="AB82" s="24">
        <f t="shared" si="38"/>
        <v>11582.970516810223</v>
      </c>
      <c r="AC82" s="24">
        <v>10921.148893843318</v>
      </c>
      <c r="AD82" s="24">
        <f t="shared" si="39"/>
        <v>10921.148893843318</v>
      </c>
      <c r="AE82" s="24">
        <f t="shared" si="40"/>
        <v>1545.5347199151579</v>
      </c>
      <c r="AF82" s="24">
        <f t="shared" si="41"/>
        <v>12466.683613758476</v>
      </c>
      <c r="AG82" s="24">
        <f t="shared" si="42"/>
        <v>9375.6141739281593</v>
      </c>
      <c r="AH82" s="111">
        <v>3985.2505600242916</v>
      </c>
      <c r="AI82" s="24">
        <f t="shared" ref="AI82:AI87" si="60">AH82/(1+(BR82/100))</f>
        <v>3757.5434282710653</v>
      </c>
      <c r="AJ82" s="24">
        <f t="shared" si="52"/>
        <v>100.81678933137171</v>
      </c>
      <c r="AK82" s="112">
        <v>201.63357866274342</v>
      </c>
      <c r="AL82" s="8">
        <v>1.9156988641530317</v>
      </c>
      <c r="AM82" s="8">
        <f t="shared" si="53"/>
        <v>3.0593951056989269E-2</v>
      </c>
      <c r="AN82" s="94">
        <v>6.1187902113978537E-2</v>
      </c>
      <c r="AO82" s="24">
        <v>1645.5013834868669</v>
      </c>
      <c r="AP82" s="24">
        <f t="shared" ref="AP82:AP87" si="61">AO82/(1+(BR82/100))</f>
        <v>1551.481598611038</v>
      </c>
      <c r="AQ82" s="24">
        <f t="shared" si="54"/>
        <v>17.782578999819258</v>
      </c>
      <c r="AR82" s="112">
        <v>35.565157999638515</v>
      </c>
      <c r="AS82" s="24">
        <v>3350.1470728250738</v>
      </c>
      <c r="AT82" s="24">
        <f t="shared" ref="AT82:AT87" si="62">AS82/(1+(BR82/100))</f>
        <v>3158.728147110196</v>
      </c>
      <c r="AU82" s="24">
        <f t="shared" si="55"/>
        <v>59.240791064302847</v>
      </c>
      <c r="AV82" s="112">
        <v>118.48158212860569</v>
      </c>
      <c r="AW82" s="24">
        <v>476.63850551111949</v>
      </c>
      <c r="AX82" s="24">
        <f t="shared" ref="AX82:AX87" si="63">AW82/(1+(BR82/100))</f>
        <v>449.40458750812701</v>
      </c>
      <c r="AY82" s="24">
        <f t="shared" si="56"/>
        <v>13.18264266952413</v>
      </c>
      <c r="AZ82" s="112">
        <v>26.36528533904826</v>
      </c>
      <c r="BA82" s="25">
        <f t="shared" si="59"/>
        <v>3.4523047644300715</v>
      </c>
      <c r="BC82" s="24">
        <f t="shared" ref="BC82:BC87" si="64">((AA82)/(AD82))*100</f>
        <v>65.593881515622044</v>
      </c>
      <c r="BD82" s="8">
        <v>43.62</v>
      </c>
      <c r="BE82" s="8">
        <v>3.9409999999999998</v>
      </c>
      <c r="BF82" s="8">
        <v>14.624000000000001</v>
      </c>
      <c r="BG82" s="8">
        <v>3.581</v>
      </c>
      <c r="BH82" s="8">
        <v>8.9749999999999996</v>
      </c>
      <c r="BI82" s="8">
        <f t="shared" si="57"/>
        <v>12.197183799999999</v>
      </c>
      <c r="BJ82" s="8">
        <v>0.13600000000000001</v>
      </c>
      <c r="BK82" s="8">
        <v>6.8040000000000003</v>
      </c>
      <c r="BL82" s="8">
        <v>10.789</v>
      </c>
      <c r="BM82" s="8">
        <v>3.6789999999999998</v>
      </c>
      <c r="BN82" s="8">
        <v>1.18</v>
      </c>
      <c r="BO82" s="8">
        <v>1.2999999999999999E-2</v>
      </c>
      <c r="BP82" s="8">
        <v>0.871</v>
      </c>
      <c r="BQ82" s="8">
        <v>1.788</v>
      </c>
      <c r="BR82">
        <f t="shared" si="58"/>
        <v>6.06</v>
      </c>
      <c r="BS82">
        <v>-6.06</v>
      </c>
      <c r="BT82">
        <v>106.06</v>
      </c>
      <c r="BU82">
        <v>0.93700000000000006</v>
      </c>
      <c r="BV82" s="24">
        <v>487.9</v>
      </c>
      <c r="BW82" s="25">
        <v>80.949171121155743</v>
      </c>
      <c r="BX82" s="25">
        <v>81.50401990813036</v>
      </c>
      <c r="BY82" s="25">
        <v>81.504402902501965</v>
      </c>
      <c r="BZ82" s="24">
        <v>1168.5597219737101</v>
      </c>
      <c r="CA82">
        <v>7370</v>
      </c>
      <c r="CB82">
        <v>6670</v>
      </c>
      <c r="CC82">
        <v>8020</v>
      </c>
      <c r="CD82" s="25">
        <v>25.589490644832459</v>
      </c>
      <c r="CE82" s="25">
        <v>23.287691953569428</v>
      </c>
      <c r="CF82" s="95">
        <v>27.726875143862419</v>
      </c>
      <c r="CG82" s="8">
        <v>0.13157873481539201</v>
      </c>
      <c r="CH82" s="8">
        <v>0.86842126518460805</v>
      </c>
      <c r="CI82" s="8">
        <v>0.38598001043310898</v>
      </c>
      <c r="CJ82" t="s">
        <v>737</v>
      </c>
      <c r="CK82" s="25">
        <v>83201.835944734805</v>
      </c>
      <c r="CL82" s="25">
        <v>82634.493788897395</v>
      </c>
      <c r="CM82" s="25">
        <v>84271.2115954076</v>
      </c>
      <c r="CN82" s="25">
        <v>30.171294490762399</v>
      </c>
      <c r="CO82" s="25">
        <v>24977.838989266202</v>
      </c>
      <c r="CP82" s="25">
        <v>305.67356210141401</v>
      </c>
      <c r="CQ82" s="25">
        <v>75.847456264928297</v>
      </c>
      <c r="CR82" s="25">
        <v>78.676585533962907</v>
      </c>
      <c r="CS82" s="25">
        <v>396.55359341656202</v>
      </c>
      <c r="CT82" s="25">
        <v>83.228808293139195</v>
      </c>
      <c r="CU82" s="25">
        <v>140.78762489195</v>
      </c>
      <c r="CV82" s="25">
        <v>22.125555727315</v>
      </c>
      <c r="CW82" s="25">
        <v>1.43085775961619</v>
      </c>
      <c r="CX82" s="25">
        <v>22.938295245803399</v>
      </c>
      <c r="CY82" s="25">
        <v>953.18345590619901</v>
      </c>
      <c r="CZ82" s="25">
        <v>36.324844655732903</v>
      </c>
      <c r="DA82" s="25">
        <v>309.64870266224699</v>
      </c>
      <c r="DB82" s="25">
        <v>62.770258296546203</v>
      </c>
      <c r="DC82" s="25">
        <v>0.451860795233891</v>
      </c>
      <c r="DD82" s="25">
        <v>402.36867692823603</v>
      </c>
      <c r="DE82" s="25">
        <v>62.904194568259797</v>
      </c>
      <c r="DF82" s="25">
        <v>126.933945997702</v>
      </c>
      <c r="DG82" s="25">
        <v>15.699587964109799</v>
      </c>
      <c r="DH82" s="25">
        <v>63.297579986555903</v>
      </c>
      <c r="DI82" s="25">
        <v>12.199973119009</v>
      </c>
      <c r="DJ82" s="25">
        <v>3.8950080231790198</v>
      </c>
      <c r="DK82" s="25">
        <v>10.972783638548099</v>
      </c>
      <c r="DL82" s="25">
        <v>1.4707857463470999</v>
      </c>
      <c r="DM82" s="25">
        <v>7.9546177465956402</v>
      </c>
      <c r="DN82" s="25">
        <v>1.3187005986459499</v>
      </c>
      <c r="DO82" s="25">
        <v>3.2255848916606702</v>
      </c>
      <c r="DP82" s="25">
        <v>0.45769290246845101</v>
      </c>
      <c r="DQ82" s="25">
        <v>2.7072603528772801</v>
      </c>
      <c r="DR82" s="25">
        <v>0.34622676071634001</v>
      </c>
      <c r="DS82" s="25">
        <v>8.1152253660295806</v>
      </c>
      <c r="DT82" s="25">
        <v>3.8759186077180199</v>
      </c>
      <c r="DU82" s="25">
        <v>2.3388698389454099</v>
      </c>
      <c r="DV82" s="25">
        <v>5.3059111352592199</v>
      </c>
      <c r="DW82" s="25">
        <v>1.4640814114699801</v>
      </c>
      <c r="DX82" t="s">
        <v>738</v>
      </c>
      <c r="DY82" s="25">
        <v>2.4038259880887098</v>
      </c>
      <c r="DZ82" s="25">
        <v>105.086456998662</v>
      </c>
      <c r="EA82" s="25">
        <v>237618.87764903801</v>
      </c>
      <c r="EB82" s="25">
        <v>290.89883036569699</v>
      </c>
      <c r="EC82" s="25">
        <v>183857.25609573399</v>
      </c>
      <c r="ED82" s="25">
        <v>183868.20750355601</v>
      </c>
      <c r="EE82" s="25">
        <v>85.069380283236995</v>
      </c>
      <c r="EF82" s="25">
        <v>1922.0789610906199</v>
      </c>
      <c r="EG82" s="25">
        <v>2112.3331095817398</v>
      </c>
      <c r="EH82" s="25">
        <v>4.63852615445251</v>
      </c>
      <c r="EI82" s="25">
        <v>182.05845912778199</v>
      </c>
      <c r="EJ82" s="25">
        <v>6.0286988760504201</v>
      </c>
      <c r="EK82" s="25">
        <v>100.016651515524</v>
      </c>
      <c r="EL82" s="25">
        <v>1969.57190314282</v>
      </c>
      <c r="EM82" s="25">
        <v>138571.85903258101</v>
      </c>
      <c r="EN82" s="25">
        <v>182.21367643039801</v>
      </c>
      <c r="EO82" s="25">
        <v>1384.42959020738</v>
      </c>
      <c r="EP82" s="25">
        <v>1.8152473870178301</v>
      </c>
      <c r="EQ82" s="25">
        <v>139.152647635177</v>
      </c>
    </row>
    <row r="83" spans="1:147" x14ac:dyDescent="0.2">
      <c r="A83" t="s">
        <v>916</v>
      </c>
      <c r="B83">
        <v>127</v>
      </c>
      <c r="C83">
        <v>89</v>
      </c>
      <c r="D83">
        <v>18</v>
      </c>
      <c r="E83" s="25">
        <v>63.1</v>
      </c>
      <c r="F83" s="25">
        <v>51.923000000000002</v>
      </c>
      <c r="G83" s="25">
        <f t="shared" si="48"/>
        <v>44.341000000000001</v>
      </c>
      <c r="H83" s="25">
        <v>18.061</v>
      </c>
      <c r="I83" s="25">
        <v>18.061</v>
      </c>
      <c r="J83" s="25">
        <v>18.061</v>
      </c>
      <c r="K83" s="25">
        <v>3083.2147542467233</v>
      </c>
      <c r="L83" s="25"/>
      <c r="M83" s="25">
        <v>30863.135046000003</v>
      </c>
      <c r="N83" s="25">
        <f t="shared" si="49"/>
        <v>98610.288399890502</v>
      </c>
      <c r="O83" s="25">
        <f t="shared" si="50"/>
        <v>3.1266663999028999</v>
      </c>
      <c r="P83" s="25">
        <v>9.9899597032230893</v>
      </c>
      <c r="Q83" s="25">
        <f t="shared" si="51"/>
        <v>152706.50566107384</v>
      </c>
      <c r="R83" s="8">
        <v>0.39163466398944402</v>
      </c>
      <c r="S83" s="8">
        <v>4.4281710934571089E-2</v>
      </c>
      <c r="T83" s="24">
        <v>14394.35562322003</v>
      </c>
      <c r="U83" s="24">
        <v>3408.0753143071038</v>
      </c>
      <c r="V83" s="24">
        <f t="shared" si="36"/>
        <v>3181.5490238117104</v>
      </c>
      <c r="W83" s="24">
        <v>14141.73383200918</v>
      </c>
      <c r="X83" s="24">
        <v>14427.07400779071</v>
      </c>
      <c r="Y83" s="25">
        <v>2.7180199058918708</v>
      </c>
      <c r="Z83" s="109">
        <v>5.4761095610549503E-2</v>
      </c>
      <c r="AA83" s="110">
        <f t="shared" si="37"/>
        <v>13437.598602707272</v>
      </c>
      <c r="AB83" s="24">
        <f t="shared" si="38"/>
        <v>18074.85207898105</v>
      </c>
      <c r="AC83" s="24">
        <v>16873.461612192914</v>
      </c>
      <c r="AD83" s="24">
        <f t="shared" si="39"/>
        <v>16873.461612192914</v>
      </c>
      <c r="AE83" s="24">
        <f t="shared" si="40"/>
        <v>3410.0137542545076</v>
      </c>
      <c r="AF83" s="24">
        <f t="shared" si="41"/>
        <v>20283.475366447423</v>
      </c>
      <c r="AG83" s="24">
        <f t="shared" si="42"/>
        <v>13463.447857938407</v>
      </c>
      <c r="AH83" s="111">
        <v>3680.4964557610219</v>
      </c>
      <c r="AI83" s="24">
        <f t="shared" si="60"/>
        <v>3435.8630094856444</v>
      </c>
      <c r="AJ83" s="24">
        <f t="shared" si="52"/>
        <v>114.96284710921721</v>
      </c>
      <c r="AK83" s="112">
        <v>229.92569421843442</v>
      </c>
      <c r="AL83" s="8">
        <v>1.7635307092720538</v>
      </c>
      <c r="AM83" s="8">
        <f t="shared" si="53"/>
        <v>2.9300227308605101E-2</v>
      </c>
      <c r="AN83" s="94">
        <v>5.8600454617210203E-2</v>
      </c>
      <c r="AO83" s="24">
        <v>1631.468892672242</v>
      </c>
      <c r="AP83" s="24">
        <f t="shared" si="61"/>
        <v>1523.0292127261409</v>
      </c>
      <c r="AQ83" s="24">
        <f t="shared" si="54"/>
        <v>23.596029786370057</v>
      </c>
      <c r="AR83" s="112">
        <v>47.192059572740114</v>
      </c>
      <c r="AS83" s="24">
        <v>3335.2671348003678</v>
      </c>
      <c r="AT83" s="24">
        <f t="shared" si="62"/>
        <v>3113.5802229279016</v>
      </c>
      <c r="AU83" s="24">
        <f t="shared" si="55"/>
        <v>59.510702618835474</v>
      </c>
      <c r="AV83" s="112">
        <v>119.02140523767095</v>
      </c>
      <c r="AW83" s="24">
        <v>471.89792817595844</v>
      </c>
      <c r="AX83" s="24">
        <f t="shared" si="63"/>
        <v>440.53204646747429</v>
      </c>
      <c r="AY83" s="24">
        <f t="shared" si="56"/>
        <v>13.496130732242069</v>
      </c>
      <c r="AZ83" s="112">
        <v>26.992261464484137</v>
      </c>
      <c r="BA83" s="25">
        <f t="shared" si="59"/>
        <v>3.4572495348271794</v>
      </c>
      <c r="BB83">
        <v>1</v>
      </c>
      <c r="BC83" s="24">
        <f t="shared" si="64"/>
        <v>79.637473990500823</v>
      </c>
      <c r="BD83" s="8">
        <v>43.38</v>
      </c>
      <c r="BE83" s="8">
        <v>3.9510000000000001</v>
      </c>
      <c r="BF83" s="8">
        <v>14.952999999999999</v>
      </c>
      <c r="BG83" s="8">
        <v>3.5579999999999998</v>
      </c>
      <c r="BH83" s="8">
        <v>8.93</v>
      </c>
      <c r="BI83" s="8">
        <f t="shared" si="57"/>
        <v>12.1314884</v>
      </c>
      <c r="BJ83" s="8">
        <v>0.152</v>
      </c>
      <c r="BK83" s="8">
        <v>6.7720000000000002</v>
      </c>
      <c r="BL83" s="8">
        <v>10.791</v>
      </c>
      <c r="BM83" s="8">
        <v>3.7280000000000002</v>
      </c>
      <c r="BN83" s="8">
        <v>1.2250000000000001</v>
      </c>
      <c r="BO83" s="8">
        <v>0.02</v>
      </c>
      <c r="BP83" s="8">
        <v>0.90100000000000002</v>
      </c>
      <c r="BQ83" s="8">
        <v>1.64</v>
      </c>
      <c r="BR83">
        <f t="shared" si="58"/>
        <v>7.12</v>
      </c>
      <c r="BS83">
        <v>-7.12</v>
      </c>
      <c r="BT83">
        <v>107.12</v>
      </c>
      <c r="BU83">
        <v>0.92700000000000005</v>
      </c>
      <c r="BV83" s="24">
        <v>520.29999999999995</v>
      </c>
      <c r="BW83" s="25">
        <v>81.311108838755146</v>
      </c>
      <c r="BX83" s="25">
        <v>81.50401990813036</v>
      </c>
      <c r="BY83" s="25">
        <v>81.504402902501965</v>
      </c>
      <c r="BZ83" s="24">
        <v>1170.6164064188199</v>
      </c>
      <c r="CA83">
        <v>9620</v>
      </c>
      <c r="CB83">
        <v>8350</v>
      </c>
      <c r="CC83">
        <v>10770</v>
      </c>
      <c r="CD83" s="25">
        <v>32.988129295320768</v>
      </c>
      <c r="CE83" s="25">
        <v>28.812008812600698</v>
      </c>
      <c r="CF83" s="95">
        <v>36.769655716681463</v>
      </c>
      <c r="CG83" s="8">
        <v>9.5803060282784069E-2</v>
      </c>
      <c r="CH83" s="8">
        <v>0.90419693971721593</v>
      </c>
      <c r="CI83" s="8"/>
      <c r="CJ83" t="s">
        <v>745</v>
      </c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t="s">
        <v>746</v>
      </c>
      <c r="DY83" s="25">
        <v>2.4229765574892501</v>
      </c>
      <c r="DZ83" s="25">
        <v>88.868572292723201</v>
      </c>
      <c r="EA83" s="25">
        <v>232095.96491549001</v>
      </c>
      <c r="EB83" s="25">
        <v>251.83513558313399</v>
      </c>
      <c r="EC83" s="25">
        <v>182060.28914168701</v>
      </c>
      <c r="ED83" s="25">
        <v>182243.52761388899</v>
      </c>
      <c r="EE83" s="25">
        <v>83.3900067093453</v>
      </c>
      <c r="EF83" s="25">
        <v>1835.7739700856</v>
      </c>
      <c r="EG83" s="25">
        <v>1981.3187017334201</v>
      </c>
      <c r="EH83" s="25">
        <v>4.4775332428950101</v>
      </c>
      <c r="EI83" s="25">
        <v>170.786464120895</v>
      </c>
      <c r="EJ83" s="25">
        <v>5.6524219921993701</v>
      </c>
      <c r="EK83" s="25">
        <v>99.211852669347905</v>
      </c>
      <c r="EL83" s="25">
        <v>1956.7631719614101</v>
      </c>
      <c r="EM83" s="25">
        <v>135623.40368159901</v>
      </c>
      <c r="EN83" s="25">
        <v>179.09878921054599</v>
      </c>
      <c r="EO83" s="25">
        <v>1346.06595711048</v>
      </c>
      <c r="EP83" s="25">
        <v>1.6969293000605301</v>
      </c>
      <c r="EQ83" s="25">
        <v>138.63215943770399</v>
      </c>
    </row>
    <row r="84" spans="1:147" x14ac:dyDescent="0.2">
      <c r="A84" t="s">
        <v>917</v>
      </c>
      <c r="B84">
        <v>57</v>
      </c>
      <c r="C84">
        <v>57</v>
      </c>
      <c r="D84">
        <v>18</v>
      </c>
      <c r="E84" s="25">
        <v>66.510000000000005</v>
      </c>
      <c r="F84" s="25">
        <v>39.052999999999997</v>
      </c>
      <c r="G84" s="25">
        <f t="shared" si="48"/>
        <v>41.187666666666665</v>
      </c>
      <c r="H84" s="25">
        <v>13.881</v>
      </c>
      <c r="I84" s="25">
        <v>13.881</v>
      </c>
      <c r="J84" s="25">
        <v>13.881</v>
      </c>
      <c r="K84" s="25">
        <v>1399.71836354679</v>
      </c>
      <c r="L84" s="25"/>
      <c r="M84" s="25">
        <v>24467.649582599999</v>
      </c>
      <c r="N84" s="25">
        <f t="shared" si="49"/>
        <v>71746.624802444552</v>
      </c>
      <c r="O84" s="25">
        <f t="shared" si="50"/>
        <v>1.9509187608489404</v>
      </c>
      <c r="P84" s="25">
        <v>5.7206899208749089</v>
      </c>
      <c r="Q84" s="25">
        <f t="shared" si="51"/>
        <v>116950.60740629805</v>
      </c>
      <c r="R84" s="8">
        <v>0.36497588010353021</v>
      </c>
      <c r="S84" s="8">
        <v>4.2298961752480213E-3</v>
      </c>
      <c r="T84" s="24">
        <v>7651.1513655248136</v>
      </c>
      <c r="U84" s="24">
        <v>1577.152260961514</v>
      </c>
      <c r="V84" s="24">
        <f t="shared" si="36"/>
        <v>1469.0315396437352</v>
      </c>
      <c r="W84" s="24">
        <v>7603.0000780409191</v>
      </c>
      <c r="X84" s="24">
        <v>7670.0691678659268</v>
      </c>
      <c r="Y84" s="25">
        <v>2.7288884233536508</v>
      </c>
      <c r="Z84" s="109">
        <v>5.4370511323572263E-2</v>
      </c>
      <c r="AA84" s="110">
        <f t="shared" si="37"/>
        <v>7126.6313017183447</v>
      </c>
      <c r="AB84" s="24">
        <f t="shared" si="38"/>
        <v>11541.121223354428</v>
      </c>
      <c r="AC84" s="24">
        <v>10749.92662383982</v>
      </c>
      <c r="AD84" s="24">
        <f t="shared" si="39"/>
        <v>10749.92662383982</v>
      </c>
      <c r="AE84" s="24">
        <f t="shared" si="40"/>
        <v>1580.0394029204056</v>
      </c>
      <c r="AF84" s="24">
        <f t="shared" si="41"/>
        <v>12329.966026760225</v>
      </c>
      <c r="AG84" s="24">
        <f t="shared" si="42"/>
        <v>9169.8872209194142</v>
      </c>
      <c r="AH84" s="111">
        <v>3889.9698578296138</v>
      </c>
      <c r="AI84" s="24">
        <f t="shared" si="60"/>
        <v>3623.2953221214739</v>
      </c>
      <c r="AJ84" s="24">
        <f t="shared" si="52"/>
        <v>95.473873520749621</v>
      </c>
      <c r="AK84" s="112">
        <v>190.94774704149924</v>
      </c>
      <c r="AL84" s="8">
        <v>1.626965991382171</v>
      </c>
      <c r="AM84" s="8">
        <f t="shared" si="53"/>
        <v>3.1219830738521359E-2</v>
      </c>
      <c r="AN84" s="94">
        <v>6.2439661477042718E-2</v>
      </c>
      <c r="AO84" s="24">
        <v>1641.2449444610827</v>
      </c>
      <c r="AP84" s="24">
        <f t="shared" si="61"/>
        <v>1528.7303879108447</v>
      </c>
      <c r="AQ84" s="24">
        <f t="shared" si="54"/>
        <v>22.742952344441299</v>
      </c>
      <c r="AR84" s="112">
        <v>45.485904688882599</v>
      </c>
      <c r="AS84" s="24">
        <v>3340.9557172234317</v>
      </c>
      <c r="AT84" s="24">
        <f t="shared" si="62"/>
        <v>3111.918514552377</v>
      </c>
      <c r="AU84" s="24">
        <f t="shared" si="55"/>
        <v>72.431475262239815</v>
      </c>
      <c r="AV84" s="112">
        <v>144.86295052447963</v>
      </c>
      <c r="AW84" s="24">
        <v>494.83400395456533</v>
      </c>
      <c r="AX84" s="24">
        <f t="shared" si="63"/>
        <v>460.91095748376063</v>
      </c>
      <c r="AY84" s="24">
        <f t="shared" si="56"/>
        <v>15.983344869836683</v>
      </c>
      <c r="AZ84" s="112">
        <v>31.966689739673367</v>
      </c>
      <c r="BA84" s="25">
        <f t="shared" si="59"/>
        <v>3.316758612675653</v>
      </c>
      <c r="BC84" s="24">
        <f t="shared" si="64"/>
        <v>66.294697174153811</v>
      </c>
      <c r="BD84" s="8">
        <v>42.683999999999997</v>
      </c>
      <c r="BE84" s="8">
        <v>4.2279999999999998</v>
      </c>
      <c r="BF84" s="8">
        <v>15.201000000000001</v>
      </c>
      <c r="BG84" s="8">
        <v>3.5979999999999999</v>
      </c>
      <c r="BH84" s="8">
        <v>8.8740000000000006</v>
      </c>
      <c r="BI84" s="8">
        <f t="shared" si="57"/>
        <v>12.111480400000001</v>
      </c>
      <c r="BJ84" s="8">
        <v>0.13500000000000001</v>
      </c>
      <c r="BK84" s="8">
        <v>6.8940000000000001</v>
      </c>
      <c r="BL84" s="8">
        <v>10.724</v>
      </c>
      <c r="BM84" s="8">
        <v>3.988</v>
      </c>
      <c r="BN84" s="8">
        <v>1.2549999999999999</v>
      </c>
      <c r="BO84" s="8">
        <v>0</v>
      </c>
      <c r="BP84" s="8">
        <v>0.90400000000000003</v>
      </c>
      <c r="BQ84" s="8">
        <v>1.5149999999999999</v>
      </c>
      <c r="BR84">
        <f t="shared" si="58"/>
        <v>7.36</v>
      </c>
      <c r="BS84">
        <v>-7.36</v>
      </c>
      <c r="BT84">
        <v>107.36</v>
      </c>
      <c r="BU84">
        <v>0.92400000000000004</v>
      </c>
      <c r="BV84" s="24">
        <v>534.5</v>
      </c>
      <c r="BW84" s="25">
        <v>81.335842798568166</v>
      </c>
      <c r="BX84" s="25">
        <v>81.869887101992177</v>
      </c>
      <c r="BY84" s="25">
        <v>80.748845490973082</v>
      </c>
      <c r="BZ84" s="24">
        <v>1176.8935236116999</v>
      </c>
      <c r="CA84">
        <v>6660</v>
      </c>
      <c r="CB84">
        <v>5980</v>
      </c>
      <c r="CC84">
        <v>7310</v>
      </c>
      <c r="CD84" s="25">
        <v>23.254809115122821</v>
      </c>
      <c r="CE84" s="25">
        <v>21.018776100753019</v>
      </c>
      <c r="CF84" s="95">
        <v>25.39219361415277</v>
      </c>
      <c r="CG84" s="8">
        <v>0.10719750063574369</v>
      </c>
      <c r="CH84" s="8">
        <v>0.89280249936425626</v>
      </c>
      <c r="CI84" s="8">
        <v>0.344299620224924</v>
      </c>
      <c r="CJ84" t="s">
        <v>759</v>
      </c>
      <c r="CK84" s="25">
        <v>84126.741556719906</v>
      </c>
      <c r="CL84" s="25">
        <v>82304.876056137102</v>
      </c>
      <c r="CM84" s="25">
        <v>86430.921388584</v>
      </c>
      <c r="CN84" s="25">
        <v>46.004626919352297</v>
      </c>
      <c r="CO84" s="25">
        <v>26267.403556923</v>
      </c>
      <c r="CP84" s="25">
        <v>337.32793331518099</v>
      </c>
      <c r="CQ84" s="25">
        <v>58.945514152659499</v>
      </c>
      <c r="CR84" s="25">
        <v>102.087368069649</v>
      </c>
      <c r="CS84" s="25">
        <v>597.891884769542</v>
      </c>
      <c r="CT84" s="25">
        <v>139.95279487427601</v>
      </c>
      <c r="CU84" s="25">
        <v>144.36681939079199</v>
      </c>
      <c r="CV84" s="25">
        <v>24.050199170464701</v>
      </c>
      <c r="CW84" s="25">
        <v>1.2629045566682799</v>
      </c>
      <c r="CX84" s="25">
        <v>28.323035038027999</v>
      </c>
      <c r="CY84" s="25">
        <v>1065.5242342311201</v>
      </c>
      <c r="CZ84" s="25">
        <v>36.725562657696102</v>
      </c>
      <c r="DA84" s="25">
        <v>329.49026014898999</v>
      </c>
      <c r="DB84" s="25">
        <v>69.289844967813096</v>
      </c>
      <c r="DC84" s="25">
        <v>0.43518583389080501</v>
      </c>
      <c r="DD84" s="25">
        <v>439.85572798143897</v>
      </c>
      <c r="DE84" s="25">
        <v>68.243308323071901</v>
      </c>
      <c r="DF84" s="25">
        <v>138.811890773518</v>
      </c>
      <c r="DG84" s="25">
        <v>16.554075933348301</v>
      </c>
      <c r="DH84" s="25">
        <v>67.250813169021896</v>
      </c>
      <c r="DI84" s="25">
        <v>14.147667039667001</v>
      </c>
      <c r="DJ84" s="25">
        <v>3.97857656240165</v>
      </c>
      <c r="DK84" s="25">
        <v>11.0075838887646</v>
      </c>
      <c r="DL84" s="25">
        <v>1.71203193747219</v>
      </c>
      <c r="DM84" s="25">
        <v>7.9942075781083801</v>
      </c>
      <c r="DN84" s="25">
        <v>1.3554813259213401</v>
      </c>
      <c r="DO84" s="25">
        <v>3.2139806227901802</v>
      </c>
      <c r="DP84" s="25">
        <v>0.42200016651647698</v>
      </c>
      <c r="DQ84" s="25">
        <v>2.4671934874940802</v>
      </c>
      <c r="DR84" s="25">
        <v>0.42360889587358003</v>
      </c>
      <c r="DS84" s="25">
        <v>7.8079325978519796</v>
      </c>
      <c r="DT84" s="25">
        <v>4.2888814642695801</v>
      </c>
      <c r="DU84" s="25">
        <v>2.12286782589862</v>
      </c>
      <c r="DV84" s="25">
        <v>5.96405847570019</v>
      </c>
      <c r="DW84" s="25">
        <v>1.66043972106823</v>
      </c>
      <c r="DX84" t="s">
        <v>760</v>
      </c>
      <c r="DY84" s="25">
        <v>2.0386422352351898</v>
      </c>
      <c r="DZ84" s="25">
        <v>65.612544822959407</v>
      </c>
      <c r="EA84" s="25">
        <v>228533.44445132901</v>
      </c>
      <c r="EB84" s="25">
        <v>299.80062045043002</v>
      </c>
      <c r="EC84" s="25">
        <v>181846</v>
      </c>
      <c r="ED84" s="25">
        <v>182636.17452252901</v>
      </c>
      <c r="EE84" s="25">
        <v>43.380288131334197</v>
      </c>
      <c r="EF84" s="25">
        <v>1713.17765358676</v>
      </c>
      <c r="EG84" s="25">
        <v>1904.6316464563799</v>
      </c>
      <c r="EH84" s="25">
        <v>5.2550433824675702</v>
      </c>
      <c r="EI84" s="25">
        <v>258.41152567461597</v>
      </c>
      <c r="EJ84" s="25">
        <v>6.84938583828154</v>
      </c>
      <c r="EK84" s="25">
        <v>122.665333931863</v>
      </c>
      <c r="EL84" s="25">
        <v>1904.6864692705999</v>
      </c>
      <c r="EM84" s="25">
        <v>132032.448196713</v>
      </c>
      <c r="EN84" s="25">
        <v>175.39937332450901</v>
      </c>
      <c r="EO84" s="25">
        <v>1386.95704537906</v>
      </c>
      <c r="EP84" s="25">
        <v>2.1921285694915298</v>
      </c>
      <c r="EQ84" s="25">
        <v>128.440564945185</v>
      </c>
    </row>
    <row r="85" spans="1:147" x14ac:dyDescent="0.2">
      <c r="A85" t="s">
        <v>918</v>
      </c>
      <c r="B85">
        <v>375</v>
      </c>
      <c r="C85">
        <v>375</v>
      </c>
      <c r="D85">
        <v>25</v>
      </c>
      <c r="E85" s="25">
        <v>37.097000000000001</v>
      </c>
      <c r="F85" s="25">
        <v>29.39</v>
      </c>
      <c r="G85" s="25">
        <f t="shared" si="48"/>
        <v>30.495666666666665</v>
      </c>
      <c r="H85" s="25">
        <v>10.574</v>
      </c>
      <c r="I85" s="25">
        <v>10.574</v>
      </c>
      <c r="J85" s="25">
        <v>10.574</v>
      </c>
      <c r="K85" s="25">
        <v>618.72307892722665</v>
      </c>
      <c r="L85" s="25"/>
      <c r="M85" s="25">
        <v>14264.507525833333</v>
      </c>
      <c r="N85" s="25">
        <f t="shared" si="49"/>
        <v>18968.086237401614</v>
      </c>
      <c r="O85" s="25">
        <f t="shared" si="50"/>
        <v>3.2619162059017706</v>
      </c>
      <c r="P85" s="25">
        <v>4.3375004556358201</v>
      </c>
      <c r="Q85" s="25">
        <f t="shared" si="51"/>
        <v>29551.494951118399</v>
      </c>
      <c r="R85" s="8">
        <v>0.27029848658141742</v>
      </c>
      <c r="S85" s="8">
        <v>2.6304978114708171E-3</v>
      </c>
      <c r="T85" s="24">
        <v>4314.6256838995023</v>
      </c>
      <c r="U85" s="24">
        <v>845.92710659101374</v>
      </c>
      <c r="V85" s="24">
        <f t="shared" si="36"/>
        <v>826.90821758652373</v>
      </c>
      <c r="W85" s="24">
        <v>4377.4250738436122</v>
      </c>
      <c r="X85" s="24">
        <v>4354.7771365284798</v>
      </c>
      <c r="Y85" s="25">
        <v>2.7173152310282291</v>
      </c>
      <c r="Z85" s="109">
        <v>5.4838929163569541E-2</v>
      </c>
      <c r="AA85" s="110">
        <f t="shared" si="37"/>
        <v>4217.6204143690156</v>
      </c>
      <c r="AB85" s="24">
        <f t="shared" si="38"/>
        <v>9514.5092040457512</v>
      </c>
      <c r="AC85" s="24">
        <v>9300.5955073761015</v>
      </c>
      <c r="AD85" s="24">
        <f t="shared" si="39"/>
        <v>9300.5955073761015</v>
      </c>
      <c r="AE85" s="24">
        <f t="shared" si="40"/>
        <v>860.39632375343353</v>
      </c>
      <c r="AF85" s="24">
        <f t="shared" si="41"/>
        <v>10160.991831129535</v>
      </c>
      <c r="AG85" s="24">
        <f t="shared" si="42"/>
        <v>8440.199183622668</v>
      </c>
      <c r="AH85" s="111">
        <v>5199.8835201462489</v>
      </c>
      <c r="AI85" s="24">
        <f t="shared" si="60"/>
        <v>5082.9750930070868</v>
      </c>
      <c r="AJ85" s="24">
        <f t="shared" si="52"/>
        <v>157.12785960159641</v>
      </c>
      <c r="AK85" s="112">
        <v>314.25571920319283</v>
      </c>
      <c r="AL85" s="8">
        <v>1.9321754214517928</v>
      </c>
      <c r="AM85" s="8">
        <f t="shared" si="53"/>
        <v>3.0115632543117679E-2</v>
      </c>
      <c r="AN85" s="94">
        <v>6.0231265086235358E-2</v>
      </c>
      <c r="AO85" s="24">
        <v>1634.8721564611692</v>
      </c>
      <c r="AP85" s="24">
        <f t="shared" si="61"/>
        <v>1598.1154999620423</v>
      </c>
      <c r="AQ85" s="24">
        <f t="shared" si="54"/>
        <v>18.385111976870036</v>
      </c>
      <c r="AR85" s="112">
        <v>36.770223953740071</v>
      </c>
      <c r="AS85" s="24">
        <v>3822.4701952403448</v>
      </c>
      <c r="AT85" s="24">
        <f t="shared" si="62"/>
        <v>3736.5300051225272</v>
      </c>
      <c r="AU85" s="24">
        <f t="shared" si="55"/>
        <v>67.441372986065232</v>
      </c>
      <c r="AV85" s="112">
        <v>134.88274597213046</v>
      </c>
      <c r="AW85" s="24">
        <v>617.99278738923613</v>
      </c>
      <c r="AX85" s="24">
        <f t="shared" si="63"/>
        <v>604.09852139710279</v>
      </c>
      <c r="AY85" s="24">
        <f t="shared" si="56"/>
        <v>18.925291204491419</v>
      </c>
      <c r="AZ85" s="112">
        <v>37.850582408982838</v>
      </c>
      <c r="BA85" s="25">
        <f t="shared" si="59"/>
        <v>2.6454550762118565</v>
      </c>
      <c r="BC85" s="24">
        <f t="shared" si="64"/>
        <v>45.3478533823357</v>
      </c>
      <c r="BD85" s="8">
        <v>43.055999999999997</v>
      </c>
      <c r="BE85" s="8">
        <v>4.2279999999999998</v>
      </c>
      <c r="BF85" s="8">
        <v>14.558</v>
      </c>
      <c r="BG85" s="8">
        <v>3.6240000000000001</v>
      </c>
      <c r="BH85" s="8">
        <v>9.1329999999999991</v>
      </c>
      <c r="BI85" s="8">
        <f t="shared" si="57"/>
        <v>12.3938752</v>
      </c>
      <c r="BJ85" s="8">
        <v>0.158</v>
      </c>
      <c r="BK85" s="8">
        <v>6.0860000000000003</v>
      </c>
      <c r="BL85" s="8">
        <v>11.079000000000001</v>
      </c>
      <c r="BM85" s="8">
        <v>3.2730000000000001</v>
      </c>
      <c r="BN85" s="8">
        <v>1.488</v>
      </c>
      <c r="BO85" s="8">
        <v>1E-3</v>
      </c>
      <c r="BP85" s="8">
        <v>1.446</v>
      </c>
      <c r="BQ85" s="8">
        <v>1.87</v>
      </c>
      <c r="BR85">
        <f t="shared" si="58"/>
        <v>2.2999999999999998</v>
      </c>
      <c r="BS85">
        <v>-2.2999999999999998</v>
      </c>
      <c r="BT85">
        <v>102.3</v>
      </c>
      <c r="BU85">
        <v>0.97599999999999998</v>
      </c>
      <c r="BV85" s="24">
        <v>593.1</v>
      </c>
      <c r="BW85" s="25">
        <v>79.074487878070912</v>
      </c>
      <c r="BX85" s="25">
        <v>79.420051792752872</v>
      </c>
      <c r="BY85" s="25">
        <v>81.562870053038878</v>
      </c>
      <c r="BZ85" s="24">
        <v>1147.77629119067</v>
      </c>
      <c r="CA85">
        <v>6930</v>
      </c>
      <c r="CB85">
        <v>6500</v>
      </c>
      <c r="CC85">
        <v>7330</v>
      </c>
      <c r="CD85" s="25">
        <v>24.142645753181409</v>
      </c>
      <c r="CE85" s="25">
        <v>22.72868369997698</v>
      </c>
      <c r="CF85" s="95">
        <v>25.457959291045999</v>
      </c>
      <c r="CG85" s="8">
        <v>0.14447808314857899</v>
      </c>
      <c r="CH85" s="8">
        <v>0.85552191685142098</v>
      </c>
      <c r="CI85" s="8">
        <v>0.86814393183224547</v>
      </c>
      <c r="CJ85" t="s">
        <v>762</v>
      </c>
      <c r="CK85" s="25">
        <v>82438.248261846602</v>
      </c>
      <c r="CL85" s="25">
        <v>81816.309963086504</v>
      </c>
      <c r="CM85" s="25">
        <v>86592.415320507207</v>
      </c>
      <c r="CN85" s="25">
        <v>48.440183996989902</v>
      </c>
      <c r="CO85" s="25">
        <v>25050.582673574499</v>
      </c>
      <c r="CP85" s="25">
        <v>358.54457310224001</v>
      </c>
      <c r="CQ85" s="25">
        <v>14.1526024998448</v>
      </c>
      <c r="CR85" s="25">
        <v>92.583421489927204</v>
      </c>
      <c r="CS85" s="25">
        <v>371.16295830706201</v>
      </c>
      <c r="CT85" s="25">
        <v>144.32643582415901</v>
      </c>
      <c r="CU85" s="25">
        <v>167.13967687530001</v>
      </c>
      <c r="CV85" s="25">
        <v>24.491363672690898</v>
      </c>
      <c r="CW85" s="25">
        <v>1.4929008150485299</v>
      </c>
      <c r="CX85" s="25">
        <v>33.207083522893399</v>
      </c>
      <c r="CY85" s="25">
        <v>1339.1734158046199</v>
      </c>
      <c r="CZ85" s="25">
        <v>37.625810768140198</v>
      </c>
      <c r="DA85" s="25">
        <v>368.15097246074299</v>
      </c>
      <c r="DB85" s="25">
        <v>83.421089968719301</v>
      </c>
      <c r="DC85" s="25">
        <v>14.684135457490701</v>
      </c>
      <c r="DD85" s="25">
        <v>551.54767667290798</v>
      </c>
      <c r="DE85" s="25">
        <v>85.783434331910399</v>
      </c>
      <c r="DF85" s="25">
        <v>169.26854884450299</v>
      </c>
      <c r="DG85" s="25">
        <v>19.559512154201901</v>
      </c>
      <c r="DH85" s="25">
        <v>82.592322350453202</v>
      </c>
      <c r="DI85" s="25">
        <v>14.5420596271116</v>
      </c>
      <c r="DJ85" s="25">
        <v>4.8152335651056797</v>
      </c>
      <c r="DK85" s="25">
        <v>12.226156548477</v>
      </c>
      <c r="DL85" s="25">
        <v>1.5876642378082</v>
      </c>
      <c r="DM85" s="25">
        <v>8.8750456782406708</v>
      </c>
      <c r="DN85" s="25">
        <v>1.3581636853399599</v>
      </c>
      <c r="DO85" s="25">
        <v>3.68502642120656</v>
      </c>
      <c r="DP85" s="25">
        <v>0.48148434832034298</v>
      </c>
      <c r="DQ85" s="25">
        <v>2.3465944602839199</v>
      </c>
      <c r="DR85" s="25">
        <v>0.31353284047680202</v>
      </c>
      <c r="DS85" s="25">
        <v>9.7496936624352593</v>
      </c>
      <c r="DT85" s="25">
        <v>5.12723629594523</v>
      </c>
      <c r="DU85" s="25">
        <v>2.7334854590319702</v>
      </c>
      <c r="DV85" s="25">
        <v>7.3825440784816596</v>
      </c>
      <c r="DW85" s="25">
        <v>2.1451445472285</v>
      </c>
      <c r="DX85" t="s">
        <v>773</v>
      </c>
      <c r="DY85" s="25">
        <v>2.3077069150753799</v>
      </c>
      <c r="DZ85" s="25">
        <v>85.687372797517895</v>
      </c>
      <c r="EA85" s="25">
        <v>265768.37388779799</v>
      </c>
      <c r="EB85" s="25">
        <v>217.15488676264201</v>
      </c>
      <c r="EC85" s="25">
        <v>181202</v>
      </c>
      <c r="ED85" s="25">
        <v>180176.92854433399</v>
      </c>
      <c r="EE85" s="25">
        <v>170.211268715773</v>
      </c>
      <c r="EF85" s="25">
        <v>1757.45744729798</v>
      </c>
      <c r="EG85" s="25">
        <v>1890.0500968188301</v>
      </c>
      <c r="EH85" s="25">
        <v>4.6008231965831703</v>
      </c>
      <c r="EI85" s="25">
        <v>165.635435078916</v>
      </c>
      <c r="EJ85" s="25">
        <v>5.0445013749787897</v>
      </c>
      <c r="EK85" s="25">
        <v>48.184257676973701</v>
      </c>
      <c r="EL85" s="25">
        <v>2096.7363908371499</v>
      </c>
      <c r="EM85" s="25">
        <v>149620.34615203901</v>
      </c>
      <c r="EN85" s="25">
        <v>208.58414970436201</v>
      </c>
      <c r="EO85" s="25">
        <v>1025.3196578049201</v>
      </c>
      <c r="EP85" s="25">
        <v>2.2504327062520999</v>
      </c>
      <c r="EQ85" s="25">
        <v>140.21262016548101</v>
      </c>
    </row>
    <row r="86" spans="1:147" x14ac:dyDescent="0.2">
      <c r="A86" t="s">
        <v>919</v>
      </c>
      <c r="B86">
        <v>30</v>
      </c>
      <c r="C86">
        <v>30</v>
      </c>
      <c r="D86">
        <v>23</v>
      </c>
      <c r="E86" s="25">
        <v>47.738</v>
      </c>
      <c r="F86" s="25">
        <v>34.29</v>
      </c>
      <c r="G86" s="25">
        <f t="shared" si="48"/>
        <v>35.009333333333331</v>
      </c>
      <c r="H86" s="25">
        <v>11.772</v>
      </c>
      <c r="I86" s="25">
        <v>11.772</v>
      </c>
      <c r="J86" s="25">
        <v>11.772</v>
      </c>
      <c r="K86" s="25">
        <v>853.74693582912005</v>
      </c>
      <c r="L86" s="25"/>
      <c r="M86" s="25">
        <v>19703.2532274</v>
      </c>
      <c r="N86" s="25">
        <f t="shared" si="49"/>
        <v>35135.183820373197</v>
      </c>
      <c r="O86" s="25">
        <f t="shared" si="50"/>
        <v>2.4298917580561326</v>
      </c>
      <c r="P86" s="25">
        <v>4.3330252419527913</v>
      </c>
      <c r="Q86" s="25">
        <f t="shared" si="51"/>
        <v>55582.877354495395</v>
      </c>
      <c r="R86" s="8">
        <v>0.25300486048190279</v>
      </c>
      <c r="S86" s="8">
        <v>2.0263209037574559E-3</v>
      </c>
      <c r="T86" s="24">
        <v>4092.6966766346241</v>
      </c>
      <c r="U86" s="24">
        <v>813.10124146981286</v>
      </c>
      <c r="V86" s="24">
        <f t="shared" si="36"/>
        <v>764.76790958409788</v>
      </c>
      <c r="W86" s="24">
        <v>4059.1293259343338</v>
      </c>
      <c r="X86" s="24">
        <v>4093.3055539422212</v>
      </c>
      <c r="Y86" s="25">
        <v>2.6786164072786458</v>
      </c>
      <c r="Z86" s="109">
        <v>5.8525152624020117E-2</v>
      </c>
      <c r="AA86" s="110">
        <f t="shared" si="37"/>
        <v>3849.4137289640935</v>
      </c>
      <c r="AB86" s="24">
        <f t="shared" si="38"/>
        <v>7262.0030926838954</v>
      </c>
      <c r="AC86" s="24">
        <v>6830.3264603874113</v>
      </c>
      <c r="AD86" s="24">
        <f t="shared" si="39"/>
        <v>6830.3264603874113</v>
      </c>
      <c r="AE86" s="24">
        <f t="shared" si="40"/>
        <v>818.70110747627166</v>
      </c>
      <c r="AF86" s="24">
        <f t="shared" si="41"/>
        <v>7649.0275678636826</v>
      </c>
      <c r="AG86" s="24">
        <f t="shared" si="42"/>
        <v>6011.62535291114</v>
      </c>
      <c r="AH86" s="111">
        <v>3169.3064160492718</v>
      </c>
      <c r="AI86" s="24">
        <f t="shared" si="60"/>
        <v>2980.9127314233183</v>
      </c>
      <c r="AJ86" s="24">
        <f t="shared" si="52"/>
        <v>95.592230349138745</v>
      </c>
      <c r="AK86" s="112">
        <v>191.18446069827749</v>
      </c>
      <c r="AL86" s="8">
        <v>2.5477583077374732</v>
      </c>
      <c r="AM86" s="8">
        <f t="shared" si="53"/>
        <v>4.6591657049345321E-2</v>
      </c>
      <c r="AN86" s="94">
        <v>9.3183314098690642E-2</v>
      </c>
      <c r="AO86" s="24">
        <v>1745.1415303329088</v>
      </c>
      <c r="AP86" s="24">
        <f t="shared" si="61"/>
        <v>1641.4047501250084</v>
      </c>
      <c r="AQ86" s="24">
        <f t="shared" si="54"/>
        <v>25.5766018350505</v>
      </c>
      <c r="AR86" s="112">
        <v>51.153203670101</v>
      </c>
      <c r="AS86" s="24">
        <v>3723.5861640936937</v>
      </c>
      <c r="AT86" s="24">
        <f t="shared" si="62"/>
        <v>3502.2443228872216</v>
      </c>
      <c r="AU86" s="24">
        <f t="shared" si="55"/>
        <v>71.59802388062019</v>
      </c>
      <c r="AV86" s="112">
        <v>143.19604776124038</v>
      </c>
      <c r="AW86" s="24">
        <v>729.8370811064209</v>
      </c>
      <c r="AX86" s="24">
        <f t="shared" si="63"/>
        <v>686.45323655607694</v>
      </c>
      <c r="AY86" s="24">
        <f t="shared" si="56"/>
        <v>20.87694533017627</v>
      </c>
      <c r="AZ86" s="112">
        <v>41.753890660352539</v>
      </c>
      <c r="BA86" s="25">
        <f t="shared" si="59"/>
        <v>2.3911384821490613</v>
      </c>
      <c r="BC86" s="24">
        <f t="shared" si="64"/>
        <v>56.357682920264949</v>
      </c>
      <c r="BD86" s="8">
        <v>43.094000000000001</v>
      </c>
      <c r="BE86" s="8">
        <v>3.86</v>
      </c>
      <c r="BF86" s="8">
        <v>14.228</v>
      </c>
      <c r="BG86" s="8">
        <v>3.7170000000000001</v>
      </c>
      <c r="BH86" s="8">
        <v>8.9350000000000005</v>
      </c>
      <c r="BI86" s="8">
        <f t="shared" si="57"/>
        <v>12.279556600000001</v>
      </c>
      <c r="BJ86" s="8">
        <v>0.14899999999999999</v>
      </c>
      <c r="BK86" s="8">
        <v>6.2270000000000003</v>
      </c>
      <c r="BL86" s="8">
        <v>11.565</v>
      </c>
      <c r="BM86" s="8">
        <v>3.5129999999999999</v>
      </c>
      <c r="BN86" s="8">
        <v>1.3939999999999999</v>
      </c>
      <c r="BO86" s="8">
        <v>4.0000000000000001E-3</v>
      </c>
      <c r="BP86" s="8">
        <v>0.93700000000000006</v>
      </c>
      <c r="BQ86" s="8">
        <v>2.3759999999999999</v>
      </c>
      <c r="BR86">
        <f t="shared" si="58"/>
        <v>6.32</v>
      </c>
      <c r="BS86">
        <v>-6.32</v>
      </c>
      <c r="BT86">
        <v>106.32</v>
      </c>
      <c r="BU86">
        <v>0.93300000000000005</v>
      </c>
      <c r="BV86" s="24">
        <v>605.1</v>
      </c>
      <c r="BW86" s="25">
        <v>82.276965344030799</v>
      </c>
      <c r="BX86" s="25">
        <v>80.151623234659354</v>
      </c>
      <c r="BY86" s="25">
        <v>81.097427402330453</v>
      </c>
      <c r="BZ86" s="24">
        <v>1141.8731249721</v>
      </c>
      <c r="CA86">
        <v>5160</v>
      </c>
      <c r="CB86">
        <v>4760</v>
      </c>
      <c r="CC86">
        <v>5540</v>
      </c>
      <c r="CD86" s="25">
        <v>18.322383348130611</v>
      </c>
      <c r="CE86" s="25">
        <v>17.007069810266021</v>
      </c>
      <c r="CF86" s="95">
        <v>19.571931209101969</v>
      </c>
      <c r="CG86" s="8">
        <v>0.25936831090283119</v>
      </c>
      <c r="CH86" s="8">
        <v>0.7406316890971687</v>
      </c>
      <c r="CI86" s="8"/>
      <c r="CJ86" t="s">
        <v>775</v>
      </c>
      <c r="CK86" s="25">
        <v>82426.534080037207</v>
      </c>
      <c r="CL86" s="25">
        <v>88612.4958788808</v>
      </c>
      <c r="CM86" s="25">
        <v>90948.048607543402</v>
      </c>
      <c r="CN86" s="25">
        <v>38.784886722105099</v>
      </c>
      <c r="CO86" s="25">
        <v>25189.606228861699</v>
      </c>
      <c r="CP86" s="25">
        <v>356.62375941708899</v>
      </c>
      <c r="CQ86" s="25">
        <v>26.6620116871295</v>
      </c>
      <c r="CR86" s="25">
        <v>44.958097515035199</v>
      </c>
      <c r="CS86" s="25">
        <v>153.97719838849699</v>
      </c>
      <c r="CT86" s="25">
        <v>150.79877837281401</v>
      </c>
      <c r="CU86" s="25">
        <v>125.852043301235</v>
      </c>
      <c r="CV86" s="25">
        <v>23.959025297743</v>
      </c>
      <c r="CW86" s="25">
        <v>2.8018666557862302</v>
      </c>
      <c r="CX86" s="25">
        <v>35.725974282744097</v>
      </c>
      <c r="CY86" s="25">
        <v>1121.1899132087999</v>
      </c>
      <c r="CZ86" s="25">
        <v>35.676979641697898</v>
      </c>
      <c r="DA86" s="25">
        <v>324.064372811483</v>
      </c>
      <c r="DB86" s="25">
        <v>76.235430399848198</v>
      </c>
      <c r="DC86" s="25">
        <v>3.5640958010027699</v>
      </c>
      <c r="DD86" s="25">
        <v>508.37056509554702</v>
      </c>
      <c r="DE86" s="25">
        <v>74.055189633881099</v>
      </c>
      <c r="DF86" s="25">
        <v>143.66393084199899</v>
      </c>
      <c r="DG86" s="25">
        <v>17.670486639878199</v>
      </c>
      <c r="DH86" s="25">
        <v>66.231641163899496</v>
      </c>
      <c r="DI86" s="25">
        <v>12.9002417458933</v>
      </c>
      <c r="DJ86" s="25">
        <v>3.81128200690573</v>
      </c>
      <c r="DK86" s="25">
        <v>9.6075803756754095</v>
      </c>
      <c r="DL86" s="25">
        <v>1.51275971703001</v>
      </c>
      <c r="DM86" s="25">
        <v>6.9926034368999899</v>
      </c>
      <c r="DN86" s="25">
        <v>1.2675652279498999</v>
      </c>
      <c r="DO86" s="25">
        <v>3.2642257456307799</v>
      </c>
      <c r="DP86" s="25">
        <v>0.33776670711741502</v>
      </c>
      <c r="DQ86" s="25">
        <v>2.3561587996887901</v>
      </c>
      <c r="DR86" s="25">
        <v>0.46975068745214599</v>
      </c>
      <c r="DS86" s="25">
        <v>6.8768920019661302</v>
      </c>
      <c r="DT86" s="25">
        <v>4.5723866970900904</v>
      </c>
      <c r="DU86" s="25">
        <v>2.8449167217367699</v>
      </c>
      <c r="DV86" s="25">
        <v>6.4588260573598104</v>
      </c>
      <c r="DW86" s="25">
        <v>1.93778855096456</v>
      </c>
      <c r="DX86" t="s">
        <v>786</v>
      </c>
      <c r="DY86" s="25">
        <v>2.51842856440215</v>
      </c>
      <c r="DZ86" s="25">
        <v>86.586416507887293</v>
      </c>
      <c r="EA86" s="25">
        <v>261838.29446238599</v>
      </c>
      <c r="EB86" s="25">
        <v>217.269886309188</v>
      </c>
      <c r="EC86" s="25">
        <v>182818.61172045299</v>
      </c>
      <c r="ED86" s="25">
        <v>183370.030234292</v>
      </c>
      <c r="EE86" s="25">
        <v>79.714660216087793</v>
      </c>
      <c r="EF86" s="25">
        <v>2143.03521194021</v>
      </c>
      <c r="EG86" s="25">
        <v>2237.43928342343</v>
      </c>
      <c r="EH86" s="25">
        <v>5.0106029736560798</v>
      </c>
      <c r="EI86" s="25">
        <v>142.80351994309001</v>
      </c>
      <c r="EJ86" s="25">
        <v>5.4214520602814904</v>
      </c>
      <c r="EK86" s="25">
        <v>82.731281824590397</v>
      </c>
      <c r="EL86" s="25">
        <v>1960.4268732893399</v>
      </c>
      <c r="EM86" s="25">
        <v>139779.828352137</v>
      </c>
      <c r="EN86" s="25">
        <v>201.60345296446701</v>
      </c>
      <c r="EO86" s="25">
        <v>1218.0950254378099</v>
      </c>
      <c r="EP86" s="25">
        <v>4.2272910387860803</v>
      </c>
      <c r="EQ86" s="25">
        <v>134.54868509451899</v>
      </c>
    </row>
    <row r="87" spans="1:147" x14ac:dyDescent="0.2">
      <c r="A87" t="s">
        <v>920</v>
      </c>
      <c r="B87">
        <v>372</v>
      </c>
      <c r="C87">
        <v>372</v>
      </c>
      <c r="D87">
        <v>20</v>
      </c>
      <c r="E87" s="25">
        <v>73.543000000000006</v>
      </c>
      <c r="F87" s="25">
        <v>61.991999999999997</v>
      </c>
      <c r="G87" s="25">
        <f t="shared" si="48"/>
        <v>51.844999999999999</v>
      </c>
      <c r="H87" s="25">
        <v>19.881</v>
      </c>
      <c r="I87" s="25">
        <v>19.881</v>
      </c>
      <c r="J87" s="25">
        <v>19.881</v>
      </c>
      <c r="K87" s="25">
        <v>4112.3784401667899</v>
      </c>
      <c r="L87" s="25"/>
      <c r="M87" s="25">
        <v>47718.346132800005</v>
      </c>
      <c r="N87" s="25">
        <f t="shared" si="49"/>
        <v>161687.65107772619</v>
      </c>
      <c r="O87" s="25">
        <f t="shared" si="50"/>
        <v>2.5434091056155519</v>
      </c>
      <c r="P87" s="25">
        <v>8.6180238282400943</v>
      </c>
      <c r="Q87" s="25">
        <f t="shared" si="51"/>
        <v>249421.40931883894</v>
      </c>
      <c r="R87" s="8">
        <v>0.36541253970140503</v>
      </c>
      <c r="S87" s="8">
        <v>7.7418183646735528E-3</v>
      </c>
      <c r="T87" s="24">
        <v>11688.44919863983</v>
      </c>
      <c r="U87" s="24">
        <v>2368.169649989773</v>
      </c>
      <c r="V87" s="24">
        <f t="shared" si="36"/>
        <v>2257.9802154746121</v>
      </c>
      <c r="W87" s="24">
        <v>11642.73770344482</v>
      </c>
      <c r="X87" s="24">
        <v>11658.11482999773</v>
      </c>
      <c r="Y87" s="25">
        <v>2.694227369915676</v>
      </c>
      <c r="Z87" s="109">
        <v>5.6451105931859452E-2</v>
      </c>
      <c r="AA87" s="110">
        <f t="shared" si="37"/>
        <v>11144.593057436909</v>
      </c>
      <c r="AB87" s="24">
        <f t="shared" si="38"/>
        <v>16501.158350560643</v>
      </c>
      <c r="AC87" s="24">
        <v>15733.36989946667</v>
      </c>
      <c r="AD87" s="24">
        <f t="shared" si="39"/>
        <v>15733.36989946667</v>
      </c>
      <c r="AE87" s="24">
        <f t="shared" si="40"/>
        <v>2371.4399369348248</v>
      </c>
      <c r="AF87" s="24">
        <f t="shared" si="41"/>
        <v>18104.809836401495</v>
      </c>
      <c r="AG87" s="24">
        <f t="shared" si="42"/>
        <v>13361.929962531845</v>
      </c>
      <c r="AH87" s="111">
        <v>4812.7091519208125</v>
      </c>
      <c r="AI87" s="24">
        <f t="shared" si="60"/>
        <v>4588.7768420297607</v>
      </c>
      <c r="AJ87" s="24">
        <f t="shared" si="52"/>
        <v>124.49852752848469</v>
      </c>
      <c r="AK87" s="112">
        <v>248.99705505696937</v>
      </c>
      <c r="AL87" s="8">
        <v>2.2125009069462269</v>
      </c>
      <c r="AM87" s="8">
        <f t="shared" si="53"/>
        <v>3.824376569892899E-2</v>
      </c>
      <c r="AN87" s="94">
        <v>7.648753139785798E-2</v>
      </c>
      <c r="AO87" s="24">
        <v>1710.2525071424009</v>
      </c>
      <c r="AP87" s="24">
        <f t="shared" si="61"/>
        <v>1630.6755407536241</v>
      </c>
      <c r="AQ87" s="24">
        <f t="shared" si="54"/>
        <v>28.140309142501721</v>
      </c>
      <c r="AR87" s="112">
        <v>56.280618285003442</v>
      </c>
      <c r="AS87" s="24">
        <v>3352.0834160850118</v>
      </c>
      <c r="AT87" s="24">
        <f t="shared" si="62"/>
        <v>3196.1130969536725</v>
      </c>
      <c r="AU87" s="24">
        <f t="shared" si="55"/>
        <v>62.813202764660673</v>
      </c>
      <c r="AV87" s="112">
        <v>125.62640552932135</v>
      </c>
      <c r="AW87" s="24">
        <v>532.22520352677157</v>
      </c>
      <c r="AX87" s="24">
        <f t="shared" si="63"/>
        <v>507.4611017608425</v>
      </c>
      <c r="AY87" s="24">
        <f t="shared" si="56"/>
        <v>15.703342352520727</v>
      </c>
      <c r="AZ87" s="112">
        <v>31.406684705041453</v>
      </c>
      <c r="BA87" s="25">
        <f t="shared" si="59"/>
        <v>3.2134000716416149</v>
      </c>
      <c r="BB87">
        <v>1</v>
      </c>
      <c r="BC87" s="24">
        <f t="shared" si="64"/>
        <v>70.834113280554661</v>
      </c>
      <c r="BD87" s="8">
        <v>43.444000000000003</v>
      </c>
      <c r="BE87" s="8">
        <v>3.7050000000000001</v>
      </c>
      <c r="BF87" s="8">
        <v>14.651</v>
      </c>
      <c r="BG87" s="8">
        <v>3.661</v>
      </c>
      <c r="BH87" s="8">
        <v>9.0090000000000003</v>
      </c>
      <c r="BI87" s="8">
        <f t="shared" si="57"/>
        <v>12.303167800000001</v>
      </c>
      <c r="BJ87" s="8">
        <v>0.16</v>
      </c>
      <c r="BK87" s="8">
        <v>6.258</v>
      </c>
      <c r="BL87" s="8">
        <v>11.153</v>
      </c>
      <c r="BM87" s="8">
        <v>3.7130000000000001</v>
      </c>
      <c r="BN87" s="8">
        <v>1.2150000000000001</v>
      </c>
      <c r="BO87" s="8">
        <v>5.0000000000000001E-3</v>
      </c>
      <c r="BP87" s="8">
        <v>0.90900000000000003</v>
      </c>
      <c r="BQ87" s="8">
        <v>2.1190000000000002</v>
      </c>
      <c r="BR87">
        <f t="shared" si="58"/>
        <v>4.88</v>
      </c>
      <c r="BS87">
        <v>-4.88</v>
      </c>
      <c r="BT87">
        <v>104.88</v>
      </c>
      <c r="BU87">
        <v>0.94699999999999995</v>
      </c>
      <c r="BV87" s="24">
        <v>550.4</v>
      </c>
      <c r="BW87" s="25">
        <v>79.718193613740709</v>
      </c>
      <c r="BX87" s="25">
        <v>80.096757896522448</v>
      </c>
      <c r="BY87" s="25">
        <v>79.613033319985291</v>
      </c>
      <c r="BZ87" s="24">
        <v>1149.5398478386201</v>
      </c>
      <c r="CA87">
        <v>8980</v>
      </c>
      <c r="CB87">
        <v>8130</v>
      </c>
      <c r="CC87">
        <v>9780</v>
      </c>
      <c r="CD87" s="25">
        <v>30.883627634737429</v>
      </c>
      <c r="CE87" s="25">
        <v>28.088586366775179</v>
      </c>
      <c r="CF87" s="95">
        <v>33.514254710466602</v>
      </c>
      <c r="CG87" s="8">
        <v>0.14159456520748251</v>
      </c>
      <c r="CH87" s="8">
        <v>0.85840543479251752</v>
      </c>
      <c r="CI87" s="8">
        <v>0.5235453765146354</v>
      </c>
      <c r="CJ87" t="s">
        <v>799</v>
      </c>
      <c r="CK87" s="25">
        <v>80390.162031456406</v>
      </c>
      <c r="CL87" s="25">
        <v>83233.051575512203</v>
      </c>
      <c r="CM87" s="25">
        <v>84093.987729102504</v>
      </c>
      <c r="CN87" s="25">
        <v>33.098507120170403</v>
      </c>
      <c r="CO87" s="25">
        <v>23098.495217084299</v>
      </c>
      <c r="CP87" s="25">
        <v>303.11877039556202</v>
      </c>
      <c r="CQ87" s="25">
        <v>46.038246651194299</v>
      </c>
      <c r="CR87" s="25">
        <v>34.878074989903801</v>
      </c>
      <c r="CS87" s="25">
        <v>53.831486822900601</v>
      </c>
      <c r="CT87" s="25">
        <v>88.165277671457901</v>
      </c>
      <c r="CU87" s="25">
        <v>107.76783101335501</v>
      </c>
      <c r="CV87" s="25">
        <v>23.851624641288399</v>
      </c>
      <c r="CW87" s="25">
        <v>1.5661281212779501</v>
      </c>
      <c r="CX87" s="25">
        <v>27.222197114927301</v>
      </c>
      <c r="CY87" s="25">
        <v>1043.37764368435</v>
      </c>
      <c r="CZ87" s="25">
        <v>34.671782654639898</v>
      </c>
      <c r="DA87" s="25">
        <v>336.198292069057</v>
      </c>
      <c r="DB87" s="25">
        <v>67.860467387608395</v>
      </c>
      <c r="DC87" s="25">
        <v>0.40826579204695901</v>
      </c>
      <c r="DD87" s="25">
        <v>434.137714834777</v>
      </c>
      <c r="DE87" s="25">
        <v>69.795359326488693</v>
      </c>
      <c r="DF87" s="25">
        <v>141.46359090418801</v>
      </c>
      <c r="DG87" s="25">
        <v>16.5805922882065</v>
      </c>
      <c r="DH87" s="25">
        <v>65.537775196812404</v>
      </c>
      <c r="DI87" s="25">
        <v>14.207574519287199</v>
      </c>
      <c r="DJ87" s="25">
        <v>4.0167126269799001</v>
      </c>
      <c r="DK87" s="25">
        <v>11.450149901858801</v>
      </c>
      <c r="DL87" s="25">
        <v>1.61103350266197</v>
      </c>
      <c r="DM87" s="25">
        <v>7.4563097252727104</v>
      </c>
      <c r="DN87" s="25">
        <v>1.30376238911116</v>
      </c>
      <c r="DO87" s="25">
        <v>3.45289404174193</v>
      </c>
      <c r="DP87" s="25">
        <v>0.50571002013784105</v>
      </c>
      <c r="DQ87" s="25">
        <v>2.5887976216703499</v>
      </c>
      <c r="DR87" s="25">
        <v>0.42327867410540798</v>
      </c>
      <c r="DS87" s="25">
        <v>8.13207355821989</v>
      </c>
      <c r="DT87" s="25">
        <v>4.3521345579239998</v>
      </c>
      <c r="DU87" s="25">
        <v>3.2133408079748902</v>
      </c>
      <c r="DV87" s="25">
        <v>6.18812615861144</v>
      </c>
      <c r="DW87" s="25">
        <v>1.91211691079026</v>
      </c>
      <c r="DX87" t="s">
        <v>800</v>
      </c>
      <c r="DY87" s="25">
        <v>2.3711842050949499</v>
      </c>
      <c r="DZ87" s="25">
        <v>116.87239915505</v>
      </c>
      <c r="EA87" s="25">
        <v>230404.86006929199</v>
      </c>
      <c r="EB87" s="25">
        <v>257.83943171774098</v>
      </c>
      <c r="EC87" s="25">
        <v>181309.912987035</v>
      </c>
      <c r="ED87" s="25">
        <v>180472.00733915099</v>
      </c>
      <c r="EE87" s="25">
        <v>96.815311541339</v>
      </c>
      <c r="EF87" s="25">
        <v>1935.2097260461401</v>
      </c>
      <c r="EG87" s="25">
        <v>2100.14635640505</v>
      </c>
      <c r="EH87" s="25">
        <v>4.5001539044144003</v>
      </c>
      <c r="EI87" s="25">
        <v>166.13635657606801</v>
      </c>
      <c r="EJ87" s="25">
        <v>5.4303060762937303</v>
      </c>
      <c r="EK87" s="25">
        <v>68.431436863114598</v>
      </c>
      <c r="EL87" s="25">
        <v>2083.5801630655101</v>
      </c>
      <c r="EM87" s="25">
        <v>144920.48511807999</v>
      </c>
      <c r="EN87" s="25">
        <v>185.838733086377</v>
      </c>
      <c r="EO87" s="25">
        <v>1247.6258101575499</v>
      </c>
      <c r="EP87" s="25">
        <v>2.3850676526064598</v>
      </c>
      <c r="EQ87" s="25">
        <v>138.262410522811</v>
      </c>
    </row>
    <row r="88" spans="1:147" ht="16" customHeight="1" x14ac:dyDescent="0.2">
      <c r="A88" t="s">
        <v>921</v>
      </c>
      <c r="B88">
        <v>610</v>
      </c>
      <c r="C88">
        <v>610</v>
      </c>
      <c r="D88">
        <v>11</v>
      </c>
      <c r="E88" s="25">
        <v>36.472999999999999</v>
      </c>
      <c r="F88" s="25">
        <v>34.893999999999998</v>
      </c>
      <c r="G88" s="25">
        <f t="shared" si="48"/>
        <v>27.455666666666662</v>
      </c>
      <c r="H88" s="25">
        <v>14.263999999999999</v>
      </c>
      <c r="I88" s="25">
        <v>14.263999999999999</v>
      </c>
      <c r="J88" s="25">
        <v>14.263999999999999</v>
      </c>
      <c r="K88" s="25">
        <v>1518.8062939460265</v>
      </c>
      <c r="L88" s="25">
        <v>7306.2238352880004</v>
      </c>
      <c r="M88" s="25">
        <v>20.221713625332999</v>
      </c>
      <c r="N88" s="25">
        <f t="shared" si="49"/>
        <v>16460.43250513462</v>
      </c>
      <c r="O88" s="25">
        <f t="shared" si="50"/>
        <v>9.2270132845674269</v>
      </c>
      <c r="P88" s="25"/>
      <c r="Q88" s="25">
        <f t="shared" si="51"/>
        <v>28606.68016447626</v>
      </c>
      <c r="R88" s="8">
        <v>0.48969981417153802</v>
      </c>
      <c r="S88" s="8"/>
      <c r="T88" s="24"/>
      <c r="U88" s="24"/>
      <c r="V88" s="24"/>
      <c r="W88" s="24"/>
      <c r="X88" s="24"/>
      <c r="Y88" s="25">
        <v>2.7</v>
      </c>
      <c r="AA88" s="110"/>
      <c r="AB88" s="24"/>
      <c r="AC88" s="24"/>
      <c r="AD88" s="24"/>
      <c r="AE88" s="24"/>
      <c r="AF88" s="24"/>
      <c r="AG88" s="24"/>
      <c r="AH88" s="111"/>
      <c r="AI88" s="24"/>
      <c r="AJ88" s="24"/>
      <c r="AK88" s="112"/>
      <c r="AL88" s="8"/>
      <c r="AM88" s="8"/>
      <c r="AN88" s="94"/>
      <c r="AO88" s="24"/>
      <c r="AP88" s="24"/>
      <c r="AQ88" s="24"/>
      <c r="AR88" s="112"/>
      <c r="AS88" s="24"/>
      <c r="AT88" s="24"/>
      <c r="AU88" s="24"/>
      <c r="AV88" s="112"/>
      <c r="AW88" s="24"/>
      <c r="AX88" s="24"/>
      <c r="AY88" s="24"/>
      <c r="AZ88" s="112"/>
      <c r="BA88" s="25"/>
      <c r="BC88" s="24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S88"/>
      <c r="BV88" s="24"/>
      <c r="BW88" s="25"/>
      <c r="BX88" s="25">
        <v>80.096757896522448</v>
      </c>
      <c r="BY88" s="25">
        <v>79.613033319985291</v>
      </c>
      <c r="BZ88" s="24"/>
      <c r="CD88" s="25"/>
      <c r="CE88" s="25"/>
      <c r="CF88" s="95"/>
      <c r="CG88" s="8"/>
      <c r="CH88" s="8"/>
      <c r="CI88" s="8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</row>
    <row r="89" spans="1:147" x14ac:dyDescent="0.2">
      <c r="A89" t="s">
        <v>924</v>
      </c>
      <c r="B89">
        <v>430</v>
      </c>
      <c r="C89">
        <v>430</v>
      </c>
      <c r="D89">
        <v>11</v>
      </c>
      <c r="E89" s="25">
        <v>43.814999999999998</v>
      </c>
      <c r="F89" s="25">
        <v>36.555999999999997</v>
      </c>
      <c r="G89" s="25">
        <f t="shared" si="48"/>
        <v>30.456999999999997</v>
      </c>
      <c r="H89" s="25">
        <v>9.9149999999999991</v>
      </c>
      <c r="I89" s="25">
        <v>9.9149999999999991</v>
      </c>
      <c r="J89" s="25">
        <v>9.9149999999999991</v>
      </c>
      <c r="K89" s="25">
        <v>510.10144444124984</v>
      </c>
      <c r="L89" s="25">
        <v>3775.5713992650003</v>
      </c>
      <c r="M89" s="25">
        <v>5444.8881633349993</v>
      </c>
      <c r="N89" s="25">
        <f t="shared" si="49"/>
        <v>29908.862941904288</v>
      </c>
      <c r="O89" s="25">
        <f t="shared" si="50"/>
        <v>1.7055193486696016</v>
      </c>
      <c r="P89" s="25">
        <v>9.3684466813513438</v>
      </c>
      <c r="Q89" s="25">
        <f t="shared" si="51"/>
        <v>48272.246384418788</v>
      </c>
      <c r="R89" s="8">
        <v>0.40153997329942392</v>
      </c>
      <c r="S89" s="8">
        <v>1.8337700873325511E-2</v>
      </c>
      <c r="T89" s="24">
        <v>13932.614186247751</v>
      </c>
      <c r="U89" s="24">
        <v>2883.9123346543779</v>
      </c>
      <c r="V89" s="24">
        <f t="shared" si="36"/>
        <v>2883.9123346543779</v>
      </c>
      <c r="W89" s="24">
        <v>13824.656225673691</v>
      </c>
      <c r="X89" s="24">
        <v>13787.1335936792</v>
      </c>
      <c r="Y89" s="25">
        <v>2.7</v>
      </c>
      <c r="AA89" s="110">
        <f t="shared" ref="AA89:AA103" si="65">T89/(1+(BR89/100))</f>
        <v>13932.614186247751</v>
      </c>
      <c r="AB89" s="24"/>
      <c r="AC89" s="24"/>
      <c r="AD89" s="24"/>
      <c r="AE89" s="24"/>
      <c r="AF89" s="24"/>
      <c r="AG89" s="24"/>
      <c r="AH89" s="111"/>
      <c r="AI89" s="24"/>
      <c r="AJ89" s="24"/>
      <c r="AK89" s="112"/>
      <c r="AL89" s="8"/>
      <c r="AM89" s="8"/>
      <c r="AN89" s="94"/>
      <c r="AO89" s="24"/>
      <c r="AP89" s="24"/>
      <c r="AQ89" s="24"/>
      <c r="AR89" s="112"/>
      <c r="AS89" s="24"/>
      <c r="AT89" s="24"/>
      <c r="AU89" s="24"/>
      <c r="AV89" s="112"/>
      <c r="AW89" s="24"/>
      <c r="AX89" s="24"/>
      <c r="AY89" s="24"/>
      <c r="AZ89" s="112"/>
      <c r="BA89" s="25"/>
      <c r="BC89" s="24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S89"/>
      <c r="BV89" s="24"/>
      <c r="BW89" s="25"/>
      <c r="BX89" s="25">
        <v>80.096757896522448</v>
      </c>
      <c r="BY89" s="25">
        <v>79.613033319985291</v>
      </c>
      <c r="BZ89" s="24"/>
      <c r="CD89" s="25"/>
      <c r="CE89" s="25"/>
      <c r="CF89" s="95"/>
      <c r="CG89" s="8"/>
      <c r="CH89" s="8"/>
      <c r="CI89" s="8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</row>
    <row r="90" spans="1:147" x14ac:dyDescent="0.2">
      <c r="A90" t="s">
        <v>927</v>
      </c>
      <c r="B90">
        <v>125</v>
      </c>
      <c r="C90">
        <v>125</v>
      </c>
      <c r="D90">
        <v>26</v>
      </c>
      <c r="E90" s="25">
        <v>81.495999999999995</v>
      </c>
      <c r="F90" s="25">
        <v>65.97</v>
      </c>
      <c r="G90" s="25">
        <f t="shared" si="48"/>
        <v>57.822000000000003</v>
      </c>
      <c r="H90" s="25">
        <v>19.097999999999999</v>
      </c>
      <c r="I90" s="25">
        <v>19.097999999999999</v>
      </c>
      <c r="J90" s="25">
        <v>19.097999999999999</v>
      </c>
      <c r="K90" s="25">
        <v>3645.3737732104792</v>
      </c>
      <c r="L90" s="25"/>
      <c r="M90" s="25">
        <v>73153.40117279999</v>
      </c>
      <c r="N90" s="25">
        <f t="shared" si="49"/>
        <v>207454.60494900239</v>
      </c>
      <c r="O90" s="25">
        <f t="shared" si="50"/>
        <v>1.7571910607174062</v>
      </c>
      <c r="P90" s="25">
        <v>4.9831910953798655</v>
      </c>
      <c r="Q90" s="25">
        <f t="shared" si="51"/>
        <v>322102.86614089675</v>
      </c>
      <c r="R90" s="8">
        <v>0.39116977559036292</v>
      </c>
      <c r="S90" s="8">
        <v>3.3110651606981789E-3</v>
      </c>
      <c r="T90" s="24">
        <v>7219.5323796430994</v>
      </c>
      <c r="U90" s="24">
        <v>1427.9685154584131</v>
      </c>
      <c r="V90" s="24">
        <f t="shared" si="36"/>
        <v>1427.9685154584131</v>
      </c>
      <c r="W90" s="24">
        <v>7288.3310540454086</v>
      </c>
      <c r="X90" s="24">
        <v>7258.4251696312222</v>
      </c>
      <c r="Y90" s="25">
        <v>2.7</v>
      </c>
      <c r="AA90" s="110">
        <f t="shared" si="65"/>
        <v>7219.5323796430994</v>
      </c>
      <c r="AB90" s="24"/>
      <c r="AC90" s="24"/>
      <c r="AD90" s="24"/>
      <c r="AE90" s="24"/>
      <c r="AF90" s="24"/>
      <c r="AG90" s="24"/>
      <c r="AH90" s="111"/>
      <c r="AI90" s="24"/>
      <c r="AJ90" s="24"/>
      <c r="AK90" s="112"/>
      <c r="AL90" s="8"/>
      <c r="AM90" s="8"/>
      <c r="AN90" s="94"/>
      <c r="AO90" s="24"/>
      <c r="AP90" s="24"/>
      <c r="AQ90" s="24"/>
      <c r="AR90" s="112"/>
      <c r="AS90" s="24"/>
      <c r="AT90" s="24"/>
      <c r="AU90" s="24"/>
      <c r="AV90" s="112"/>
      <c r="AW90" s="24"/>
      <c r="AX90" s="24"/>
      <c r="AY90" s="24"/>
      <c r="AZ90" s="112"/>
      <c r="BA90" s="25"/>
      <c r="BC90" s="24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S90"/>
      <c r="BV90" s="24"/>
      <c r="BW90" s="25"/>
      <c r="BX90" s="25">
        <v>80.766399840306349</v>
      </c>
      <c r="BY90" s="25">
        <v>83.058846271392312</v>
      </c>
      <c r="BZ90" s="24"/>
      <c r="CD90" s="25"/>
      <c r="CE90" s="25"/>
      <c r="CF90" s="95"/>
      <c r="CG90" s="8"/>
      <c r="CH90" s="8"/>
      <c r="CI90" s="8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</row>
    <row r="91" spans="1:147" x14ac:dyDescent="0.2">
      <c r="A91" t="s">
        <v>928</v>
      </c>
      <c r="B91">
        <v>300</v>
      </c>
      <c r="C91">
        <v>300</v>
      </c>
      <c r="D91">
        <v>26</v>
      </c>
      <c r="E91" s="25">
        <v>59.194000000000003</v>
      </c>
      <c r="F91" s="25">
        <v>38.656999999999996</v>
      </c>
      <c r="G91" s="25">
        <f t="shared" si="48"/>
        <v>41.283666666666669</v>
      </c>
      <c r="H91" s="25">
        <v>13.279</v>
      </c>
      <c r="I91" s="25">
        <v>13.279</v>
      </c>
      <c r="J91" s="25">
        <v>13.279</v>
      </c>
      <c r="K91" s="25">
        <v>1225.3905037077432</v>
      </c>
      <c r="L91" s="25"/>
      <c r="M91" s="25">
        <v>31135.624511853326</v>
      </c>
      <c r="N91" s="25">
        <f t="shared" si="49"/>
        <v>58589.461425180009</v>
      </c>
      <c r="O91" s="25">
        <f t="shared" si="50"/>
        <v>2.0914862057105488</v>
      </c>
      <c r="P91" s="25">
        <v>3.9356541675958265</v>
      </c>
      <c r="Q91" s="25">
        <f t="shared" si="51"/>
        <v>94032.579835846293</v>
      </c>
      <c r="R91" s="8">
        <v>0.33575205909819811</v>
      </c>
      <c r="S91" s="8">
        <v>1.8401963819056899E-3</v>
      </c>
      <c r="T91" s="24">
        <v>4768.2949544761459</v>
      </c>
      <c r="U91" s="24">
        <v>941.3384617107406</v>
      </c>
      <c r="V91" s="24">
        <f t="shared" si="36"/>
        <v>928.34167821572055</v>
      </c>
      <c r="W91" s="24">
        <v>4832.6437670104933</v>
      </c>
      <c r="X91" s="24">
        <v>4800.5060139354728</v>
      </c>
      <c r="Y91" s="25">
        <v>2.771229555395395</v>
      </c>
      <c r="Z91" s="109">
        <v>5.0124274205370779E-2</v>
      </c>
      <c r="AA91" s="110">
        <f t="shared" si="65"/>
        <v>4702.4605073729253</v>
      </c>
      <c r="AB91" s="24"/>
      <c r="AC91" s="24"/>
      <c r="AD91" s="24"/>
      <c r="AE91" s="24"/>
      <c r="AF91" s="24"/>
      <c r="AG91" s="24"/>
      <c r="AH91" s="111"/>
      <c r="AI91" s="24"/>
      <c r="AJ91" s="24"/>
      <c r="AK91" s="112"/>
      <c r="AL91" s="8"/>
      <c r="AM91" s="8"/>
      <c r="AN91" s="94"/>
      <c r="AO91" s="24"/>
      <c r="AP91" s="24"/>
      <c r="AQ91" s="24"/>
      <c r="AR91" s="112"/>
      <c r="AS91" s="24"/>
      <c r="AT91" s="24"/>
      <c r="AU91" s="24"/>
      <c r="AV91" s="112"/>
      <c r="AW91" s="24"/>
      <c r="AX91" s="24"/>
      <c r="AY91" s="24"/>
      <c r="AZ91" s="112"/>
      <c r="BA91" s="25"/>
      <c r="BC91" s="24"/>
      <c r="BD91" s="8">
        <v>43.322000000000003</v>
      </c>
      <c r="BE91" s="8">
        <v>3.73</v>
      </c>
      <c r="BF91" s="8">
        <v>15.391999999999999</v>
      </c>
      <c r="BG91" s="8">
        <v>3.5990000000000002</v>
      </c>
      <c r="BH91" s="8">
        <v>8.9260000000000002</v>
      </c>
      <c r="BI91" s="8">
        <f t="shared" si="57"/>
        <v>12.1643802</v>
      </c>
      <c r="BJ91" s="8">
        <v>0.16</v>
      </c>
      <c r="BK91" s="8">
        <v>6.4610000000000003</v>
      </c>
      <c r="BL91" s="8">
        <v>11.156000000000001</v>
      </c>
      <c r="BM91" s="8">
        <v>3.6720000000000002</v>
      </c>
      <c r="BN91" s="8">
        <v>1.4970000000000001</v>
      </c>
      <c r="BO91" s="8">
        <v>1.2E-2</v>
      </c>
      <c r="BP91" s="8">
        <v>1.101</v>
      </c>
      <c r="BQ91" s="8">
        <v>0.97099999999999997</v>
      </c>
      <c r="BR91">
        <f t="shared" si="58"/>
        <v>1.4</v>
      </c>
      <c r="BS91">
        <v>1.4</v>
      </c>
      <c r="BT91">
        <v>98.6</v>
      </c>
      <c r="BU91">
        <v>1.0089999999999999</v>
      </c>
      <c r="BV91" s="24">
        <v>730.4</v>
      </c>
      <c r="BW91" s="25">
        <v>80.811320094698743</v>
      </c>
      <c r="BX91" s="25">
        <v>80.766399840306349</v>
      </c>
      <c r="BY91" s="25">
        <v>83.058846271392312</v>
      </c>
      <c r="BZ91" s="24">
        <v>1176.58947261561</v>
      </c>
      <c r="CD91" s="25"/>
      <c r="CE91" s="25"/>
      <c r="CF91" s="95"/>
      <c r="CG91" s="8"/>
      <c r="CH91" s="8"/>
      <c r="CI91" s="8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</row>
    <row r="92" spans="1:147" x14ac:dyDescent="0.2">
      <c r="A92" t="s">
        <v>929</v>
      </c>
      <c r="B92">
        <v>387</v>
      </c>
      <c r="C92">
        <v>308</v>
      </c>
      <c r="D92">
        <v>22</v>
      </c>
      <c r="E92" s="25">
        <v>50.177</v>
      </c>
      <c r="F92" s="25">
        <v>29.785</v>
      </c>
      <c r="G92" s="25">
        <f t="shared" si="48"/>
        <v>33.987333333333332</v>
      </c>
      <c r="H92" s="25">
        <v>11.711</v>
      </c>
      <c r="I92" s="25">
        <v>11.711</v>
      </c>
      <c r="J92" s="25">
        <v>11.711</v>
      </c>
      <c r="K92" s="25">
        <v>840.5437836455568</v>
      </c>
      <c r="L92" s="25"/>
      <c r="M92" s="25">
        <v>17206.929326766665</v>
      </c>
      <c r="N92" s="25">
        <f t="shared" si="49"/>
        <v>31270.46551879355</v>
      </c>
      <c r="O92" s="25">
        <f t="shared" si="50"/>
        <v>2.6879797588570913</v>
      </c>
      <c r="P92" s="25">
        <v>4.8849144881302449</v>
      </c>
      <c r="Q92" s="25">
        <f t="shared" si="51"/>
        <v>50893.013083092897</v>
      </c>
      <c r="R92" s="8">
        <v>0.39841157816944017</v>
      </c>
      <c r="S92" s="8">
        <v>2.524525920224729E-3</v>
      </c>
      <c r="T92" s="24">
        <v>7149.0165023626796</v>
      </c>
      <c r="U92" s="24">
        <v>1406.778721560695</v>
      </c>
      <c r="V92" s="24">
        <f t="shared" ref="V92:V103" si="66">U92/(1+(BR92/100))</f>
        <v>1349.2986011516352</v>
      </c>
      <c r="W92" s="24">
        <v>7165.2917679480825</v>
      </c>
      <c r="X92" s="24">
        <v>7157.9142941526006</v>
      </c>
      <c r="Y92" s="25">
        <v>2.7223415833430109</v>
      </c>
      <c r="Z92" s="109">
        <v>5.5190855325571379E-2</v>
      </c>
      <c r="AA92" s="110">
        <f t="shared" si="65"/>
        <v>6856.9120490722044</v>
      </c>
      <c r="AB92" s="24">
        <f t="shared" ref="AB92:AB102" si="67">T92+AH92</f>
        <v>11877.285759280916</v>
      </c>
      <c r="AC92" s="24">
        <v>11391.987108460498</v>
      </c>
      <c r="AD92" s="24">
        <f t="shared" ref="AD92:AD102" si="68">AB92/(1+(BR92/100))</f>
        <v>11391.987108460498</v>
      </c>
      <c r="AE92" s="24">
        <f t="shared" ref="AE92:AE102" si="69">SQRT((U92^2)+((AJ92)^2))</f>
        <v>1417.4079010236553</v>
      </c>
      <c r="AF92" s="24">
        <f t="shared" ref="AF92:AF102" si="70">AD92+AE92</f>
        <v>12809.395009484153</v>
      </c>
      <c r="AG92" s="24">
        <f t="shared" ref="AG92:AG102" si="71">AD92-AE92</f>
        <v>9974.5792074368437</v>
      </c>
      <c r="AH92" s="111">
        <v>4728.2692569182373</v>
      </c>
      <c r="AI92" s="24">
        <f>AH92/(1+(BR92/100))</f>
        <v>4535.0750593882958</v>
      </c>
      <c r="AJ92" s="24">
        <f t="shared" si="52"/>
        <v>173.2593040743879</v>
      </c>
      <c r="AK92" s="112">
        <v>346.5186081487758</v>
      </c>
      <c r="AL92" s="8">
        <v>1.802592297037102</v>
      </c>
      <c r="AM92" s="8">
        <f t="shared" si="53"/>
        <v>4.7365374067483118E-2</v>
      </c>
      <c r="AN92" s="94">
        <v>9.4730748134966236E-2</v>
      </c>
      <c r="AO92" s="24">
        <v>1459.5575466319351</v>
      </c>
      <c r="AP92" s="24">
        <f>AO92/(1+(BR92/100))</f>
        <v>1399.9209156262566</v>
      </c>
      <c r="AQ92" s="24">
        <f t="shared" si="54"/>
        <v>49.740153408077198</v>
      </c>
      <c r="AR92" s="112">
        <v>99.480306816154396</v>
      </c>
      <c r="AS92" s="24">
        <v>3023.4614327365002</v>
      </c>
      <c r="AT92" s="24">
        <f>AS92/(1+(BR92/100))</f>
        <v>2899.9246429469599</v>
      </c>
      <c r="AU92" s="24">
        <f t="shared" si="55"/>
        <v>85.495504629230126</v>
      </c>
      <c r="AV92" s="112">
        <v>170.99100925846025</v>
      </c>
      <c r="AW92" s="24">
        <v>608.45376367910785</v>
      </c>
      <c r="AX92" s="24">
        <f>AW92/(1+(BR92/100))</f>
        <v>583.59271406014568</v>
      </c>
      <c r="AY92" s="24">
        <f t="shared" si="56"/>
        <v>20.632946068412586</v>
      </c>
      <c r="AZ92" s="112">
        <v>41.265892136825173</v>
      </c>
      <c r="BA92" s="25">
        <f t="shared" si="59"/>
        <v>2.398797794932682</v>
      </c>
      <c r="BC92" s="24">
        <f>((AA92)/(AD92))*100</f>
        <v>60.190658432011169</v>
      </c>
      <c r="BD92" s="8">
        <v>43.206000000000003</v>
      </c>
      <c r="BE92" s="8">
        <v>3.8</v>
      </c>
      <c r="BF92" s="8">
        <v>14.488</v>
      </c>
      <c r="BG92" s="8">
        <v>3.6840000000000002</v>
      </c>
      <c r="BH92" s="8">
        <v>8.968</v>
      </c>
      <c r="BI92" s="8">
        <f t="shared" si="57"/>
        <v>12.282863200000001</v>
      </c>
      <c r="BJ92" s="8">
        <v>0.16900000000000001</v>
      </c>
      <c r="BK92" s="8">
        <v>6.4889999999999999</v>
      </c>
      <c r="BL92" s="8">
        <v>11.532</v>
      </c>
      <c r="BM92" s="8">
        <v>3.4609999999999999</v>
      </c>
      <c r="BN92" s="8">
        <v>1.4139999999999999</v>
      </c>
      <c r="BO92" s="8">
        <v>7.0000000000000001E-3</v>
      </c>
      <c r="BP92" s="8">
        <v>1.054</v>
      </c>
      <c r="BQ92" s="8">
        <v>1.7290000000000001</v>
      </c>
      <c r="BR92">
        <f t="shared" si="58"/>
        <v>4.26</v>
      </c>
      <c r="BS92">
        <v>-4.26</v>
      </c>
      <c r="BT92">
        <v>104.26</v>
      </c>
      <c r="BU92">
        <v>0.95499999999999996</v>
      </c>
      <c r="BV92" s="24">
        <v>706.6</v>
      </c>
      <c r="BW92" s="25">
        <v>80.695672511354616</v>
      </c>
      <c r="BX92" s="25">
        <v>80.766399840306349</v>
      </c>
      <c r="BY92" s="25">
        <v>83.058846271392312</v>
      </c>
      <c r="BZ92" s="24">
        <v>1160.9857971973199</v>
      </c>
      <c r="CA92">
        <v>7350</v>
      </c>
      <c r="CB92">
        <v>6740</v>
      </c>
      <c r="CC92">
        <v>7920</v>
      </c>
      <c r="CD92" s="25">
        <v>25.523724967939231</v>
      </c>
      <c r="CE92" s="25">
        <v>23.517871822695739</v>
      </c>
      <c r="CF92" s="95">
        <v>27.398046759396269</v>
      </c>
      <c r="CG92" s="8">
        <v>0.1194536353011954</v>
      </c>
      <c r="CH92" s="8">
        <v>0.88054636469880454</v>
      </c>
      <c r="CI92" s="8">
        <v>0.694791595423075</v>
      </c>
      <c r="CJ92" t="s">
        <v>815</v>
      </c>
      <c r="CK92" s="25">
        <v>82509.680203734402</v>
      </c>
      <c r="CL92" s="25">
        <v>85925.811184621096</v>
      </c>
      <c r="CM92" s="25">
        <v>87158.120050592406</v>
      </c>
      <c r="CN92" s="25">
        <v>40.980126729465098</v>
      </c>
      <c r="CO92" s="25">
        <v>23433.4698654112</v>
      </c>
      <c r="CP92" s="25">
        <v>371.28693111000598</v>
      </c>
      <c r="CQ92" s="25">
        <v>28.779605209857401</v>
      </c>
      <c r="CR92" s="25">
        <v>47.9305251806217</v>
      </c>
      <c r="CS92" s="25">
        <v>129.03671910368001</v>
      </c>
      <c r="CT92" s="25">
        <v>119.39753911445599</v>
      </c>
      <c r="CU92" s="25">
        <v>120.17436752011901</v>
      </c>
      <c r="CV92" s="25">
        <v>23.864597740189001</v>
      </c>
      <c r="CW92" s="25">
        <v>1.5104288899654099</v>
      </c>
      <c r="CX92" s="25">
        <v>37.963321480218298</v>
      </c>
      <c r="CY92" s="25">
        <v>1098.95591415385</v>
      </c>
      <c r="CZ92" s="25">
        <v>36.592630316114601</v>
      </c>
      <c r="DA92" s="25">
        <v>331.00820107030302</v>
      </c>
      <c r="DB92" s="25">
        <v>91.717085881325204</v>
      </c>
      <c r="DC92" s="25">
        <v>0.91902733694573402</v>
      </c>
      <c r="DD92" s="25">
        <v>527.98486813544798</v>
      </c>
      <c r="DE92" s="25">
        <v>74.849478204281496</v>
      </c>
      <c r="DF92" s="25">
        <v>146.488076104821</v>
      </c>
      <c r="DG92" s="25">
        <v>16.7131883409299</v>
      </c>
      <c r="DH92" s="25">
        <v>65.447914785327796</v>
      </c>
      <c r="DI92" s="25">
        <v>13.846448417385201</v>
      </c>
      <c r="DJ92" s="25">
        <v>3.96911647686641</v>
      </c>
      <c r="DK92" s="25">
        <v>11.075466616722499</v>
      </c>
      <c r="DL92" s="25">
        <v>1.5201099514715899</v>
      </c>
      <c r="DM92" s="25">
        <v>7.98237964178076</v>
      </c>
      <c r="DN92" s="25">
        <v>1.2387764272247701</v>
      </c>
      <c r="DO92" s="25">
        <v>3.1416918436599701</v>
      </c>
      <c r="DP92" s="25">
        <v>0.45498963136035597</v>
      </c>
      <c r="DQ92" s="25">
        <v>2.5726157239855598</v>
      </c>
      <c r="DR92" s="25">
        <v>0.33315183757523398</v>
      </c>
      <c r="DS92" s="25">
        <v>6.7598282180665503</v>
      </c>
      <c r="DT92" s="25">
        <v>5.3485255713004998</v>
      </c>
      <c r="DU92" s="25">
        <v>3.3756788514182001</v>
      </c>
      <c r="DV92" s="25">
        <v>7.4384409081990297</v>
      </c>
      <c r="DW92" s="25">
        <v>2.04600634405781</v>
      </c>
      <c r="DX92" t="s">
        <v>816</v>
      </c>
      <c r="DY92" s="25">
        <v>2.7795024821041001</v>
      </c>
      <c r="DZ92" s="25">
        <v>91.8883563960255</v>
      </c>
      <c r="EA92" s="25">
        <v>227691.344898879</v>
      </c>
      <c r="EB92" s="25">
        <v>253.63574142288101</v>
      </c>
      <c r="EC92" s="25">
        <v>180924.043980827</v>
      </c>
      <c r="ED92" s="25">
        <v>181598.088142327</v>
      </c>
      <c r="EE92" s="25">
        <v>274.14382387388599</v>
      </c>
      <c r="EF92" s="25">
        <v>1942.10055449779</v>
      </c>
      <c r="EG92" s="25">
        <v>2099.4143651080599</v>
      </c>
      <c r="EH92" s="25">
        <v>4.9617046599352301</v>
      </c>
      <c r="EI92" s="25">
        <v>169.816405075804</v>
      </c>
      <c r="EJ92" s="25">
        <v>5.89970944818878</v>
      </c>
      <c r="EK92" s="25">
        <v>101.561201506386</v>
      </c>
      <c r="EL92" s="25">
        <v>2013.58548104037</v>
      </c>
      <c r="EM92" s="25">
        <v>140302.22188189501</v>
      </c>
      <c r="EN92" s="25">
        <v>181.77238450835699</v>
      </c>
      <c r="EO92" s="25">
        <v>1294.7076728736199</v>
      </c>
      <c r="EP92" s="25">
        <v>2.8739927535880301</v>
      </c>
      <c r="EQ92" s="25">
        <v>138.592911391374</v>
      </c>
    </row>
    <row r="93" spans="1:147" x14ac:dyDescent="0.2">
      <c r="A93" t="s">
        <v>930</v>
      </c>
      <c r="B93">
        <v>295</v>
      </c>
      <c r="C93">
        <v>295</v>
      </c>
      <c r="D93">
        <v>12</v>
      </c>
      <c r="E93" s="25">
        <v>50.588999999999999</v>
      </c>
      <c r="F93" s="25">
        <v>35.722000000000001</v>
      </c>
      <c r="G93" s="25">
        <f t="shared" si="48"/>
        <v>32.770333333333333</v>
      </c>
      <c r="H93" s="25">
        <v>10.394</v>
      </c>
      <c r="I93" s="25">
        <v>10.394</v>
      </c>
      <c r="J93" s="25">
        <v>10.394</v>
      </c>
      <c r="K93" s="25">
        <v>587.66054716162671</v>
      </c>
      <c r="L93" s="25"/>
      <c r="M93" s="25">
        <v>11348.840820240001</v>
      </c>
      <c r="N93" s="25">
        <f t="shared" si="49"/>
        <v>40813.741668155613</v>
      </c>
      <c r="O93" s="25">
        <f t="shared" si="50"/>
        <v>1.4398595255973337</v>
      </c>
      <c r="P93" s="25">
        <v>5.1781548130763113</v>
      </c>
      <c r="Q93" s="25">
        <f t="shared" si="51"/>
        <v>64735.679512119001</v>
      </c>
      <c r="R93" s="8">
        <v>0.43170214571630577</v>
      </c>
      <c r="S93" s="8">
        <v>6.3759547202580369E-3</v>
      </c>
      <c r="T93" s="24">
        <v>8241.9378775473579</v>
      </c>
      <c r="U93" s="24">
        <v>1645.9327025335281</v>
      </c>
      <c r="V93" s="24">
        <f t="shared" si="66"/>
        <v>1577.3193124422885</v>
      </c>
      <c r="W93" s="24">
        <v>8329.3880970045284</v>
      </c>
      <c r="X93" s="24">
        <v>8286.0219157653737</v>
      </c>
      <c r="Y93" s="25">
        <v>2.712251143928154</v>
      </c>
      <c r="Z93" s="109">
        <v>5.6016826933272111E-2</v>
      </c>
      <c r="AA93" s="110">
        <f t="shared" si="65"/>
        <v>7898.3592501651719</v>
      </c>
      <c r="AB93" s="24">
        <f t="shared" si="67"/>
        <v>13641.73260630004</v>
      </c>
      <c r="AC93" s="24">
        <v>13073.054725730752</v>
      </c>
      <c r="AD93" s="24">
        <f t="shared" si="68"/>
        <v>13073.054725730752</v>
      </c>
      <c r="AE93" s="24">
        <f t="shared" si="69"/>
        <v>1651.0241067594202</v>
      </c>
      <c r="AF93" s="24">
        <f t="shared" si="70"/>
        <v>14724.078832490171</v>
      </c>
      <c r="AG93" s="24">
        <f t="shared" si="71"/>
        <v>11422.030618971332</v>
      </c>
      <c r="AH93" s="111">
        <v>5399.7947287526813</v>
      </c>
      <c r="AI93" s="24">
        <f>AH93/(1+(BR93/100))</f>
        <v>5174.6954755655779</v>
      </c>
      <c r="AJ93" s="24">
        <f t="shared" si="52"/>
        <v>129.56133617487251</v>
      </c>
      <c r="AK93" s="112">
        <v>259.12267234974502</v>
      </c>
      <c r="AL93" s="8">
        <v>1.9726279110828022</v>
      </c>
      <c r="AM93" s="8">
        <f t="shared" si="53"/>
        <v>3.6109453354991647E-2</v>
      </c>
      <c r="AN93" s="94">
        <v>7.2218906709983294E-2</v>
      </c>
      <c r="AO93" s="24">
        <v>1619.2405064093343</v>
      </c>
      <c r="AP93" s="24">
        <f>AO93/(1+(BR93/100))</f>
        <v>1551.7398240626105</v>
      </c>
      <c r="AQ93" s="24">
        <f t="shared" si="54"/>
        <v>21.892369974919006</v>
      </c>
      <c r="AR93" s="112">
        <v>43.784739949838013</v>
      </c>
      <c r="AS93" s="24">
        <v>3107.2880186178922</v>
      </c>
      <c r="AT93" s="24">
        <f>AS93/(1+(BR93/100))</f>
        <v>2977.7556479328146</v>
      </c>
      <c r="AU93" s="24">
        <f t="shared" si="55"/>
        <v>67.758923072936938</v>
      </c>
      <c r="AV93" s="112">
        <v>135.51784614587388</v>
      </c>
      <c r="AW93" s="24">
        <v>617.41113971421044</v>
      </c>
      <c r="AX93" s="24">
        <f>AW93/(1+(BR93/100))</f>
        <v>591.67334903134679</v>
      </c>
      <c r="AY93" s="24">
        <f t="shared" si="56"/>
        <v>20.247927831555451</v>
      </c>
      <c r="AZ93" s="112">
        <v>40.495855663110902</v>
      </c>
      <c r="BA93" s="25">
        <f t="shared" si="59"/>
        <v>2.6226292372354254</v>
      </c>
      <c r="BC93" s="24">
        <f>((AA93)/(AD93))*100</f>
        <v>60.417090082392143</v>
      </c>
      <c r="BD93" s="8">
        <v>42.645000000000003</v>
      </c>
      <c r="BE93" s="8">
        <v>3.847</v>
      </c>
      <c r="BF93" s="8">
        <v>14.856</v>
      </c>
      <c r="BG93" s="8">
        <v>3.6840000000000002</v>
      </c>
      <c r="BH93" s="8">
        <v>8.8680000000000003</v>
      </c>
      <c r="BI93" s="8">
        <f t="shared" si="57"/>
        <v>12.1828632</v>
      </c>
      <c r="BJ93" s="8">
        <v>0.157</v>
      </c>
      <c r="BK93" s="8">
        <v>6.4189999999999996</v>
      </c>
      <c r="BL93" s="8">
        <v>11.459</v>
      </c>
      <c r="BM93" s="8">
        <v>3.7130000000000001</v>
      </c>
      <c r="BN93" s="8">
        <v>1.407</v>
      </c>
      <c r="BO93" s="8">
        <v>1.2E-2</v>
      </c>
      <c r="BP93" s="8">
        <v>1.044</v>
      </c>
      <c r="BQ93" s="8">
        <v>1.89</v>
      </c>
      <c r="BR93">
        <f t="shared" si="58"/>
        <v>4.3499999999999996</v>
      </c>
      <c r="BS93">
        <v>-4.3499999999999996</v>
      </c>
      <c r="BT93">
        <v>104.35</v>
      </c>
      <c r="BU93">
        <v>0.95399999999999996</v>
      </c>
      <c r="BV93" s="24">
        <v>622.29999999999995</v>
      </c>
      <c r="BW93" s="25">
        <v>80.391612614817262</v>
      </c>
      <c r="BX93" s="25">
        <v>80.766399840306349</v>
      </c>
      <c r="BY93" s="25">
        <v>83.058846271392312</v>
      </c>
      <c r="BZ93" s="24">
        <v>1157.5040576589299</v>
      </c>
      <c r="CA93">
        <v>7560</v>
      </c>
      <c r="CB93">
        <v>6930</v>
      </c>
      <c r="CC93">
        <v>8160</v>
      </c>
      <c r="CD93" s="25">
        <v>26.21426457531814</v>
      </c>
      <c r="CE93" s="25">
        <v>24.142645753181409</v>
      </c>
      <c r="CF93" s="95">
        <v>28.187234882115021</v>
      </c>
      <c r="CG93" s="8">
        <v>0.13446577231989429</v>
      </c>
      <c r="CH93" s="8">
        <v>0.86553422768010579</v>
      </c>
      <c r="CI93" s="8">
        <v>0.50004030790587484</v>
      </c>
      <c r="CJ93" t="s">
        <v>823</v>
      </c>
      <c r="CK93" s="25">
        <v>83272.494162347706</v>
      </c>
      <c r="CL93" s="25">
        <v>85496.421909160606</v>
      </c>
      <c r="CM93" s="25">
        <v>86395.282940576406</v>
      </c>
      <c r="CN93" s="25">
        <v>35.675197656896799</v>
      </c>
      <c r="CO93" s="25">
        <v>22519.157310684699</v>
      </c>
      <c r="CP93" s="25">
        <v>338.08921650702501</v>
      </c>
      <c r="CQ93" s="25">
        <v>45.115360539506398</v>
      </c>
      <c r="CR93" s="25">
        <v>72.257164349629093</v>
      </c>
      <c r="CS93" s="25">
        <v>341.53665751731802</v>
      </c>
      <c r="CT93" s="25">
        <v>113.323919957538</v>
      </c>
      <c r="CU93" s="25">
        <v>141.403265146606</v>
      </c>
      <c r="CV93" s="25">
        <v>21.937665848550498</v>
      </c>
      <c r="CW93" s="25">
        <v>0.87301110087870404</v>
      </c>
      <c r="CX93" s="25">
        <v>32.854370840552498</v>
      </c>
      <c r="CY93" s="25">
        <v>985.78060068020102</v>
      </c>
      <c r="CZ93" s="25">
        <v>34.242900445926999</v>
      </c>
      <c r="DA93" s="25">
        <v>310.46078441348999</v>
      </c>
      <c r="DB93" s="25">
        <v>81.756935182309903</v>
      </c>
      <c r="DC93" s="25">
        <v>2.4002538039749202</v>
      </c>
      <c r="DD93" s="25">
        <v>492.32848528869903</v>
      </c>
      <c r="DE93" s="25">
        <v>73.652578064719805</v>
      </c>
      <c r="DF93" s="25">
        <v>140.32978907523599</v>
      </c>
      <c r="DG93" s="25">
        <v>15.526386917490999</v>
      </c>
      <c r="DH93" s="25">
        <v>60.3612046557569</v>
      </c>
      <c r="DI93" s="25">
        <v>12.983657729053601</v>
      </c>
      <c r="DJ93" s="25">
        <v>3.7140015699568498</v>
      </c>
      <c r="DK93" s="25">
        <v>10.8631945356109</v>
      </c>
      <c r="DL93" s="25">
        <v>1.31098325279206</v>
      </c>
      <c r="DM93" s="25">
        <v>6.9268173254444001</v>
      </c>
      <c r="DN93" s="25">
        <v>1.20403636979789</v>
      </c>
      <c r="DO93" s="25">
        <v>3.0105046189802498</v>
      </c>
      <c r="DP93" s="25">
        <v>0.45169697887524202</v>
      </c>
      <c r="DQ93" s="25">
        <v>2.51351168670561</v>
      </c>
      <c r="DR93" s="25">
        <v>0.350571656243717</v>
      </c>
      <c r="DS93" s="25">
        <v>6.3327319357549099</v>
      </c>
      <c r="DT93" s="25">
        <v>4.8027381017717099</v>
      </c>
      <c r="DU93" s="25">
        <v>3.06718730683717</v>
      </c>
      <c r="DV93" s="25">
        <v>7.3889123420374601</v>
      </c>
      <c r="DW93" s="25">
        <v>2.1493927793886098</v>
      </c>
      <c r="DX93" t="s">
        <v>824</v>
      </c>
      <c r="DY93" s="25">
        <v>2.7814212859268501</v>
      </c>
      <c r="DZ93" s="25">
        <v>152.497136039373</v>
      </c>
      <c r="EA93" s="25">
        <v>227837.963324029</v>
      </c>
      <c r="EB93" s="25">
        <v>307.43488509459598</v>
      </c>
      <c r="EC93" s="25">
        <v>180976</v>
      </c>
      <c r="ED93" s="25">
        <v>181404.464581184</v>
      </c>
      <c r="EE93" s="25">
        <v>252.53083537480501</v>
      </c>
      <c r="EF93" s="25">
        <v>1947.3272252552799</v>
      </c>
      <c r="EG93" s="25">
        <v>2127.1650294363399</v>
      </c>
      <c r="EH93" s="25">
        <v>4.9638616410603804</v>
      </c>
      <c r="EI93" s="25">
        <v>188.09184398215999</v>
      </c>
      <c r="EJ93" s="25">
        <v>6.1571981233502804</v>
      </c>
      <c r="EK93" s="25">
        <v>104.99719185647901</v>
      </c>
      <c r="EL93" s="25">
        <v>1985.4089344998999</v>
      </c>
      <c r="EM93" s="25">
        <v>137723.11907043401</v>
      </c>
      <c r="EN93" s="25">
        <v>180.720672703654</v>
      </c>
      <c r="EO93" s="25">
        <v>1304.8340939603399</v>
      </c>
      <c r="EP93" s="25">
        <v>3.0943223093020298</v>
      </c>
      <c r="EQ93" s="25">
        <v>143.743845169027</v>
      </c>
    </row>
    <row r="94" spans="1:147" x14ac:dyDescent="0.2">
      <c r="A94" t="s">
        <v>932</v>
      </c>
      <c r="B94">
        <v>440</v>
      </c>
      <c r="C94">
        <v>305</v>
      </c>
      <c r="D94">
        <v>6</v>
      </c>
      <c r="E94" s="25">
        <v>24.515999999999998</v>
      </c>
      <c r="F94" s="25">
        <v>20.443000000000001</v>
      </c>
      <c r="G94" s="25">
        <f t="shared" si="48"/>
        <v>16.986333333333334</v>
      </c>
      <c r="H94" s="25">
        <v>5.5819999999999999</v>
      </c>
      <c r="I94" s="25">
        <v>5.5819999999999999</v>
      </c>
      <c r="J94" s="25">
        <v>5.5819999999999999</v>
      </c>
      <c r="K94" s="25">
        <v>91.022318622586653</v>
      </c>
      <c r="L94" s="25"/>
      <c r="M94" s="25">
        <v>1573.7070463199998</v>
      </c>
      <c r="N94" s="25">
        <f t="shared" si="49"/>
        <v>5896.0245912917399</v>
      </c>
      <c r="O94" s="25">
        <f t="shared" si="50"/>
        <v>1.5437913667630223</v>
      </c>
      <c r="P94" s="25">
        <v>5.7839430048582274</v>
      </c>
      <c r="Q94" s="25">
        <f t="shared" si="51"/>
        <v>9111.1080869234975</v>
      </c>
      <c r="R94" s="8">
        <v>0.47383197372095548</v>
      </c>
      <c r="S94" s="8">
        <v>2.230086440361656E-3</v>
      </c>
      <c r="T94" s="24">
        <v>10150.43381437588</v>
      </c>
      <c r="U94" s="24">
        <v>2104.9909207595651</v>
      </c>
      <c r="V94" s="24">
        <f t="shared" si="66"/>
        <v>2104.9909207595651</v>
      </c>
      <c r="W94" s="24">
        <v>10226.1677460518</v>
      </c>
      <c r="X94" s="24">
        <v>10222.00576287542</v>
      </c>
      <c r="Y94" s="25">
        <v>2.7</v>
      </c>
      <c r="AA94" s="110">
        <f t="shared" si="65"/>
        <v>10150.43381437588</v>
      </c>
      <c r="AB94" s="24"/>
      <c r="AC94" s="24"/>
      <c r="AD94" s="24"/>
      <c r="AE94" s="24"/>
      <c r="AF94" s="24"/>
      <c r="AG94" s="24"/>
      <c r="AH94" s="111"/>
      <c r="AI94" s="24"/>
      <c r="AJ94" s="24"/>
      <c r="AK94" s="112"/>
      <c r="AL94" s="8"/>
      <c r="AM94" s="8"/>
      <c r="AN94" s="94"/>
      <c r="AO94" s="24"/>
      <c r="AP94" s="24"/>
      <c r="AQ94" s="24"/>
      <c r="AR94" s="112"/>
      <c r="AS94" s="24"/>
      <c r="AT94" s="24"/>
      <c r="AU94" s="24"/>
      <c r="AV94" s="112"/>
      <c r="AW94" s="24"/>
      <c r="AX94" s="24"/>
      <c r="AY94" s="24"/>
      <c r="AZ94" s="112"/>
      <c r="BA94" s="25"/>
      <c r="BC94" s="24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S94"/>
      <c r="BV94" s="24"/>
      <c r="BW94" s="25"/>
      <c r="BX94" s="25">
        <v>80.766399840306349</v>
      </c>
      <c r="BY94" s="25">
        <v>83.058846271392312</v>
      </c>
      <c r="BZ94" s="24"/>
      <c r="CD94" s="25"/>
      <c r="CE94" s="25"/>
      <c r="CF94" s="95"/>
      <c r="CG94" s="8"/>
      <c r="CH94" s="8"/>
      <c r="CI94" s="8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</row>
    <row r="95" spans="1:147" x14ac:dyDescent="0.2">
      <c r="A95" t="s">
        <v>933</v>
      </c>
      <c r="B95">
        <v>475</v>
      </c>
      <c r="C95">
        <v>310</v>
      </c>
      <c r="D95">
        <v>6</v>
      </c>
      <c r="E95" s="25">
        <v>18.695</v>
      </c>
      <c r="F95" s="25">
        <v>16.079000000000001</v>
      </c>
      <c r="G95" s="25">
        <f t="shared" si="48"/>
        <v>13.591333333333333</v>
      </c>
      <c r="H95" s="25">
        <v>4.2690000000000001</v>
      </c>
      <c r="I95" s="25">
        <v>4.2690000000000001</v>
      </c>
      <c r="J95" s="25">
        <v>4.2690000000000001</v>
      </c>
      <c r="K95" s="25">
        <v>40.715227153710003</v>
      </c>
      <c r="L95" s="25"/>
      <c r="M95" s="25">
        <v>943.87428169999998</v>
      </c>
      <c r="N95" s="25">
        <f t="shared" si="49"/>
        <v>2735.1903559863167</v>
      </c>
      <c r="O95" s="25">
        <f t="shared" si="50"/>
        <v>1.4885701488600045</v>
      </c>
      <c r="P95" s="25">
        <v>4.313628196371484</v>
      </c>
      <c r="Q95" s="25">
        <f t="shared" si="51"/>
        <v>4205.6678306847753</v>
      </c>
      <c r="R95" s="8">
        <v>0.49317335339368618</v>
      </c>
      <c r="S95" s="8">
        <v>3.9515232844839756E-3</v>
      </c>
      <c r="T95" s="24">
        <v>7879.1351218447517</v>
      </c>
      <c r="U95" s="24">
        <v>1540.503684277073</v>
      </c>
      <c r="V95" s="24">
        <f t="shared" si="66"/>
        <v>1540.503684277073</v>
      </c>
      <c r="W95" s="24">
        <v>7949.8811754859698</v>
      </c>
      <c r="X95" s="24">
        <v>7923.5288044742329</v>
      </c>
      <c r="Y95" s="25">
        <v>2.7</v>
      </c>
      <c r="AA95" s="110">
        <f t="shared" si="65"/>
        <v>7879.1351218447517</v>
      </c>
      <c r="AB95" s="24"/>
      <c r="AC95" s="24"/>
      <c r="AD95" s="24"/>
      <c r="AE95" s="24"/>
      <c r="AF95" s="24"/>
      <c r="AG95" s="24"/>
      <c r="AH95" s="111"/>
      <c r="AI95" s="24"/>
      <c r="AJ95" s="24"/>
      <c r="AK95" s="112"/>
      <c r="AL95" s="8"/>
      <c r="AM95" s="8"/>
      <c r="AN95" s="94"/>
      <c r="AO95" s="24"/>
      <c r="AP95" s="24"/>
      <c r="AQ95" s="24"/>
      <c r="AR95" s="112"/>
      <c r="AS95" s="24"/>
      <c r="AT95" s="24"/>
      <c r="AU95" s="24"/>
      <c r="AV95" s="112"/>
      <c r="AW95" s="24"/>
      <c r="AX95" s="24"/>
      <c r="AY95" s="24"/>
      <c r="AZ95" s="112"/>
      <c r="BA95" s="25"/>
      <c r="BC95" s="24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S95"/>
      <c r="BV95" s="24"/>
      <c r="BW95" s="25"/>
      <c r="BX95" s="25">
        <v>80.766399840306349</v>
      </c>
      <c r="BY95" s="25">
        <v>83.058846271392312</v>
      </c>
      <c r="BZ95" s="24"/>
      <c r="CD95" s="25"/>
      <c r="CE95" s="25"/>
      <c r="CF95" s="95"/>
      <c r="CG95" s="8"/>
      <c r="CH95" s="8"/>
      <c r="CI95" s="8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</row>
    <row r="96" spans="1:147" x14ac:dyDescent="0.2">
      <c r="A96" t="s">
        <v>934</v>
      </c>
      <c r="B96">
        <v>266</v>
      </c>
      <c r="C96">
        <v>203</v>
      </c>
      <c r="D96">
        <v>22</v>
      </c>
      <c r="E96" s="25">
        <v>69.814999999999998</v>
      </c>
      <c r="F96" s="25">
        <v>60.021000000000001</v>
      </c>
      <c r="G96" s="25">
        <f t="shared" si="48"/>
        <v>50.612000000000002</v>
      </c>
      <c r="H96" s="25">
        <v>18.018000000000001</v>
      </c>
      <c r="I96" s="25">
        <v>18.018000000000001</v>
      </c>
      <c r="J96" s="25">
        <v>18.018000000000001</v>
      </c>
      <c r="K96" s="25">
        <v>3061.24539929208</v>
      </c>
      <c r="L96" s="25">
        <v>4262.2952118749999</v>
      </c>
      <c r="M96" s="25">
        <v>43982.786658825004</v>
      </c>
      <c r="N96" s="25">
        <f t="shared" si="49"/>
        <v>138100.16955549331</v>
      </c>
      <c r="O96" s="25">
        <f t="shared" si="50"/>
        <v>2.2166847507467891</v>
      </c>
      <c r="P96" s="25">
        <v>6.9600987837314552</v>
      </c>
      <c r="Q96" s="25">
        <f t="shared" si="51"/>
        <v>214650.86025555967</v>
      </c>
      <c r="R96" s="8">
        <v>0.39876135414273312</v>
      </c>
      <c r="S96" s="8">
        <v>1.9427450690569501E-3</v>
      </c>
      <c r="T96" s="24">
        <v>10279.32746654794</v>
      </c>
      <c r="U96" s="24">
        <v>2102.0937041577931</v>
      </c>
      <c r="V96" s="24">
        <f t="shared" si="66"/>
        <v>2102.0937041577931</v>
      </c>
      <c r="W96" s="24">
        <v>10315.53987549162</v>
      </c>
      <c r="X96" s="24">
        <v>10283.036587295141</v>
      </c>
      <c r="Y96" s="25">
        <v>2.7</v>
      </c>
      <c r="AA96" s="110">
        <f t="shared" si="65"/>
        <v>10279.32746654794</v>
      </c>
      <c r="AB96" s="24"/>
      <c r="AC96" s="24"/>
      <c r="AD96" s="24"/>
      <c r="AE96" s="24"/>
      <c r="AF96" s="24"/>
      <c r="AG96" s="24"/>
      <c r="AH96" s="111"/>
      <c r="AI96" s="24"/>
      <c r="AJ96" s="24"/>
      <c r="AK96" s="112"/>
      <c r="AL96" s="8"/>
      <c r="AM96" s="8"/>
      <c r="AN96" s="94"/>
      <c r="AO96" s="24"/>
      <c r="AP96" s="24"/>
      <c r="AQ96" s="24"/>
      <c r="AR96" s="112"/>
      <c r="AS96" s="24"/>
      <c r="AT96" s="24"/>
      <c r="AU96" s="24"/>
      <c r="AV96" s="112"/>
      <c r="AW96" s="24"/>
      <c r="AX96" s="24"/>
      <c r="AY96" s="24"/>
      <c r="AZ96" s="112"/>
      <c r="BA96" s="25"/>
      <c r="BC96" s="24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S96"/>
      <c r="BV96" s="24"/>
      <c r="BW96" s="25"/>
      <c r="BX96" s="25">
        <v>80.766399840306349</v>
      </c>
      <c r="BY96" s="25">
        <v>83.058846271392312</v>
      </c>
      <c r="BZ96" s="24"/>
      <c r="CD96" s="25"/>
      <c r="CE96" s="25"/>
      <c r="CF96" s="95"/>
      <c r="CG96" s="8"/>
      <c r="CH96" s="8"/>
      <c r="CI96" s="8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</row>
    <row r="97" spans="1:147" x14ac:dyDescent="0.2">
      <c r="A97" t="s">
        <v>935</v>
      </c>
      <c r="B97">
        <v>382</v>
      </c>
      <c r="C97">
        <v>272</v>
      </c>
      <c r="D97">
        <v>20</v>
      </c>
      <c r="E97" s="25">
        <v>62.540999999999997</v>
      </c>
      <c r="F97" s="25">
        <v>49.677999999999997</v>
      </c>
      <c r="G97" s="25">
        <f t="shared" si="48"/>
        <v>44.073</v>
      </c>
      <c r="H97" s="25">
        <v>14.414999999999999</v>
      </c>
      <c r="I97" s="25">
        <v>14.414999999999999</v>
      </c>
      <c r="J97" s="25">
        <v>14.414999999999999</v>
      </c>
      <c r="K97" s="25">
        <v>1567.5533765662497</v>
      </c>
      <c r="L97" s="25"/>
      <c r="M97" s="25">
        <v>32519.010152399995</v>
      </c>
      <c r="N97" s="25">
        <f t="shared" si="49"/>
        <v>91231.270007304367</v>
      </c>
      <c r="O97" s="25">
        <f t="shared" si="50"/>
        <v>1.7182193960916521</v>
      </c>
      <c r="P97" s="25">
        <v>4.8204215602502272</v>
      </c>
      <c r="Q97" s="25">
        <f t="shared" si="51"/>
        <v>142075.55535583556</v>
      </c>
      <c r="R97" s="8"/>
      <c r="S97" s="8"/>
      <c r="T97" s="24"/>
      <c r="U97" s="24"/>
      <c r="V97" s="24"/>
      <c r="W97" s="24"/>
      <c r="X97" s="24"/>
      <c r="Y97" s="25">
        <v>2.710619540160053</v>
      </c>
      <c r="Z97" s="109">
        <v>5.6758234280255407E-2</v>
      </c>
      <c r="AA97" s="110"/>
      <c r="AB97" s="24"/>
      <c r="AC97" s="24"/>
      <c r="AD97" s="24"/>
      <c r="AE97" s="24"/>
      <c r="AF97" s="24"/>
      <c r="AG97" s="24"/>
      <c r="AH97" s="111">
        <v>5512.9492858054282</v>
      </c>
      <c r="AI97" s="24">
        <f>AH97/(1+(BR97/100))</f>
        <v>5215.1634526586213</v>
      </c>
      <c r="AJ97" s="24">
        <f t="shared" si="52"/>
        <v>145.95630420848383</v>
      </c>
      <c r="AK97" s="112">
        <v>291.91260841696766</v>
      </c>
      <c r="AL97" s="8">
        <v>2.0598934890587639</v>
      </c>
      <c r="AM97" s="8">
        <f t="shared" si="53"/>
        <v>3.2216877882477957E-2</v>
      </c>
      <c r="AN97" s="94">
        <v>6.4433755764955913E-2</v>
      </c>
      <c r="AO97" s="24">
        <v>1676.2894540831217</v>
      </c>
      <c r="AP97" s="24">
        <f>AO97/(1+(BR97/100))</f>
        <v>1585.7435002205295</v>
      </c>
      <c r="AQ97" s="24">
        <f t="shared" si="54"/>
        <v>25.886698522887428</v>
      </c>
      <c r="AR97" s="112">
        <v>51.773397045774857</v>
      </c>
      <c r="AS97" s="24">
        <v>3261.9999515986751</v>
      </c>
      <c r="AT97" s="24">
        <f>AS97/(1+(BR97/100))</f>
        <v>3085.8007299202304</v>
      </c>
      <c r="AU97" s="24">
        <f t="shared" si="55"/>
        <v>61.848907876809022</v>
      </c>
      <c r="AV97" s="112">
        <v>123.69781575361804</v>
      </c>
      <c r="AW97" s="24">
        <v>608.73976150749672</v>
      </c>
      <c r="AX97" s="24">
        <f>AW97/(1+(BR97/100))</f>
        <v>575.85825513905661</v>
      </c>
      <c r="AY97" s="24">
        <f t="shared" si="56"/>
        <v>17.091564737832631</v>
      </c>
      <c r="AZ97" s="112">
        <v>34.183129475665261</v>
      </c>
      <c r="BA97" s="25">
        <f t="shared" si="59"/>
        <v>2.7537045550169439</v>
      </c>
      <c r="BC97" s="24"/>
      <c r="BD97" s="8">
        <v>42.710999999999999</v>
      </c>
      <c r="BE97" s="8">
        <v>3.85</v>
      </c>
      <c r="BF97" s="8">
        <v>14.882</v>
      </c>
      <c r="BG97" s="8">
        <v>3.6520000000000001</v>
      </c>
      <c r="BH97" s="8">
        <v>8.9659999999999993</v>
      </c>
      <c r="BI97" s="8">
        <f t="shared" si="57"/>
        <v>12.252069599999999</v>
      </c>
      <c r="BJ97" s="8">
        <v>0.153</v>
      </c>
      <c r="BK97" s="8">
        <v>6.4870000000000001</v>
      </c>
      <c r="BL97" s="8">
        <v>11.615</v>
      </c>
      <c r="BM97" s="8">
        <v>3.4470000000000001</v>
      </c>
      <c r="BN97" s="8">
        <v>1.363</v>
      </c>
      <c r="BO97" s="8">
        <v>1.4999999999999999E-2</v>
      </c>
      <c r="BP97" s="8">
        <v>0.90600000000000003</v>
      </c>
      <c r="BQ97" s="8">
        <v>1.9530000000000001</v>
      </c>
      <c r="BR97">
        <f t="shared" si="58"/>
        <v>5.71</v>
      </c>
      <c r="BS97">
        <v>-5.71</v>
      </c>
      <c r="BT97">
        <v>105.71</v>
      </c>
      <c r="BU97">
        <v>0.94099999999999995</v>
      </c>
      <c r="BV97" s="24">
        <v>579.6</v>
      </c>
      <c r="BW97" s="25">
        <v>80.811320094698743</v>
      </c>
      <c r="BX97" s="25">
        <v>80.766399840306349</v>
      </c>
      <c r="BY97" s="25">
        <v>83.058846271392312</v>
      </c>
      <c r="BZ97" s="24"/>
      <c r="CD97" s="25"/>
      <c r="CE97" s="25"/>
      <c r="CF97" s="95"/>
      <c r="CG97" s="8"/>
      <c r="CH97" s="8"/>
      <c r="CI97" s="8"/>
      <c r="CJ97" t="s">
        <v>827</v>
      </c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t="s">
        <v>828</v>
      </c>
      <c r="DY97" s="25">
        <v>2.5726745361598402</v>
      </c>
      <c r="DZ97" s="25">
        <v>85.597817888352196</v>
      </c>
      <c r="EA97" s="25">
        <v>230301.95569189699</v>
      </c>
      <c r="EB97" s="25">
        <v>226.88146155301001</v>
      </c>
      <c r="EC97" s="25">
        <v>181487</v>
      </c>
      <c r="ED97" s="25">
        <v>183223.618960611</v>
      </c>
      <c r="EE97" s="25">
        <v>129.19673705205599</v>
      </c>
      <c r="EF97" s="25">
        <v>1884.4429387677601</v>
      </c>
      <c r="EG97" s="25">
        <v>2068.8381510204599</v>
      </c>
      <c r="EH97" s="25">
        <v>4.7818786164711797</v>
      </c>
      <c r="EI97" s="25">
        <v>158.88733380088101</v>
      </c>
      <c r="EJ97" s="25">
        <v>5.5206013755158896</v>
      </c>
      <c r="EK97" s="25">
        <v>99.496114173137897</v>
      </c>
      <c r="EL97" s="25">
        <v>2022.82836401542</v>
      </c>
      <c r="EM97" s="25">
        <v>140556.749226955</v>
      </c>
      <c r="EN97" s="25">
        <v>184.66575501578299</v>
      </c>
      <c r="EO97" s="25">
        <v>1325.8273100282199</v>
      </c>
      <c r="EP97" s="25">
        <v>2.80975388476178</v>
      </c>
      <c r="EQ97" s="25">
        <v>146.68077866021</v>
      </c>
    </row>
    <row r="98" spans="1:147" x14ac:dyDescent="0.2">
      <c r="A98" t="s">
        <v>936</v>
      </c>
      <c r="B98">
        <v>195</v>
      </c>
      <c r="C98">
        <v>195</v>
      </c>
      <c r="E98" s="25">
        <v>97.828000000000003</v>
      </c>
      <c r="F98" s="25">
        <v>78.542000000000002</v>
      </c>
      <c r="G98" s="25"/>
      <c r="H98" s="25">
        <v>30.321000000000002</v>
      </c>
      <c r="I98" s="25">
        <v>30.321000000000002</v>
      </c>
      <c r="J98" s="25">
        <v>30.321000000000002</v>
      </c>
      <c r="K98" s="25">
        <v>14588.443540957591</v>
      </c>
      <c r="L98" s="25"/>
      <c r="M98" s="25"/>
      <c r="N98" s="25">
        <f t="shared" si="49"/>
        <v>354599.6052534164</v>
      </c>
      <c r="O98" s="25">
        <f t="shared" si="50"/>
        <v>4.1140608519662303</v>
      </c>
      <c r="P98" s="25"/>
      <c r="Q98" s="25">
        <f t="shared" si="51"/>
        <v>551287.08148367784</v>
      </c>
      <c r="R98" s="8"/>
      <c r="S98" s="8"/>
      <c r="T98" s="24"/>
      <c r="U98" s="24"/>
      <c r="V98" s="24"/>
      <c r="W98" s="24"/>
      <c r="X98" s="24"/>
      <c r="Y98" s="25">
        <v>2.698261833625037</v>
      </c>
      <c r="Z98" s="109">
        <v>5.2902317199109247E-2</v>
      </c>
      <c r="AA98" s="110"/>
      <c r="AB98" s="24"/>
      <c r="AC98" s="24"/>
      <c r="AD98" s="24"/>
      <c r="AE98" s="24"/>
      <c r="AF98" s="24"/>
      <c r="AG98" s="24"/>
      <c r="AH98" s="111">
        <v>3064.5493232113549</v>
      </c>
      <c r="AI98" s="24">
        <f>AH98/(1+(BR98/100))</f>
        <v>2981.3691246340645</v>
      </c>
      <c r="AJ98" s="24">
        <f t="shared" si="52"/>
        <v>76.246102823722083</v>
      </c>
      <c r="AK98" s="112">
        <v>152.49220564744417</v>
      </c>
      <c r="AL98" s="8">
        <v>2.0066877027817354</v>
      </c>
      <c r="AM98" s="8">
        <f t="shared" si="53"/>
        <v>3.229879396445301E-2</v>
      </c>
      <c r="AN98" s="94">
        <v>6.459758792890602E-2</v>
      </c>
      <c r="AO98" s="24">
        <v>1755.2069996063665</v>
      </c>
      <c r="AP98" s="24">
        <f>AO98/(1+(BR98/100))</f>
        <v>1707.5659106978951</v>
      </c>
      <c r="AQ98" s="24">
        <f t="shared" si="54"/>
        <v>19.723913831848382</v>
      </c>
      <c r="AR98" s="112">
        <v>39.447827663696764</v>
      </c>
      <c r="AS98" s="24">
        <v>2687.2973188056153</v>
      </c>
      <c r="AT98" s="24">
        <f>AS98/(1+(BR98/100))</f>
        <v>2614.3567650604291</v>
      </c>
      <c r="AU98" s="24">
        <f t="shared" si="55"/>
        <v>46.636448057281882</v>
      </c>
      <c r="AV98" s="112">
        <v>93.272896114563764</v>
      </c>
      <c r="AW98" s="24">
        <v>435.9998949855422</v>
      </c>
      <c r="AX98" s="24">
        <f>AW98/(1+(BR98/100))</f>
        <v>424.16567271674501</v>
      </c>
      <c r="AY98" s="24">
        <f t="shared" si="56"/>
        <v>12.347850198889381</v>
      </c>
      <c r="AZ98" s="112">
        <v>24.695700397778761</v>
      </c>
      <c r="BA98" s="25">
        <f t="shared" si="59"/>
        <v>4.0257050971642308</v>
      </c>
      <c r="BC98" s="24"/>
      <c r="BD98" s="8">
        <v>44.859000000000002</v>
      </c>
      <c r="BE98" s="8">
        <v>3.621</v>
      </c>
      <c r="BF98" s="8">
        <v>15.083</v>
      </c>
      <c r="BG98" s="8">
        <v>3.5550000000000002</v>
      </c>
      <c r="BH98" s="8">
        <v>9.3699999999999992</v>
      </c>
      <c r="BI98" s="8">
        <f t="shared" si="57"/>
        <v>12.568788999999999</v>
      </c>
      <c r="BJ98" s="8">
        <v>0.19900000000000001</v>
      </c>
      <c r="BK98" s="8">
        <v>5.6870000000000003</v>
      </c>
      <c r="BL98" s="8">
        <v>10.016999999999999</v>
      </c>
      <c r="BM98" s="8">
        <v>3.7890000000000001</v>
      </c>
      <c r="BN98" s="8">
        <v>1.125</v>
      </c>
      <c r="BO98" s="8">
        <v>0.01</v>
      </c>
      <c r="BP98" s="8">
        <v>0.752</v>
      </c>
      <c r="BQ98" s="8">
        <v>1.9339999999999999</v>
      </c>
      <c r="BR98">
        <f t="shared" si="58"/>
        <v>2.79</v>
      </c>
      <c r="BS98">
        <v>-2.79</v>
      </c>
      <c r="BT98">
        <v>102.79</v>
      </c>
      <c r="BU98">
        <v>0.96899999999999997</v>
      </c>
      <c r="BV98" s="24">
        <v>502.70000000000005</v>
      </c>
      <c r="BW98" s="25">
        <v>77.870137832419672</v>
      </c>
      <c r="BX98" s="25">
        <v>77.807108120918755</v>
      </c>
      <c r="BY98" s="25">
        <v>80.951194260537974</v>
      </c>
      <c r="BZ98" s="24"/>
      <c r="CD98" s="25"/>
      <c r="CE98" s="25"/>
      <c r="CF98" s="95"/>
      <c r="CG98" s="8"/>
      <c r="CH98" s="8"/>
      <c r="CI98" s="8"/>
      <c r="CJ98" t="s">
        <v>837</v>
      </c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t="s">
        <v>838</v>
      </c>
      <c r="DY98" s="25">
        <v>2.4338296327995499</v>
      </c>
      <c r="DZ98" s="25">
        <v>88.288380967394005</v>
      </c>
      <c r="EA98" s="25">
        <v>246644.84839539899</v>
      </c>
      <c r="EB98" s="25">
        <v>229.07475844988701</v>
      </c>
      <c r="EC98" s="25">
        <v>180683</v>
      </c>
      <c r="ED98" s="25">
        <v>180996.292902744</v>
      </c>
      <c r="EE98" s="25">
        <v>72.906388175649496</v>
      </c>
      <c r="EF98" s="25">
        <v>1926.02740248293</v>
      </c>
      <c r="EG98" s="25">
        <v>2064.7547285523901</v>
      </c>
      <c r="EH98" s="25">
        <v>3.4066143424153901</v>
      </c>
      <c r="EI98" s="25">
        <v>184.56070565240901</v>
      </c>
      <c r="EJ98" s="25">
        <v>3.96293270249901</v>
      </c>
      <c r="EK98" s="25">
        <v>25.293583161395301</v>
      </c>
      <c r="EL98" s="25">
        <v>2621.7829560300002</v>
      </c>
      <c r="EM98" s="25">
        <v>154938.755528106</v>
      </c>
      <c r="EN98" s="25">
        <v>190.898484698526</v>
      </c>
      <c r="EO98" s="25">
        <v>514.20615013343001</v>
      </c>
      <c r="EP98" s="25">
        <v>1.1229264733372399</v>
      </c>
      <c r="EQ98" s="25">
        <v>147.92627379747199</v>
      </c>
    </row>
    <row r="99" spans="1:147" x14ac:dyDescent="0.2">
      <c r="A99" t="s">
        <v>937</v>
      </c>
      <c r="B99">
        <v>214</v>
      </c>
      <c r="C99">
        <v>214</v>
      </c>
      <c r="D99">
        <v>20</v>
      </c>
      <c r="E99" s="25">
        <v>48.493000000000002</v>
      </c>
      <c r="F99" s="25">
        <v>41.546999999999997</v>
      </c>
      <c r="G99" s="25">
        <f t="shared" ref="G99:G103" si="72">(E99+F99+D99)/3</f>
        <v>36.68</v>
      </c>
      <c r="H99" s="25">
        <v>11.711</v>
      </c>
      <c r="I99" s="25">
        <v>11.711</v>
      </c>
      <c r="J99" s="25">
        <v>11.711</v>
      </c>
      <c r="K99" s="25">
        <v>840.5437836455568</v>
      </c>
      <c r="L99" s="25"/>
      <c r="M99" s="25">
        <v>21087.598089799998</v>
      </c>
      <c r="N99" s="25">
        <f t="shared" si="49"/>
        <v>47468.18330013979</v>
      </c>
      <c r="O99" s="25">
        <f t="shared" si="50"/>
        <v>1.770751954695265</v>
      </c>
      <c r="P99" s="25">
        <v>3.9859626500190419</v>
      </c>
      <c r="Q99" s="25">
        <f t="shared" si="51"/>
        <v>73033.205654356585</v>
      </c>
      <c r="R99" s="8">
        <v>0.24209917048928889</v>
      </c>
      <c r="S99" s="8">
        <v>2.4942528203885091E-3</v>
      </c>
      <c r="T99" s="24">
        <v>3574.0675969292502</v>
      </c>
      <c r="U99" s="24">
        <v>732.96865563275298</v>
      </c>
      <c r="V99" s="24">
        <f t="shared" si="66"/>
        <v>732.96865563275298</v>
      </c>
      <c r="W99" s="24">
        <v>3533.8579385663579</v>
      </c>
      <c r="X99" s="24">
        <v>3556.569154978421</v>
      </c>
      <c r="Y99" s="25">
        <v>2.7</v>
      </c>
      <c r="AA99" s="110">
        <f t="shared" si="65"/>
        <v>3574.0675969292502</v>
      </c>
      <c r="AB99" s="24"/>
      <c r="AC99" s="24"/>
      <c r="AD99" s="24"/>
      <c r="AE99" s="24"/>
      <c r="AF99" s="24"/>
      <c r="AG99" s="24"/>
      <c r="AH99" s="111"/>
      <c r="AI99" s="24"/>
      <c r="AJ99" s="24"/>
      <c r="AK99" s="112"/>
      <c r="AL99" s="8"/>
      <c r="AM99" s="8"/>
      <c r="AN99" s="94"/>
      <c r="AO99" s="24"/>
      <c r="AP99" s="24"/>
      <c r="AQ99" s="24"/>
      <c r="AR99" s="112"/>
      <c r="AS99" s="24"/>
      <c r="AT99" s="24"/>
      <c r="AU99" s="24"/>
      <c r="AV99" s="112"/>
      <c r="AW99" s="24"/>
      <c r="AX99" s="24"/>
      <c r="AY99" s="24"/>
      <c r="AZ99" s="112"/>
      <c r="BA99" s="25"/>
      <c r="BC99" s="24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S99"/>
      <c r="BV99" s="24"/>
      <c r="BW99" s="25"/>
      <c r="BX99" s="25">
        <v>77.807108120918755</v>
      </c>
      <c r="BY99" s="25">
        <v>80.951194260537974</v>
      </c>
      <c r="BZ99" s="24"/>
      <c r="CD99" s="25"/>
      <c r="CE99" s="25"/>
      <c r="CF99" s="95"/>
      <c r="CG99" s="8"/>
      <c r="CH99" s="8"/>
      <c r="CI99" s="8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</row>
    <row r="100" spans="1:147" x14ac:dyDescent="0.2">
      <c r="A100" t="s">
        <v>938</v>
      </c>
      <c r="B100">
        <v>102</v>
      </c>
      <c r="C100">
        <v>102</v>
      </c>
      <c r="D100">
        <v>22</v>
      </c>
      <c r="E100" s="25">
        <v>55.484999999999999</v>
      </c>
      <c r="F100" s="25">
        <v>49.468000000000004</v>
      </c>
      <c r="G100" s="25">
        <f t="shared" si="72"/>
        <v>42.317666666666668</v>
      </c>
      <c r="H100" s="25">
        <v>13.513999999999999</v>
      </c>
      <c r="I100" s="25">
        <v>13.513999999999999</v>
      </c>
      <c r="J100" s="25">
        <v>13.513999999999999</v>
      </c>
      <c r="K100" s="25">
        <v>1291.6062606560265</v>
      </c>
      <c r="L100" s="25">
        <v>838.96151681999982</v>
      </c>
      <c r="M100" s="25">
        <v>30762.052679580003</v>
      </c>
      <c r="N100" s="25">
        <f t="shared" si="49"/>
        <v>74538.794004879324</v>
      </c>
      <c r="O100" s="25">
        <f t="shared" si="50"/>
        <v>1.7327973680007189</v>
      </c>
      <c r="P100" s="25">
        <v>4.1986998530608481</v>
      </c>
      <c r="Q100" s="25">
        <f t="shared" si="51"/>
        <v>114388.39111140781</v>
      </c>
      <c r="R100" s="8">
        <v>0.1932301939757721</v>
      </c>
      <c r="S100" s="8">
        <v>1.216600351099047E-2</v>
      </c>
      <c r="T100" s="24">
        <v>2992.283781035364</v>
      </c>
      <c r="U100" s="24">
        <v>628.90422843280271</v>
      </c>
      <c r="V100" s="24">
        <f t="shared" si="66"/>
        <v>612.191403127424</v>
      </c>
      <c r="W100" s="24">
        <v>2962.9316414668001</v>
      </c>
      <c r="X100" s="24">
        <v>2985.2146042019431</v>
      </c>
      <c r="Y100" s="25">
        <v>2.7113591036885851</v>
      </c>
      <c r="Z100" s="109">
        <v>5.3176201481768652E-2</v>
      </c>
      <c r="AA100" s="110">
        <f t="shared" si="65"/>
        <v>2912.76528865508</v>
      </c>
      <c r="AB100" s="24">
        <f t="shared" si="67"/>
        <v>5973.3814753576144</v>
      </c>
      <c r="AC100" s="24">
        <v>5814.6417554342588</v>
      </c>
      <c r="AD100" s="24">
        <f t="shared" si="68"/>
        <v>5814.6417554342588</v>
      </c>
      <c r="AE100" s="24">
        <f t="shared" si="69"/>
        <v>636.86231214073712</v>
      </c>
      <c r="AF100" s="24">
        <f t="shared" si="70"/>
        <v>6451.504067574996</v>
      </c>
      <c r="AG100" s="24">
        <f t="shared" si="71"/>
        <v>5177.7794432935216</v>
      </c>
      <c r="AH100" s="111">
        <v>2981.0976943222504</v>
      </c>
      <c r="AI100" s="24">
        <f>AH100/(1+(BR100/100))</f>
        <v>2901.8764667791784</v>
      </c>
      <c r="AJ100" s="24">
        <f t="shared" si="52"/>
        <v>100.36471533655069</v>
      </c>
      <c r="AK100" s="112">
        <v>200.72943067310138</v>
      </c>
      <c r="AL100" s="8">
        <v>1.943204654451574</v>
      </c>
      <c r="AM100" s="8">
        <f t="shared" si="53"/>
        <v>4.6337536680048849E-2</v>
      </c>
      <c r="AN100" s="94">
        <v>9.2675073360097698E-2</v>
      </c>
      <c r="AO100" s="24">
        <v>1862.7201585437178</v>
      </c>
      <c r="AP100" s="24">
        <f>AO100/(1+(BR100/100))</f>
        <v>1813.2192724070064</v>
      </c>
      <c r="AQ100" s="24">
        <f t="shared" si="54"/>
        <v>54.952955967059665</v>
      </c>
      <c r="AR100" s="112">
        <v>109.90591193411933</v>
      </c>
      <c r="AS100" s="24">
        <v>3325.9752651811928</v>
      </c>
      <c r="AT100" s="24">
        <f>AS100/(1+(BR100/100))</f>
        <v>3237.5890832095711</v>
      </c>
      <c r="AU100" s="24">
        <f t="shared" si="55"/>
        <v>88.508748529110079</v>
      </c>
      <c r="AV100" s="112">
        <v>177.01749705822016</v>
      </c>
      <c r="AW100" s="24">
        <v>500.91465684110909</v>
      </c>
      <c r="AX100" s="24">
        <f>AW100/(1+(BR100/100))</f>
        <v>487.60309241809506</v>
      </c>
      <c r="AY100" s="24">
        <f t="shared" si="56"/>
        <v>17.881634010865131</v>
      </c>
      <c r="AZ100" s="112">
        <v>35.763268021730262</v>
      </c>
      <c r="BA100" s="25">
        <f t="shared" si="59"/>
        <v>3.7186377621499216</v>
      </c>
      <c r="BC100" s="24">
        <f>((AA100)/(AD100))*100</f>
        <v>50.093632783702667</v>
      </c>
      <c r="BD100" s="8">
        <v>43.524999999999999</v>
      </c>
      <c r="BE100" s="8">
        <v>4.07</v>
      </c>
      <c r="BF100" s="8">
        <v>15.358000000000001</v>
      </c>
      <c r="BG100" s="8">
        <v>3.6059999999999999</v>
      </c>
      <c r="BH100" s="8">
        <v>9.3030000000000008</v>
      </c>
      <c r="BI100" s="8">
        <f t="shared" si="57"/>
        <v>12.5476788</v>
      </c>
      <c r="BJ100" s="8">
        <v>0.217</v>
      </c>
      <c r="BK100" s="8">
        <v>5.6470000000000002</v>
      </c>
      <c r="BL100" s="8">
        <v>10.323</v>
      </c>
      <c r="BM100" s="8">
        <v>3.806</v>
      </c>
      <c r="BN100" s="8">
        <v>1.2989999999999999</v>
      </c>
      <c r="BO100" s="8">
        <v>0</v>
      </c>
      <c r="BP100" s="8">
        <v>0.94899999999999995</v>
      </c>
      <c r="BQ100" s="8">
        <v>1.8979999999999999</v>
      </c>
      <c r="BR100">
        <f t="shared" si="58"/>
        <v>2.73</v>
      </c>
      <c r="BS100">
        <v>-2.73</v>
      </c>
      <c r="BT100">
        <v>102.73</v>
      </c>
      <c r="BU100">
        <v>0.97</v>
      </c>
      <c r="BV100" s="24">
        <v>530.4</v>
      </c>
      <c r="BW100" s="25">
        <v>77.760610057539395</v>
      </c>
      <c r="BX100" s="25">
        <v>77.807108120918755</v>
      </c>
      <c r="BY100" s="25">
        <v>80.951194260537974</v>
      </c>
      <c r="BZ100" s="24">
        <v>1138.6994226740401</v>
      </c>
      <c r="CA100">
        <v>4990</v>
      </c>
      <c r="CB100">
        <v>4610</v>
      </c>
      <c r="CC100">
        <v>5350</v>
      </c>
      <c r="CD100" s="25">
        <v>17.763375094538159</v>
      </c>
      <c r="CE100" s="25">
        <v>16.513827233566801</v>
      </c>
      <c r="CF100" s="95">
        <v>18.947157278616292</v>
      </c>
      <c r="CG100" s="8">
        <v>0.1774435244269226</v>
      </c>
      <c r="CH100" s="8">
        <v>0.82255647557307743</v>
      </c>
      <c r="CI100" s="8"/>
      <c r="CJ100" t="s">
        <v>843</v>
      </c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t="s">
        <v>844</v>
      </c>
      <c r="DY100" s="25">
        <v>2.3736577698780401</v>
      </c>
      <c r="DZ100" s="25">
        <v>69.289487337659097</v>
      </c>
      <c r="EA100" s="25">
        <v>238983.22468004399</v>
      </c>
      <c r="EB100" s="25">
        <v>179.16856146917499</v>
      </c>
      <c r="EC100" s="25">
        <v>178044</v>
      </c>
      <c r="ED100" s="25">
        <v>178132.03973242801</v>
      </c>
      <c r="EE100" s="25">
        <v>97.038084643682097</v>
      </c>
      <c r="EF100" s="25">
        <v>1755.1390002881701</v>
      </c>
      <c r="EG100" s="25">
        <v>1874.8929172170799</v>
      </c>
      <c r="EH100" s="25">
        <v>3.4710637832238098</v>
      </c>
      <c r="EI100" s="25">
        <v>158.15165455156799</v>
      </c>
      <c r="EJ100" s="25">
        <v>3.9485842744929398</v>
      </c>
      <c r="EK100" s="25">
        <v>5.2716424696918702</v>
      </c>
      <c r="EL100" s="25">
        <v>2555.9951924532902</v>
      </c>
      <c r="EM100" s="25">
        <v>152444.66697271899</v>
      </c>
      <c r="EN100" s="25">
        <v>187.744108264858</v>
      </c>
      <c r="EO100" s="25">
        <v>515.50321757394397</v>
      </c>
      <c r="EP100" s="25">
        <v>1.07182309272901</v>
      </c>
      <c r="EQ100" s="25">
        <v>152.45663975150299</v>
      </c>
    </row>
    <row r="101" spans="1:147" x14ac:dyDescent="0.2">
      <c r="A101" t="s">
        <v>939</v>
      </c>
      <c r="B101">
        <v>260</v>
      </c>
      <c r="C101">
        <v>260</v>
      </c>
      <c r="D101">
        <v>35</v>
      </c>
      <c r="E101" s="25">
        <v>89.786000000000001</v>
      </c>
      <c r="F101" s="25">
        <v>69.905000000000001</v>
      </c>
      <c r="G101" s="25">
        <f t="shared" si="72"/>
        <v>64.897000000000006</v>
      </c>
      <c r="H101" s="25">
        <v>20.001999999999999</v>
      </c>
      <c r="I101" s="25">
        <v>20.001999999999999</v>
      </c>
      <c r="J101" s="25">
        <v>20.001999999999999</v>
      </c>
      <c r="K101" s="25">
        <v>4187.9227922708524</v>
      </c>
      <c r="L101" s="25">
        <v>1044.1962188639998</v>
      </c>
      <c r="M101" s="25">
        <v>113920.18499230266</v>
      </c>
      <c r="N101" s="25">
        <f t="shared" si="49"/>
        <v>261224.04663817049</v>
      </c>
      <c r="O101" s="25">
        <f t="shared" si="50"/>
        <v>1.6031919136723558</v>
      </c>
      <c r="P101" s="25">
        <v>3.6761903016167166</v>
      </c>
      <c r="Q101" s="25">
        <f t="shared" si="51"/>
        <v>408683.93137282488</v>
      </c>
      <c r="R101" s="8">
        <v>0.35754019544388038</v>
      </c>
      <c r="S101" s="8">
        <v>3.7182012613547671E-2</v>
      </c>
      <c r="T101" s="24">
        <v>4868.8944526761397</v>
      </c>
      <c r="U101" s="24">
        <v>1065.1594680026069</v>
      </c>
      <c r="V101" s="24">
        <f t="shared" si="66"/>
        <v>1016.8586806707464</v>
      </c>
      <c r="W101" s="24">
        <v>4811.9446828010859</v>
      </c>
      <c r="X101" s="24">
        <v>4852.1991514268238</v>
      </c>
      <c r="Y101" s="25">
        <v>2.6995569768543648</v>
      </c>
      <c r="Z101" s="109">
        <v>5.6688065794900572E-2</v>
      </c>
      <c r="AA101" s="110">
        <f t="shared" si="65"/>
        <v>4648.1092626979853</v>
      </c>
      <c r="AB101" s="24">
        <f t="shared" si="67"/>
        <v>9707.4937474498365</v>
      </c>
      <c r="AC101" s="24">
        <v>9267.2971336036626</v>
      </c>
      <c r="AD101" s="24">
        <f t="shared" si="68"/>
        <v>9267.2971336036626</v>
      </c>
      <c r="AE101" s="24">
        <f t="shared" si="69"/>
        <v>1072.6973640725535</v>
      </c>
      <c r="AF101" s="24">
        <f t="shared" si="70"/>
        <v>10339.994497676216</v>
      </c>
      <c r="AG101" s="24">
        <f t="shared" si="71"/>
        <v>8194.5997695311089</v>
      </c>
      <c r="AH101" s="111">
        <v>4838.5992947736977</v>
      </c>
      <c r="AI101" s="24">
        <f>AH101/(1+(BR101/100))</f>
        <v>4619.1878709056773</v>
      </c>
      <c r="AJ101" s="24">
        <f t="shared" si="52"/>
        <v>126.94464389098084</v>
      </c>
      <c r="AK101" s="112">
        <v>253.88928778196168</v>
      </c>
      <c r="AL101" s="8">
        <v>2.138981481116963</v>
      </c>
      <c r="AM101" s="8">
        <f t="shared" si="53"/>
        <v>4.2883983928673715E-2</v>
      </c>
      <c r="AN101" s="94">
        <v>8.576796785734743E-2</v>
      </c>
      <c r="AO101" s="24">
        <v>1630.718904479724</v>
      </c>
      <c r="AP101" s="24">
        <f>AO101/(1+(BR101/100))</f>
        <v>1556.7722238469917</v>
      </c>
      <c r="AQ101" s="24">
        <f t="shared" si="54"/>
        <v>28.945558656961087</v>
      </c>
      <c r="AR101" s="112">
        <v>57.891117313922173</v>
      </c>
      <c r="AS101" s="24">
        <v>3329.985142540987</v>
      </c>
      <c r="AT101" s="24">
        <f>AS101/(1+(BR101/100))</f>
        <v>3178.9834296334002</v>
      </c>
      <c r="AU101" s="24">
        <f t="shared" si="55"/>
        <v>71.04424736453241</v>
      </c>
      <c r="AV101" s="112">
        <v>142.08849472906482</v>
      </c>
      <c r="AW101" s="24">
        <v>489.00086121082501</v>
      </c>
      <c r="AX101" s="24">
        <f>AW101/(1+(BR101/100))</f>
        <v>466.82659781463002</v>
      </c>
      <c r="AY101" s="24">
        <f t="shared" si="56"/>
        <v>16.454641248736998</v>
      </c>
      <c r="AZ101" s="112">
        <v>32.909282497473995</v>
      </c>
      <c r="BA101" s="25">
        <f t="shared" si="59"/>
        <v>3.3347976125069958</v>
      </c>
      <c r="BC101" s="24">
        <f>((AA101)/(AD101))*100</f>
        <v>50.156040058796847</v>
      </c>
      <c r="BD101" s="8">
        <v>42.951999999999998</v>
      </c>
      <c r="BE101" s="8">
        <v>4.0579999999999998</v>
      </c>
      <c r="BF101" s="8">
        <v>14.778</v>
      </c>
      <c r="BG101" s="8">
        <v>3.6120000000000001</v>
      </c>
      <c r="BH101" s="8">
        <v>8.9109999999999996</v>
      </c>
      <c r="BI101" s="8">
        <f t="shared" si="57"/>
        <v>12.1610776</v>
      </c>
      <c r="BJ101" s="8">
        <v>0.15</v>
      </c>
      <c r="BK101" s="8">
        <v>6.5880000000000001</v>
      </c>
      <c r="BL101" s="8">
        <v>11.012</v>
      </c>
      <c r="BM101" s="8">
        <v>3.7480000000000002</v>
      </c>
      <c r="BN101" s="8">
        <v>1.228</v>
      </c>
      <c r="BO101" s="8">
        <v>0.01</v>
      </c>
      <c r="BP101" s="8">
        <v>0.92200000000000004</v>
      </c>
      <c r="BQ101" s="8">
        <v>2.0299999999999998</v>
      </c>
      <c r="BR101">
        <f t="shared" si="58"/>
        <v>4.75</v>
      </c>
      <c r="BS101">
        <v>-4.75</v>
      </c>
      <c r="BT101">
        <v>104.75</v>
      </c>
      <c r="BU101">
        <v>0.95</v>
      </c>
      <c r="BV101" s="24">
        <v>567.30000000000007</v>
      </c>
      <c r="BW101" s="25">
        <v>80.731559553820816</v>
      </c>
      <c r="BX101" s="25">
        <v>81.10399990995252</v>
      </c>
      <c r="BY101" s="25">
        <v>81.53544954790388</v>
      </c>
      <c r="BZ101" s="24">
        <v>1158.2495509704599</v>
      </c>
      <c r="CA101">
        <v>6280</v>
      </c>
      <c r="CB101">
        <v>5800</v>
      </c>
      <c r="CC101">
        <v>6750</v>
      </c>
      <c r="CD101" s="25">
        <v>22.00526125415146</v>
      </c>
      <c r="CE101" s="25">
        <v>20.426885008713949</v>
      </c>
      <c r="CF101" s="95">
        <v>23.550754661142349</v>
      </c>
      <c r="CG101" s="8">
        <v>0.17606704151828789</v>
      </c>
      <c r="CH101" s="8">
        <v>0.82393295848171211</v>
      </c>
      <c r="CI101" s="8">
        <v>0.69450778209249953</v>
      </c>
      <c r="CJ101" t="s">
        <v>856</v>
      </c>
      <c r="CK101" s="25">
        <v>81216.393647697696</v>
      </c>
      <c r="CL101" s="25">
        <v>82914.797506999297</v>
      </c>
      <c r="CM101" s="25">
        <v>82580.374793623705</v>
      </c>
      <c r="CN101" s="25">
        <v>27.222299225169699</v>
      </c>
      <c r="CO101" s="25">
        <v>25498.774731820798</v>
      </c>
      <c r="CP101" s="25">
        <v>338.07356235334299</v>
      </c>
      <c r="CQ101" s="25">
        <v>39.726984793332903</v>
      </c>
      <c r="CR101" s="25">
        <v>44.759761874431597</v>
      </c>
      <c r="CS101" s="25">
        <v>146.116878396532</v>
      </c>
      <c r="CT101" s="25">
        <v>72.847465669517902</v>
      </c>
      <c r="CU101" s="25">
        <v>113.368565031171</v>
      </c>
      <c r="CV101" s="25">
        <v>22.838102967061499</v>
      </c>
      <c r="CW101" s="25">
        <v>1.3558975034231699</v>
      </c>
      <c r="CX101" s="25">
        <v>27.160112600168301</v>
      </c>
      <c r="CY101" s="25">
        <v>985.91055344362599</v>
      </c>
      <c r="CZ101" s="25">
        <v>34.341971582574601</v>
      </c>
      <c r="DA101" s="25">
        <v>312.85293598874102</v>
      </c>
      <c r="DB101" s="25">
        <v>64.385241500979902</v>
      </c>
      <c r="DC101" s="25">
        <v>0.63238488190061404</v>
      </c>
      <c r="DD101" s="25">
        <v>428.43930166985803</v>
      </c>
      <c r="DE101" s="25">
        <v>61.958207699012299</v>
      </c>
      <c r="DF101" s="25">
        <v>126.372347276209</v>
      </c>
      <c r="DG101" s="25">
        <v>15.522485983947099</v>
      </c>
      <c r="DH101" s="25">
        <v>61.4901623230285</v>
      </c>
      <c r="DI101" s="25">
        <v>12.451812050263801</v>
      </c>
      <c r="DJ101" s="25">
        <v>3.7597424620322002</v>
      </c>
      <c r="DK101" s="25">
        <v>11.030375805444301</v>
      </c>
      <c r="DL101" s="25">
        <v>1.46102123713948</v>
      </c>
      <c r="DM101" s="25">
        <v>7.5909334776479902</v>
      </c>
      <c r="DN101" s="25">
        <v>1.26012950878277</v>
      </c>
      <c r="DO101" s="25">
        <v>3.1477204164483998</v>
      </c>
      <c r="DP101" s="25">
        <v>0.40232206250797298</v>
      </c>
      <c r="DQ101" s="25">
        <v>2.5037110226439498</v>
      </c>
      <c r="DR101" s="25">
        <v>0.35962517283176298</v>
      </c>
      <c r="DS101" s="25">
        <v>7.7003091830337898</v>
      </c>
      <c r="DT101" s="25">
        <v>4.1978855090198204</v>
      </c>
      <c r="DU101" s="25">
        <v>2.6199580116344898</v>
      </c>
      <c r="DV101" s="25">
        <v>5.8944049567364099</v>
      </c>
      <c r="DW101" s="25">
        <v>1.5501368398623301</v>
      </c>
      <c r="DX101" t="s">
        <v>857</v>
      </c>
      <c r="DY101" s="25">
        <v>1.9606295128478199</v>
      </c>
      <c r="DZ101" s="25">
        <v>92.188082019840905</v>
      </c>
      <c r="EA101" s="25">
        <v>252348.00315975599</v>
      </c>
      <c r="EB101" s="25">
        <v>305.77418721258499</v>
      </c>
      <c r="EC101" s="25">
        <v>181091.339580247</v>
      </c>
      <c r="ED101" s="25">
        <v>181145.08472179199</v>
      </c>
      <c r="EE101" s="25">
        <v>53.156257384928502</v>
      </c>
      <c r="EF101" s="25">
        <v>1962.1264894159399</v>
      </c>
      <c r="EG101" s="25">
        <v>2088.5543475875102</v>
      </c>
      <c r="EH101" s="25">
        <v>4.4392814534751004</v>
      </c>
      <c r="EI101" s="25">
        <v>183.982788390569</v>
      </c>
      <c r="EJ101" s="25">
        <v>5.37302176132751</v>
      </c>
      <c r="EK101" s="25">
        <v>90.567251354664805</v>
      </c>
      <c r="EL101" s="25">
        <v>1961.2227862156001</v>
      </c>
      <c r="EM101" s="25">
        <v>135253.41324744199</v>
      </c>
      <c r="EN101" s="25">
        <v>184.51730122011799</v>
      </c>
      <c r="EO101" s="25">
        <v>1212.63140547441</v>
      </c>
      <c r="EP101" s="25">
        <v>1.9138354654301699</v>
      </c>
      <c r="EQ101" s="25">
        <v>124.631796981617</v>
      </c>
    </row>
    <row r="102" spans="1:147" x14ac:dyDescent="0.2">
      <c r="A102" t="s">
        <v>940</v>
      </c>
      <c r="B102">
        <v>170</v>
      </c>
      <c r="C102">
        <v>170</v>
      </c>
      <c r="D102">
        <v>31</v>
      </c>
      <c r="E102" s="25">
        <v>81.936000000000007</v>
      </c>
      <c r="F102" s="25">
        <v>63.604999999999997</v>
      </c>
      <c r="G102" s="25">
        <f t="shared" si="72"/>
        <v>58.847000000000001</v>
      </c>
      <c r="H102" s="25">
        <v>18.86</v>
      </c>
      <c r="I102" s="25">
        <v>18.86</v>
      </c>
      <c r="J102" s="25">
        <v>18.86</v>
      </c>
      <c r="K102" s="25">
        <v>3510.7787653066662</v>
      </c>
      <c r="L102" s="25"/>
      <c r="M102" s="25">
        <v>84548.5389192</v>
      </c>
      <c r="N102" s="25">
        <f t="shared" si="49"/>
        <v>198472.24036837558</v>
      </c>
      <c r="O102" s="25">
        <f t="shared" si="50"/>
        <v>1.7689016654371736</v>
      </c>
      <c r="P102" s="25">
        <v>4.1523825369256722</v>
      </c>
      <c r="Q102" s="25">
        <f t="shared" si="51"/>
        <v>310207.22560843319</v>
      </c>
      <c r="R102" s="8">
        <v>0.31613598394041542</v>
      </c>
      <c r="S102" s="8">
        <v>2.7085916807116921E-3</v>
      </c>
      <c r="T102" s="24">
        <v>4853.3828016288599</v>
      </c>
      <c r="U102" s="24">
        <v>1009.359236061732</v>
      </c>
      <c r="V102" s="24">
        <f t="shared" si="66"/>
        <v>968.5819365336647</v>
      </c>
      <c r="W102" s="24">
        <v>4887.7163469131319</v>
      </c>
      <c r="X102" s="24">
        <v>4861.8484946442768</v>
      </c>
      <c r="Y102" s="25">
        <v>2.704747580527608</v>
      </c>
      <c r="Z102" s="109">
        <v>5.5626388479242332E-2</v>
      </c>
      <c r="AA102" s="110">
        <f t="shared" si="65"/>
        <v>4657.3100485834948</v>
      </c>
      <c r="AB102" s="24">
        <f t="shared" si="67"/>
        <v>9405.5992422605505</v>
      </c>
      <c r="AC102" s="24">
        <v>9025.6206143945401</v>
      </c>
      <c r="AD102" s="24">
        <f t="shared" si="68"/>
        <v>9025.6206143945401</v>
      </c>
      <c r="AE102" s="24">
        <f t="shared" si="69"/>
        <v>1023.2656997041387</v>
      </c>
      <c r="AF102" s="24">
        <f t="shared" si="70"/>
        <v>10048.88631409868</v>
      </c>
      <c r="AG102" s="24">
        <f t="shared" si="71"/>
        <v>8002.3549146904015</v>
      </c>
      <c r="AH102" s="111">
        <v>4552.2164406316906</v>
      </c>
      <c r="AI102" s="24">
        <f>AH102/(1+(BR102/100))</f>
        <v>4368.3105658110453</v>
      </c>
      <c r="AJ102" s="24">
        <f t="shared" si="52"/>
        <v>168.12681156757031</v>
      </c>
      <c r="AK102" s="112">
        <v>336.25362313514063</v>
      </c>
      <c r="AL102" s="8">
        <v>2.0576108892564871</v>
      </c>
      <c r="AM102" s="8">
        <f t="shared" si="53"/>
        <v>3.241073554747434E-2</v>
      </c>
      <c r="AN102" s="94">
        <v>6.4821471094948679E-2</v>
      </c>
      <c r="AO102" s="24">
        <v>1598.7293047003564</v>
      </c>
      <c r="AP102" s="24">
        <f>AO102/(1+(BR102/100))</f>
        <v>1534.1419294696827</v>
      </c>
      <c r="AQ102" s="24">
        <f t="shared" si="54"/>
        <v>14.58967975651027</v>
      </c>
      <c r="AR102" s="112">
        <v>29.17935951302054</v>
      </c>
      <c r="AS102" s="24">
        <v>3160.8500542862148</v>
      </c>
      <c r="AT102" s="24">
        <f>AS102/(1+(BR102/100))</f>
        <v>3033.1542599426298</v>
      </c>
      <c r="AU102" s="24">
        <f t="shared" si="55"/>
        <v>54.959864623266427</v>
      </c>
      <c r="AV102" s="112">
        <v>109.91972924653285</v>
      </c>
      <c r="AW102" s="24">
        <v>474.41497739350513</v>
      </c>
      <c r="AX102" s="24">
        <f>AW102/(1+(BR102/100))</f>
        <v>455.24899471596308</v>
      </c>
      <c r="AY102" s="24">
        <f t="shared" si="56"/>
        <v>13.748965121104588</v>
      </c>
      <c r="AZ102" s="112">
        <v>27.497930242209176</v>
      </c>
      <c r="BA102" s="25">
        <f t="shared" si="59"/>
        <v>3.3698963584243775</v>
      </c>
      <c r="BC102" s="24">
        <f>((AA102)/(AD102))*100</f>
        <v>51.600995073466407</v>
      </c>
      <c r="BD102" s="8">
        <v>43.448</v>
      </c>
      <c r="BE102" s="8">
        <v>4.0049999999999999</v>
      </c>
      <c r="BF102" s="8">
        <v>14.664999999999999</v>
      </c>
      <c r="BG102" s="8">
        <v>3.63</v>
      </c>
      <c r="BH102" s="8">
        <v>8.9600000000000009</v>
      </c>
      <c r="BI102" s="8">
        <f t="shared" si="57"/>
        <v>12.226274</v>
      </c>
      <c r="BJ102" s="8">
        <v>0.11600000000000001</v>
      </c>
      <c r="BK102" s="8">
        <v>6.2519999999999998</v>
      </c>
      <c r="BL102" s="8">
        <v>11.196</v>
      </c>
      <c r="BM102" s="8">
        <v>3.6909999999999998</v>
      </c>
      <c r="BN102" s="8">
        <v>1.1890000000000001</v>
      </c>
      <c r="BO102" s="8">
        <v>0</v>
      </c>
      <c r="BP102" s="8">
        <v>0.88300000000000001</v>
      </c>
      <c r="BQ102" s="8">
        <v>1.964</v>
      </c>
      <c r="BR102">
        <f t="shared" si="58"/>
        <v>4.21</v>
      </c>
      <c r="BS102">
        <v>-4.21</v>
      </c>
      <c r="BT102">
        <v>104.21</v>
      </c>
      <c r="BU102">
        <v>0.95599999999999996</v>
      </c>
      <c r="BV102" s="24">
        <v>503.5</v>
      </c>
      <c r="BW102" s="25">
        <v>79.914423973043412</v>
      </c>
      <c r="BX102" s="25">
        <v>80.168015214258759</v>
      </c>
      <c r="BY102" s="25">
        <v>81.449940288662532</v>
      </c>
      <c r="BZ102" s="24">
        <v>1150.24209784033</v>
      </c>
      <c r="CA102">
        <v>6360</v>
      </c>
      <c r="CB102">
        <v>5880</v>
      </c>
      <c r="CC102">
        <v>6810</v>
      </c>
      <c r="CD102" s="25">
        <v>22.268323961724381</v>
      </c>
      <c r="CE102" s="25">
        <v>20.68994771628687</v>
      </c>
      <c r="CF102" s="95">
        <v>23.748051691822031</v>
      </c>
      <c r="CG102" s="8">
        <v>0.1632031624818984</v>
      </c>
      <c r="CH102" s="8">
        <v>0.83679683751810152</v>
      </c>
      <c r="CI102" s="8">
        <v>0.7341019301607401</v>
      </c>
      <c r="CJ102" t="s">
        <v>870</v>
      </c>
      <c r="CK102" s="25">
        <v>81468.289517982397</v>
      </c>
      <c r="CL102" s="25">
        <v>83822.675663819406</v>
      </c>
      <c r="CM102" s="25">
        <v>85618.802700367101</v>
      </c>
      <c r="CN102" s="25">
        <v>31.483564258340401</v>
      </c>
      <c r="CO102" s="25">
        <v>25292.812318027602</v>
      </c>
      <c r="CP102" s="25">
        <v>327.846672341361</v>
      </c>
      <c r="CQ102" s="25">
        <v>36.337700016373198</v>
      </c>
      <c r="CR102" s="25">
        <v>36.444045377387503</v>
      </c>
      <c r="CS102" s="25">
        <v>56.370126299308801</v>
      </c>
      <c r="CT102" s="25">
        <v>112.49097290480999</v>
      </c>
      <c r="CU102" s="25">
        <v>114.776517518215</v>
      </c>
      <c r="CV102" s="25">
        <v>24.437352638529099</v>
      </c>
      <c r="CW102" s="25">
        <v>1.7966503662781399</v>
      </c>
      <c r="CX102" s="25">
        <v>28.218678197754102</v>
      </c>
      <c r="CY102" s="25">
        <v>1009.48869523067</v>
      </c>
      <c r="CZ102" s="25">
        <v>35.473235396101202</v>
      </c>
      <c r="DA102" s="25">
        <v>307.61681710759802</v>
      </c>
      <c r="DB102" s="25">
        <v>65.719495181663206</v>
      </c>
      <c r="DC102" s="25">
        <v>0.33662053617438598</v>
      </c>
      <c r="DD102" s="25">
        <v>429.86200144212501</v>
      </c>
      <c r="DE102" s="25">
        <v>69.188548574590399</v>
      </c>
      <c r="DF102" s="25">
        <v>137.89795193494601</v>
      </c>
      <c r="DG102" s="25">
        <v>16.440060564507299</v>
      </c>
      <c r="DH102" s="25">
        <v>64.5425219445073</v>
      </c>
      <c r="DI102" s="25">
        <v>12.457650377331801</v>
      </c>
      <c r="DJ102" s="25">
        <v>3.8179763080193601</v>
      </c>
      <c r="DK102" s="25">
        <v>11.1973258262129</v>
      </c>
      <c r="DL102" s="25">
        <v>1.4402798672446699</v>
      </c>
      <c r="DM102" s="25">
        <v>7.5498343262935697</v>
      </c>
      <c r="DN102" s="25">
        <v>1.38690639827763</v>
      </c>
      <c r="DO102" s="25">
        <v>3.4101828322960799</v>
      </c>
      <c r="DP102" s="25">
        <v>0.40620631194239099</v>
      </c>
      <c r="DQ102" s="25">
        <v>2.2445933175403301</v>
      </c>
      <c r="DR102" s="25">
        <v>0.323203895097947</v>
      </c>
      <c r="DS102" s="25">
        <v>7.4543942300453203</v>
      </c>
      <c r="DT102" s="25">
        <v>3.9738842156499898</v>
      </c>
      <c r="DU102" s="25">
        <v>2.6365286993935801</v>
      </c>
      <c r="DV102" s="25">
        <v>6.1586075860319802</v>
      </c>
      <c r="DW102" s="25">
        <v>1.6919074275108801</v>
      </c>
      <c r="DX102" t="s">
        <v>871</v>
      </c>
      <c r="DY102" s="25">
        <v>2.2604504276427901</v>
      </c>
      <c r="DZ102" s="25">
        <v>93.233048666091307</v>
      </c>
      <c r="EA102" s="25">
        <v>252496.496866464</v>
      </c>
      <c r="EB102" s="25">
        <v>238.62353236801701</v>
      </c>
      <c r="EC102" s="25">
        <v>179772</v>
      </c>
      <c r="ED102" s="25">
        <v>179987.62561957701</v>
      </c>
      <c r="EE102" s="25">
        <v>97.301063839696496</v>
      </c>
      <c r="EF102" s="25">
        <v>1948.8137608879199</v>
      </c>
      <c r="EG102" s="25">
        <v>2117.7313629140399</v>
      </c>
      <c r="EH102" s="25">
        <v>4.8568382410651703</v>
      </c>
      <c r="EI102" s="25">
        <v>152.34101336002399</v>
      </c>
      <c r="EJ102" s="25">
        <v>5.0677799762977802</v>
      </c>
      <c r="EK102" s="25">
        <v>85.844056633131899</v>
      </c>
      <c r="EL102" s="25">
        <v>1997.5384400367</v>
      </c>
      <c r="EM102" s="25">
        <v>137266.449232093</v>
      </c>
      <c r="EN102" s="25">
        <v>183.61839144116101</v>
      </c>
      <c r="EO102" s="25">
        <v>1361.60344947</v>
      </c>
      <c r="EP102" s="25">
        <v>2.2334853349324</v>
      </c>
      <c r="EQ102" s="25">
        <v>128.437179617119</v>
      </c>
    </row>
    <row r="103" spans="1:147" s="7" customFormat="1" x14ac:dyDescent="0.2">
      <c r="A103" s="7" t="s">
        <v>941</v>
      </c>
      <c r="B103" s="7">
        <v>185</v>
      </c>
      <c r="C103" s="7">
        <v>185</v>
      </c>
      <c r="D103" s="7">
        <v>6</v>
      </c>
      <c r="E103" s="44">
        <v>21.731999999999999</v>
      </c>
      <c r="F103" s="44">
        <v>18.984000000000002</v>
      </c>
      <c r="G103" s="44">
        <f t="shared" si="72"/>
        <v>15.572000000000001</v>
      </c>
      <c r="H103" s="44">
        <v>5.2309999999999999</v>
      </c>
      <c r="I103" s="44">
        <v>5.2309999999999999</v>
      </c>
      <c r="J103" s="44">
        <v>5.2309999999999999</v>
      </c>
      <c r="K103" s="44">
        <v>74.908751327956651</v>
      </c>
      <c r="L103" s="44"/>
      <c r="M103" s="44">
        <v>1295.43930432</v>
      </c>
      <c r="N103" s="44">
        <f t="shared" si="49"/>
        <v>4395.4255595577606</v>
      </c>
      <c r="O103" s="44">
        <f t="shared" si="50"/>
        <v>1.7042434301968588</v>
      </c>
      <c r="P103" s="44">
        <v>5.7824979586579426</v>
      </c>
      <c r="Q103" s="44">
        <f t="shared" si="51"/>
        <v>6741.4661396812808</v>
      </c>
      <c r="R103" s="43">
        <v>0.48529426253814201</v>
      </c>
      <c r="S103" s="43">
        <v>1.1573282067313371E-2</v>
      </c>
      <c r="T103" s="42">
        <v>10393.38178694525</v>
      </c>
      <c r="U103" s="42">
        <v>2076.4105966882012</v>
      </c>
      <c r="V103" s="42">
        <f t="shared" si="66"/>
        <v>2076.4105966882012</v>
      </c>
      <c r="W103" s="42">
        <v>10313.86821952938</v>
      </c>
      <c r="X103" s="42">
        <v>10422.779405692379</v>
      </c>
      <c r="Y103" s="44">
        <v>2.7</v>
      </c>
      <c r="AA103" s="116">
        <f t="shared" si="65"/>
        <v>10393.38178694525</v>
      </c>
      <c r="AB103" s="42"/>
      <c r="AC103" s="42"/>
      <c r="AD103" s="42"/>
      <c r="AE103" s="42"/>
      <c r="AF103" s="42"/>
      <c r="AG103" s="42"/>
      <c r="AH103" s="117"/>
      <c r="AI103" s="42"/>
      <c r="AJ103" s="42"/>
      <c r="AK103" s="118"/>
      <c r="AL103" s="43"/>
      <c r="AM103" s="43"/>
      <c r="AN103" s="96"/>
      <c r="AO103" s="42"/>
      <c r="AP103" s="42"/>
      <c r="AQ103" s="42"/>
      <c r="AR103" s="118"/>
      <c r="AS103" s="42"/>
      <c r="AT103" s="42"/>
      <c r="AU103" s="42"/>
      <c r="AV103" s="118"/>
      <c r="AW103" s="42"/>
      <c r="AX103" s="42"/>
      <c r="AY103" s="42"/>
      <c r="AZ103" s="118"/>
      <c r="BA103" s="44"/>
      <c r="BV103" s="42"/>
      <c r="BW103" s="98"/>
      <c r="BX103" s="44">
        <v>80.168015214258801</v>
      </c>
      <c r="BY103" s="44">
        <v>81.449940288662532</v>
      </c>
      <c r="CD103" s="44"/>
      <c r="CE103" s="44"/>
      <c r="CF103" s="44"/>
      <c r="CG103" s="43"/>
      <c r="CH103" s="43"/>
    </row>
    <row r="104" spans="1:147" x14ac:dyDescent="0.2">
      <c r="BA104" s="25"/>
      <c r="CG104" s="8"/>
      <c r="CH104" s="8"/>
    </row>
    <row r="105" spans="1:147" x14ac:dyDescent="0.2">
      <c r="BA105" s="25"/>
      <c r="CG105" s="104"/>
      <c r="CH105" s="8"/>
    </row>
    <row r="106" spans="1:147" x14ac:dyDescent="0.2">
      <c r="CG106" s="8"/>
      <c r="CH106" s="8"/>
    </row>
    <row r="107" spans="1:147" x14ac:dyDescent="0.2">
      <c r="CG107" s="8"/>
      <c r="CH107" s="8"/>
    </row>
    <row r="119" spans="2:2" x14ac:dyDescent="0.2">
      <c r="B119" s="83"/>
    </row>
    <row r="120" spans="2:2" x14ac:dyDescent="0.2">
      <c r="B120" s="83"/>
    </row>
    <row r="121" spans="2:2" x14ac:dyDescent="0.2">
      <c r="B121" s="83"/>
    </row>
    <row r="122" spans="2:2" x14ac:dyDescent="0.2">
      <c r="B122" s="83"/>
    </row>
    <row r="123" spans="2:2" x14ac:dyDescent="0.2">
      <c r="B123" s="83"/>
    </row>
    <row r="124" spans="2:2" x14ac:dyDescent="0.2">
      <c r="B124" s="83"/>
    </row>
    <row r="125" spans="2:2" x14ac:dyDescent="0.2">
      <c r="B125" s="83"/>
    </row>
    <row r="126" spans="2:2" x14ac:dyDescent="0.2">
      <c r="B126" s="83"/>
    </row>
    <row r="127" spans="2:2" x14ac:dyDescent="0.2">
      <c r="B127" s="83"/>
    </row>
    <row r="128" spans="2:2" x14ac:dyDescent="0.2">
      <c r="B128" s="83"/>
    </row>
    <row r="129" spans="2:2" x14ac:dyDescent="0.2">
      <c r="B129" s="83"/>
    </row>
    <row r="130" spans="2:2" x14ac:dyDescent="0.2">
      <c r="B130" s="83"/>
    </row>
    <row r="131" spans="2:2" x14ac:dyDescent="0.2">
      <c r="B131" s="83"/>
    </row>
    <row r="132" spans="2:2" x14ac:dyDescent="0.2">
      <c r="B132" s="83"/>
    </row>
    <row r="133" spans="2:2" x14ac:dyDescent="0.2">
      <c r="B133" s="83"/>
    </row>
    <row r="134" spans="2:2" x14ac:dyDescent="0.2">
      <c r="B134" s="83"/>
    </row>
    <row r="135" spans="2:2" x14ac:dyDescent="0.2">
      <c r="B135" s="83"/>
    </row>
    <row r="136" spans="2:2" x14ac:dyDescent="0.2">
      <c r="B136" s="83"/>
    </row>
    <row r="137" spans="2:2" x14ac:dyDescent="0.2">
      <c r="B137" s="83"/>
    </row>
    <row r="138" spans="2:2" x14ac:dyDescent="0.2">
      <c r="B138" s="83"/>
    </row>
    <row r="139" spans="2:2" x14ac:dyDescent="0.2">
      <c r="B139" s="83"/>
    </row>
    <row r="140" spans="2:2" x14ac:dyDescent="0.2">
      <c r="B140" s="83"/>
    </row>
    <row r="141" spans="2:2" x14ac:dyDescent="0.2">
      <c r="B141" s="83"/>
    </row>
    <row r="142" spans="2:2" x14ac:dyDescent="0.2">
      <c r="B142" s="83"/>
    </row>
    <row r="143" spans="2:2" x14ac:dyDescent="0.2">
      <c r="B143" s="83"/>
    </row>
    <row r="144" spans="2:2" x14ac:dyDescent="0.2">
      <c r="B144" s="83"/>
    </row>
    <row r="145" spans="2:2" x14ac:dyDescent="0.2">
      <c r="B145" s="83"/>
    </row>
    <row r="146" spans="2:2" x14ac:dyDescent="0.2">
      <c r="B146" s="83"/>
    </row>
    <row r="147" spans="2:2" x14ac:dyDescent="0.2">
      <c r="B147" s="83"/>
    </row>
    <row r="148" spans="2:2" x14ac:dyDescent="0.2">
      <c r="B148" s="83"/>
    </row>
    <row r="149" spans="2:2" x14ac:dyDescent="0.2">
      <c r="B149" s="83"/>
    </row>
    <row r="150" spans="2:2" x14ac:dyDescent="0.2">
      <c r="B150" s="83"/>
    </row>
    <row r="151" spans="2:2" x14ac:dyDescent="0.2">
      <c r="B151" s="83"/>
    </row>
    <row r="152" spans="2:2" x14ac:dyDescent="0.2">
      <c r="B152" s="83"/>
    </row>
    <row r="153" spans="2:2" x14ac:dyDescent="0.2">
      <c r="B153" s="83"/>
    </row>
    <row r="154" spans="2:2" x14ac:dyDescent="0.2">
      <c r="B154" s="83"/>
    </row>
    <row r="155" spans="2:2" x14ac:dyDescent="0.2">
      <c r="B155" s="83"/>
    </row>
    <row r="156" spans="2:2" x14ac:dyDescent="0.2">
      <c r="B156" s="83"/>
    </row>
    <row r="157" spans="2:2" x14ac:dyDescent="0.2">
      <c r="B157" s="83"/>
    </row>
    <row r="158" spans="2:2" x14ac:dyDescent="0.2">
      <c r="B158" s="83"/>
    </row>
    <row r="159" spans="2:2" x14ac:dyDescent="0.2">
      <c r="B159" s="83"/>
    </row>
    <row r="160" spans="2:2" x14ac:dyDescent="0.2">
      <c r="B160" s="83"/>
    </row>
    <row r="161" spans="2:2" x14ac:dyDescent="0.2">
      <c r="B161" s="83"/>
    </row>
    <row r="162" spans="2:2" x14ac:dyDescent="0.2">
      <c r="B162" s="83"/>
    </row>
    <row r="163" spans="2:2" x14ac:dyDescent="0.2">
      <c r="B163" s="83"/>
    </row>
    <row r="164" spans="2:2" x14ac:dyDescent="0.2">
      <c r="B164" s="83"/>
    </row>
    <row r="165" spans="2:2" x14ac:dyDescent="0.2">
      <c r="B165" s="83"/>
    </row>
    <row r="166" spans="2:2" x14ac:dyDescent="0.2">
      <c r="B166" s="83"/>
    </row>
    <row r="167" spans="2:2" x14ac:dyDescent="0.2">
      <c r="B167" s="83"/>
    </row>
    <row r="168" spans="2:2" x14ac:dyDescent="0.2">
      <c r="B168" s="83"/>
    </row>
    <row r="169" spans="2:2" x14ac:dyDescent="0.2">
      <c r="B169" s="83"/>
    </row>
    <row r="170" spans="2:2" x14ac:dyDescent="0.2">
      <c r="B170" s="83"/>
    </row>
    <row r="171" spans="2:2" x14ac:dyDescent="0.2">
      <c r="B171" s="83"/>
    </row>
    <row r="172" spans="2:2" x14ac:dyDescent="0.2">
      <c r="B172" s="83"/>
    </row>
    <row r="173" spans="2:2" x14ac:dyDescent="0.2">
      <c r="B173" s="83"/>
    </row>
    <row r="174" spans="2:2" x14ac:dyDescent="0.2">
      <c r="B174" s="83"/>
    </row>
    <row r="175" spans="2:2" x14ac:dyDescent="0.2">
      <c r="B175" s="83"/>
    </row>
    <row r="176" spans="2:2" x14ac:dyDescent="0.2">
      <c r="B176" s="83"/>
    </row>
    <row r="177" spans="2:53" x14ac:dyDescent="0.2">
      <c r="B177" s="83"/>
    </row>
    <row r="178" spans="2:53" x14ac:dyDescent="0.2">
      <c r="B178" s="93"/>
      <c r="R178" s="18"/>
      <c r="S178" s="18"/>
      <c r="T178" s="18"/>
      <c r="U178" s="18"/>
      <c r="V178" s="18"/>
      <c r="W178" s="18"/>
      <c r="X178" s="18"/>
      <c r="Y178" s="18"/>
      <c r="AB178" s="18"/>
      <c r="AC178" s="18"/>
      <c r="AD178" s="18"/>
      <c r="AE178" s="18"/>
      <c r="AF178" s="18"/>
      <c r="AG178" s="18"/>
      <c r="BA178" s="18"/>
    </row>
    <row r="195" spans="2:53" x14ac:dyDescent="0.2">
      <c r="B195" s="18"/>
      <c r="R195" s="18"/>
      <c r="S195" s="18"/>
      <c r="T195" s="18"/>
      <c r="U195" s="18"/>
      <c r="V195" s="18"/>
      <c r="W195" s="18"/>
      <c r="X195" s="18"/>
      <c r="Y195" s="18"/>
      <c r="AB195" s="18"/>
      <c r="AC195" s="18"/>
      <c r="AD195" s="18"/>
      <c r="AE195" s="18"/>
      <c r="AF195" s="18"/>
      <c r="AG195" s="18"/>
      <c r="BA195" s="18"/>
    </row>
    <row r="200" spans="2:53" x14ac:dyDescent="0.2">
      <c r="B200" s="83"/>
    </row>
    <row r="203" spans="2:53" x14ac:dyDescent="0.2">
      <c r="B203" s="83"/>
    </row>
    <row r="204" spans="2:53" x14ac:dyDescent="0.2">
      <c r="B204" s="83"/>
    </row>
    <row r="205" spans="2:53" x14ac:dyDescent="0.2">
      <c r="B205" s="83"/>
    </row>
    <row r="206" spans="2:53" x14ac:dyDescent="0.2">
      <c r="B206" s="83"/>
    </row>
    <row r="207" spans="2:53" x14ac:dyDescent="0.2">
      <c r="B207" s="83"/>
    </row>
    <row r="208" spans="2:53" x14ac:dyDescent="0.2">
      <c r="B208" s="83"/>
    </row>
    <row r="209" spans="2:53" x14ac:dyDescent="0.2">
      <c r="B209" s="83"/>
    </row>
    <row r="210" spans="2:53" x14ac:dyDescent="0.2">
      <c r="B210" s="83"/>
    </row>
    <row r="211" spans="2:53" x14ac:dyDescent="0.2">
      <c r="B211" s="83"/>
    </row>
    <row r="212" spans="2:53" x14ac:dyDescent="0.2">
      <c r="B212" s="83"/>
    </row>
    <row r="213" spans="2:53" x14ac:dyDescent="0.2">
      <c r="B213" s="83"/>
    </row>
    <row r="214" spans="2:53" x14ac:dyDescent="0.2">
      <c r="B214" s="83"/>
    </row>
    <row r="215" spans="2:53" x14ac:dyDescent="0.2">
      <c r="B215" s="83"/>
    </row>
    <row r="216" spans="2:53" x14ac:dyDescent="0.2">
      <c r="B216" s="83"/>
    </row>
    <row r="217" spans="2:53" x14ac:dyDescent="0.2">
      <c r="B217" s="83"/>
    </row>
    <row r="218" spans="2:53" x14ac:dyDescent="0.2">
      <c r="B218" s="83"/>
    </row>
    <row r="219" spans="2:53" x14ac:dyDescent="0.2">
      <c r="B219" s="83"/>
    </row>
    <row r="220" spans="2:53" x14ac:dyDescent="0.2">
      <c r="B220" s="83"/>
    </row>
    <row r="221" spans="2:53" x14ac:dyDescent="0.2">
      <c r="B221" s="81"/>
      <c r="R221" s="85"/>
      <c r="S221" s="85"/>
      <c r="T221" s="85"/>
      <c r="U221" s="85"/>
      <c r="V221" s="85"/>
      <c r="W221" s="85"/>
      <c r="X221" s="85"/>
      <c r="Y221" s="85"/>
      <c r="AB221" s="85"/>
      <c r="AC221" s="85"/>
      <c r="AD221" s="85"/>
      <c r="AE221" s="85"/>
      <c r="AF221" s="85"/>
      <c r="AG221" s="85"/>
      <c r="BA221" s="85"/>
    </row>
    <row r="222" spans="2:53" x14ac:dyDescent="0.2">
      <c r="B222" s="93"/>
      <c r="R222" s="18"/>
      <c r="S222" s="18"/>
      <c r="T222" s="18"/>
      <c r="U222" s="18"/>
      <c r="V222" s="18"/>
      <c r="W222" s="18"/>
      <c r="X222" s="18"/>
      <c r="Y222" s="18"/>
      <c r="AB222" s="18"/>
      <c r="AC222" s="18"/>
      <c r="AD222" s="18"/>
      <c r="AE222" s="18"/>
      <c r="AF222" s="18"/>
      <c r="AG222" s="18"/>
      <c r="BA222" s="18"/>
    </row>
    <row r="223" spans="2:53" x14ac:dyDescent="0.2">
      <c r="B223" s="93"/>
      <c r="R223" s="18"/>
      <c r="S223" s="18"/>
      <c r="T223" s="18"/>
      <c r="U223" s="18"/>
      <c r="V223" s="18"/>
      <c r="W223" s="18"/>
      <c r="X223" s="18"/>
      <c r="Y223" s="18"/>
      <c r="AB223" s="18"/>
      <c r="AC223" s="18"/>
      <c r="AD223" s="18"/>
      <c r="AE223" s="18"/>
      <c r="AF223" s="18"/>
      <c r="AG223" s="18"/>
      <c r="BA223" s="18"/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7C9E-7D1E-EF47-A40E-BA9C1CCFEEC2}">
  <dimension ref="A1:Q142"/>
  <sheetViews>
    <sheetView topLeftCell="L120" zoomScale="89" workbookViewId="0">
      <selection activeCell="O28" sqref="O28"/>
    </sheetView>
  </sheetViews>
  <sheetFormatPr baseColWidth="10" defaultRowHeight="15" x14ac:dyDescent="0.2"/>
  <cols>
    <col min="1" max="1" width="41.6640625" customWidth="1"/>
    <col min="2" max="2" width="25.5" customWidth="1"/>
    <col min="3" max="3" width="29.6640625" customWidth="1"/>
    <col min="4" max="4" width="22.83203125" customWidth="1"/>
    <col min="5" max="5" width="20.33203125" customWidth="1"/>
    <col min="6" max="6" width="26" customWidth="1"/>
    <col min="7" max="7" width="43" customWidth="1"/>
    <col min="8" max="8" width="40.1640625" customWidth="1"/>
    <col min="9" max="9" width="47.5" customWidth="1"/>
    <col min="10" max="10" width="32.5" customWidth="1"/>
    <col min="11" max="11" width="24.5" customWidth="1"/>
    <col min="12" max="12" width="30" customWidth="1"/>
    <col min="13" max="13" width="23.1640625" customWidth="1"/>
    <col min="14" max="14" width="22.6640625" customWidth="1"/>
    <col min="15" max="15" width="34.5" customWidth="1"/>
    <col min="16" max="16" width="37" customWidth="1"/>
    <col min="17" max="17" width="16" customWidth="1"/>
  </cols>
  <sheetData>
    <row r="1" spans="1:17" x14ac:dyDescent="0.2">
      <c r="A1" s="15" t="s">
        <v>1146</v>
      </c>
      <c r="B1" s="2" t="s">
        <v>1148</v>
      </c>
      <c r="C1" s="2" t="s">
        <v>1699</v>
      </c>
      <c r="D1" s="2" t="s">
        <v>1825</v>
      </c>
      <c r="E1" s="2" t="s">
        <v>1700</v>
      </c>
      <c r="F1" s="2" t="s">
        <v>1701</v>
      </c>
      <c r="G1" s="2" t="s">
        <v>1702</v>
      </c>
      <c r="H1" s="100" t="s">
        <v>1823</v>
      </c>
      <c r="I1" s="100" t="s">
        <v>1824</v>
      </c>
      <c r="J1" s="2" t="s">
        <v>1826</v>
      </c>
      <c r="K1" s="2" t="s">
        <v>1827</v>
      </c>
      <c r="L1" s="2" t="s">
        <v>1828</v>
      </c>
      <c r="M1" s="2" t="s">
        <v>1829</v>
      </c>
      <c r="N1" s="2" t="s">
        <v>1830</v>
      </c>
      <c r="O1" s="100" t="s">
        <v>1831</v>
      </c>
      <c r="P1" s="100" t="s">
        <v>1832</v>
      </c>
      <c r="Q1" s="100"/>
    </row>
    <row r="2" spans="1:17" x14ac:dyDescent="0.2">
      <c r="A2" s="83" t="s">
        <v>1703</v>
      </c>
      <c r="B2" s="16">
        <v>0.87580316772385303</v>
      </c>
      <c r="C2" s="16">
        <v>6.0923986526757723</v>
      </c>
      <c r="D2" s="16">
        <v>6.6191988923794023</v>
      </c>
      <c r="E2" s="16">
        <v>7.2425647300178762</v>
      </c>
      <c r="F2" s="16">
        <v>7.990810015086832</v>
      </c>
      <c r="G2" s="16">
        <v>8.9038441840587748</v>
      </c>
      <c r="H2" s="16">
        <f>(F2-C2)*100</f>
        <v>189.84113624110597</v>
      </c>
      <c r="I2" s="16">
        <f>(D2-C2)*100</f>
        <v>52.680023970362996</v>
      </c>
      <c r="J2" s="25">
        <v>21.38837477450847</v>
      </c>
      <c r="K2" s="25">
        <v>23.120643492089709</v>
      </c>
      <c r="L2" s="25">
        <v>25.170447305310169</v>
      </c>
      <c r="M2" s="25">
        <v>27.630890188046539</v>
      </c>
      <c r="N2" s="25">
        <v>30.63320569550088</v>
      </c>
      <c r="O2" s="16"/>
    </row>
    <row r="3" spans="1:17" x14ac:dyDescent="0.2">
      <c r="A3" s="83" t="s">
        <v>1704</v>
      </c>
      <c r="B3" s="16">
        <v>0.82119390610098297</v>
      </c>
      <c r="C3" s="16">
        <v>5.2827769229724906</v>
      </c>
      <c r="D3" s="16">
        <v>5.7176431598502351</v>
      </c>
      <c r="E3" s="16">
        <v>6.2287579074696264</v>
      </c>
      <c r="F3" s="16">
        <v>6.8377810711701166</v>
      </c>
      <c r="G3" s="16">
        <v>7.5750913268046487</v>
      </c>
      <c r="H3" s="16">
        <f t="shared" ref="H3:H65" si="0">(F3-C3)*100</f>
        <v>155.5004148197626</v>
      </c>
      <c r="I3" s="16">
        <f t="shared" ref="I3:I66" si="1">(D3-C3)*100</f>
        <v>43.486623687774454</v>
      </c>
      <c r="J3" s="25">
        <v>18.726108720438301</v>
      </c>
      <c r="K3" s="25">
        <v>20.156072341752111</v>
      </c>
      <c r="L3" s="25">
        <v>21.836762709117181</v>
      </c>
      <c r="M3" s="25">
        <v>23.83940373933812</v>
      </c>
      <c r="N3" s="25">
        <v>26.26388914144437</v>
      </c>
      <c r="O3" s="16"/>
    </row>
    <row r="4" spans="1:17" x14ac:dyDescent="0.2">
      <c r="A4" s="83" t="s">
        <v>1705</v>
      </c>
      <c r="B4" s="16">
        <v>0.80256757264030298</v>
      </c>
      <c r="C4" s="16">
        <v>5.0307511957347764</v>
      </c>
      <c r="D4" s="16">
        <v>5.438224909561435</v>
      </c>
      <c r="E4" s="16">
        <v>5.9160312483868989</v>
      </c>
      <c r="F4" s="16">
        <v>6.4839066454301104</v>
      </c>
      <c r="G4" s="16">
        <v>7.1694730437402461</v>
      </c>
      <c r="H4" s="16">
        <f t="shared" si="0"/>
        <v>145.31554496953339</v>
      </c>
      <c r="I4" s="16">
        <f t="shared" si="1"/>
        <v>40.747371382665861</v>
      </c>
      <c r="J4" s="25">
        <v>17.897376593123461</v>
      </c>
      <c r="K4" s="25">
        <v>19.237265823423879</v>
      </c>
      <c r="L4" s="25">
        <v>20.808428688260491</v>
      </c>
      <c r="M4" s="25">
        <v>22.675764182138408</v>
      </c>
      <c r="N4" s="25">
        <v>24.93010109414438</v>
      </c>
      <c r="O4" s="16"/>
    </row>
    <row r="5" spans="1:17" x14ac:dyDescent="0.2">
      <c r="A5" s="83" t="s">
        <v>1706</v>
      </c>
      <c r="B5" s="16">
        <v>0.81377360733513404</v>
      </c>
      <c r="C5" s="16">
        <v>5.1810053695994487</v>
      </c>
      <c r="D5" s="16">
        <v>5.6047356631710237</v>
      </c>
      <c r="E5" s="16">
        <v>6.1023003831520466</v>
      </c>
      <c r="F5" s="16">
        <v>6.694573458717425</v>
      </c>
      <c r="G5" s="16">
        <v>7.4108071373874687</v>
      </c>
      <c r="H5" s="16">
        <f t="shared" si="0"/>
        <v>151.35680891179763</v>
      </c>
      <c r="I5" s="16">
        <f t="shared" si="1"/>
        <v>42.373029357157499</v>
      </c>
      <c r="J5" s="25">
        <v>18.391454965635621</v>
      </c>
      <c r="K5" s="25">
        <v>19.784800444480691</v>
      </c>
      <c r="L5" s="25">
        <v>21.420934474867799</v>
      </c>
      <c r="M5" s="25">
        <v>23.368496460877399</v>
      </c>
      <c r="N5" s="25">
        <v>25.723676095450561</v>
      </c>
      <c r="O5" s="16"/>
    </row>
    <row r="6" spans="1:17" x14ac:dyDescent="0.2">
      <c r="A6" s="83" t="s">
        <v>1707</v>
      </c>
      <c r="B6" s="16">
        <v>0.82135639804096205</v>
      </c>
      <c r="C6" s="16">
        <v>5.2850262842780147</v>
      </c>
      <c r="D6" s="16">
        <v>5.7201397681519666</v>
      </c>
      <c r="E6" s="16">
        <v>6.2315554971125007</v>
      </c>
      <c r="F6" s="16">
        <v>6.8409508859209547</v>
      </c>
      <c r="G6" s="16">
        <v>7.5787297039758386</v>
      </c>
      <c r="H6" s="16">
        <f t="shared" si="0"/>
        <v>155.59246016429401</v>
      </c>
      <c r="I6" s="16">
        <f t="shared" si="1"/>
        <v>43.511348387395188</v>
      </c>
      <c r="J6" s="25">
        <v>18.733505258880061</v>
      </c>
      <c r="K6" s="25">
        <v>20.164281898497141</v>
      </c>
      <c r="L6" s="25">
        <v>21.845961977943841</v>
      </c>
      <c r="M6" s="25">
        <v>23.84982698997387</v>
      </c>
      <c r="N6" s="25">
        <v>26.275853158317179</v>
      </c>
      <c r="O6" s="16"/>
    </row>
    <row r="7" spans="1:17" x14ac:dyDescent="0.2">
      <c r="A7" s="83" t="s">
        <v>1708</v>
      </c>
      <c r="B7" s="16">
        <v>0.91681770104482796</v>
      </c>
      <c r="C7" s="16">
        <v>6.7792308976565439</v>
      </c>
      <c r="D7" s="16">
        <v>7.3881524801855916</v>
      </c>
      <c r="E7" s="16">
        <v>8.1122165184259014</v>
      </c>
      <c r="F7" s="16">
        <v>8.9858520347211339</v>
      </c>
      <c r="G7" s="16">
        <v>10.05771602748877</v>
      </c>
      <c r="H7" s="16">
        <f t="shared" si="0"/>
        <v>220.662113706459</v>
      </c>
      <c r="I7" s="16">
        <f t="shared" si="1"/>
        <v>60.892158252904771</v>
      </c>
      <c r="J7" s="25">
        <v>23.646874149671319</v>
      </c>
      <c r="K7" s="25">
        <v>25.64918115216728</v>
      </c>
      <c r="L7" s="25">
        <v>28.030109231613231</v>
      </c>
      <c r="M7" s="25">
        <v>30.902870785969331</v>
      </c>
      <c r="N7" s="25">
        <v>34.427463837061488</v>
      </c>
      <c r="O7" s="16"/>
    </row>
    <row r="8" spans="1:17" x14ac:dyDescent="0.2">
      <c r="A8" s="83" t="s">
        <v>1709</v>
      </c>
      <c r="B8" s="16">
        <v>0.94183816932279196</v>
      </c>
      <c r="C8" s="16">
        <v>7.2360110945044074</v>
      </c>
      <c r="D8" s="16">
        <v>7.9013322512754156</v>
      </c>
      <c r="E8" s="16">
        <v>8.6947126264021648</v>
      </c>
      <c r="F8" s="16">
        <v>9.6548385693960999</v>
      </c>
      <c r="G8" s="16">
        <v>10.83645014525527</v>
      </c>
      <c r="H8" s="16">
        <f t="shared" si="0"/>
        <v>241.88274748916925</v>
      </c>
      <c r="I8" s="16">
        <f t="shared" si="1"/>
        <v>66.532115677100819</v>
      </c>
      <c r="J8" s="25">
        <v>25.148897091527431</v>
      </c>
      <c r="K8" s="25">
        <v>27.33666190284902</v>
      </c>
      <c r="L8" s="25">
        <v>29.945521773049769</v>
      </c>
      <c r="M8" s="25">
        <v>33.102688400237078</v>
      </c>
      <c r="N8" s="25">
        <v>36.988162655799783</v>
      </c>
      <c r="O8" s="16"/>
    </row>
    <row r="9" spans="1:17" x14ac:dyDescent="0.2">
      <c r="A9" s="83" t="s">
        <v>1710</v>
      </c>
      <c r="B9" s="16">
        <v>0.92733393617522297</v>
      </c>
      <c r="C9" s="16">
        <v>6.9675356952507119</v>
      </c>
      <c r="D9" s="16">
        <v>7.5995477629169876</v>
      </c>
      <c r="E9" s="16">
        <v>8.3519774646949418</v>
      </c>
      <c r="F9" s="16">
        <v>9.2609923132099183</v>
      </c>
      <c r="G9" s="16">
        <v>10.37773401226103</v>
      </c>
      <c r="H9" s="16">
        <f t="shared" si="0"/>
        <v>229.34566179592065</v>
      </c>
      <c r="I9" s="16">
        <f t="shared" si="1"/>
        <v>63.201206766627571</v>
      </c>
      <c r="J9" s="25">
        <v>24.266073773472471</v>
      </c>
      <c r="K9" s="25">
        <v>26.34430884521057</v>
      </c>
      <c r="L9" s="25">
        <v>28.818511277810469</v>
      </c>
      <c r="M9" s="25">
        <v>31.80761011873966</v>
      </c>
      <c r="N9" s="25">
        <v>35.479773806389233</v>
      </c>
      <c r="O9" s="16"/>
    </row>
    <row r="10" spans="1:17" x14ac:dyDescent="0.2">
      <c r="A10" s="83" t="s">
        <v>1711</v>
      </c>
      <c r="B10" s="16">
        <v>0.89395350602721702</v>
      </c>
      <c r="C10" s="16">
        <v>6.387335581967708</v>
      </c>
      <c r="D10" s="16">
        <v>6.9489760465034109</v>
      </c>
      <c r="E10" s="16">
        <v>7.6150240738169259</v>
      </c>
      <c r="F10" s="16">
        <v>8.4163730116922562</v>
      </c>
      <c r="G10" s="16">
        <v>9.3966236344843015</v>
      </c>
      <c r="H10" s="16">
        <f t="shared" si="0"/>
        <v>202.90374297245481</v>
      </c>
      <c r="I10" s="16">
        <f t="shared" si="1"/>
        <v>56.164046453570293</v>
      </c>
      <c r="J10" s="25">
        <v>22.358211114293209</v>
      </c>
      <c r="K10" s="25">
        <v>24.20504438033413</v>
      </c>
      <c r="L10" s="25">
        <v>26.395199348317799</v>
      </c>
      <c r="M10" s="25">
        <v>29.03026211466987</v>
      </c>
      <c r="N10" s="25">
        <v>32.253604401316302</v>
      </c>
      <c r="O10" s="16"/>
    </row>
    <row r="11" spans="1:17" x14ac:dyDescent="0.2">
      <c r="A11" s="83" t="s">
        <v>1712</v>
      </c>
      <c r="B11" s="16">
        <v>0.94152274974885497</v>
      </c>
      <c r="C11" s="16">
        <v>7.2300617524915634</v>
      </c>
      <c r="D11" s="16">
        <v>7.8946400426239256</v>
      </c>
      <c r="E11" s="16">
        <v>8.6871067506897717</v>
      </c>
      <c r="F11" s="16">
        <v>9.6460919232988349</v>
      </c>
      <c r="G11" s="16">
        <v>10.82625521731752</v>
      </c>
      <c r="H11" s="16">
        <f t="shared" si="0"/>
        <v>241.60301708072717</v>
      </c>
      <c r="I11" s="16">
        <f t="shared" si="1"/>
        <v>66.457829013236221</v>
      </c>
      <c r="J11" s="25">
        <v>25.12933396630023</v>
      </c>
      <c r="K11" s="25">
        <v>27.314656021255221</v>
      </c>
      <c r="L11" s="25">
        <v>29.9205114948202</v>
      </c>
      <c r="M11" s="25">
        <v>33.073926945180467</v>
      </c>
      <c r="N11" s="25">
        <v>36.954638838964577</v>
      </c>
      <c r="O11" s="16"/>
    </row>
    <row r="12" spans="1:17" x14ac:dyDescent="0.2">
      <c r="A12" s="83" t="s">
        <v>1713</v>
      </c>
      <c r="B12" s="16">
        <v>0.87985211593441104</v>
      </c>
      <c r="C12" s="16">
        <v>6.1570022197675414</v>
      </c>
      <c r="D12" s="16">
        <v>6.6913764682828356</v>
      </c>
      <c r="E12" s="16">
        <v>7.324015535216823</v>
      </c>
      <c r="F12" s="16">
        <v>8.0837918664142752</v>
      </c>
      <c r="G12" s="16">
        <v>9.0114144414604596</v>
      </c>
      <c r="H12" s="16">
        <f t="shared" si="0"/>
        <v>192.67896466467337</v>
      </c>
      <c r="I12" s="16">
        <f t="shared" si="1"/>
        <v>53.437424851529428</v>
      </c>
      <c r="J12" s="25">
        <v>21.600809640483838</v>
      </c>
      <c r="K12" s="25">
        <v>23.357983848879801</v>
      </c>
      <c r="L12" s="25">
        <v>25.438280672180539</v>
      </c>
      <c r="M12" s="25">
        <v>27.936640907613281</v>
      </c>
      <c r="N12" s="25">
        <v>30.98692723508092</v>
      </c>
      <c r="O12" s="16"/>
    </row>
    <row r="13" spans="1:17" ht="14" customHeight="1" x14ac:dyDescent="0.2">
      <c r="A13" s="83" t="s">
        <v>1714</v>
      </c>
      <c r="B13" s="16">
        <v>0.88976715367358805</v>
      </c>
      <c r="C13" s="16">
        <v>6.3180766081982176</v>
      </c>
      <c r="D13" s="16">
        <v>6.8714761033508251</v>
      </c>
      <c r="E13" s="16">
        <v>7.5274225337070924</v>
      </c>
      <c r="F13" s="16">
        <v>8.3161968906440649</v>
      </c>
      <c r="G13" s="16">
        <v>9.2805238348293067</v>
      </c>
      <c r="H13" s="16">
        <f t="shared" si="0"/>
        <v>199.81202824458472</v>
      </c>
      <c r="I13" s="16">
        <f t="shared" si="1"/>
        <v>55.339949515260756</v>
      </c>
      <c r="J13" s="25">
        <v>22.130467949749161</v>
      </c>
      <c r="K13" s="25">
        <v>23.95020256930329</v>
      </c>
      <c r="L13" s="25">
        <v>26.107140619207168</v>
      </c>
      <c r="M13" s="25">
        <v>28.700854594206259</v>
      </c>
      <c r="N13" s="25">
        <v>31.871835305742351</v>
      </c>
      <c r="O13" s="16"/>
    </row>
    <row r="14" spans="1:17" x14ac:dyDescent="0.2">
      <c r="A14" s="83" t="s">
        <v>1715</v>
      </c>
      <c r="B14" s="16">
        <v>0.83574821263268395</v>
      </c>
      <c r="C14" s="16">
        <v>5.4878636593717296</v>
      </c>
      <c r="D14" s="16">
        <v>5.945468151819278</v>
      </c>
      <c r="E14" s="16">
        <v>6.4842857722606917</v>
      </c>
      <c r="F14" s="16">
        <v>7.1275966982964736</v>
      </c>
      <c r="G14" s="16">
        <v>7.9081013873442867</v>
      </c>
      <c r="H14" s="16">
        <f t="shared" si="0"/>
        <v>163.97330389247441</v>
      </c>
      <c r="I14" s="16">
        <f t="shared" si="1"/>
        <v>45.760449244754838</v>
      </c>
      <c r="J14" s="25">
        <v>19.40049212249426</v>
      </c>
      <c r="K14" s="25">
        <v>20.905225582254051</v>
      </c>
      <c r="L14" s="25">
        <v>22.67701085877048</v>
      </c>
      <c r="M14" s="25">
        <v>24.792399783948159</v>
      </c>
      <c r="N14" s="25">
        <v>27.358920743626609</v>
      </c>
      <c r="O14" s="16"/>
    </row>
    <row r="15" spans="1:17" x14ac:dyDescent="0.2">
      <c r="A15" s="83" t="s">
        <v>1716</v>
      </c>
      <c r="B15" s="16">
        <v>0.82410861063988405</v>
      </c>
      <c r="C15" s="16">
        <v>5.3232614595733097</v>
      </c>
      <c r="D15" s="16">
        <v>5.7625850749481327</v>
      </c>
      <c r="E15" s="16">
        <v>6.2791267795201069</v>
      </c>
      <c r="F15" s="16">
        <v>6.8948625249710274</v>
      </c>
      <c r="G15" s="16">
        <v>7.6406239045945563</v>
      </c>
      <c r="H15" s="16">
        <f t="shared" si="0"/>
        <v>157.16010653977176</v>
      </c>
      <c r="I15" s="16">
        <f t="shared" si="1"/>
        <v>43.932361537482301</v>
      </c>
      <c r="J15" s="25">
        <v>18.859233368101378</v>
      </c>
      <c r="K15" s="25">
        <v>20.303854115116678</v>
      </c>
      <c r="L15" s="25">
        <v>22.002389857354601</v>
      </c>
      <c r="M15" s="25">
        <v>24.027103761701451</v>
      </c>
      <c r="N15" s="25">
        <v>26.479378858289952</v>
      </c>
      <c r="O15" s="16"/>
    </row>
    <row r="16" spans="1:17" x14ac:dyDescent="0.2">
      <c r="A16" s="83" t="s">
        <v>1717</v>
      </c>
      <c r="B16" s="16">
        <v>0.87357472158575</v>
      </c>
      <c r="C16" s="16">
        <v>6.0571275944682874</v>
      </c>
      <c r="D16" s="16">
        <v>6.5798066880056174</v>
      </c>
      <c r="E16" s="16">
        <v>7.1981281927949032</v>
      </c>
      <c r="F16" s="16">
        <v>7.9401025643483578</v>
      </c>
      <c r="G16" s="16">
        <v>8.8452049380548257</v>
      </c>
      <c r="H16" s="16">
        <f t="shared" si="0"/>
        <v>188.29749698800703</v>
      </c>
      <c r="I16" s="16">
        <f t="shared" si="1"/>
        <v>52.267909353733003</v>
      </c>
      <c r="J16" s="25">
        <v>21.272393523620689</v>
      </c>
      <c r="K16" s="25">
        <v>22.991110742841791</v>
      </c>
      <c r="L16" s="25">
        <v>25.02432735784717</v>
      </c>
      <c r="M16" s="25">
        <v>27.464149696979241</v>
      </c>
      <c r="N16" s="25">
        <v>30.44038321020297</v>
      </c>
      <c r="O16" s="16"/>
    </row>
    <row r="17" spans="1:15" x14ac:dyDescent="0.2">
      <c r="A17" s="83" t="s">
        <v>1718</v>
      </c>
      <c r="B17" s="16">
        <v>0.94206173830960105</v>
      </c>
      <c r="C17" s="16">
        <v>7.2402310115202786</v>
      </c>
      <c r="D17" s="16">
        <v>7.9060792175429926</v>
      </c>
      <c r="E17" s="16">
        <v>8.7001078312861591</v>
      </c>
      <c r="F17" s="16">
        <v>9.6610431497228824</v>
      </c>
      <c r="G17" s="16">
        <v>10.843682292606429</v>
      </c>
      <c r="H17" s="16">
        <f t="shared" si="0"/>
        <v>242.08121382026039</v>
      </c>
      <c r="I17" s="16">
        <f t="shared" si="1"/>
        <v>66.584820602271407</v>
      </c>
      <c r="J17" s="25">
        <v>25.16277337647653</v>
      </c>
      <c r="K17" s="25">
        <v>27.352271275337849</v>
      </c>
      <c r="L17" s="25">
        <v>29.96326273810844</v>
      </c>
      <c r="M17" s="25">
        <v>33.123090821488553</v>
      </c>
      <c r="N17" s="25">
        <v>37.011944009096801</v>
      </c>
      <c r="O17" s="16"/>
    </row>
    <row r="18" spans="1:15" x14ac:dyDescent="0.2">
      <c r="A18" s="83" t="s">
        <v>1719</v>
      </c>
      <c r="B18" s="16">
        <v>0.94837347106433101</v>
      </c>
      <c r="C18" s="16">
        <v>7.3604116474016639</v>
      </c>
      <c r="D18" s="16">
        <v>8.0413137373865418</v>
      </c>
      <c r="E18" s="16">
        <v>8.8538610797385555</v>
      </c>
      <c r="F18" s="16">
        <v>9.8379220893260264</v>
      </c>
      <c r="G18" s="16">
        <v>11.04992485677532</v>
      </c>
      <c r="H18" s="16">
        <f t="shared" si="0"/>
        <v>247.75104419243627</v>
      </c>
      <c r="I18" s="16">
        <f t="shared" si="1"/>
        <v>68.090208998487782</v>
      </c>
      <c r="J18" s="25">
        <v>25.557961419886439</v>
      </c>
      <c r="K18" s="25">
        <v>27.796960762179939</v>
      </c>
      <c r="L18" s="25">
        <v>30.468847061058678</v>
      </c>
      <c r="M18" s="25">
        <v>33.704718981046419</v>
      </c>
      <c r="N18" s="25">
        <v>37.690128100934928</v>
      </c>
      <c r="O18" s="16"/>
    </row>
    <row r="19" spans="1:15" x14ac:dyDescent="0.2">
      <c r="A19" s="83" t="s">
        <v>1720</v>
      </c>
      <c r="B19" s="16">
        <v>0.93868143397899195</v>
      </c>
      <c r="C19" s="16">
        <v>7.1766946409879164</v>
      </c>
      <c r="D19" s="16">
        <v>7.8346186648107254</v>
      </c>
      <c r="E19" s="16">
        <v>8.6189018892352891</v>
      </c>
      <c r="F19" s="16">
        <v>9.5676702797379978</v>
      </c>
      <c r="G19" s="16">
        <v>10.734863516100139</v>
      </c>
      <c r="H19" s="16">
        <f t="shared" si="0"/>
        <v>239.09756387500812</v>
      </c>
      <c r="I19" s="16">
        <f t="shared" si="1"/>
        <v>65.792402382280898</v>
      </c>
      <c r="J19" s="25">
        <v>24.953847755706541</v>
      </c>
      <c r="K19" s="25">
        <v>27.117288694257748</v>
      </c>
      <c r="L19" s="25">
        <v>29.696234550772051</v>
      </c>
      <c r="M19" s="25">
        <v>32.816054321587572</v>
      </c>
      <c r="N19" s="25">
        <v>36.654116984315337</v>
      </c>
      <c r="O19" s="16"/>
    </row>
    <row r="20" spans="1:15" x14ac:dyDescent="0.2">
      <c r="A20" s="83" t="s">
        <v>1721</v>
      </c>
      <c r="B20" s="16">
        <v>0.91204082212941595</v>
      </c>
      <c r="C20" s="16">
        <v>6.6954043426480334</v>
      </c>
      <c r="D20" s="16">
        <v>7.2941224806038392</v>
      </c>
      <c r="E20" s="16">
        <v>8.0056584399242929</v>
      </c>
      <c r="F20" s="16">
        <v>8.8636752951526692</v>
      </c>
      <c r="G20" s="16">
        <v>9.9157350324897529</v>
      </c>
      <c r="H20" s="16">
        <f t="shared" si="0"/>
        <v>216.82709525046357</v>
      </c>
      <c r="I20" s="16">
        <f t="shared" si="1"/>
        <v>59.871813795580579</v>
      </c>
      <c r="J20" s="25">
        <v>23.37122864308321</v>
      </c>
      <c r="K20" s="25">
        <v>25.33998382362908</v>
      </c>
      <c r="L20" s="25">
        <v>27.679716023558228</v>
      </c>
      <c r="M20" s="25">
        <v>30.501118987052941</v>
      </c>
      <c r="N20" s="25">
        <v>33.960590024957263</v>
      </c>
      <c r="O20" s="16"/>
    </row>
    <row r="21" spans="1:15" x14ac:dyDescent="0.2">
      <c r="A21" s="83" t="s">
        <v>1722</v>
      </c>
      <c r="B21" s="16">
        <v>0.893344691198111</v>
      </c>
      <c r="C21" s="16">
        <v>6.3772165664910254</v>
      </c>
      <c r="D21" s="16">
        <v>6.9376507647612682</v>
      </c>
      <c r="E21" s="16">
        <v>7.6022199684415099</v>
      </c>
      <c r="F21" s="16">
        <v>8.4017278122555883</v>
      </c>
      <c r="G21" s="16">
        <v>9.3796467237397181</v>
      </c>
      <c r="H21" s="16">
        <f t="shared" si="0"/>
        <v>202.45112457645629</v>
      </c>
      <c r="I21" s="16">
        <f t="shared" si="1"/>
        <v>56.04341982702428</v>
      </c>
      <c r="J21" s="25">
        <v>22.32493691917735</v>
      </c>
      <c r="K21" s="25">
        <v>24.167803639345191</v>
      </c>
      <c r="L21" s="25">
        <v>26.353095815466471</v>
      </c>
      <c r="M21" s="25">
        <v>28.982104541960439</v>
      </c>
      <c r="N21" s="25">
        <v>32.19777949998263</v>
      </c>
      <c r="O21" s="16"/>
    </row>
    <row r="22" spans="1:15" x14ac:dyDescent="0.2">
      <c r="A22" s="83" t="s">
        <v>1723</v>
      </c>
      <c r="B22" s="16">
        <v>0.94242475764536704</v>
      </c>
      <c r="C22" s="16">
        <v>7.247088448912792</v>
      </c>
      <c r="D22" s="16">
        <v>7.9137933440099264</v>
      </c>
      <c r="E22" s="16">
        <v>8.7088756504431828</v>
      </c>
      <c r="F22" s="16">
        <v>9.6711266045954751</v>
      </c>
      <c r="G22" s="16">
        <v>10.855436070597721</v>
      </c>
      <c r="H22" s="16">
        <f t="shared" si="0"/>
        <v>242.4038155682683</v>
      </c>
      <c r="I22" s="16">
        <f t="shared" si="1"/>
        <v>66.670489509713434</v>
      </c>
      <c r="J22" s="25">
        <v>25.18532257707011</v>
      </c>
      <c r="K22" s="25">
        <v>27.37763751277474</v>
      </c>
      <c r="L22" s="25">
        <v>29.9920938161954</v>
      </c>
      <c r="M22" s="25">
        <v>33.156248083244463</v>
      </c>
      <c r="N22" s="25">
        <v>37.050593767379297</v>
      </c>
      <c r="O22" s="16"/>
    </row>
    <row r="23" spans="1:15" x14ac:dyDescent="0.2">
      <c r="A23" s="83" t="s">
        <v>1724</v>
      </c>
      <c r="B23" s="16">
        <v>0.90044433168611504</v>
      </c>
      <c r="C23" s="16">
        <v>6.4962200647601982</v>
      </c>
      <c r="D23" s="16">
        <v>7.0708879218570022</v>
      </c>
      <c r="E23" s="16">
        <v>7.7529113128544456</v>
      </c>
      <c r="F23" s="16">
        <v>8.5741541368631999</v>
      </c>
      <c r="G23" s="16">
        <v>9.579605502394779</v>
      </c>
      <c r="H23" s="16">
        <f t="shared" si="0"/>
        <v>207.79340721030019</v>
      </c>
      <c r="I23" s="16">
        <f t="shared" si="1"/>
        <v>57.466785709680401</v>
      </c>
      <c r="J23" s="25">
        <v>22.716254199994079</v>
      </c>
      <c r="K23" s="25">
        <v>24.605925230531721</v>
      </c>
      <c r="L23" s="25">
        <v>26.848611728829852</v>
      </c>
      <c r="M23" s="25">
        <v>29.549091239561999</v>
      </c>
      <c r="N23" s="25">
        <v>32.855300721432307</v>
      </c>
      <c r="O23" s="16"/>
    </row>
    <row r="24" spans="1:15" x14ac:dyDescent="0.2">
      <c r="A24" s="83" t="s">
        <v>1725</v>
      </c>
      <c r="B24" s="16">
        <v>0.85893142705250203</v>
      </c>
      <c r="C24" s="16">
        <v>5.8302819557436578</v>
      </c>
      <c r="D24" s="16">
        <v>6.3266980205915893</v>
      </c>
      <c r="E24" s="16">
        <v>6.9128977497209494</v>
      </c>
      <c r="F24" s="16">
        <v>7.6149679818115601</v>
      </c>
      <c r="G24" s="16">
        <v>8.4696295951229121</v>
      </c>
      <c r="H24" s="16">
        <f t="shared" si="0"/>
        <v>178.46860260679023</v>
      </c>
      <c r="I24" s="16">
        <f t="shared" si="1"/>
        <v>49.641606484793144</v>
      </c>
      <c r="J24" s="25">
        <v>20.526460674570579</v>
      </c>
      <c r="K24" s="25">
        <v>22.15881760084045</v>
      </c>
      <c r="L24" s="25">
        <v>24.08640869988146</v>
      </c>
      <c r="M24" s="25">
        <v>26.395014901882739</v>
      </c>
      <c r="N24" s="25">
        <v>29.20538487758677</v>
      </c>
      <c r="O24" s="16"/>
    </row>
    <row r="25" spans="1:15" x14ac:dyDescent="0.2">
      <c r="A25" s="83" t="s">
        <v>1726</v>
      </c>
      <c r="B25" s="16">
        <v>0.88556838366185997</v>
      </c>
      <c r="C25" s="16">
        <v>6.2493621648586544</v>
      </c>
      <c r="D25" s="16">
        <v>6.794621147391636</v>
      </c>
      <c r="E25" s="16">
        <v>7.4405924865959898</v>
      </c>
      <c r="F25" s="16">
        <v>8.2169535787436772</v>
      </c>
      <c r="G25" s="16">
        <v>9.1655653920560383</v>
      </c>
      <c r="H25" s="16">
        <f t="shared" si="0"/>
        <v>196.75914138850229</v>
      </c>
      <c r="I25" s="16">
        <f t="shared" si="1"/>
        <v>54.525898253298166</v>
      </c>
      <c r="J25" s="25">
        <v>21.90451535582077</v>
      </c>
      <c r="K25" s="25">
        <v>23.69748165924052</v>
      </c>
      <c r="L25" s="25">
        <v>25.82161877806054</v>
      </c>
      <c r="M25" s="25">
        <v>28.374514414993509</v>
      </c>
      <c r="N25" s="25">
        <v>31.49381931556357</v>
      </c>
      <c r="O25" s="16"/>
    </row>
    <row r="26" spans="1:15" x14ac:dyDescent="0.2">
      <c r="A26" s="83" t="s">
        <v>1727</v>
      </c>
      <c r="B26" s="16">
        <v>0.86037680034897701</v>
      </c>
      <c r="C26" s="16">
        <v>5.8522991373133468</v>
      </c>
      <c r="D26" s="16">
        <v>6.3512455280703248</v>
      </c>
      <c r="E26" s="16">
        <v>6.940538113305216</v>
      </c>
      <c r="F26" s="16">
        <v>7.6464482786677674</v>
      </c>
      <c r="G26" s="16">
        <v>8.5059611887506623</v>
      </c>
      <c r="H26" s="16">
        <f t="shared" si="0"/>
        <v>179.41491413544207</v>
      </c>
      <c r="I26" s="16">
        <f t="shared" si="1"/>
        <v>49.894639075697796</v>
      </c>
      <c r="J26" s="25">
        <v>20.598859417031161</v>
      </c>
      <c r="K26" s="25">
        <v>22.239536773109489</v>
      </c>
      <c r="L26" s="25">
        <v>24.177298060916169</v>
      </c>
      <c r="M26" s="25">
        <v>26.498531053460159</v>
      </c>
      <c r="N26" s="25">
        <v>29.324853469963699</v>
      </c>
      <c r="O26" s="16"/>
    </row>
    <row r="27" spans="1:15" x14ac:dyDescent="0.2">
      <c r="A27" s="83" t="s">
        <v>1728</v>
      </c>
      <c r="B27" s="16">
        <v>0.88318233598367102</v>
      </c>
      <c r="C27" s="16">
        <v>6.2106443817788204</v>
      </c>
      <c r="D27" s="16">
        <v>6.7513323918194947</v>
      </c>
      <c r="E27" s="16">
        <v>7.3917041527416956</v>
      </c>
      <c r="F27" s="16">
        <v>8.1610987202302638</v>
      </c>
      <c r="G27" s="16">
        <v>9.1008928819236345</v>
      </c>
      <c r="H27" s="16">
        <f t="shared" si="0"/>
        <v>195.04543384514434</v>
      </c>
      <c r="I27" s="16">
        <f t="shared" si="1"/>
        <v>54.068801004067438</v>
      </c>
      <c r="J27" s="25">
        <v>21.77720029521824</v>
      </c>
      <c r="K27" s="25">
        <v>23.555135943637151</v>
      </c>
      <c r="L27" s="25">
        <v>25.66086005965504</v>
      </c>
      <c r="M27" s="25">
        <v>28.190847786098001</v>
      </c>
      <c r="N27" s="25">
        <v>31.281157745301481</v>
      </c>
      <c r="O27" s="16"/>
    </row>
    <row r="28" spans="1:15" x14ac:dyDescent="0.2">
      <c r="A28" s="83" t="s">
        <v>1729</v>
      </c>
      <c r="B28" s="16">
        <v>0.85586927095577003</v>
      </c>
      <c r="C28" s="16">
        <v>5.7839016940005736</v>
      </c>
      <c r="D28" s="16">
        <v>6.2750009500535748</v>
      </c>
      <c r="E28" s="16">
        <v>6.8547032802545509</v>
      </c>
      <c r="F28" s="16">
        <v>7.5487083254950216</v>
      </c>
      <c r="G28" s="16">
        <v>8.3931824404876885</v>
      </c>
      <c r="H28" s="16">
        <f t="shared" si="0"/>
        <v>176.48066314944481</v>
      </c>
      <c r="I28" s="16">
        <f t="shared" si="1"/>
        <v>49.10992560530012</v>
      </c>
      <c r="J28" s="25">
        <v>20.37394920916962</v>
      </c>
      <c r="K28" s="25">
        <v>21.988822958973969</v>
      </c>
      <c r="L28" s="25">
        <v>23.89504876608645</v>
      </c>
      <c r="M28" s="25">
        <v>26.177134344464239</v>
      </c>
      <c r="N28" s="25">
        <v>28.954004934029431</v>
      </c>
      <c r="O28" s="16"/>
    </row>
    <row r="29" spans="1:15" x14ac:dyDescent="0.2">
      <c r="A29" s="83" t="s">
        <v>1730</v>
      </c>
      <c r="B29" s="16">
        <v>0.93182735521612403</v>
      </c>
      <c r="C29" s="16">
        <v>7.0496063299550373</v>
      </c>
      <c r="D29" s="16">
        <v>7.6917534609477798</v>
      </c>
      <c r="E29" s="16">
        <v>8.456639575010632</v>
      </c>
      <c r="F29" s="16">
        <v>9.3811973193394991</v>
      </c>
      <c r="G29" s="16">
        <v>10.517661658307111</v>
      </c>
      <c r="H29" s="16">
        <f t="shared" si="0"/>
        <v>233.15909893844616</v>
      </c>
      <c r="I29" s="16">
        <f t="shared" si="1"/>
        <v>64.214713099274249</v>
      </c>
      <c r="J29" s="25">
        <v>24.535945315691809</v>
      </c>
      <c r="K29" s="25">
        <v>26.64750735243096</v>
      </c>
      <c r="L29" s="25">
        <v>29.162670004309732</v>
      </c>
      <c r="M29" s="25">
        <v>32.202878298442997</v>
      </c>
      <c r="N29" s="25">
        <v>35.939895624304071</v>
      </c>
      <c r="O29" s="16"/>
    </row>
    <row r="30" spans="1:15" x14ac:dyDescent="0.2">
      <c r="A30" s="83" t="s">
        <v>1731</v>
      </c>
      <c r="B30" s="16">
        <v>0.93993686759649397</v>
      </c>
      <c r="C30" s="16">
        <v>7.2002250519059823</v>
      </c>
      <c r="D30" s="16">
        <v>7.8610809463685039</v>
      </c>
      <c r="E30" s="16">
        <v>8.6489696505912548</v>
      </c>
      <c r="F30" s="16">
        <v>9.6022391758587418</v>
      </c>
      <c r="G30" s="16">
        <v>10.77514635375014</v>
      </c>
      <c r="H30" s="16">
        <f t="shared" si="0"/>
        <v>240.20141239527595</v>
      </c>
      <c r="I30" s="16">
        <f t="shared" si="1"/>
        <v>66.085589446252158</v>
      </c>
      <c r="J30" s="25">
        <v>25.03122242578667</v>
      </c>
      <c r="K30" s="25">
        <v>27.204304187197081</v>
      </c>
      <c r="L30" s="25">
        <v>29.795105884684009</v>
      </c>
      <c r="M30" s="25">
        <v>32.929726664229193</v>
      </c>
      <c r="N30" s="25">
        <v>36.786578388576963</v>
      </c>
      <c r="O30" s="16"/>
    </row>
    <row r="31" spans="1:15" x14ac:dyDescent="0.2">
      <c r="A31" s="83" t="s">
        <v>1732</v>
      </c>
      <c r="B31" s="16">
        <v>0.92005217655925597</v>
      </c>
      <c r="C31" s="16">
        <v>6.8365921514807519</v>
      </c>
      <c r="D31" s="16">
        <v>7.4525229451038273</v>
      </c>
      <c r="E31" s="16">
        <v>8.1851954303222367</v>
      </c>
      <c r="F31" s="16">
        <v>9.0695656244407594</v>
      </c>
      <c r="G31" s="16">
        <v>10.155043827975399</v>
      </c>
      <c r="H31" s="16">
        <f t="shared" si="0"/>
        <v>223.29734729600074</v>
      </c>
      <c r="I31" s="16">
        <f t="shared" si="1"/>
        <v>61.593079362307535</v>
      </c>
      <c r="J31" s="25">
        <v>23.83549423393098</v>
      </c>
      <c r="K31" s="25">
        <v>25.860849512031258</v>
      </c>
      <c r="L31" s="25">
        <v>28.270084608602929</v>
      </c>
      <c r="M31" s="25">
        <v>31.17814483062299</v>
      </c>
      <c r="N31" s="25">
        <v>34.747505271038108</v>
      </c>
      <c r="O31" s="16"/>
    </row>
    <row r="32" spans="1:15" x14ac:dyDescent="0.2">
      <c r="A32" s="83" t="s">
        <v>1733</v>
      </c>
      <c r="B32" s="16">
        <v>0.94139534057962104</v>
      </c>
      <c r="C32" s="16">
        <v>7.2276600214965363</v>
      </c>
      <c r="D32" s="16">
        <v>7.8919384771428778</v>
      </c>
      <c r="E32" s="16">
        <v>8.6840364174742497</v>
      </c>
      <c r="F32" s="16">
        <v>9.6425611681122678</v>
      </c>
      <c r="G32" s="16">
        <v>10.822139929130561</v>
      </c>
      <c r="H32" s="16">
        <f t="shared" si="0"/>
        <v>241.49011466157316</v>
      </c>
      <c r="I32" s="16">
        <f t="shared" si="1"/>
        <v>66.42784556463414</v>
      </c>
      <c r="J32" s="25">
        <v>25.121436393070059</v>
      </c>
      <c r="K32" s="25">
        <v>27.305772507128591</v>
      </c>
      <c r="L32" s="25">
        <v>29.91041536770987</v>
      </c>
      <c r="M32" s="25">
        <v>33.062316819941032</v>
      </c>
      <c r="N32" s="25">
        <v>36.941106603303282</v>
      </c>
      <c r="O32" s="16"/>
    </row>
    <row r="33" spans="1:16" x14ac:dyDescent="0.2">
      <c r="A33" s="83" t="s">
        <v>1734</v>
      </c>
      <c r="B33" s="16">
        <v>0.95725949667400401</v>
      </c>
      <c r="C33" s="16">
        <v>7.5330861694210309</v>
      </c>
      <c r="D33" s="16">
        <v>8.2357620156265376</v>
      </c>
      <c r="E33" s="16">
        <v>9.0751054943626066</v>
      </c>
      <c r="F33" s="16">
        <v>10.092640441358901</v>
      </c>
      <c r="G33" s="16">
        <v>11.34715826261375</v>
      </c>
      <c r="H33" s="16">
        <f t="shared" si="0"/>
        <v>255.95542719378699</v>
      </c>
      <c r="I33" s="16">
        <f t="shared" si="1"/>
        <v>70.267584620550679</v>
      </c>
      <c r="J33" s="25">
        <v>26.12576426102736</v>
      </c>
      <c r="K33" s="25">
        <v>28.436361894138759</v>
      </c>
      <c r="L33" s="25">
        <v>31.19636149538853</v>
      </c>
      <c r="M33" s="25">
        <v>34.542305222974917</v>
      </c>
      <c r="N33" s="25">
        <v>38.66751590744714</v>
      </c>
      <c r="O33" s="16"/>
    </row>
    <row r="34" spans="1:16" s="7" customFormat="1" x14ac:dyDescent="0.2">
      <c r="A34" s="102" t="s">
        <v>1735</v>
      </c>
      <c r="B34" s="98">
        <v>0.98108812174953897</v>
      </c>
      <c r="C34" s="98">
        <v>8.0170233846810746</v>
      </c>
      <c r="D34" s="98">
        <v>8.7815698917519072</v>
      </c>
      <c r="E34" s="98">
        <v>9.6971157328357815</v>
      </c>
      <c r="F34" s="98">
        <v>10.809906960270011</v>
      </c>
      <c r="G34" s="98">
        <v>12.18547244143522</v>
      </c>
      <c r="H34" s="98">
        <f t="shared" si="0"/>
        <v>279.28835755889361</v>
      </c>
      <c r="I34" s="98">
        <f t="shared" si="1"/>
        <v>76.45465070708326</v>
      </c>
      <c r="J34" s="44">
        <v>27.717087187797421</v>
      </c>
      <c r="K34" s="44">
        <v>30.231133115490799</v>
      </c>
      <c r="L34" s="44">
        <v>33.241707713773913</v>
      </c>
      <c r="M34" s="44">
        <v>36.900881129426892</v>
      </c>
      <c r="N34" s="44">
        <v>41.42413087841642</v>
      </c>
      <c r="O34" s="98"/>
    </row>
    <row r="35" spans="1:16" x14ac:dyDescent="0.2">
      <c r="A35" s="83" t="s">
        <v>1736</v>
      </c>
      <c r="B35" s="16">
        <v>0.87534278648546104</v>
      </c>
      <c r="C35" s="16">
        <v>6.085095386711779</v>
      </c>
      <c r="D35" s="16">
        <v>6.6110414816674092</v>
      </c>
      <c r="E35" s="16">
        <v>7.2333617547000744</v>
      </c>
      <c r="F35" s="16">
        <v>7.9803071423270486</v>
      </c>
      <c r="G35" s="16">
        <v>8.8916970232118135</v>
      </c>
      <c r="H35" s="16">
        <f t="shared" si="0"/>
        <v>189.52117556152697</v>
      </c>
      <c r="I35" s="16">
        <f t="shared" si="1"/>
        <v>52.594609495563027</v>
      </c>
      <c r="J35" s="25">
        <v>21.364359563025811</v>
      </c>
      <c r="K35" s="25">
        <v>23.09381961023119</v>
      </c>
      <c r="L35" s="25">
        <v>25.14018531024983</v>
      </c>
      <c r="M35" s="25">
        <v>27.596353761228009</v>
      </c>
      <c r="N35" s="25">
        <v>30.593262382729321</v>
      </c>
      <c r="O35" s="16"/>
      <c r="P35" s="25">
        <f>K35-J35</f>
        <v>1.7294600472053787</v>
      </c>
    </row>
    <row r="36" spans="1:16" x14ac:dyDescent="0.2">
      <c r="A36" s="83" t="s">
        <v>1737</v>
      </c>
      <c r="B36" s="16">
        <v>0.78042975819395499</v>
      </c>
      <c r="C36" s="16">
        <v>4.7455451832029976</v>
      </c>
      <c r="D36" s="16">
        <v>5.1227858639411634</v>
      </c>
      <c r="E36" s="16">
        <v>5.5639250575390173</v>
      </c>
      <c r="F36" s="16">
        <v>6.086619133589056</v>
      </c>
      <c r="G36" s="16">
        <v>6.7155087945215932</v>
      </c>
      <c r="H36" s="16">
        <f t="shared" si="0"/>
        <v>134.10739503860586</v>
      </c>
      <c r="I36" s="16">
        <f t="shared" si="1"/>
        <v>37.724068073816582</v>
      </c>
      <c r="J36" s="25">
        <v>16.959538269714901</v>
      </c>
      <c r="K36" s="25">
        <v>18.200012705735301</v>
      </c>
      <c r="L36" s="25">
        <v>19.650603589290121</v>
      </c>
      <c r="M36" s="25">
        <v>21.36937007526571</v>
      </c>
      <c r="N36" s="25">
        <v>23.437337787384809</v>
      </c>
      <c r="O36" s="16"/>
      <c r="P36" s="25">
        <f t="shared" ref="P36:P81" si="2">K36-J36</f>
        <v>1.2404744360203992</v>
      </c>
    </row>
    <row r="37" spans="1:16" x14ac:dyDescent="0.2">
      <c r="A37" t="s">
        <v>954</v>
      </c>
      <c r="B37" s="16">
        <v>0.94765862811116675</v>
      </c>
      <c r="C37" s="16">
        <v>7.3466984509702531</v>
      </c>
      <c r="D37" s="16">
        <v>8.0258785793779133</v>
      </c>
      <c r="E37" s="16">
        <v>8.8363073059760158</v>
      </c>
      <c r="F37" s="16">
        <v>9.8177222982665473</v>
      </c>
      <c r="G37" s="16">
        <v>11.02636495610454</v>
      </c>
      <c r="H37" s="16">
        <f t="shared" si="0"/>
        <v>247.10238472962942</v>
      </c>
      <c r="I37" s="16">
        <f t="shared" si="1"/>
        <v>67.918012840766011</v>
      </c>
      <c r="J37" s="25">
        <v>25.512868537602358</v>
      </c>
      <c r="K37" s="25">
        <v>27.746205581460369</v>
      </c>
      <c r="L37" s="25">
        <v>30.411125270382481</v>
      </c>
      <c r="M37" s="25">
        <v>33.63829633444</v>
      </c>
      <c r="N37" s="25">
        <v>37.612656460177369</v>
      </c>
      <c r="O37" s="16"/>
      <c r="P37" s="25">
        <f t="shared" si="2"/>
        <v>2.2333370438580111</v>
      </c>
    </row>
    <row r="38" spans="1:16" x14ac:dyDescent="0.2">
      <c r="A38" t="s">
        <v>963</v>
      </c>
      <c r="B38" s="16">
        <v>0.91570685388744821</v>
      </c>
      <c r="C38" s="16">
        <v>6.7596432360931464</v>
      </c>
      <c r="D38" s="16">
        <v>7.3661763429030902</v>
      </c>
      <c r="E38" s="16">
        <v>8.0873073785276617</v>
      </c>
      <c r="F38" s="16">
        <v>8.9572859339376727</v>
      </c>
      <c r="G38" s="16">
        <v>10.024512510411499</v>
      </c>
      <c r="H38" s="16">
        <f t="shared" si="0"/>
        <v>219.76426978445264</v>
      </c>
      <c r="I38" s="16">
        <f t="shared" si="1"/>
        <v>60.65331068099438</v>
      </c>
      <c r="J38" s="25">
        <v>23.582464358597701</v>
      </c>
      <c r="K38" s="25">
        <v>25.576917374973171</v>
      </c>
      <c r="L38" s="25">
        <v>27.948200909301441</v>
      </c>
      <c r="M38" s="25">
        <v>30.808937338258101</v>
      </c>
      <c r="N38" s="25">
        <v>34.31828124827036</v>
      </c>
      <c r="O38" s="16"/>
      <c r="P38" s="25">
        <f t="shared" si="2"/>
        <v>1.9944530163754699</v>
      </c>
    </row>
    <row r="39" spans="1:16" x14ac:dyDescent="0.2">
      <c r="A39" t="s">
        <v>964</v>
      </c>
      <c r="B39" s="16">
        <v>0.92148302601311549</v>
      </c>
      <c r="C39" s="16">
        <v>6.8621237987347126</v>
      </c>
      <c r="D39" s="16">
        <v>7.4811814046587086</v>
      </c>
      <c r="E39" s="16">
        <v>8.2176947146134331</v>
      </c>
      <c r="F39" s="16">
        <v>9.106855049404885</v>
      </c>
      <c r="G39" s="16">
        <v>10.1984090309428</v>
      </c>
      <c r="H39" s="16">
        <f t="shared" si="0"/>
        <v>224.47312506701724</v>
      </c>
      <c r="I39" s="16">
        <f t="shared" si="1"/>
        <v>61.905760592399602</v>
      </c>
      <c r="J39" s="25">
        <v>23.919449537123779</v>
      </c>
      <c r="K39" s="25">
        <v>25.955086661598461</v>
      </c>
      <c r="L39" s="25">
        <v>28.376951480100729</v>
      </c>
      <c r="M39" s="25">
        <v>31.300763044309249</v>
      </c>
      <c r="N39" s="25">
        <v>34.890102367376279</v>
      </c>
      <c r="O39" s="16"/>
      <c r="P39" s="25">
        <f t="shared" si="2"/>
        <v>2.0356371244746825</v>
      </c>
    </row>
    <row r="40" spans="1:16" x14ac:dyDescent="0.2">
      <c r="A40" t="s">
        <v>955</v>
      </c>
      <c r="B40" s="16">
        <v>0.90108203070930393</v>
      </c>
      <c r="C40" s="16">
        <v>6.5070171750828809</v>
      </c>
      <c r="D40" s="16">
        <v>7.0829815299688681</v>
      </c>
      <c r="E40" s="16">
        <v>7.766595235387368</v>
      </c>
      <c r="F40" s="16">
        <v>8.5898189383373733</v>
      </c>
      <c r="G40" s="16">
        <v>9.597780135927966</v>
      </c>
      <c r="H40" s="16">
        <f t="shared" si="0"/>
        <v>208.28017632544925</v>
      </c>
      <c r="I40" s="16">
        <f t="shared" si="1"/>
        <v>57.596435488598715</v>
      </c>
      <c r="J40" s="25">
        <v>22.751758163437181</v>
      </c>
      <c r="K40" s="25">
        <v>24.645692446709639</v>
      </c>
      <c r="L40" s="25">
        <v>26.893608350226462</v>
      </c>
      <c r="M40" s="25">
        <v>29.600601553179349</v>
      </c>
      <c r="N40" s="25">
        <v>32.91506407526213</v>
      </c>
      <c r="O40" s="16"/>
      <c r="P40" s="25">
        <f t="shared" si="2"/>
        <v>1.8939342832724577</v>
      </c>
    </row>
    <row r="41" spans="1:16" x14ac:dyDescent="0.2">
      <c r="A41" t="s">
        <v>956</v>
      </c>
      <c r="B41" s="16">
        <v>0.92543757997733311</v>
      </c>
      <c r="C41" s="16">
        <v>6.9331915288540786</v>
      </c>
      <c r="D41" s="16">
        <v>7.5609750467054608</v>
      </c>
      <c r="E41" s="16">
        <v>8.3082087222250856</v>
      </c>
      <c r="F41" s="16">
        <v>9.21074119466358</v>
      </c>
      <c r="G41" s="16">
        <v>10.319258497175809</v>
      </c>
      <c r="H41" s="16">
        <f t="shared" si="0"/>
        <v>227.75496658095014</v>
      </c>
      <c r="I41" s="16">
        <f t="shared" si="1"/>
        <v>62.77835178513822</v>
      </c>
      <c r="J41" s="25">
        <v>24.153140405952051</v>
      </c>
      <c r="K41" s="25">
        <v>26.217470805647501</v>
      </c>
      <c r="L41" s="25">
        <v>28.674587229045692</v>
      </c>
      <c r="M41" s="25">
        <v>31.642370177447571</v>
      </c>
      <c r="N41" s="25">
        <v>35.287489714826243</v>
      </c>
      <c r="O41" s="16"/>
      <c r="P41" s="25">
        <f t="shared" si="2"/>
        <v>2.0643303996954501</v>
      </c>
    </row>
    <row r="42" spans="1:16" x14ac:dyDescent="0.2">
      <c r="A42" t="s">
        <v>957</v>
      </c>
      <c r="B42" s="16">
        <v>0.93749303635065429</v>
      </c>
      <c r="C42" s="16">
        <v>7.1544930358646086</v>
      </c>
      <c r="D42" s="16">
        <v>7.8096538161135767</v>
      </c>
      <c r="E42" s="16">
        <v>8.5905391698010654</v>
      </c>
      <c r="F42" s="16">
        <v>9.5350658693661519</v>
      </c>
      <c r="G42" s="16">
        <v>10.696874782176531</v>
      </c>
      <c r="H42" s="16">
        <f t="shared" si="0"/>
        <v>238.05728335015434</v>
      </c>
      <c r="I42" s="16">
        <f t="shared" si="1"/>
        <v>65.516078024896814</v>
      </c>
      <c r="J42" s="25">
        <v>24.880842576254011</v>
      </c>
      <c r="K42" s="25">
        <v>27.035197185602499</v>
      </c>
      <c r="L42" s="25">
        <v>29.602969878665821</v>
      </c>
      <c r="M42" s="25">
        <v>32.708841765697123</v>
      </c>
      <c r="N42" s="25">
        <v>36.529199244275198</v>
      </c>
      <c r="O42" s="16"/>
      <c r="P42" s="25">
        <f t="shared" si="2"/>
        <v>2.1543546093484878</v>
      </c>
    </row>
    <row r="43" spans="1:16" x14ac:dyDescent="0.2">
      <c r="A43" t="s">
        <v>958</v>
      </c>
      <c r="B43" s="16">
        <v>0.92637347728645936</v>
      </c>
      <c r="C43" s="16">
        <v>6.9501196560974554</v>
      </c>
      <c r="D43" s="16">
        <v>7.5799864705049274</v>
      </c>
      <c r="E43" s="16">
        <v>8.3297800139896712</v>
      </c>
      <c r="F43" s="16">
        <v>9.23550600024614</v>
      </c>
      <c r="G43" s="16">
        <v>10.348074925428159</v>
      </c>
      <c r="H43" s="16">
        <f t="shared" si="0"/>
        <v>228.53863441486845</v>
      </c>
      <c r="I43" s="16">
        <f t="shared" si="1"/>
        <v>62.986681440747191</v>
      </c>
      <c r="J43" s="25">
        <v>24.208804893286821</v>
      </c>
      <c r="K43" s="25">
        <v>26.279985763391291</v>
      </c>
      <c r="L43" s="25">
        <v>28.745519759263662</v>
      </c>
      <c r="M43" s="25">
        <v>31.72380388756088</v>
      </c>
      <c r="N43" s="25">
        <v>35.382246310309291</v>
      </c>
      <c r="O43" s="16"/>
      <c r="P43" s="25">
        <f t="shared" si="2"/>
        <v>2.0711808701044703</v>
      </c>
    </row>
    <row r="44" spans="1:16" x14ac:dyDescent="0.2">
      <c r="A44" t="s">
        <v>959</v>
      </c>
      <c r="B44" s="16">
        <v>0.92738004731261026</v>
      </c>
      <c r="C44" s="16">
        <v>6.9683729447765446</v>
      </c>
      <c r="D44" s="16">
        <v>7.6004881915473872</v>
      </c>
      <c r="E44" s="16">
        <v>8.3530446877320816</v>
      </c>
      <c r="F44" s="16">
        <v>9.2622177258630369</v>
      </c>
      <c r="G44" s="16">
        <v>10.37916013607089</v>
      </c>
      <c r="H44" s="16">
        <f t="shared" si="0"/>
        <v>229.38447810864923</v>
      </c>
      <c r="I44" s="16">
        <f t="shared" si="1"/>
        <v>63.211524677084263</v>
      </c>
      <c r="J44" s="25">
        <v>24.268826887562209</v>
      </c>
      <c r="K44" s="25">
        <v>26.34740124148297</v>
      </c>
      <c r="L44" s="25">
        <v>28.822020610082141</v>
      </c>
      <c r="M44" s="25">
        <v>31.811639623369949</v>
      </c>
      <c r="N44" s="25">
        <v>35.484463306273682</v>
      </c>
      <c r="O44" s="16"/>
      <c r="P44" s="25">
        <f t="shared" si="2"/>
        <v>2.0785743539207608</v>
      </c>
    </row>
    <row r="45" spans="1:16" x14ac:dyDescent="0.2">
      <c r="A45" t="s">
        <v>960</v>
      </c>
      <c r="B45" s="16">
        <v>0.51960697639845987</v>
      </c>
      <c r="C45" s="16">
        <v>2.2535587116383078</v>
      </c>
      <c r="D45" s="16">
        <v>2.4042372692454652</v>
      </c>
      <c r="E45" s="16">
        <v>2.5759448121414801</v>
      </c>
      <c r="F45" s="16">
        <v>2.7734142721533011</v>
      </c>
      <c r="G45" s="16">
        <v>3.002923581066876</v>
      </c>
      <c r="H45" s="16">
        <f t="shared" si="0"/>
        <v>51.98555605149933</v>
      </c>
      <c r="I45" s="16">
        <f t="shared" si="1"/>
        <v>15.067855760715743</v>
      </c>
      <c r="J45" s="25">
        <v>8.2043057799559787</v>
      </c>
      <c r="K45" s="25">
        <v>8.7528661323921124</v>
      </c>
      <c r="L45" s="25">
        <v>9.3779846080583962</v>
      </c>
      <c r="M45" s="25">
        <v>10.09689191842617</v>
      </c>
      <c r="N45" s="25">
        <v>10.93244350177252</v>
      </c>
      <c r="O45" s="16"/>
      <c r="P45" s="25">
        <f t="shared" si="2"/>
        <v>0.54856035243613377</v>
      </c>
    </row>
    <row r="46" spans="1:16" x14ac:dyDescent="0.2">
      <c r="A46" t="s">
        <v>961</v>
      </c>
      <c r="B46" s="16">
        <v>0.47897538370073151</v>
      </c>
      <c r="C46" s="16">
        <v>1.956521791654336</v>
      </c>
      <c r="D46" s="16">
        <v>2.1019565588786828</v>
      </c>
      <c r="E46" s="16">
        <v>2.2487015669115831</v>
      </c>
      <c r="F46" s="16">
        <v>2.4169457867223931</v>
      </c>
      <c r="G46" s="16">
        <v>2.6117810848174212</v>
      </c>
      <c r="H46" s="16">
        <f t="shared" si="0"/>
        <v>46.042399506805708</v>
      </c>
      <c r="I46" s="16">
        <f t="shared" si="1"/>
        <v>14.543476722434679</v>
      </c>
      <c r="J46" s="25">
        <v>7.1229131777134711</v>
      </c>
      <c r="K46" s="25">
        <v>7.6523829870346676</v>
      </c>
      <c r="L46" s="25">
        <v>8.1866228590053272</v>
      </c>
      <c r="M46" s="25">
        <v>8.7991327607484813</v>
      </c>
      <c r="N46" s="25">
        <v>9.5084501413187024</v>
      </c>
      <c r="O46" s="16"/>
      <c r="P46" s="25">
        <f t="shared" si="2"/>
        <v>0.52946980932119647</v>
      </c>
    </row>
    <row r="47" spans="1:16" x14ac:dyDescent="0.2">
      <c r="A47" t="s">
        <v>962</v>
      </c>
      <c r="B47" s="16">
        <v>0.91548393924257598</v>
      </c>
      <c r="C47" s="16">
        <v>6.7557194568562098</v>
      </c>
      <c r="D47" s="16">
        <v>7.3617744168267976</v>
      </c>
      <c r="E47" s="16">
        <v>8.0823183233414646</v>
      </c>
      <c r="F47" s="16">
        <v>8.9515648572148727</v>
      </c>
      <c r="G47" s="16">
        <v>10.017863184085479</v>
      </c>
      <c r="H47" s="16">
        <f t="shared" si="0"/>
        <v>219.5845400358663</v>
      </c>
      <c r="I47" s="16">
        <f t="shared" si="1"/>
        <v>60.605495997058782</v>
      </c>
      <c r="J47" s="25">
        <v>23.56956185872286</v>
      </c>
      <c r="K47" s="25">
        <v>25.562442592571099</v>
      </c>
      <c r="L47" s="25">
        <v>27.93179547973255</v>
      </c>
      <c r="M47" s="25">
        <v>30.790124814096451</v>
      </c>
      <c r="N47" s="25">
        <v>34.296416375934633</v>
      </c>
      <c r="O47" s="16"/>
      <c r="P47" s="25">
        <f t="shared" si="2"/>
        <v>1.9928807338482386</v>
      </c>
    </row>
    <row r="48" spans="1:16" x14ac:dyDescent="0.2">
      <c r="A48" t="s">
        <v>971</v>
      </c>
      <c r="B48" s="16">
        <v>0.91993544611933631</v>
      </c>
      <c r="C48" s="16">
        <v>6.8345134976734307</v>
      </c>
      <c r="D48" s="16">
        <v>7.4501899112421706</v>
      </c>
      <c r="E48" s="16">
        <v>8.1825499442822487</v>
      </c>
      <c r="F48" s="16">
        <v>9.0665304766724848</v>
      </c>
      <c r="G48" s="16">
        <v>10.15151445504423</v>
      </c>
      <c r="H48" s="16">
        <f t="shared" si="0"/>
        <v>223.20169789990541</v>
      </c>
      <c r="I48" s="16">
        <f t="shared" si="1"/>
        <v>61.567641356873978</v>
      </c>
      <c r="J48" s="25">
        <v>23.828659030197731</v>
      </c>
      <c r="K48" s="25">
        <v>25.853177834474931</v>
      </c>
      <c r="L48" s="25">
        <v>28.261385499596361</v>
      </c>
      <c r="M48" s="25">
        <v>31.168164403250419</v>
      </c>
      <c r="N48" s="25">
        <v>34.735899691046761</v>
      </c>
      <c r="O48" s="16"/>
      <c r="P48" s="25">
        <f t="shared" si="2"/>
        <v>2.0245188042772</v>
      </c>
    </row>
    <row r="49" spans="1:16" x14ac:dyDescent="0.2">
      <c r="A49" s="83" t="s">
        <v>1738</v>
      </c>
      <c r="B49" s="16">
        <v>0.92882752823521397</v>
      </c>
      <c r="C49" s="16">
        <v>6.9947072145120286</v>
      </c>
      <c r="D49" s="16">
        <v>7.6300700429310488</v>
      </c>
      <c r="E49" s="16">
        <v>8.3866175839602484</v>
      </c>
      <c r="F49" s="16">
        <v>9.3007701799736449</v>
      </c>
      <c r="G49" s="16">
        <v>10.42403081151755</v>
      </c>
      <c r="H49" s="16">
        <f t="shared" si="0"/>
        <v>230.60629654616162</v>
      </c>
      <c r="I49" s="16">
        <f t="shared" si="1"/>
        <v>63.536282841902022</v>
      </c>
      <c r="J49" s="25">
        <v>24.355421441294361</v>
      </c>
      <c r="K49" s="25">
        <v>26.44467476548304</v>
      </c>
      <c r="L49" s="25">
        <v>28.932417822367722</v>
      </c>
      <c r="M49" s="25">
        <v>31.938411035393919</v>
      </c>
      <c r="N49" s="25">
        <v>35.632010823443977</v>
      </c>
      <c r="O49" s="16"/>
      <c r="P49" s="25">
        <f t="shared" si="2"/>
        <v>2.0892533241886788</v>
      </c>
    </row>
    <row r="50" spans="1:16" x14ac:dyDescent="0.2">
      <c r="A50" s="83" t="s">
        <v>1739</v>
      </c>
      <c r="B50" s="16">
        <v>0.94005674749910695</v>
      </c>
      <c r="C50" s="16">
        <v>7.2024760624471096</v>
      </c>
      <c r="D50" s="16">
        <v>7.863612605622575</v>
      </c>
      <c r="E50" s="16">
        <v>8.6518464516422746</v>
      </c>
      <c r="F50" s="16">
        <v>9.6055468716589605</v>
      </c>
      <c r="G50" s="16">
        <v>10.779001062258169</v>
      </c>
      <c r="H50" s="16">
        <f t="shared" si="0"/>
        <v>240.3070809211851</v>
      </c>
      <c r="I50" s="16">
        <f t="shared" si="1"/>
        <v>66.113654317546548</v>
      </c>
      <c r="J50" s="25">
        <v>25.038624387383219</v>
      </c>
      <c r="K50" s="25">
        <v>27.212629001422432</v>
      </c>
      <c r="L50" s="25">
        <v>29.804565623104391</v>
      </c>
      <c r="M50" s="25">
        <v>32.940603306892108</v>
      </c>
      <c r="N50" s="25">
        <v>36.799253764289787</v>
      </c>
      <c r="O50" s="16"/>
      <c r="P50" s="25">
        <f t="shared" si="2"/>
        <v>2.1740046140392124</v>
      </c>
    </row>
    <row r="51" spans="1:16" x14ac:dyDescent="0.2">
      <c r="A51" s="83" t="s">
        <v>1740</v>
      </c>
      <c r="B51" s="16">
        <v>0.93831671746434397</v>
      </c>
      <c r="C51" s="16">
        <v>7.1698735463151717</v>
      </c>
      <c r="D51" s="16">
        <v>7.8269482908028323</v>
      </c>
      <c r="E51" s="16">
        <v>8.6101871580089764</v>
      </c>
      <c r="F51" s="16">
        <v>9.5576518112912723</v>
      </c>
      <c r="G51" s="16">
        <v>10.723190079551831</v>
      </c>
      <c r="H51" s="16">
        <f t="shared" si="0"/>
        <v>238.77782649761005</v>
      </c>
      <c r="I51" s="16">
        <f t="shared" si="1"/>
        <v>65.70747444876605</v>
      </c>
      <c r="J51" s="25">
        <v>24.93141806029125</v>
      </c>
      <c r="K51" s="25">
        <v>27.092066327325089</v>
      </c>
      <c r="L51" s="25">
        <v>29.667578040870001</v>
      </c>
      <c r="M51" s="25">
        <v>32.783110753645957</v>
      </c>
      <c r="N51" s="25">
        <v>36.615731411501862</v>
      </c>
      <c r="O51" s="16"/>
      <c r="P51" s="25">
        <f t="shared" si="2"/>
        <v>2.1606482670338387</v>
      </c>
    </row>
    <row r="52" spans="1:16" x14ac:dyDescent="0.2">
      <c r="A52" s="83" t="s">
        <v>1741</v>
      </c>
      <c r="B52" s="16">
        <v>0.92366179524411496</v>
      </c>
      <c r="C52" s="16">
        <v>6.9011868151799547</v>
      </c>
      <c r="D52" s="16">
        <v>7.5250366441738157</v>
      </c>
      <c r="E52" s="16">
        <v>8.2674371818232828</v>
      </c>
      <c r="F52" s="16">
        <v>9.1639406266228161</v>
      </c>
      <c r="G52" s="16">
        <v>10.26480936746213</v>
      </c>
      <c r="H52" s="16">
        <f t="shared" si="0"/>
        <v>226.27538114428614</v>
      </c>
      <c r="I52" s="16">
        <f t="shared" si="1"/>
        <v>62.384982899386102</v>
      </c>
      <c r="J52" s="25">
        <v>24.047899823024419</v>
      </c>
      <c r="K52" s="25">
        <v>26.09929513719975</v>
      </c>
      <c r="L52" s="25">
        <v>28.540518831420481</v>
      </c>
      <c r="M52" s="25">
        <v>31.48847662563815</v>
      </c>
      <c r="N52" s="25">
        <v>35.108445521232881</v>
      </c>
      <c r="O52" s="16"/>
      <c r="P52" s="25">
        <f t="shared" si="2"/>
        <v>2.0513953141753305</v>
      </c>
    </row>
    <row r="53" spans="1:16" x14ac:dyDescent="0.2">
      <c r="A53" s="83" t="s">
        <v>1742</v>
      </c>
      <c r="B53" s="16">
        <v>0.93678479056961295</v>
      </c>
      <c r="C53" s="16">
        <v>7.1412949695902972</v>
      </c>
      <c r="D53" s="16">
        <v>7.7948145148510246</v>
      </c>
      <c r="E53" s="16">
        <v>8.5736818063888656</v>
      </c>
      <c r="F53" s="16">
        <v>9.5156894030610442</v>
      </c>
      <c r="G53" s="16">
        <v>10.674300739759641</v>
      </c>
      <c r="H53" s="16">
        <f t="shared" si="0"/>
        <v>237.4394433470747</v>
      </c>
      <c r="I53" s="16">
        <f t="shared" si="1"/>
        <v>65.351954526072745</v>
      </c>
      <c r="J53" s="25">
        <v>24.837443588143429</v>
      </c>
      <c r="K53" s="25">
        <v>26.98640135099479</v>
      </c>
      <c r="L53" s="25">
        <v>29.547538082893901</v>
      </c>
      <c r="M53" s="25">
        <v>32.645126444579397</v>
      </c>
      <c r="N53" s="25">
        <v>36.454969385287043</v>
      </c>
      <c r="O53" s="16"/>
      <c r="P53" s="25">
        <f t="shared" si="2"/>
        <v>2.1489577628513601</v>
      </c>
    </row>
    <row r="54" spans="1:16" x14ac:dyDescent="0.2">
      <c r="A54" s="83" t="s">
        <v>1743</v>
      </c>
      <c r="B54" s="16">
        <v>0.92851440049937595</v>
      </c>
      <c r="C54" s="16">
        <v>6.9890018654632788</v>
      </c>
      <c r="D54" s="16">
        <v>7.6236607278820854</v>
      </c>
      <c r="E54" s="16">
        <v>8.3793431152087443</v>
      </c>
      <c r="F54" s="16">
        <v>9.2924162407050392</v>
      </c>
      <c r="G54" s="16">
        <v>10.41430717022226</v>
      </c>
      <c r="H54" s="16">
        <f t="shared" si="0"/>
        <v>230.34143752417603</v>
      </c>
      <c r="I54" s="16">
        <f t="shared" si="1"/>
        <v>63.465886241880654</v>
      </c>
      <c r="J54" s="25">
        <v>24.336660634189201</v>
      </c>
      <c r="K54" s="25">
        <v>26.42359911835219</v>
      </c>
      <c r="L54" s="25">
        <v>28.90849730429365</v>
      </c>
      <c r="M54" s="25">
        <v>31.910940911857679</v>
      </c>
      <c r="N54" s="25">
        <v>35.600036730861397</v>
      </c>
      <c r="O54" s="16"/>
      <c r="P54" s="25">
        <f t="shared" si="2"/>
        <v>2.0869384841629888</v>
      </c>
    </row>
    <row r="55" spans="1:16" x14ac:dyDescent="0.2">
      <c r="A55" s="83" t="s">
        <v>1744</v>
      </c>
      <c r="B55" s="16">
        <v>0.92844998969375603</v>
      </c>
      <c r="C55" s="16">
        <v>6.9878288540578124</v>
      </c>
      <c r="D55" s="16">
        <v>7.6223430078079319</v>
      </c>
      <c r="E55" s="16">
        <v>8.3778475542951067</v>
      </c>
      <c r="F55" s="16">
        <v>9.2906987863152466</v>
      </c>
      <c r="G55" s="16">
        <v>10.412308165689319</v>
      </c>
      <c r="H55" s="16">
        <f t="shared" si="0"/>
        <v>230.28699322574343</v>
      </c>
      <c r="I55" s="16">
        <f t="shared" si="1"/>
        <v>63.451415375011955</v>
      </c>
      <c r="J55" s="25">
        <v>24.332803439734999</v>
      </c>
      <c r="K55" s="25">
        <v>26.419266080720568</v>
      </c>
      <c r="L55" s="25">
        <v>28.903579475502639</v>
      </c>
      <c r="M55" s="25">
        <v>31.905293434333782</v>
      </c>
      <c r="N55" s="25">
        <v>35.593463436550323</v>
      </c>
      <c r="O55" s="16"/>
      <c r="P55" s="25">
        <f t="shared" si="2"/>
        <v>2.0864626409855695</v>
      </c>
    </row>
    <row r="56" spans="1:16" x14ac:dyDescent="0.2">
      <c r="A56" s="83" t="s">
        <v>1745</v>
      </c>
      <c r="B56" s="16">
        <v>0.91507060754918002</v>
      </c>
      <c r="C56" s="16">
        <v>6.7484500124774547</v>
      </c>
      <c r="D56" s="16">
        <v>7.3536194009188511</v>
      </c>
      <c r="E56" s="16">
        <v>8.0730759143074131</v>
      </c>
      <c r="F56" s="16">
        <v>8.940966733288386</v>
      </c>
      <c r="G56" s="16">
        <v>10.00554595597943</v>
      </c>
      <c r="H56" s="16">
        <f t="shared" si="0"/>
        <v>219.25167208109312</v>
      </c>
      <c r="I56" s="16">
        <f t="shared" si="1"/>
        <v>60.516938844139645</v>
      </c>
      <c r="J56" s="25">
        <v>23.54565786221254</v>
      </c>
      <c r="K56" s="25">
        <v>25.535626585508041</v>
      </c>
      <c r="L56" s="25">
        <v>27.901403815420121</v>
      </c>
      <c r="M56" s="25">
        <v>30.75527517440527</v>
      </c>
      <c r="N56" s="25">
        <v>34.255913833742497</v>
      </c>
      <c r="O56" s="16"/>
      <c r="P56" s="25">
        <f t="shared" si="2"/>
        <v>1.989968723295501</v>
      </c>
    </row>
    <row r="57" spans="1:16" x14ac:dyDescent="0.2">
      <c r="A57" s="83" t="s">
        <v>1746</v>
      </c>
      <c r="B57" s="16">
        <v>0.92858360165231801</v>
      </c>
      <c r="C57" s="16">
        <v>6.9902623389258309</v>
      </c>
      <c r="D57" s="16">
        <v>7.6250767094904992</v>
      </c>
      <c r="E57" s="16">
        <v>8.380950210552049</v>
      </c>
      <c r="F57" s="16">
        <v>9.2942617911010661</v>
      </c>
      <c r="G57" s="16">
        <v>10.41645528613166</v>
      </c>
      <c r="H57" s="16">
        <f t="shared" si="0"/>
        <v>230.39994521752351</v>
      </c>
      <c r="I57" s="16">
        <f t="shared" si="1"/>
        <v>63.481437056466831</v>
      </c>
      <c r="J57" s="25">
        <v>24.340805428712741</v>
      </c>
      <c r="K57" s="25">
        <v>26.428255267799479</v>
      </c>
      <c r="L57" s="25">
        <v>28.913781889947881</v>
      </c>
      <c r="M57" s="25">
        <v>31.91700960540944</v>
      </c>
      <c r="N57" s="25">
        <v>35.60710034570274</v>
      </c>
      <c r="O57" s="16"/>
      <c r="P57" s="25">
        <f t="shared" si="2"/>
        <v>2.0874498390867373</v>
      </c>
    </row>
    <row r="58" spans="1:16" x14ac:dyDescent="0.2">
      <c r="A58" s="83" t="s">
        <v>1747</v>
      </c>
      <c r="B58" s="16">
        <v>0.91610725697000195</v>
      </c>
      <c r="C58" s="16">
        <v>6.7666969776230239</v>
      </c>
      <c r="D58" s="16">
        <v>7.3740899047984829</v>
      </c>
      <c r="E58" s="16">
        <v>8.0962767579680914</v>
      </c>
      <c r="F58" s="16">
        <v>8.9675717138352518</v>
      </c>
      <c r="G58" s="16">
        <v>10.036467594850331</v>
      </c>
      <c r="H58" s="16">
        <f t="shared" si="0"/>
        <v>220.08747362122278</v>
      </c>
      <c r="I58" s="16">
        <f t="shared" si="1"/>
        <v>60.739292717545901</v>
      </c>
      <c r="J58" s="25">
        <v>23.60565906291481</v>
      </c>
      <c r="K58" s="25">
        <v>25.60293941270751</v>
      </c>
      <c r="L58" s="25">
        <v>27.97769477481204</v>
      </c>
      <c r="M58" s="25">
        <v>30.84275990212506</v>
      </c>
      <c r="N58" s="25">
        <v>34.357592959292127</v>
      </c>
      <c r="O58" s="16"/>
      <c r="P58" s="25">
        <f t="shared" si="2"/>
        <v>1.9972803497926996</v>
      </c>
    </row>
    <row r="59" spans="1:16" x14ac:dyDescent="0.2">
      <c r="A59" s="83" t="s">
        <v>1748</v>
      </c>
      <c r="B59" s="16">
        <v>0.92937834717182299</v>
      </c>
      <c r="C59" s="16">
        <v>7.0047549183411197</v>
      </c>
      <c r="D59" s="16">
        <v>7.6413580002919499</v>
      </c>
      <c r="E59" s="16">
        <v>8.3994298214171135</v>
      </c>
      <c r="F59" s="16">
        <v>9.3154843379359864</v>
      </c>
      <c r="G59" s="16">
        <v>10.4411582963915</v>
      </c>
      <c r="H59" s="16">
        <f t="shared" si="0"/>
        <v>231.07294195948666</v>
      </c>
      <c r="I59" s="16">
        <f t="shared" si="1"/>
        <v>63.660308195083019</v>
      </c>
      <c r="J59" s="25">
        <v>24.38846114347151</v>
      </c>
      <c r="K59" s="25">
        <v>26.481792773312129</v>
      </c>
      <c r="L59" s="25">
        <v>28.974548095811102</v>
      </c>
      <c r="M59" s="25">
        <v>31.98679536330928</v>
      </c>
      <c r="N59" s="25">
        <v>35.688330855254677</v>
      </c>
      <c r="O59" s="16"/>
      <c r="P59" s="25">
        <f t="shared" si="2"/>
        <v>2.0933316298406197</v>
      </c>
    </row>
    <row r="60" spans="1:16" x14ac:dyDescent="0.2">
      <c r="A60" t="s">
        <v>981</v>
      </c>
      <c r="B60" s="16">
        <v>0.85575720847856485</v>
      </c>
      <c r="C60" s="16">
        <v>5.7822111634503859</v>
      </c>
      <c r="D60" s="16">
        <v>6.2731169713824331</v>
      </c>
      <c r="E60" s="16">
        <v>6.8525829356165344</v>
      </c>
      <c r="F60" s="16">
        <v>7.5462946229671086</v>
      </c>
      <c r="G60" s="16">
        <v>8.3903982360076057</v>
      </c>
      <c r="H60" s="16">
        <f t="shared" si="0"/>
        <v>176.40834595167229</v>
      </c>
      <c r="I60" s="16">
        <f t="shared" si="1"/>
        <v>49.090580793204722</v>
      </c>
      <c r="J60" s="25">
        <v>20.368390264872531</v>
      </c>
      <c r="K60" s="25">
        <v>21.982627902345971</v>
      </c>
      <c r="L60" s="25">
        <v>23.88807647106815</v>
      </c>
      <c r="M60" s="25">
        <v>26.169197405435892</v>
      </c>
      <c r="N60" s="25">
        <v>28.944849679417331</v>
      </c>
      <c r="O60" s="16"/>
      <c r="P60" s="25">
        <f t="shared" si="2"/>
        <v>1.6142376374734404</v>
      </c>
    </row>
    <row r="61" spans="1:16" x14ac:dyDescent="0.2">
      <c r="A61" t="s">
        <v>984</v>
      </c>
      <c r="B61" s="16">
        <v>0.86609532086762397</v>
      </c>
      <c r="C61" s="16">
        <v>5.9402045777741783</v>
      </c>
      <c r="D61" s="16">
        <v>6.4492939614334546</v>
      </c>
      <c r="E61" s="16">
        <v>7.050988719768517</v>
      </c>
      <c r="F61" s="16">
        <v>7.7723017380962656</v>
      </c>
      <c r="G61" s="16">
        <v>8.6512799546183583</v>
      </c>
      <c r="H61" s="16">
        <f t="shared" si="0"/>
        <v>183.20971603220872</v>
      </c>
      <c r="I61" s="16">
        <f t="shared" si="1"/>
        <v>50.908938365927625</v>
      </c>
      <c r="J61" s="25">
        <v>20.887917456756369</v>
      </c>
      <c r="K61" s="25">
        <v>22.56194785253183</v>
      </c>
      <c r="L61" s="25">
        <v>24.54049100578251</v>
      </c>
      <c r="M61" s="25">
        <v>26.912372950893641</v>
      </c>
      <c r="N61" s="25">
        <v>29.802702820092591</v>
      </c>
      <c r="O61" s="16"/>
      <c r="P61" s="25">
        <f t="shared" si="2"/>
        <v>1.6740303957754605</v>
      </c>
    </row>
    <row r="62" spans="1:16" x14ac:dyDescent="0.2">
      <c r="A62" t="s">
        <v>985</v>
      </c>
      <c r="B62" s="16">
        <v>0.85025858844608992</v>
      </c>
      <c r="C62" s="16">
        <v>5.6998451543956197</v>
      </c>
      <c r="D62" s="16">
        <v>6.1813555837659182</v>
      </c>
      <c r="E62" s="16">
        <v>6.7493449058368666</v>
      </c>
      <c r="F62" s="16">
        <v>7.4288165222847233</v>
      </c>
      <c r="G62" s="16">
        <v>8.2549395712126632</v>
      </c>
      <c r="H62" s="16">
        <f t="shared" si="0"/>
        <v>172.89713678891036</v>
      </c>
      <c r="I62" s="16">
        <f t="shared" si="1"/>
        <v>48.151042937029857</v>
      </c>
      <c r="J62" s="25">
        <v>20.0975474479485</v>
      </c>
      <c r="K62" s="25">
        <v>21.68089041388286</v>
      </c>
      <c r="L62" s="25">
        <v>23.548600525588991</v>
      </c>
      <c r="M62" s="25">
        <v>25.782896064860491</v>
      </c>
      <c r="N62" s="25">
        <v>28.499423140352711</v>
      </c>
      <c r="O62" s="16"/>
      <c r="P62" s="25">
        <f t="shared" si="2"/>
        <v>1.5833429659343601</v>
      </c>
    </row>
    <row r="63" spans="1:16" x14ac:dyDescent="0.2">
      <c r="A63" t="s">
        <v>986</v>
      </c>
      <c r="B63" s="16">
        <v>0.86179067014527699</v>
      </c>
      <c r="C63" s="16">
        <v>5.8739146034769281</v>
      </c>
      <c r="D63" s="16">
        <v>6.3753491213381892</v>
      </c>
      <c r="E63" s="16">
        <v>6.9676833995689798</v>
      </c>
      <c r="F63" s="16">
        <v>7.6773704647858292</v>
      </c>
      <c r="G63" s="16">
        <v>8.5416555921318658</v>
      </c>
      <c r="H63" s="16">
        <f t="shared" si="0"/>
        <v>180.34558613089013</v>
      </c>
      <c r="I63" s="16">
        <f t="shared" si="1"/>
        <v>50.143451786126114</v>
      </c>
      <c r="J63" s="25">
        <v>20.669937205211689</v>
      </c>
      <c r="K63" s="25">
        <v>22.318796229450491</v>
      </c>
      <c r="L63" s="25">
        <v>24.266559467196011</v>
      </c>
      <c r="M63" s="25">
        <v>26.600211978513791</v>
      </c>
      <c r="N63" s="25">
        <v>29.44222679994694</v>
      </c>
      <c r="O63" s="16"/>
      <c r="P63" s="25">
        <f t="shared" si="2"/>
        <v>1.6488590242388028</v>
      </c>
    </row>
    <row r="64" spans="1:16" x14ac:dyDescent="0.2">
      <c r="A64" s="83" t="s">
        <v>1749</v>
      </c>
      <c r="B64" s="16">
        <v>0.87953983097015598</v>
      </c>
      <c r="C64" s="16">
        <v>6.1519955640973523</v>
      </c>
      <c r="D64" s="16">
        <v>6.6857816664758936</v>
      </c>
      <c r="E64" s="16">
        <v>7.3177005223047837</v>
      </c>
      <c r="F64" s="16">
        <v>8.076581152568437</v>
      </c>
      <c r="G64" s="16">
        <v>9.0030703900838027</v>
      </c>
      <c r="H64" s="16">
        <f t="shared" si="0"/>
        <v>192.45855884710846</v>
      </c>
      <c r="I64" s="16">
        <f t="shared" si="1"/>
        <v>53.378610237854133</v>
      </c>
      <c r="J64" s="25">
        <v>21.58434633552778</v>
      </c>
      <c r="K64" s="25">
        <v>23.339586552483951</v>
      </c>
      <c r="L64" s="25">
        <v>25.417515117243049</v>
      </c>
      <c r="M64" s="25">
        <v>27.91293003376553</v>
      </c>
      <c r="N64" s="25">
        <v>30.959489625740041</v>
      </c>
      <c r="O64" s="16"/>
      <c r="P64" s="25">
        <f t="shared" si="2"/>
        <v>1.7552402169561709</v>
      </c>
    </row>
    <row r="65" spans="1:16" x14ac:dyDescent="0.2">
      <c r="A65" s="83" t="s">
        <v>1750</v>
      </c>
      <c r="B65" s="16">
        <v>0.90479550290692501</v>
      </c>
      <c r="C65" s="16">
        <v>6.5702495696347309</v>
      </c>
      <c r="D65" s="16">
        <v>7.153823474194966</v>
      </c>
      <c r="E65" s="16">
        <v>7.8467727413406152</v>
      </c>
      <c r="F65" s="16">
        <v>8.6816264499461848</v>
      </c>
      <c r="G65" s="16">
        <v>9.704325058078501</v>
      </c>
      <c r="H65" s="16">
        <f t="shared" si="0"/>
        <v>211.13768803114539</v>
      </c>
      <c r="I65" s="16">
        <f t="shared" si="1"/>
        <v>58.357390456023509</v>
      </c>
      <c r="J65" s="25">
        <v>22.959684224901292</v>
      </c>
      <c r="K65" s="25">
        <v>24.878640867432729</v>
      </c>
      <c r="L65" s="25">
        <v>27.157254747757769</v>
      </c>
      <c r="M65" s="25">
        <v>29.90249071042118</v>
      </c>
      <c r="N65" s="25">
        <v>33.265414021500447</v>
      </c>
      <c r="O65" s="16"/>
      <c r="P65" s="25">
        <f t="shared" si="2"/>
        <v>1.9189566425314375</v>
      </c>
    </row>
    <row r="66" spans="1:16" x14ac:dyDescent="0.2">
      <c r="A66" s="83" t="s">
        <v>1751</v>
      </c>
      <c r="B66" s="16">
        <v>0.84518313905975695</v>
      </c>
      <c r="C66" s="16">
        <v>5.6248219742206373</v>
      </c>
      <c r="D66" s="16">
        <v>6.097826032177001</v>
      </c>
      <c r="E66" s="16">
        <v>6.6554302136326458</v>
      </c>
      <c r="F66" s="16">
        <v>7.3220226137949611</v>
      </c>
      <c r="G66" s="16">
        <v>8.1318909702240738</v>
      </c>
      <c r="H66" s="16">
        <f t="shared" ref="H66:H108" si="3">(F66-C66)*100</f>
        <v>169.72006395743239</v>
      </c>
      <c r="I66" s="16">
        <f t="shared" si="1"/>
        <v>47.300405795636365</v>
      </c>
      <c r="J66" s="25">
        <v>19.850849936603979</v>
      </c>
      <c r="K66" s="25">
        <v>21.406221538841208</v>
      </c>
      <c r="L66" s="25">
        <v>23.239782360437491</v>
      </c>
      <c r="M66" s="25">
        <v>25.43172738086535</v>
      </c>
      <c r="N66" s="25">
        <v>28.09480441361374</v>
      </c>
      <c r="O66" s="16"/>
      <c r="P66" s="25">
        <f t="shared" si="2"/>
        <v>1.5553716022372299</v>
      </c>
    </row>
    <row r="67" spans="1:16" x14ac:dyDescent="0.2">
      <c r="A67" s="83" t="s">
        <v>1752</v>
      </c>
      <c r="B67" s="16">
        <v>0.92511705084288498</v>
      </c>
      <c r="C67" s="16">
        <v>6.9274035577157296</v>
      </c>
      <c r="D67" s="16">
        <v>7.5544751887369097</v>
      </c>
      <c r="E67" s="16">
        <v>8.3008341618925208</v>
      </c>
      <c r="F67" s="16">
        <v>9.2022754548600059</v>
      </c>
      <c r="G67" s="16">
        <v>10.30940841562898</v>
      </c>
      <c r="H67" s="16">
        <f t="shared" si="3"/>
        <v>227.48718971442764</v>
      </c>
      <c r="I67" s="16">
        <f t="shared" ref="I67:I108" si="4">(D67-C67)*100</f>
        <v>62.707163102118017</v>
      </c>
      <c r="J67" s="25">
        <v>24.134107913964449</v>
      </c>
      <c r="K67" s="25">
        <v>26.19609742769692</v>
      </c>
      <c r="L67" s="25">
        <v>28.650337581442631</v>
      </c>
      <c r="M67" s="25">
        <v>31.61453242201836</v>
      </c>
      <c r="N67" s="25">
        <v>35.255099850807213</v>
      </c>
      <c r="O67" s="16"/>
      <c r="P67" s="25">
        <f t="shared" si="2"/>
        <v>2.0619895137324704</v>
      </c>
    </row>
    <row r="68" spans="1:16" x14ac:dyDescent="0.2">
      <c r="A68" s="83" t="s">
        <v>1753</v>
      </c>
      <c r="B68" s="16">
        <v>0.92168549448100401</v>
      </c>
      <c r="C68" s="16">
        <v>6.8657443779093681</v>
      </c>
      <c r="D68" s="16">
        <v>7.4852457360112794</v>
      </c>
      <c r="E68" s="16">
        <v>8.2223041571689475</v>
      </c>
      <c r="F68" s="16">
        <v>9.1121443691248167</v>
      </c>
      <c r="G68" s="16">
        <v>10.204560735494139</v>
      </c>
      <c r="H68" s="16">
        <f t="shared" si="3"/>
        <v>224.63999912154486</v>
      </c>
      <c r="I68" s="16">
        <f t="shared" si="4"/>
        <v>61.950135810191128</v>
      </c>
      <c r="J68" s="25">
        <v>23.931355029132121</v>
      </c>
      <c r="K68" s="25">
        <v>25.96845133672447</v>
      </c>
      <c r="L68" s="25">
        <v>28.392108635588919</v>
      </c>
      <c r="M68" s="25">
        <v>31.318155828893541</v>
      </c>
      <c r="N68" s="25">
        <v>34.910330918069583</v>
      </c>
      <c r="O68" s="16"/>
      <c r="P68" s="25">
        <f t="shared" si="2"/>
        <v>2.0370963075923498</v>
      </c>
    </row>
    <row r="69" spans="1:16" x14ac:dyDescent="0.2">
      <c r="A69" s="83" t="s">
        <v>1754</v>
      </c>
      <c r="B69" s="16">
        <v>0.911480220601385</v>
      </c>
      <c r="C69" s="16">
        <v>6.6856354986824069</v>
      </c>
      <c r="D69" s="16">
        <v>7.2831676697460699</v>
      </c>
      <c r="E69" s="16">
        <v>7.9932477328728542</v>
      </c>
      <c r="F69" s="16">
        <v>8.8494498353160029</v>
      </c>
      <c r="G69" s="16">
        <v>9.8992088123784541</v>
      </c>
      <c r="H69" s="16">
        <f t="shared" si="3"/>
        <v>216.38143366335959</v>
      </c>
      <c r="I69" s="16">
        <f t="shared" si="4"/>
        <v>59.753217106366293</v>
      </c>
      <c r="J69" s="25">
        <v>23.339105911290019</v>
      </c>
      <c r="K69" s="25">
        <v>25.303961296064148</v>
      </c>
      <c r="L69" s="25">
        <v>27.63890609606015</v>
      </c>
      <c r="M69" s="25">
        <v>30.454341637289151</v>
      </c>
      <c r="N69" s="25">
        <v>33.906247122351957</v>
      </c>
      <c r="O69" s="16"/>
      <c r="P69" s="25">
        <f t="shared" si="2"/>
        <v>1.964855384774129</v>
      </c>
    </row>
    <row r="70" spans="1:16" x14ac:dyDescent="0.2">
      <c r="A70" s="83" t="s">
        <v>1755</v>
      </c>
      <c r="B70" s="16">
        <v>0.91710873588811404</v>
      </c>
      <c r="C70" s="16">
        <v>6.7843722176691523</v>
      </c>
      <c r="D70" s="16">
        <v>7.3939211440667529</v>
      </c>
      <c r="E70" s="16">
        <v>8.1187555895401644</v>
      </c>
      <c r="F70" s="16">
        <v>8.9933517133547092</v>
      </c>
      <c r="G70" s="16">
        <v>10.06643390287365</v>
      </c>
      <c r="H70" s="16">
        <f t="shared" si="3"/>
        <v>220.89794956855567</v>
      </c>
      <c r="I70" s="16">
        <f t="shared" si="4"/>
        <v>60.954892639760061</v>
      </c>
      <c r="J70" s="25">
        <v>23.66378026920901</v>
      </c>
      <c r="K70" s="25">
        <v>25.668150156412981</v>
      </c>
      <c r="L70" s="25">
        <v>28.051611553517361</v>
      </c>
      <c r="M70" s="25">
        <v>30.92753185806027</v>
      </c>
      <c r="N70" s="25">
        <v>34.456130685849359</v>
      </c>
      <c r="O70" s="16"/>
      <c r="P70" s="25">
        <f t="shared" si="2"/>
        <v>2.0043698872039712</v>
      </c>
    </row>
    <row r="71" spans="1:16" x14ac:dyDescent="0.2">
      <c r="A71" s="83" t="s">
        <v>1756</v>
      </c>
      <c r="B71" s="16">
        <v>0.76915847445998398</v>
      </c>
      <c r="C71" s="16">
        <v>4.6059772470666376</v>
      </c>
      <c r="D71" s="16">
        <v>4.9687307285622273</v>
      </c>
      <c r="E71" s="16">
        <v>5.3923399109445409</v>
      </c>
      <c r="F71" s="16">
        <v>5.893482997392427</v>
      </c>
      <c r="G71" s="16">
        <v>6.4953989457247294</v>
      </c>
      <c r="H71" s="16">
        <f t="shared" si="3"/>
        <v>128.75057503257895</v>
      </c>
      <c r="I71" s="16">
        <f t="shared" si="4"/>
        <v>36.275348149558972</v>
      </c>
      <c r="J71" s="25">
        <v>16.500599280084959</v>
      </c>
      <c r="K71" s="25">
        <v>17.693435692881611</v>
      </c>
      <c r="L71" s="25">
        <v>19.086382923759629</v>
      </c>
      <c r="M71" s="25">
        <v>20.73428363879</v>
      </c>
      <c r="N71" s="25">
        <v>22.7135541275352</v>
      </c>
      <c r="O71" s="16"/>
      <c r="P71" s="25">
        <f t="shared" si="2"/>
        <v>1.1928364127966518</v>
      </c>
    </row>
    <row r="72" spans="1:16" x14ac:dyDescent="0.2">
      <c r="A72" s="83" t="s">
        <v>1757</v>
      </c>
      <c r="B72" s="16">
        <v>0.77125810467539202</v>
      </c>
      <c r="C72" s="16">
        <v>4.6316975562275271</v>
      </c>
      <c r="D72" s="16">
        <v>4.9971053194107951</v>
      </c>
      <c r="E72" s="16">
        <v>5.423924167266966</v>
      </c>
      <c r="F72" s="16">
        <v>5.9290105359213214</v>
      </c>
      <c r="G72" s="16">
        <v>6.5358587777877162</v>
      </c>
      <c r="H72" s="16">
        <f t="shared" si="3"/>
        <v>129.73129796937943</v>
      </c>
      <c r="I72" s="16">
        <f t="shared" si="4"/>
        <v>36.540776318326792</v>
      </c>
      <c r="J72" s="25">
        <v>16.58517495717841</v>
      </c>
      <c r="K72" s="25">
        <v>17.786739401567839</v>
      </c>
      <c r="L72" s="25">
        <v>19.190240923570311</v>
      </c>
      <c r="M72" s="25">
        <v>20.85110826977515</v>
      </c>
      <c r="N72" s="25">
        <v>22.846597539665641</v>
      </c>
      <c r="O72" s="16"/>
      <c r="P72" s="25">
        <f t="shared" si="2"/>
        <v>1.2015644443894296</v>
      </c>
    </row>
    <row r="73" spans="1:16" x14ac:dyDescent="0.2">
      <c r="A73" s="83" t="s">
        <v>1758</v>
      </c>
      <c r="B73" s="16">
        <v>0.73839513580056204</v>
      </c>
      <c r="C73" s="16">
        <v>4.2430950263545233</v>
      </c>
      <c r="D73" s="16">
        <v>4.5691620053761026</v>
      </c>
      <c r="E73" s="16">
        <v>4.9485146183521778</v>
      </c>
      <c r="F73" s="16">
        <v>5.3954179831018552</v>
      </c>
      <c r="G73" s="16">
        <v>5.9296547264144044</v>
      </c>
      <c r="H73" s="16">
        <f t="shared" si="3"/>
        <v>115.23229567473319</v>
      </c>
      <c r="I73" s="16">
        <f t="shared" si="4"/>
        <v>32.606697902157933</v>
      </c>
      <c r="J73" s="25">
        <v>15.30733953620244</v>
      </c>
      <c r="K73" s="25">
        <v>16.379540315596671</v>
      </c>
      <c r="L73" s="25">
        <v>17.62695938427601</v>
      </c>
      <c r="M73" s="25">
        <v>19.09650449870723</v>
      </c>
      <c r="N73" s="25">
        <v>20.85322655096644</v>
      </c>
      <c r="O73" s="16"/>
      <c r="P73" s="25">
        <f t="shared" si="2"/>
        <v>1.0722007793942314</v>
      </c>
    </row>
    <row r="74" spans="1:16" x14ac:dyDescent="0.2">
      <c r="A74" s="83" t="s">
        <v>1759</v>
      </c>
      <c r="B74" s="16">
        <v>0.85871118229193799</v>
      </c>
      <c r="C74" s="16">
        <v>5.8269340639205049</v>
      </c>
      <c r="D74" s="16">
        <v>6.322965733008318</v>
      </c>
      <c r="E74" s="16">
        <v>6.9086956448297023</v>
      </c>
      <c r="F74" s="16">
        <v>7.6101826191108923</v>
      </c>
      <c r="G74" s="16">
        <v>8.4641074072407712</v>
      </c>
      <c r="H74" s="16">
        <f t="shared" si="3"/>
        <v>178.32485551903875</v>
      </c>
      <c r="I74" s="16">
        <f t="shared" si="4"/>
        <v>49.603166908781304</v>
      </c>
      <c r="J74" s="25">
        <v>20.515451855974831</v>
      </c>
      <c r="K74" s="25">
        <v>22.146544779876749</v>
      </c>
      <c r="L74" s="25">
        <v>24.072590986253999</v>
      </c>
      <c r="M74" s="25">
        <v>26.37927927102329</v>
      </c>
      <c r="N74" s="25">
        <v>29.187226356386741</v>
      </c>
      <c r="O74" s="16"/>
      <c r="P74" s="25">
        <f t="shared" si="2"/>
        <v>1.6310929239019174</v>
      </c>
    </row>
    <row r="75" spans="1:16" x14ac:dyDescent="0.2">
      <c r="A75" s="83" t="s">
        <v>1760</v>
      </c>
      <c r="B75" s="16">
        <v>0.85089508765894695</v>
      </c>
      <c r="C75" s="16">
        <v>5.7093212660613339</v>
      </c>
      <c r="D75" s="16">
        <v>6.1919096347559091</v>
      </c>
      <c r="E75" s="16">
        <v>6.7612153578979388</v>
      </c>
      <c r="F75" s="16">
        <v>7.4423199694705202</v>
      </c>
      <c r="G75" s="16">
        <v>8.2705045240396906</v>
      </c>
      <c r="H75" s="16">
        <f t="shared" si="3"/>
        <v>173.29987034091863</v>
      </c>
      <c r="I75" s="16">
        <f t="shared" si="4"/>
        <v>48.258836869457511</v>
      </c>
      <c r="J75" s="25">
        <v>20.128707592849079</v>
      </c>
      <c r="K75" s="25">
        <v>21.715595129248989</v>
      </c>
      <c r="L75" s="25">
        <v>23.587633941330239</v>
      </c>
      <c r="M75" s="25">
        <v>25.82729923208878</v>
      </c>
      <c r="N75" s="25">
        <v>28.550605123276739</v>
      </c>
      <c r="O75" s="16"/>
      <c r="P75" s="25">
        <f t="shared" si="2"/>
        <v>1.5868875363999102</v>
      </c>
    </row>
    <row r="76" spans="1:16" x14ac:dyDescent="0.2">
      <c r="A76" s="83" t="s">
        <v>1761</v>
      </c>
      <c r="B76" s="16">
        <v>0.81590529174558701</v>
      </c>
      <c r="C76" s="16">
        <v>5.2100534700272316</v>
      </c>
      <c r="D76" s="16">
        <v>5.6369520661255477</v>
      </c>
      <c r="E76" s="16">
        <v>6.1383706998023158</v>
      </c>
      <c r="F76" s="16">
        <v>6.7354063804827442</v>
      </c>
      <c r="G76" s="16">
        <v>7.4576310738313154</v>
      </c>
      <c r="H76" s="16">
        <f t="shared" si="3"/>
        <v>152.53529104555125</v>
      </c>
      <c r="I76" s="16">
        <f t="shared" si="4"/>
        <v>42.689859609831601</v>
      </c>
      <c r="J76" s="25">
        <v>18.486973364990401</v>
      </c>
      <c r="K76" s="25">
        <v>19.89073712184916</v>
      </c>
      <c r="L76" s="25">
        <v>21.539543914380701</v>
      </c>
      <c r="M76" s="25">
        <v>23.502766697848621</v>
      </c>
      <c r="N76" s="25">
        <v>25.877646489202309</v>
      </c>
      <c r="O76" s="16"/>
      <c r="P76" s="25">
        <f t="shared" si="2"/>
        <v>1.4037637568587584</v>
      </c>
    </row>
    <row r="77" spans="1:16" x14ac:dyDescent="0.2">
      <c r="A77" s="83" t="s">
        <v>1762</v>
      </c>
      <c r="B77" s="16">
        <v>0.78135802365842799</v>
      </c>
      <c r="C77" s="16">
        <v>4.7572052172755237</v>
      </c>
      <c r="D77" s="16">
        <v>5.1356654901411671</v>
      </c>
      <c r="E77" s="16">
        <v>5.578281686717113</v>
      </c>
      <c r="F77" s="16">
        <v>6.1027931059458904</v>
      </c>
      <c r="G77" s="16">
        <v>6.7339593002880971</v>
      </c>
      <c r="H77" s="16">
        <f t="shared" si="3"/>
        <v>134.55878886703667</v>
      </c>
      <c r="I77" s="16">
        <f t="shared" si="4"/>
        <v>37.846027286564343</v>
      </c>
      <c r="J77" s="25">
        <v>16.99787977138379</v>
      </c>
      <c r="K77" s="25">
        <v>18.242364572494051</v>
      </c>
      <c r="L77" s="25">
        <v>19.697812261080241</v>
      </c>
      <c r="M77" s="25">
        <v>21.42255468727069</v>
      </c>
      <c r="N77" s="25">
        <v>23.498008287422639</v>
      </c>
      <c r="O77" s="16"/>
      <c r="P77" s="25">
        <f t="shared" si="2"/>
        <v>1.2444848011102607</v>
      </c>
    </row>
    <row r="78" spans="1:16" x14ac:dyDescent="0.2">
      <c r="A78" s="83" t="s">
        <v>1763</v>
      </c>
      <c r="B78" s="16">
        <v>0.77935194258728802</v>
      </c>
      <c r="C78" s="16">
        <v>4.7320386284268929</v>
      </c>
      <c r="D78" s="16">
        <v>5.1078683557174269</v>
      </c>
      <c r="E78" s="16">
        <v>5.547299032437488</v>
      </c>
      <c r="F78" s="16">
        <v>6.0678911986984154</v>
      </c>
      <c r="G78" s="16">
        <v>6.6941482146683988</v>
      </c>
      <c r="H78" s="16">
        <f t="shared" si="3"/>
        <v>133.58525702715224</v>
      </c>
      <c r="I78" s="16">
        <f t="shared" si="4"/>
        <v>37.582972729053395</v>
      </c>
      <c r="J78" s="25">
        <v>16.9151248838476</v>
      </c>
      <c r="K78" s="25">
        <v>18.150959704440591</v>
      </c>
      <c r="L78" s="25">
        <v>19.595932499547821</v>
      </c>
      <c r="M78" s="25">
        <v>21.30778730952095</v>
      </c>
      <c r="N78" s="25">
        <v>23.36709813774095</v>
      </c>
      <c r="O78" s="16"/>
      <c r="P78" s="25">
        <f t="shared" si="2"/>
        <v>1.2358348205929914</v>
      </c>
    </row>
    <row r="79" spans="1:16" x14ac:dyDescent="0.2">
      <c r="A79" s="83" t="s">
        <v>1764</v>
      </c>
      <c r="B79" s="16">
        <v>0.95981101169213501</v>
      </c>
      <c r="C79" s="16">
        <v>7.5834328602333594</v>
      </c>
      <c r="D79" s="16">
        <v>8.2924883885408196</v>
      </c>
      <c r="E79" s="16">
        <v>9.1396853798187223</v>
      </c>
      <c r="F79" s="16">
        <v>10.16703341367332</v>
      </c>
      <c r="G79" s="16">
        <v>11.434017215220971</v>
      </c>
      <c r="H79" s="16">
        <f t="shared" si="3"/>
        <v>258.36005534399601</v>
      </c>
      <c r="I79" s="16">
        <f t="shared" si="4"/>
        <v>70.905552830746018</v>
      </c>
      <c r="J79" s="25">
        <v>26.291318471057711</v>
      </c>
      <c r="K79" s="25">
        <v>28.62289430975903</v>
      </c>
      <c r="L79" s="25">
        <v>31.408718489423961</v>
      </c>
      <c r="M79" s="25">
        <v>34.786930431992758</v>
      </c>
      <c r="N79" s="25">
        <v>38.953132798069667</v>
      </c>
      <c r="O79" s="16"/>
      <c r="P79" s="25">
        <f t="shared" si="2"/>
        <v>2.331575838701319</v>
      </c>
    </row>
    <row r="80" spans="1:16" x14ac:dyDescent="0.2">
      <c r="A80" s="83" t="s">
        <v>1765</v>
      </c>
      <c r="B80" s="16">
        <v>0.90472023764373899</v>
      </c>
      <c r="C80" s="16">
        <v>6.5689618662115334</v>
      </c>
      <c r="D80" s="16">
        <v>7.1523805212757194</v>
      </c>
      <c r="E80" s="16">
        <v>7.8451393002985563</v>
      </c>
      <c r="F80" s="16">
        <v>8.6797556751670903</v>
      </c>
      <c r="G80" s="16">
        <v>9.7021535052774457</v>
      </c>
      <c r="H80" s="16">
        <f t="shared" si="3"/>
        <v>211.07938089555569</v>
      </c>
      <c r="I80" s="16">
        <f t="shared" si="4"/>
        <v>58.3418655064186</v>
      </c>
      <c r="J80" s="25">
        <v>22.95544989053807</v>
      </c>
      <c r="K80" s="25">
        <v>24.873896028659761</v>
      </c>
      <c r="L80" s="25">
        <v>27.151883529967961</v>
      </c>
      <c r="M80" s="25">
        <v>29.89633907193808</v>
      </c>
      <c r="N80" s="25">
        <v>33.258273339506907</v>
      </c>
      <c r="O80" s="16"/>
      <c r="P80" s="25">
        <f t="shared" si="2"/>
        <v>1.9184461381216913</v>
      </c>
    </row>
    <row r="81" spans="1:16" s="7" customFormat="1" x14ac:dyDescent="0.2">
      <c r="A81" s="102" t="s">
        <v>1766</v>
      </c>
      <c r="B81" s="98">
        <v>0.80963360199851697</v>
      </c>
      <c r="C81" s="98">
        <v>5.1250189461055209</v>
      </c>
      <c r="D81" s="98">
        <v>5.5426659017012812</v>
      </c>
      <c r="E81" s="98">
        <v>6.0328336792461013</v>
      </c>
      <c r="F81" s="98">
        <v>6.6159691200582316</v>
      </c>
      <c r="G81" s="98">
        <v>7.3207123665394889</v>
      </c>
      <c r="H81" s="98">
        <f t="shared" si="3"/>
        <v>149.09501739527107</v>
      </c>
      <c r="I81" s="98">
        <f t="shared" si="4"/>
        <v>41.764695559576026</v>
      </c>
      <c r="J81" s="44">
        <v>18.20735571374016</v>
      </c>
      <c r="K81" s="44">
        <v>19.58069745059775</v>
      </c>
      <c r="L81" s="44">
        <v>21.192508234672001</v>
      </c>
      <c r="M81" s="44">
        <v>23.110023083944071</v>
      </c>
      <c r="N81" s="44">
        <v>25.42741891598267</v>
      </c>
      <c r="O81" s="98"/>
      <c r="P81" s="44">
        <f t="shared" si="2"/>
        <v>1.37334173685759</v>
      </c>
    </row>
    <row r="82" spans="1:16" x14ac:dyDescent="0.2">
      <c r="A82" s="83" t="s">
        <v>1767</v>
      </c>
      <c r="B82" s="16">
        <v>0.88314203841334105</v>
      </c>
      <c r="C82" s="16">
        <v>6.2099925271055136</v>
      </c>
      <c r="D82" s="16">
        <v>6.7506036794123832</v>
      </c>
      <c r="E82" s="16">
        <v>7.390881296257044</v>
      </c>
      <c r="F82" s="16">
        <v>8.1601587472706498</v>
      </c>
      <c r="G82" s="16">
        <v>9.0998046867345579</v>
      </c>
      <c r="H82" s="16">
        <f t="shared" si="3"/>
        <v>195.01662201651362</v>
      </c>
      <c r="I82" s="16">
        <f t="shared" si="4"/>
        <v>54.061115230686951</v>
      </c>
      <c r="J82" s="25">
        <v>21.775056812026939</v>
      </c>
      <c r="K82" s="25">
        <v>23.552739730401441</v>
      </c>
      <c r="L82" s="25">
        <v>25.658154273970091</v>
      </c>
      <c r="M82" s="25">
        <v>28.187756888200479</v>
      </c>
      <c r="N82" s="25">
        <v>31.277579450641401</v>
      </c>
      <c r="O82" s="16"/>
    </row>
    <row r="83" spans="1:16" x14ac:dyDescent="0.2">
      <c r="A83" s="83" t="s">
        <v>1768</v>
      </c>
      <c r="B83" s="16">
        <v>0.88019045271757601</v>
      </c>
      <c r="C83" s="16">
        <v>6.1624310864343181</v>
      </c>
      <c r="D83" s="16">
        <v>6.6974433006075547</v>
      </c>
      <c r="E83" s="16">
        <v>7.3308636082579293</v>
      </c>
      <c r="F83" s="16">
        <v>8.0916115643553752</v>
      </c>
      <c r="G83" s="16">
        <v>9.0204635721805015</v>
      </c>
      <c r="H83" s="16">
        <f t="shared" si="3"/>
        <v>192.91804779210571</v>
      </c>
      <c r="I83" s="16">
        <f t="shared" si="4"/>
        <v>53.501221417323649</v>
      </c>
      <c r="J83" s="25">
        <v>21.618661295039029</v>
      </c>
      <c r="K83" s="25">
        <v>23.377933315601439</v>
      </c>
      <c r="L83" s="25">
        <v>25.46079908012867</v>
      </c>
      <c r="M83" s="25">
        <v>27.962354294023129</v>
      </c>
      <c r="N83" s="25">
        <v>31.016683345435869</v>
      </c>
      <c r="O83" s="16"/>
    </row>
    <row r="84" spans="1:16" x14ac:dyDescent="0.2">
      <c r="A84" s="83" t="s">
        <v>1769</v>
      </c>
      <c r="B84" s="16">
        <v>0.80287933043117399</v>
      </c>
      <c r="C84" s="16">
        <v>5.0348765113350229</v>
      </c>
      <c r="D84" s="16">
        <v>5.4427935782828376</v>
      </c>
      <c r="E84" s="16">
        <v>5.9211384026632707</v>
      </c>
      <c r="F84" s="16">
        <v>6.4896782756326878</v>
      </c>
      <c r="G84" s="16">
        <v>7.176079365824787</v>
      </c>
      <c r="H84" s="16">
        <f t="shared" si="3"/>
        <v>145.48017642976649</v>
      </c>
      <c r="I84" s="16">
        <f t="shared" si="4"/>
        <v>40.791706694781467</v>
      </c>
      <c r="J84" s="25">
        <v>17.91094180176588</v>
      </c>
      <c r="K84" s="25">
        <v>19.252288902972079</v>
      </c>
      <c r="L84" s="25">
        <v>20.825222461159679</v>
      </c>
      <c r="M84" s="25">
        <v>22.694742940490901</v>
      </c>
      <c r="N84" s="25">
        <v>24.951824556327601</v>
      </c>
      <c r="O84" s="16"/>
    </row>
    <row r="85" spans="1:16" x14ac:dyDescent="0.2">
      <c r="A85" s="83" t="s">
        <v>1770</v>
      </c>
      <c r="B85" s="16">
        <v>0.79025752213010503</v>
      </c>
      <c r="C85" s="16">
        <v>4.8703027040013103</v>
      </c>
      <c r="D85" s="16">
        <v>5.260665768837157</v>
      </c>
      <c r="E85" s="16">
        <v>5.7177067364406744</v>
      </c>
      <c r="F85" s="16">
        <v>6.2599787477010507</v>
      </c>
      <c r="G85" s="16">
        <v>6.9134077606861837</v>
      </c>
      <c r="H85" s="16">
        <f t="shared" si="3"/>
        <v>138.96760436997403</v>
      </c>
      <c r="I85" s="16">
        <f t="shared" si="4"/>
        <v>39.036306483584667</v>
      </c>
      <c r="J85" s="25">
        <v>17.369776409856009</v>
      </c>
      <c r="K85" s="25">
        <v>18.653400969508262</v>
      </c>
      <c r="L85" s="25">
        <v>20.15628139962735</v>
      </c>
      <c r="M85" s="25">
        <v>21.93942569366693</v>
      </c>
      <c r="N85" s="25">
        <v>24.088085760699041</v>
      </c>
      <c r="O85" s="16"/>
    </row>
    <row r="86" spans="1:16" x14ac:dyDescent="0.2">
      <c r="A86" s="83" t="s">
        <v>1771</v>
      </c>
      <c r="B86" s="16">
        <v>0.79604713980007502</v>
      </c>
      <c r="C86" s="16">
        <v>4.9451750923858437</v>
      </c>
      <c r="D86" s="16">
        <v>5.3434903148280686</v>
      </c>
      <c r="E86" s="16">
        <v>5.8101778229269891</v>
      </c>
      <c r="F86" s="16">
        <v>6.3643388130612948</v>
      </c>
      <c r="G86" s="16">
        <v>7.0326847562890249</v>
      </c>
      <c r="H86" s="16">
        <f t="shared" si="3"/>
        <v>141.9163720675451</v>
      </c>
      <c r="I86" s="16">
        <f t="shared" si="4"/>
        <v>39.831522244222484</v>
      </c>
      <c r="J86" s="25">
        <v>17.615978074992089</v>
      </c>
      <c r="K86" s="25">
        <v>18.925751586031591</v>
      </c>
      <c r="L86" s="25">
        <v>20.460352579418601</v>
      </c>
      <c r="M86" s="25">
        <v>22.28259121061884</v>
      </c>
      <c r="N86" s="25">
        <v>24.480302378379619</v>
      </c>
      <c r="O86" s="16"/>
    </row>
    <row r="87" spans="1:16" x14ac:dyDescent="0.2">
      <c r="A87" s="83" t="s">
        <v>1772</v>
      </c>
      <c r="B87" s="16">
        <v>0.82171324171291804</v>
      </c>
      <c r="C87" s="16">
        <v>5.2899691820500916</v>
      </c>
      <c r="D87" s="16">
        <v>5.7256261557329138</v>
      </c>
      <c r="E87" s="16">
        <v>6.2377035078742029</v>
      </c>
      <c r="F87" s="16">
        <v>6.8479171529881109</v>
      </c>
      <c r="G87" s="16">
        <v>7.586726032145851</v>
      </c>
      <c r="H87" s="16">
        <f t="shared" si="3"/>
        <v>155.79479709380192</v>
      </c>
      <c r="I87" s="16">
        <f t="shared" si="4"/>
        <v>43.565697368282216</v>
      </c>
      <c r="J87" s="25">
        <v>18.749758909769788</v>
      </c>
      <c r="K87" s="25">
        <v>20.182322698145121</v>
      </c>
      <c r="L87" s="25">
        <v>21.86617838240835</v>
      </c>
      <c r="M87" s="25">
        <v>23.872734053428399</v>
      </c>
      <c r="N87" s="25">
        <v>26.302147355055251</v>
      </c>
      <c r="O87" s="16"/>
    </row>
    <row r="88" spans="1:16" x14ac:dyDescent="0.2">
      <c r="A88" s="83" t="s">
        <v>1773</v>
      </c>
      <c r="B88" s="16">
        <v>0.838457890149783</v>
      </c>
      <c r="C88" s="16">
        <v>5.5268685455919853</v>
      </c>
      <c r="D88" s="16">
        <v>5.9888415226351066</v>
      </c>
      <c r="E88" s="16">
        <v>6.5329865040086554</v>
      </c>
      <c r="F88" s="16">
        <v>7.1828971409775058</v>
      </c>
      <c r="G88" s="16">
        <v>7.971723018042904</v>
      </c>
      <c r="H88" s="16">
        <f t="shared" si="3"/>
        <v>165.60285953855205</v>
      </c>
      <c r="I88" s="16">
        <f t="shared" si="4"/>
        <v>46.197297704312135</v>
      </c>
      <c r="J88" s="25">
        <v>19.52875125971519</v>
      </c>
      <c r="K88" s="25">
        <v>21.047849536796249</v>
      </c>
      <c r="L88" s="25">
        <v>22.837152688200501</v>
      </c>
      <c r="M88" s="25">
        <v>24.974243336218819</v>
      </c>
      <c r="N88" s="25">
        <v>27.568126724023891</v>
      </c>
      <c r="O88" s="16"/>
    </row>
    <row r="89" spans="1:16" x14ac:dyDescent="0.2">
      <c r="A89" s="83" t="s">
        <v>1774</v>
      </c>
      <c r="B89" s="16">
        <v>0.82670265560993506</v>
      </c>
      <c r="C89" s="16">
        <v>5.3595368507073102</v>
      </c>
      <c r="D89" s="16">
        <v>5.8028675644947079</v>
      </c>
      <c r="E89" s="16">
        <v>6.3242895516036226</v>
      </c>
      <c r="F89" s="16">
        <v>6.9460635594799394</v>
      </c>
      <c r="G89" s="16">
        <v>7.69942930048789</v>
      </c>
      <c r="H89" s="16">
        <f t="shared" si="3"/>
        <v>158.65267087726292</v>
      </c>
      <c r="I89" s="16">
        <f t="shared" si="4"/>
        <v>44.33307137873976</v>
      </c>
      <c r="J89" s="25">
        <v>18.978517150726091</v>
      </c>
      <c r="K89" s="25">
        <v>20.43631437471543</v>
      </c>
      <c r="L89" s="25">
        <v>22.150897871176952</v>
      </c>
      <c r="M89" s="25">
        <v>24.195467296307061</v>
      </c>
      <c r="N89" s="25">
        <v>26.67274769158492</v>
      </c>
      <c r="O89" s="16"/>
    </row>
    <row r="90" spans="1:16" x14ac:dyDescent="0.2">
      <c r="A90" s="83" t="s">
        <v>1775</v>
      </c>
      <c r="B90" s="16">
        <v>0.82784015094466601</v>
      </c>
      <c r="C90" s="16">
        <v>5.3755169396962579</v>
      </c>
      <c r="D90" s="16">
        <v>5.8206167851606043</v>
      </c>
      <c r="E90" s="16">
        <v>6.3441938736077743</v>
      </c>
      <c r="F90" s="16">
        <v>6.9686348887026188</v>
      </c>
      <c r="G90" s="16">
        <v>7.7253600071432338</v>
      </c>
      <c r="H90" s="16">
        <f t="shared" si="3"/>
        <v>159.3117949006361</v>
      </c>
      <c r="I90" s="16">
        <f t="shared" si="4"/>
        <v>44.509984546434644</v>
      </c>
      <c r="J90" s="25">
        <v>19.031064219184699</v>
      </c>
      <c r="K90" s="25">
        <v>20.494678850286419</v>
      </c>
      <c r="L90" s="25">
        <v>22.216348931662139</v>
      </c>
      <c r="M90" s="25">
        <v>24.269688233542531</v>
      </c>
      <c r="N90" s="25">
        <v>26.758015215360341</v>
      </c>
      <c r="O90" s="16"/>
    </row>
    <row r="91" spans="1:16" x14ac:dyDescent="0.2">
      <c r="A91" s="83" t="s">
        <v>1776</v>
      </c>
      <c r="B91" s="16">
        <v>0.83345571026369902</v>
      </c>
      <c r="C91" s="16">
        <v>5.4550682422855443</v>
      </c>
      <c r="D91" s="16">
        <v>5.9090104444394678</v>
      </c>
      <c r="E91" s="16">
        <v>6.4433631218771641</v>
      </c>
      <c r="F91" s="16">
        <v>7.0811441759345781</v>
      </c>
      <c r="G91" s="16">
        <v>7.8546782704179279</v>
      </c>
      <c r="H91" s="16">
        <f t="shared" si="3"/>
        <v>162.60759336490338</v>
      </c>
      <c r="I91" s="16">
        <f t="shared" si="4"/>
        <v>45.394220215392345</v>
      </c>
      <c r="J91" s="25">
        <v>19.29265148231082</v>
      </c>
      <c r="K91" s="25">
        <v>20.785342292063621</v>
      </c>
      <c r="L91" s="25">
        <v>22.5424455686336</v>
      </c>
      <c r="M91" s="25">
        <v>24.63965070512176</v>
      </c>
      <c r="N91" s="25">
        <v>27.18325037130619</v>
      </c>
      <c r="O91" s="16"/>
    </row>
    <row r="92" spans="1:16" x14ac:dyDescent="0.2">
      <c r="A92" s="83" t="s">
        <v>1777</v>
      </c>
      <c r="B92" s="16">
        <v>0.89522763213682999</v>
      </c>
      <c r="C92" s="16">
        <v>6.4085644775154877</v>
      </c>
      <c r="D92" s="16">
        <v>6.9727380495262876</v>
      </c>
      <c r="E92" s="16">
        <v>7.6418917744514712</v>
      </c>
      <c r="F92" s="16">
        <v>8.4471074791336207</v>
      </c>
      <c r="G92" s="16">
        <v>9.432255577820241</v>
      </c>
      <c r="H92" s="16">
        <f t="shared" si="3"/>
        <v>203.85430016181328</v>
      </c>
      <c r="I92" s="16">
        <f t="shared" si="4"/>
        <v>56.417357201079987</v>
      </c>
      <c r="J92" s="25">
        <v>22.428017748562979</v>
      </c>
      <c r="K92" s="25">
        <v>24.283180590991051</v>
      </c>
      <c r="L92" s="25">
        <v>26.483547974257579</v>
      </c>
      <c r="M92" s="25">
        <v>29.131325767431591</v>
      </c>
      <c r="N92" s="25">
        <v>32.37077234494177</v>
      </c>
      <c r="O92" s="16"/>
    </row>
    <row r="93" spans="1:16" x14ac:dyDescent="0.2">
      <c r="A93" s="83" t="s">
        <v>1778</v>
      </c>
      <c r="B93" s="16">
        <v>0.84823039366819797</v>
      </c>
      <c r="C93" s="16">
        <v>5.6697505695419697</v>
      </c>
      <c r="D93" s="16">
        <v>6.1478428387364659</v>
      </c>
      <c r="E93" s="16">
        <v>6.7116583964314458</v>
      </c>
      <c r="F93" s="16">
        <v>7.3859531197980788</v>
      </c>
      <c r="G93" s="16">
        <v>8.2055415938466947</v>
      </c>
      <c r="H93" s="16">
        <f t="shared" si="3"/>
        <v>171.6202550256109</v>
      </c>
      <c r="I93" s="16">
        <f t="shared" si="4"/>
        <v>47.809226919449621</v>
      </c>
      <c r="J93" s="25">
        <v>19.998587910762449</v>
      </c>
      <c r="K93" s="25">
        <v>21.57069099581226</v>
      </c>
      <c r="L93" s="25">
        <v>23.424676585549459</v>
      </c>
      <c r="M93" s="25">
        <v>25.641949030936431</v>
      </c>
      <c r="N93" s="25">
        <v>28.336988569421241</v>
      </c>
      <c r="O93" s="16"/>
    </row>
    <row r="94" spans="1:16" x14ac:dyDescent="0.2">
      <c r="A94" s="83" t="s">
        <v>1779</v>
      </c>
      <c r="B94" s="16">
        <v>0.85388902122092902</v>
      </c>
      <c r="C94" s="16">
        <v>5.7540987372555286</v>
      </c>
      <c r="D94" s="16">
        <v>6.2417912211114217</v>
      </c>
      <c r="E94" s="16">
        <v>6.817331339268744</v>
      </c>
      <c r="F94" s="16">
        <v>7.5061710568557141</v>
      </c>
      <c r="G94" s="16">
        <v>8.3441220070084032</v>
      </c>
      <c r="H94" s="16">
        <f t="shared" si="3"/>
        <v>175.20723196001856</v>
      </c>
      <c r="I94" s="16">
        <f t="shared" si="4"/>
        <v>48.769248385589314</v>
      </c>
      <c r="J94" s="25">
        <v>20.275948627981741</v>
      </c>
      <c r="K94" s="25">
        <v>21.879619943807899</v>
      </c>
      <c r="L94" s="25">
        <v>23.77215921629918</v>
      </c>
      <c r="M94" s="25">
        <v>26.037259731201591</v>
      </c>
      <c r="N94" s="25">
        <v>28.792680303207401</v>
      </c>
      <c r="O94" s="16"/>
    </row>
    <row r="95" spans="1:16" x14ac:dyDescent="0.2">
      <c r="A95" s="83" t="s">
        <v>1780</v>
      </c>
      <c r="B95" s="16">
        <v>0.83479165660451105</v>
      </c>
      <c r="C95" s="16">
        <v>5.4741569543234929</v>
      </c>
      <c r="D95" s="16">
        <v>5.9302296108440657</v>
      </c>
      <c r="E95" s="16">
        <v>6.4671795308197328</v>
      </c>
      <c r="F95" s="16">
        <v>7.1081771299452701</v>
      </c>
      <c r="G95" s="16">
        <v>7.8857655998278453</v>
      </c>
      <c r="H95" s="16">
        <f t="shared" si="3"/>
        <v>163.40201756217772</v>
      </c>
      <c r="I95" s="16">
        <f t="shared" si="4"/>
        <v>45.607265652057279</v>
      </c>
      <c r="J95" s="25">
        <v>19.355420585720601</v>
      </c>
      <c r="K95" s="25">
        <v>20.855116934149041</v>
      </c>
      <c r="L95" s="25">
        <v>22.6207606813973</v>
      </c>
      <c r="M95" s="25">
        <v>24.72854273106859</v>
      </c>
      <c r="N95" s="25">
        <v>27.285474334378499</v>
      </c>
      <c r="O95" s="16"/>
    </row>
    <row r="96" spans="1:16" x14ac:dyDescent="0.2">
      <c r="A96" s="83" t="s">
        <v>1781</v>
      </c>
      <c r="B96" s="16">
        <v>0.876939595789894</v>
      </c>
      <c r="C96" s="16">
        <v>6.1104633559466794</v>
      </c>
      <c r="D96" s="16">
        <v>6.6393781491671344</v>
      </c>
      <c r="E96" s="16">
        <v>7.2653326096505353</v>
      </c>
      <c r="F96" s="16">
        <v>8.016796409304396</v>
      </c>
      <c r="G96" s="16">
        <v>8.933902029642784</v>
      </c>
      <c r="H96" s="16">
        <f t="shared" si="3"/>
        <v>190.63330533577164</v>
      </c>
      <c r="I96" s="16">
        <f t="shared" si="4"/>
        <v>52.891479322045498</v>
      </c>
      <c r="J96" s="25">
        <v>21.4477766464328</v>
      </c>
      <c r="K96" s="25">
        <v>23.186998616182091</v>
      </c>
      <c r="L96" s="25">
        <v>25.245314556083439</v>
      </c>
      <c r="M96" s="25">
        <v>27.716340828333148</v>
      </c>
      <c r="N96" s="25">
        <v>30.73204442354011</v>
      </c>
      <c r="O96" s="16"/>
    </row>
    <row r="97" spans="1:15" x14ac:dyDescent="0.2">
      <c r="A97" s="83" t="s">
        <v>1782</v>
      </c>
      <c r="B97" s="16">
        <v>0.88651379736220304</v>
      </c>
      <c r="C97" s="16">
        <v>6.2647692242653026</v>
      </c>
      <c r="D97" s="16">
        <v>6.8118503402437867</v>
      </c>
      <c r="E97" s="16">
        <v>7.4600541590559866</v>
      </c>
      <c r="F97" s="16">
        <v>8.2391930658658286</v>
      </c>
      <c r="G97" s="16">
        <v>9.1913211998890798</v>
      </c>
      <c r="H97" s="16">
        <f t="shared" si="3"/>
        <v>197.4423841600526</v>
      </c>
      <c r="I97" s="16">
        <f t="shared" si="4"/>
        <v>54.708111597848408</v>
      </c>
      <c r="J97" s="25">
        <v>21.95517814036139</v>
      </c>
      <c r="K97" s="25">
        <v>23.754136135752809</v>
      </c>
      <c r="L97" s="25">
        <v>25.885614281200841</v>
      </c>
      <c r="M97" s="25">
        <v>28.447644161210839</v>
      </c>
      <c r="N97" s="25">
        <v>31.578511722367171</v>
      </c>
      <c r="O97" s="16"/>
    </row>
    <row r="98" spans="1:15" x14ac:dyDescent="0.2">
      <c r="A98" s="83" t="s">
        <v>1783</v>
      </c>
      <c r="B98" s="16">
        <v>0.89101245132053197</v>
      </c>
      <c r="C98" s="16">
        <v>6.3386003217820388</v>
      </c>
      <c r="D98" s="16">
        <v>6.8944381535268757</v>
      </c>
      <c r="E98" s="16">
        <v>7.5533730894651008</v>
      </c>
      <c r="F98" s="16">
        <v>8.345867172614259</v>
      </c>
      <c r="G98" s="16">
        <v>9.3149041088547619</v>
      </c>
      <c r="H98" s="16">
        <f t="shared" si="3"/>
        <v>200.72668508322204</v>
      </c>
      <c r="I98" s="16">
        <f t="shared" si="4"/>
        <v>55.583783174483692</v>
      </c>
      <c r="J98" s="25">
        <v>22.197955745559302</v>
      </c>
      <c r="K98" s="25">
        <v>24.02570830793751</v>
      </c>
      <c r="L98" s="25">
        <v>26.19247341246621</v>
      </c>
      <c r="M98" s="25">
        <v>28.79841890307539</v>
      </c>
      <c r="N98" s="25">
        <v>31.984887405395291</v>
      </c>
      <c r="O98" s="16"/>
    </row>
    <row r="99" spans="1:15" x14ac:dyDescent="0.2">
      <c r="A99" s="83" t="s">
        <v>1784</v>
      </c>
      <c r="B99" s="16">
        <v>0.87142905666601</v>
      </c>
      <c r="C99" s="16">
        <v>6.0233563703815411</v>
      </c>
      <c r="D99" s="16">
        <v>6.5420989110294467</v>
      </c>
      <c r="E99" s="16">
        <v>7.1556029637008116</v>
      </c>
      <c r="F99" s="16">
        <v>7.8915895513282264</v>
      </c>
      <c r="G99" s="16">
        <v>8.7891194691950076</v>
      </c>
      <c r="H99" s="16">
        <f t="shared" si="3"/>
        <v>186.82331809466854</v>
      </c>
      <c r="I99" s="16">
        <f t="shared" si="4"/>
        <v>51.874254064790563</v>
      </c>
      <c r="J99" s="25">
        <v>21.161344153041799</v>
      </c>
      <c r="K99" s="25">
        <v>22.867116868992952</v>
      </c>
      <c r="L99" s="25">
        <v>24.88449233402654</v>
      </c>
      <c r="M99" s="25">
        <v>27.304625140009289</v>
      </c>
      <c r="N99" s="25">
        <v>30.25595826903097</v>
      </c>
      <c r="O99" s="16"/>
    </row>
    <row r="100" spans="1:15" x14ac:dyDescent="0.2">
      <c r="A100" s="83" t="s">
        <v>1785</v>
      </c>
      <c r="B100" s="16">
        <v>0.88401174507779201</v>
      </c>
      <c r="C100" s="16">
        <v>6.2240759797147627</v>
      </c>
      <c r="D100" s="16">
        <v>6.7663484000032748</v>
      </c>
      <c r="E100" s="16">
        <v>7.4086609857611867</v>
      </c>
      <c r="F100" s="16">
        <v>8.1804700186832431</v>
      </c>
      <c r="G100" s="16">
        <v>9.1233200521614535</v>
      </c>
      <c r="H100" s="16">
        <f t="shared" si="3"/>
        <v>195.63940389684805</v>
      </c>
      <c r="I100" s="16">
        <f t="shared" si="4"/>
        <v>54.227242028851208</v>
      </c>
      <c r="J100" s="25">
        <v>21.821367201718989</v>
      </c>
      <c r="K100" s="25">
        <v>23.604512840759181</v>
      </c>
      <c r="L100" s="25">
        <v>25.71661893972966</v>
      </c>
      <c r="M100" s="25">
        <v>28.254546113851049</v>
      </c>
      <c r="N100" s="25">
        <v>31.354904646875969</v>
      </c>
      <c r="O100" s="16"/>
    </row>
    <row r="101" spans="1:15" x14ac:dyDescent="0.2">
      <c r="A101" s="83" t="s">
        <v>1786</v>
      </c>
      <c r="B101" s="16">
        <v>0.87182723834143605</v>
      </c>
      <c r="C101" s="16">
        <v>6.029609468165865</v>
      </c>
      <c r="D101" s="16">
        <v>6.5490802101190413</v>
      </c>
      <c r="E101" s="16">
        <v>7.1634753460113831</v>
      </c>
      <c r="F101" s="16">
        <v>7.9005694128513229</v>
      </c>
      <c r="G101" s="16">
        <v>8.799499814199466</v>
      </c>
      <c r="H101" s="16">
        <f t="shared" si="3"/>
        <v>187.0959944685458</v>
      </c>
      <c r="I101" s="16">
        <f t="shared" si="4"/>
        <v>51.947074195317633</v>
      </c>
      <c r="J101" s="25">
        <v>21.181906113465079</v>
      </c>
      <c r="K101" s="25">
        <v>22.890073362004021</v>
      </c>
      <c r="L101" s="25">
        <v>24.910378961597399</v>
      </c>
      <c r="M101" s="25">
        <v>27.33415347358299</v>
      </c>
      <c r="N101" s="25">
        <v>30.290091789811139</v>
      </c>
      <c r="O101" s="16"/>
    </row>
    <row r="102" spans="1:15" x14ac:dyDescent="0.2">
      <c r="A102" s="83" t="s">
        <v>1787</v>
      </c>
      <c r="B102" s="16">
        <v>0.89636518963715694</v>
      </c>
      <c r="C102" s="16">
        <v>6.4275774089297766</v>
      </c>
      <c r="D102" s="16">
        <v>6.9940224874193397</v>
      </c>
      <c r="E102" s="16">
        <v>7.6659614347108196</v>
      </c>
      <c r="F102" s="16">
        <v>8.4746451948260297</v>
      </c>
      <c r="G102" s="16">
        <v>9.4641861050308993</v>
      </c>
      <c r="H102" s="16">
        <f t="shared" si="3"/>
        <v>204.70677858962532</v>
      </c>
      <c r="I102" s="16">
        <f t="shared" si="4"/>
        <v>56.644507848956316</v>
      </c>
      <c r="J102" s="25">
        <v>22.490537663772241</v>
      </c>
      <c r="K102" s="25">
        <v>24.35316986425747</v>
      </c>
      <c r="L102" s="25">
        <v>26.562695849234881</v>
      </c>
      <c r="M102" s="25">
        <v>29.221877593061819</v>
      </c>
      <c r="N102" s="25">
        <v>32.475768981720087</v>
      </c>
      <c r="O102" s="16"/>
    </row>
    <row r="103" spans="1:15" x14ac:dyDescent="0.2">
      <c r="A103" s="99" t="s">
        <v>1788</v>
      </c>
      <c r="B103" s="16">
        <v>0.867841690630755</v>
      </c>
      <c r="C103" s="16">
        <v>5.967305673964848</v>
      </c>
      <c r="D103" s="16">
        <v>6.4795350369200078</v>
      </c>
      <c r="E103" s="16">
        <v>7.0850704873814134</v>
      </c>
      <c r="F103" s="16">
        <v>7.8111550025843144</v>
      </c>
      <c r="G103" s="16">
        <v>8.6961649574308595</v>
      </c>
      <c r="H103" s="16">
        <f t="shared" si="3"/>
        <v>184.38493286194665</v>
      </c>
      <c r="I103" s="16">
        <f t="shared" si="4"/>
        <v>51.222936295515979</v>
      </c>
      <c r="J103" s="25">
        <v>20.97703355353276</v>
      </c>
      <c r="K103" s="25">
        <v>22.661389092499451</v>
      </c>
      <c r="L103" s="25">
        <v>24.652561531621501</v>
      </c>
      <c r="M103" s="25">
        <v>27.040133512822049</v>
      </c>
      <c r="N103" s="25">
        <v>29.950297449708518</v>
      </c>
      <c r="O103" s="16"/>
    </row>
    <row r="104" spans="1:15" x14ac:dyDescent="0.2">
      <c r="A104" s="83" t="s">
        <v>1789</v>
      </c>
      <c r="B104" s="16">
        <v>0.81952001249134199</v>
      </c>
      <c r="C104" s="16">
        <v>5.2596574416239923</v>
      </c>
      <c r="D104" s="16">
        <v>5.6919851966435253</v>
      </c>
      <c r="E104" s="16">
        <v>6.2000101155298681</v>
      </c>
      <c r="F104" s="16">
        <v>6.8052124761484407</v>
      </c>
      <c r="G104" s="16">
        <v>7.5377135304473963</v>
      </c>
      <c r="H104" s="16">
        <f t="shared" si="3"/>
        <v>154.55550345244484</v>
      </c>
      <c r="I104" s="16">
        <f t="shared" si="4"/>
        <v>43.232775501953299</v>
      </c>
      <c r="J104" s="25">
        <v>18.650085303423079</v>
      </c>
      <c r="K104" s="25">
        <v>20.071701675852569</v>
      </c>
      <c r="L104" s="25">
        <v>21.742231809311981</v>
      </c>
      <c r="M104" s="25">
        <v>23.732308954485021</v>
      </c>
      <c r="N104" s="25">
        <v>26.140980337533779</v>
      </c>
      <c r="O104" s="16"/>
    </row>
    <row r="105" spans="1:15" x14ac:dyDescent="0.2">
      <c r="A105" s="83" t="s">
        <v>1790</v>
      </c>
      <c r="B105" s="16">
        <v>0.90114578660340405</v>
      </c>
      <c r="C105" s="16">
        <v>6.5080976372312831</v>
      </c>
      <c r="D105" s="16">
        <v>7.0841917775082583</v>
      </c>
      <c r="E105" s="16">
        <v>7.7679646846165644</v>
      </c>
      <c r="F105" s="16">
        <v>8.5913866960158671</v>
      </c>
      <c r="G105" s="16">
        <v>9.5995991574892088</v>
      </c>
      <c r="H105" s="16">
        <f t="shared" si="3"/>
        <v>208.32890587845841</v>
      </c>
      <c r="I105" s="16">
        <f t="shared" si="4"/>
        <v>57.609414027697525</v>
      </c>
      <c r="J105" s="25">
        <v>22.75531102966454</v>
      </c>
      <c r="K105" s="25">
        <v>24.649672084141461</v>
      </c>
      <c r="L105" s="25">
        <v>26.898111488002911</v>
      </c>
      <c r="M105" s="25">
        <v>29.605756785425889</v>
      </c>
      <c r="N105" s="25">
        <v>32.921045534475063</v>
      </c>
      <c r="O105" s="16"/>
    </row>
    <row r="106" spans="1:15" x14ac:dyDescent="0.2">
      <c r="A106" s="83" t="s">
        <v>1791</v>
      </c>
      <c r="B106" s="16">
        <v>0.93337291454038895</v>
      </c>
      <c r="C106" s="16">
        <v>7.0780622670497877</v>
      </c>
      <c r="D106" s="16">
        <v>7.7237333242792063</v>
      </c>
      <c r="E106" s="16">
        <v>8.4929512885272018</v>
      </c>
      <c r="F106" s="16">
        <v>9.4229151142494008</v>
      </c>
      <c r="G106" s="16">
        <v>10.56624023745397</v>
      </c>
      <c r="H106" s="16">
        <f t="shared" si="3"/>
        <v>234.4852847199613</v>
      </c>
      <c r="I106" s="16">
        <f t="shared" si="4"/>
        <v>64.567105722941861</v>
      </c>
      <c r="J106" s="25">
        <v>24.629516513925179</v>
      </c>
      <c r="K106" s="25">
        <v>26.75266622037817</v>
      </c>
      <c r="L106" s="25">
        <v>29.282073225238239</v>
      </c>
      <c r="M106" s="25">
        <v>32.340058249480123</v>
      </c>
      <c r="N106" s="25">
        <v>36.099635781309303</v>
      </c>
      <c r="O106" s="16"/>
    </row>
    <row r="107" spans="1:15" x14ac:dyDescent="0.2">
      <c r="A107" s="83" t="s">
        <v>1792</v>
      </c>
      <c r="B107" s="16">
        <v>0.82396777345747096</v>
      </c>
      <c r="C107" s="16">
        <v>5.3212985948182192</v>
      </c>
      <c r="D107" s="16">
        <v>5.7604057398787347</v>
      </c>
      <c r="E107" s="16">
        <v>6.2766838436917114</v>
      </c>
      <c r="F107" s="16">
        <v>6.8920934920141574</v>
      </c>
      <c r="G107" s="16">
        <v>7.6374442582106878</v>
      </c>
      <c r="H107" s="16">
        <f t="shared" si="3"/>
        <v>157.07948971959382</v>
      </c>
      <c r="I107" s="16">
        <f t="shared" si="4"/>
        <v>43.910714506051548</v>
      </c>
      <c r="J107" s="25">
        <v>18.852778911637959</v>
      </c>
      <c r="K107" s="25">
        <v>20.296687842815871</v>
      </c>
      <c r="L107" s="25">
        <v>21.994356790936539</v>
      </c>
      <c r="M107" s="25">
        <v>24.017998395364039</v>
      </c>
      <c r="N107" s="25">
        <v>26.468923278454131</v>
      </c>
      <c r="O107" s="16"/>
    </row>
    <row r="108" spans="1:15" s="7" customFormat="1" x14ac:dyDescent="0.2">
      <c r="A108" s="102" t="s">
        <v>1793</v>
      </c>
      <c r="B108" s="98">
        <v>0.80125763401645</v>
      </c>
      <c r="C108" s="98">
        <v>5.0134513350615206</v>
      </c>
      <c r="D108" s="98">
        <v>5.4190676607369577</v>
      </c>
      <c r="E108" s="98">
        <v>5.8946182939716634</v>
      </c>
      <c r="F108" s="98">
        <v>6.4597104988073646</v>
      </c>
      <c r="G108" s="98">
        <v>7.1417810866524931</v>
      </c>
      <c r="H108" s="98">
        <f t="shared" si="3"/>
        <v>144.62591637458439</v>
      </c>
      <c r="I108" s="98">
        <f t="shared" si="4"/>
        <v>40.561632567543704</v>
      </c>
      <c r="J108" s="44">
        <v>17.840489740756698</v>
      </c>
      <c r="K108" s="44">
        <v>19.17427135160619</v>
      </c>
      <c r="L108" s="44">
        <v>20.738016816190399</v>
      </c>
      <c r="M108" s="44">
        <v>22.59620038409577</v>
      </c>
      <c r="N108" s="44">
        <v>24.83904207902566</v>
      </c>
      <c r="O108" s="98"/>
    </row>
    <row r="109" spans="1:15" x14ac:dyDescent="0.2">
      <c r="A109" s="6" t="s">
        <v>1794</v>
      </c>
      <c r="B109" s="16">
        <v>0.83342953496076355</v>
      </c>
      <c r="C109" s="16">
        <v>5.4546948662511987</v>
      </c>
      <c r="D109" s="16">
        <v>5.9085954318201601</v>
      </c>
      <c r="E109" s="16">
        <v>6.4428973501249907</v>
      </c>
      <c r="F109" s="16">
        <v>7.0806155490063656</v>
      </c>
      <c r="G109" s="16">
        <v>7.8540704201045566</v>
      </c>
      <c r="H109" s="16">
        <f>(F109-C109)*100</f>
        <v>162.59206827551668</v>
      </c>
      <c r="I109" s="16">
        <f>(D109-C109)*100</f>
        <v>45.390056556896141</v>
      </c>
      <c r="J109" s="25">
        <v>19.291423715929099</v>
      </c>
      <c r="K109" s="25">
        <v>20.783977612772219</v>
      </c>
      <c r="L109" s="25">
        <v>22.540913978905628</v>
      </c>
      <c r="M109" s="25">
        <v>24.63791242973387</v>
      </c>
      <c r="N109" s="25">
        <v>27.181251586940771</v>
      </c>
      <c r="O109" s="25">
        <f t="shared" ref="O109:O137" si="5">(M109-J109)</f>
        <v>5.3464887138047708</v>
      </c>
    </row>
    <row r="110" spans="1:15" x14ac:dyDescent="0.2">
      <c r="A110" s="6" t="s">
        <v>1795</v>
      </c>
      <c r="B110" s="16">
        <v>0.87957299406883416</v>
      </c>
      <c r="C110" s="16">
        <v>6.1525270550288154</v>
      </c>
      <c r="D110" s="16">
        <v>6.6863755839121151</v>
      </c>
      <c r="E110" s="16">
        <v>7.3183708822771383</v>
      </c>
      <c r="F110" s="16">
        <v>8.0773465814990892</v>
      </c>
      <c r="G110" s="16">
        <v>9.003956108596487</v>
      </c>
      <c r="H110" s="16">
        <f t="shared" ref="H110:H142" si="6">(F110-C110)*100</f>
        <v>192.48195264702738</v>
      </c>
      <c r="I110" s="16">
        <f t="shared" ref="I110:I142" si="7">(D110-C110)*100</f>
        <v>53.384852888329974</v>
      </c>
      <c r="J110" s="25">
        <v>21.586094028571289</v>
      </c>
      <c r="K110" s="25">
        <v>23.341539521594541</v>
      </c>
      <c r="L110" s="25">
        <v>25.41971945111025</v>
      </c>
      <c r="M110" s="25">
        <v>27.915446981352439</v>
      </c>
      <c r="N110" s="25">
        <v>30.962402119616211</v>
      </c>
      <c r="O110" s="25">
        <f t="shared" si="5"/>
        <v>6.3293529527811501</v>
      </c>
    </row>
    <row r="111" spans="1:15" x14ac:dyDescent="0.2">
      <c r="A111" s="6" t="s">
        <v>1796</v>
      </c>
      <c r="B111" s="16">
        <v>0.79616649948192364</v>
      </c>
      <c r="C111" s="16">
        <v>4.9467296013282054</v>
      </c>
      <c r="D111" s="16">
        <v>5.3452105320340326</v>
      </c>
      <c r="E111" s="16">
        <v>5.8120991340079229</v>
      </c>
      <c r="F111" s="16">
        <v>6.3665080593325074</v>
      </c>
      <c r="G111" s="16">
        <v>7.035165196518018</v>
      </c>
      <c r="H111" s="16">
        <f t="shared" si="6"/>
        <v>141.9778458004302</v>
      </c>
      <c r="I111" s="16">
        <f t="shared" si="7"/>
        <v>39.848093070582721</v>
      </c>
      <c r="J111" s="25">
        <v>17.621089741633639</v>
      </c>
      <c r="K111" s="25">
        <v>18.931408148479282</v>
      </c>
      <c r="L111" s="25">
        <v>20.466670395606599</v>
      </c>
      <c r="M111" s="25">
        <v>22.28972430808756</v>
      </c>
      <c r="N111" s="25">
        <v>24.48845876991226</v>
      </c>
      <c r="O111" s="25">
        <f t="shared" si="5"/>
        <v>4.6686345664539211</v>
      </c>
    </row>
    <row r="112" spans="1:15" x14ac:dyDescent="0.2">
      <c r="A112" s="6" t="s">
        <v>1797</v>
      </c>
      <c r="B112" s="16">
        <v>0.83190303083941541</v>
      </c>
      <c r="C112" s="16">
        <v>5.4329620002150856</v>
      </c>
      <c r="D112" s="16">
        <v>5.8844411537114061</v>
      </c>
      <c r="E112" s="16">
        <v>6.4157915984848888</v>
      </c>
      <c r="F112" s="16">
        <v>7.0498551208222384</v>
      </c>
      <c r="G112" s="16">
        <v>7.8187040273383239</v>
      </c>
      <c r="H112" s="16">
        <f t="shared" si="6"/>
        <v>161.68931206071528</v>
      </c>
      <c r="I112" s="16">
        <f t="shared" si="7"/>
        <v>45.147915349632051</v>
      </c>
      <c r="J112" s="25">
        <v>19.219959883644361</v>
      </c>
      <c r="K112" s="25">
        <v>20.704551490287741</v>
      </c>
      <c r="L112" s="25">
        <v>22.451782573690071</v>
      </c>
      <c r="M112" s="25">
        <v>24.536763410681129</v>
      </c>
      <c r="N112" s="25">
        <v>27.064956848963611</v>
      </c>
      <c r="O112" s="25">
        <f t="shared" si="5"/>
        <v>5.3168035270367682</v>
      </c>
    </row>
    <row r="113" spans="1:15" x14ac:dyDescent="0.2">
      <c r="A113" s="83" t="s">
        <v>1798</v>
      </c>
      <c r="B113" s="16">
        <v>0.84864171655980403</v>
      </c>
      <c r="C113" s="16">
        <v>5.6758414396679564</v>
      </c>
      <c r="D113" s="16">
        <v>6.1546248740925584</v>
      </c>
      <c r="E113" s="16">
        <v>6.7192843135471332</v>
      </c>
      <c r="F113" s="16">
        <v>7.3946256568178477</v>
      </c>
      <c r="G113" s="16">
        <v>8.2155351384649187</v>
      </c>
      <c r="H113" s="16">
        <f t="shared" si="6"/>
        <v>171.87842171498912</v>
      </c>
      <c r="I113" s="16">
        <f t="shared" si="7"/>
        <v>47.878343442460206</v>
      </c>
      <c r="J113" s="25">
        <v>20.01861642059767</v>
      </c>
      <c r="K113" s="25">
        <v>21.592992253107621</v>
      </c>
      <c r="L113" s="25">
        <v>23.449752765601701</v>
      </c>
      <c r="M113" s="25">
        <v>25.670466794310769</v>
      </c>
      <c r="N113" s="25">
        <v>28.369850180740251</v>
      </c>
      <c r="O113" s="25">
        <f t="shared" si="5"/>
        <v>5.6518503737130992</v>
      </c>
    </row>
    <row r="114" spans="1:15" x14ac:dyDescent="0.2">
      <c r="A114" s="6" t="s">
        <v>1799</v>
      </c>
      <c r="B114" s="16">
        <v>0.80791920112416682</v>
      </c>
      <c r="C114" s="16">
        <v>5.1019988849866333</v>
      </c>
      <c r="D114" s="16">
        <v>5.5171534447352677</v>
      </c>
      <c r="E114" s="16">
        <v>6.004291721326914</v>
      </c>
      <c r="F114" s="16">
        <v>6.583686062216767</v>
      </c>
      <c r="G114" s="16">
        <v>7.283726513613292</v>
      </c>
      <c r="H114" s="16">
        <f t="shared" si="6"/>
        <v>148.16871772301337</v>
      </c>
      <c r="I114" s="16">
        <f t="shared" si="7"/>
        <v>41.515455974863436</v>
      </c>
      <c r="J114" s="25">
        <v>18.131659218659809</v>
      </c>
      <c r="K114" s="25">
        <v>19.49680525051879</v>
      </c>
      <c r="L114" s="25">
        <v>21.098654175551321</v>
      </c>
      <c r="M114" s="25">
        <v>23.003867226387712</v>
      </c>
      <c r="N114" s="25">
        <v>25.305798933324429</v>
      </c>
      <c r="O114" s="25">
        <f t="shared" si="5"/>
        <v>4.8722080077279024</v>
      </c>
    </row>
    <row r="115" spans="1:15" x14ac:dyDescent="0.2">
      <c r="A115" t="s">
        <v>922</v>
      </c>
      <c r="B115" s="16">
        <v>0.81380561251460848</v>
      </c>
      <c r="C115" s="16">
        <v>5.1814403843697132</v>
      </c>
      <c r="D115" s="16">
        <v>5.6052180649054693</v>
      </c>
      <c r="E115" s="16">
        <v>6.1028404203606419</v>
      </c>
      <c r="F115" s="16">
        <v>6.6951847084428593</v>
      </c>
      <c r="G115" s="16">
        <v>7.4115079591520194</v>
      </c>
      <c r="H115" s="16">
        <f t="shared" si="6"/>
        <v>151.3744324073146</v>
      </c>
      <c r="I115" s="16">
        <f t="shared" si="7"/>
        <v>42.377768053575608</v>
      </c>
      <c r="J115" s="25">
        <v>18.392885417676869</v>
      </c>
      <c r="K115" s="25">
        <v>19.786386718310709</v>
      </c>
      <c r="L115" s="25">
        <v>21.422710270496339</v>
      </c>
      <c r="M115" s="25">
        <v>23.370506423474591</v>
      </c>
      <c r="N115" s="25">
        <v>25.725980596336921</v>
      </c>
      <c r="O115" s="25">
        <f t="shared" si="5"/>
        <v>4.9776210057977224</v>
      </c>
    </row>
    <row r="116" spans="1:15" x14ac:dyDescent="0.2">
      <c r="A116" t="s">
        <v>923</v>
      </c>
      <c r="B116" s="16">
        <v>0.83601784503749599</v>
      </c>
      <c r="C116" s="16">
        <v>5.4917331670452354</v>
      </c>
      <c r="D116" s="16">
        <v>5.9497704200275843</v>
      </c>
      <c r="E116" s="16">
        <v>6.4891157206450716</v>
      </c>
      <c r="F116" s="16">
        <v>7.1330802712406269</v>
      </c>
      <c r="G116" s="16">
        <v>7.9144089796455566</v>
      </c>
      <c r="H116" s="16">
        <f t="shared" si="6"/>
        <v>164.13471041953915</v>
      </c>
      <c r="I116" s="16">
        <f t="shared" si="7"/>
        <v>45.803725298234887</v>
      </c>
      <c r="J116" s="25">
        <v>19.41321616206384</v>
      </c>
      <c r="K116" s="25">
        <v>20.919372661298819</v>
      </c>
      <c r="L116" s="25">
        <v>22.692893100013389</v>
      </c>
      <c r="M116" s="25">
        <v>24.810431328271441</v>
      </c>
      <c r="N116" s="25">
        <v>27.37966189748958</v>
      </c>
      <c r="O116" s="25">
        <f t="shared" si="5"/>
        <v>5.3972151662076016</v>
      </c>
    </row>
    <row r="117" spans="1:15" x14ac:dyDescent="0.2">
      <c r="A117" t="s">
        <v>925</v>
      </c>
      <c r="B117" s="16">
        <v>0.83524800020221457</v>
      </c>
      <c r="C117" s="16">
        <v>5.4806919431817942</v>
      </c>
      <c r="D117" s="16">
        <v>5.9374947256124964</v>
      </c>
      <c r="E117" s="16">
        <v>6.4753348280891014</v>
      </c>
      <c r="F117" s="16">
        <v>7.1174349768919249</v>
      </c>
      <c r="G117" s="16">
        <v>7.8964133059867878</v>
      </c>
      <c r="H117" s="16">
        <f t="shared" si="6"/>
        <v>163.67430337101308</v>
      </c>
      <c r="I117" s="16">
        <f t="shared" si="7"/>
        <v>45.680278243070219</v>
      </c>
      <c r="J117" s="25">
        <v>19.376909484008401</v>
      </c>
      <c r="K117" s="25">
        <v>20.87900669367168</v>
      </c>
      <c r="L117" s="25">
        <v>22.64757761365658</v>
      </c>
      <c r="M117" s="25">
        <v>24.75898515961963</v>
      </c>
      <c r="N117" s="25">
        <v>27.32048701452365</v>
      </c>
      <c r="O117" s="25">
        <f t="shared" si="5"/>
        <v>5.3820756756112296</v>
      </c>
    </row>
    <row r="118" spans="1:15" x14ac:dyDescent="0.2">
      <c r="A118" t="s">
        <v>926</v>
      </c>
      <c r="B118" s="16">
        <v>0.79824391180551268</v>
      </c>
      <c r="C118" s="16">
        <v>4.9738566263187893</v>
      </c>
      <c r="D118" s="16">
        <v>5.3752331812173901</v>
      </c>
      <c r="E118" s="16">
        <v>5.845636246069156</v>
      </c>
      <c r="F118" s="16">
        <v>6.404378883892841</v>
      </c>
      <c r="G118" s="16">
        <v>7.0784762268683359</v>
      </c>
      <c r="H118" s="16">
        <f t="shared" si="6"/>
        <v>143.05222575740518</v>
      </c>
      <c r="I118" s="16">
        <f t="shared" si="7"/>
        <v>40.13765548986008</v>
      </c>
      <c r="J118" s="25">
        <v>17.710291099663898</v>
      </c>
      <c r="K118" s="25">
        <v>19.030131140762851</v>
      </c>
      <c r="L118" s="25">
        <v>20.576949939394151</v>
      </c>
      <c r="M118" s="25">
        <v>22.414254328673309</v>
      </c>
      <c r="N118" s="25">
        <v>24.63087773130885</v>
      </c>
      <c r="O118" s="25">
        <f t="shared" si="5"/>
        <v>4.7039632290094104</v>
      </c>
    </row>
    <row r="119" spans="1:15" x14ac:dyDescent="0.2">
      <c r="A119" t="s">
        <v>931</v>
      </c>
      <c r="B119" s="16">
        <v>0.86996964286365719</v>
      </c>
      <c r="C119" s="16">
        <v>6.0004918558878506</v>
      </c>
      <c r="D119" s="16">
        <v>6.5165744182041543</v>
      </c>
      <c r="E119" s="16">
        <v>7.1268237843585478</v>
      </c>
      <c r="F119" s="16">
        <v>7.8587656160788066</v>
      </c>
      <c r="G119" s="16">
        <v>8.7511810225614006</v>
      </c>
      <c r="H119" s="16">
        <f t="shared" si="6"/>
        <v>185.8273760190956</v>
      </c>
      <c r="I119" s="16">
        <f t="shared" si="7"/>
        <v>51.608256231630364</v>
      </c>
      <c r="J119" s="25">
        <v>21.086159139416171</v>
      </c>
      <c r="K119" s="25">
        <v>22.783185091592369</v>
      </c>
      <c r="L119" s="25">
        <v>24.789858223532761</v>
      </c>
      <c r="M119" s="25">
        <v>27.19669072401042</v>
      </c>
      <c r="N119" s="25">
        <v>30.13120588787412</v>
      </c>
      <c r="O119" s="25">
        <f t="shared" si="5"/>
        <v>6.1105315845942485</v>
      </c>
    </row>
    <row r="120" spans="1:15" x14ac:dyDescent="0.2">
      <c r="A120" s="6" t="s">
        <v>1800</v>
      </c>
      <c r="B120" s="16">
        <v>0.84509504971154048</v>
      </c>
      <c r="C120" s="16">
        <v>5.6235282828979027</v>
      </c>
      <c r="D120" s="16">
        <v>6.0963860934670526</v>
      </c>
      <c r="E120" s="16">
        <v>6.6538117730573836</v>
      </c>
      <c r="F120" s="16">
        <v>7.3201828598271348</v>
      </c>
      <c r="G120" s="16">
        <v>8.1297719635133223</v>
      </c>
      <c r="H120" s="16">
        <f t="shared" si="6"/>
        <v>169.66545769292321</v>
      </c>
      <c r="I120" s="16">
        <f t="shared" si="7"/>
        <v>47.285781056914985</v>
      </c>
      <c r="J120" s="25">
        <v>19.846595912327459</v>
      </c>
      <c r="K120" s="25">
        <v>21.401486611643989</v>
      </c>
      <c r="L120" s="25">
        <v>23.234460468440311</v>
      </c>
      <c r="M120" s="25">
        <v>25.425677747614792</v>
      </c>
      <c r="N120" s="25">
        <v>28.087836518080049</v>
      </c>
      <c r="O120" s="25">
        <f t="shared" si="5"/>
        <v>5.579081835287333</v>
      </c>
    </row>
    <row r="121" spans="1:15" x14ac:dyDescent="0.2">
      <c r="A121" s="83" t="s">
        <v>1801</v>
      </c>
      <c r="B121" s="16">
        <v>0.84723903493910901</v>
      </c>
      <c r="C121" s="16">
        <v>5.6550963339953899</v>
      </c>
      <c r="D121" s="16">
        <v>6.1315270411246052</v>
      </c>
      <c r="E121" s="16">
        <v>6.6933140510395548</v>
      </c>
      <c r="F121" s="16">
        <v>7.3650930524790814</v>
      </c>
      <c r="G121" s="16">
        <v>8.1815064597017084</v>
      </c>
      <c r="H121" s="16">
        <f t="shared" si="6"/>
        <v>170.99967184836916</v>
      </c>
      <c r="I121" s="16">
        <f t="shared" si="7"/>
        <v>47.643070712921528</v>
      </c>
      <c r="J121" s="25">
        <v>19.950400624758771</v>
      </c>
      <c r="K121" s="25">
        <v>21.517040022112411</v>
      </c>
      <c r="L121" s="25">
        <v>23.364355170956419</v>
      </c>
      <c r="M121" s="25">
        <v>25.573355208572821</v>
      </c>
      <c r="N121" s="25">
        <v>28.257954226108009</v>
      </c>
      <c r="O121" s="25">
        <f t="shared" si="5"/>
        <v>5.6229545838140496</v>
      </c>
    </row>
    <row r="122" spans="1:15" x14ac:dyDescent="0.2">
      <c r="A122" s="83" t="s">
        <v>1802</v>
      </c>
      <c r="B122" s="16">
        <v>0.84708106092552604</v>
      </c>
      <c r="C122" s="16">
        <v>5.6527645299916127</v>
      </c>
      <c r="D122" s="16">
        <v>6.1289310226462286</v>
      </c>
      <c r="E122" s="16">
        <v>6.6903954780721611</v>
      </c>
      <c r="F122" s="16">
        <v>7.3617744831502652</v>
      </c>
      <c r="G122" s="16">
        <v>8.1776830869553159</v>
      </c>
      <c r="H122" s="16">
        <f t="shared" si="6"/>
        <v>170.90099531586526</v>
      </c>
      <c r="I122" s="16">
        <f t="shared" si="7"/>
        <v>47.616649265461589</v>
      </c>
      <c r="J122" s="25">
        <v>19.942732991324231</v>
      </c>
      <c r="K122" s="25">
        <v>21.50850357648952</v>
      </c>
      <c r="L122" s="25">
        <v>23.354758074618271</v>
      </c>
      <c r="M122" s="25">
        <v>25.562442810661491</v>
      </c>
      <c r="N122" s="25">
        <v>28.245381891273929</v>
      </c>
      <c r="O122" s="25">
        <f t="shared" si="5"/>
        <v>5.6197098193372597</v>
      </c>
    </row>
    <row r="123" spans="1:15" x14ac:dyDescent="0.2">
      <c r="A123" s="83" t="s">
        <v>1803</v>
      </c>
      <c r="B123" s="16">
        <v>0.85318985916788104</v>
      </c>
      <c r="C123" s="16">
        <v>5.7436117826367044</v>
      </c>
      <c r="D123" s="16">
        <v>6.2301073198907044</v>
      </c>
      <c r="E123" s="16">
        <v>6.804185267237723</v>
      </c>
      <c r="F123" s="16">
        <v>7.4912106520662451</v>
      </c>
      <c r="G123" s="16">
        <v>8.3268705846859792</v>
      </c>
      <c r="H123" s="16">
        <f t="shared" si="6"/>
        <v>174.75988694295407</v>
      </c>
      <c r="I123" s="16">
        <f t="shared" si="7"/>
        <v>48.649553725400011</v>
      </c>
      <c r="J123" s="25">
        <v>20.24146454452897</v>
      </c>
      <c r="K123" s="25">
        <v>21.8411999601812</v>
      </c>
      <c r="L123" s="25">
        <v>23.72893120001882</v>
      </c>
      <c r="M123" s="25">
        <v>25.988065673822781</v>
      </c>
      <c r="N123" s="25">
        <v>28.735952729887138</v>
      </c>
      <c r="O123" s="25">
        <f t="shared" si="5"/>
        <v>5.7466011292938113</v>
      </c>
    </row>
    <row r="124" spans="1:15" x14ac:dyDescent="0.2">
      <c r="A124" s="99" t="s">
        <v>1804</v>
      </c>
      <c r="B124" s="16">
        <v>0.92238832470252896</v>
      </c>
      <c r="C124" s="16">
        <v>6.8783275507112052</v>
      </c>
      <c r="D124" s="16">
        <v>7.4993718154050759</v>
      </c>
      <c r="E124" s="16">
        <v>8.2383256252589145</v>
      </c>
      <c r="F124" s="16">
        <v>9.1305298732632956</v>
      </c>
      <c r="G124" s="16">
        <v>10.22594495007983</v>
      </c>
      <c r="H124" s="16">
        <f t="shared" si="6"/>
        <v>225.22023225520905</v>
      </c>
      <c r="I124" s="16">
        <f t="shared" si="7"/>
        <v>62.104426469387079</v>
      </c>
      <c r="J124" s="25">
        <v>23.972732072970981</v>
      </c>
      <c r="K124" s="25">
        <v>26.014901895383499</v>
      </c>
      <c r="L124" s="25">
        <v>28.444791770276922</v>
      </c>
      <c r="M124" s="25">
        <v>31.37861258512806</v>
      </c>
      <c r="N124" s="25">
        <v>34.980648285422483</v>
      </c>
      <c r="O124" s="25">
        <f t="shared" si="5"/>
        <v>7.4058805121570792</v>
      </c>
    </row>
    <row r="125" spans="1:15" x14ac:dyDescent="0.2">
      <c r="A125" s="81" t="s">
        <v>1805</v>
      </c>
      <c r="B125" s="16">
        <v>0.89776680954068599</v>
      </c>
      <c r="C125" s="16">
        <v>6.451081311327866</v>
      </c>
      <c r="D125" s="16">
        <v>7.0203380951090528</v>
      </c>
      <c r="E125" s="16">
        <v>7.6957249736677644</v>
      </c>
      <c r="F125" s="16">
        <v>8.5087023507949233</v>
      </c>
      <c r="G125" s="16">
        <v>9.5036821941231455</v>
      </c>
      <c r="H125" s="16">
        <f t="shared" si="6"/>
        <v>205.76210394670574</v>
      </c>
      <c r="I125" s="16">
        <f t="shared" si="7"/>
        <v>56.925678378118683</v>
      </c>
      <c r="J125" s="25">
        <v>22.567825166314378</v>
      </c>
      <c r="K125" s="25">
        <v>24.43970305188601</v>
      </c>
      <c r="L125" s="25">
        <v>26.660566813546961</v>
      </c>
      <c r="M125" s="25">
        <v>29.333867188829441</v>
      </c>
      <c r="N125" s="25">
        <v>32.605643333409454</v>
      </c>
      <c r="O125" s="25">
        <f t="shared" si="5"/>
        <v>6.7660420225150624</v>
      </c>
    </row>
    <row r="126" spans="1:15" x14ac:dyDescent="0.2">
      <c r="A126" s="99" t="s">
        <v>1806</v>
      </c>
      <c r="B126" s="16">
        <v>0.86656981326774596</v>
      </c>
      <c r="C126" s="16">
        <v>5.9475560810369146</v>
      </c>
      <c r="D126" s="16">
        <v>6.4574966254801343</v>
      </c>
      <c r="E126" s="16">
        <v>7.0602324264930356</v>
      </c>
      <c r="F126" s="16">
        <v>7.782838717342984</v>
      </c>
      <c r="G126" s="16">
        <v>8.6634517028267783</v>
      </c>
      <c r="H126" s="16">
        <f t="shared" si="6"/>
        <v>183.52826363060694</v>
      </c>
      <c r="I126" s="16">
        <f t="shared" si="7"/>
        <v>50.994054444321968</v>
      </c>
      <c r="J126" s="25">
        <v>20.912091286169201</v>
      </c>
      <c r="K126" s="25">
        <v>22.588920540199709</v>
      </c>
      <c r="L126" s="25">
        <v>24.570886937269531</v>
      </c>
      <c r="M126" s="25">
        <v>26.947021529522161</v>
      </c>
      <c r="N126" s="25">
        <v>29.842726983087619</v>
      </c>
      <c r="O126" s="25">
        <f t="shared" si="5"/>
        <v>6.0349302433529601</v>
      </c>
    </row>
    <row r="127" spans="1:15" x14ac:dyDescent="0.2">
      <c r="A127" s="83" t="s">
        <v>1807</v>
      </c>
      <c r="B127" s="16">
        <v>0.87784725756398096</v>
      </c>
      <c r="C127" s="16">
        <v>6.1249294664706406</v>
      </c>
      <c r="D127" s="16">
        <v>6.6555394465864213</v>
      </c>
      <c r="E127" s="16">
        <v>7.283569327021743</v>
      </c>
      <c r="F127" s="16">
        <v>8.037613774561823</v>
      </c>
      <c r="G127" s="16">
        <v>8.9579841783939322</v>
      </c>
      <c r="H127" s="16">
        <f t="shared" si="6"/>
        <v>191.26843080911823</v>
      </c>
      <c r="I127" s="16">
        <f t="shared" si="7"/>
        <v>53.060998011578064</v>
      </c>
      <c r="J127" s="25">
        <v>21.495345323963829</v>
      </c>
      <c r="K127" s="25">
        <v>23.2401415493947</v>
      </c>
      <c r="L127" s="25">
        <v>25.305282059194841</v>
      </c>
      <c r="M127" s="25">
        <v>27.78479423419757</v>
      </c>
      <c r="N127" s="25">
        <v>30.811233364223249</v>
      </c>
      <c r="O127" s="25">
        <f t="shared" si="5"/>
        <v>6.289448910233741</v>
      </c>
    </row>
    <row r="128" spans="1:15" x14ac:dyDescent="0.2">
      <c r="A128" s="83" t="s">
        <v>1808</v>
      </c>
      <c r="B128" s="16">
        <v>0.89245919682069996</v>
      </c>
      <c r="C128" s="16">
        <v>6.3625274110361563</v>
      </c>
      <c r="D128" s="16">
        <v>6.9212118987774272</v>
      </c>
      <c r="E128" s="16">
        <v>7.5836361672615977</v>
      </c>
      <c r="F128" s="16">
        <v>8.3804737712405064</v>
      </c>
      <c r="G128" s="16">
        <v>9.3550110329449829</v>
      </c>
      <c r="H128" s="16">
        <f t="shared" si="6"/>
        <v>201.79463602043501</v>
      </c>
      <c r="I128" s="16">
        <f t="shared" si="7"/>
        <v>55.868448774127089</v>
      </c>
      <c r="J128" s="25">
        <v>22.27663480660339</v>
      </c>
      <c r="K128" s="25">
        <v>24.113747981905981</v>
      </c>
      <c r="L128" s="25">
        <v>26.291987002274169</v>
      </c>
      <c r="M128" s="25">
        <v>28.912215222256769</v>
      </c>
      <c r="N128" s="25">
        <v>32.116770355940233</v>
      </c>
      <c r="O128" s="25">
        <f t="shared" si="5"/>
        <v>6.6355804156533793</v>
      </c>
    </row>
    <row r="129" spans="1:15" x14ac:dyDescent="0.2">
      <c r="A129" s="83" t="s">
        <v>1809</v>
      </c>
      <c r="B129" s="16">
        <v>0.89218348258556202</v>
      </c>
      <c r="C129" s="16">
        <v>6.3579605695250407</v>
      </c>
      <c r="D129" s="16">
        <v>6.9161013994134954</v>
      </c>
      <c r="E129" s="16">
        <v>7.5778592424321998</v>
      </c>
      <c r="F129" s="16">
        <v>8.3738672435840407</v>
      </c>
      <c r="G129" s="16">
        <v>9.3473539158934305</v>
      </c>
      <c r="H129" s="16">
        <f t="shared" si="6"/>
        <v>201.59066740589998</v>
      </c>
      <c r="I129" s="16">
        <f t="shared" si="7"/>
        <v>55.81408298884547</v>
      </c>
      <c r="J129" s="25">
        <v>22.261617735441259</v>
      </c>
      <c r="K129" s="25">
        <v>24.09694320940941</v>
      </c>
      <c r="L129" s="25">
        <v>26.272990833685839</v>
      </c>
      <c r="M129" s="25">
        <v>28.890491084094709</v>
      </c>
      <c r="N129" s="25">
        <v>32.091591581642923</v>
      </c>
      <c r="O129" s="25">
        <f t="shared" si="5"/>
        <v>6.6288733486534497</v>
      </c>
    </row>
    <row r="130" spans="1:15" x14ac:dyDescent="0.2">
      <c r="A130" s="83" t="s">
        <v>1810</v>
      </c>
      <c r="B130" s="16">
        <v>0.896872674499269</v>
      </c>
      <c r="C130" s="16">
        <v>6.4360775765712841</v>
      </c>
      <c r="D130" s="16">
        <v>7.0035390405545366</v>
      </c>
      <c r="E130" s="16">
        <v>7.6767243157493521</v>
      </c>
      <c r="F130" s="16">
        <v>8.4869600460958523</v>
      </c>
      <c r="G130" s="16">
        <v>9.4784668584657013</v>
      </c>
      <c r="H130" s="16">
        <f t="shared" si="6"/>
        <v>205.08824695245681</v>
      </c>
      <c r="I130" s="16">
        <f t="shared" si="7"/>
        <v>56.746146398325251</v>
      </c>
      <c r="J130" s="25">
        <v>22.51848862770473</v>
      </c>
      <c r="K130" s="25">
        <v>24.384462992188801</v>
      </c>
      <c r="L130" s="25">
        <v>26.5980872570759</v>
      </c>
      <c r="M130" s="25">
        <v>29.262372319541779</v>
      </c>
      <c r="N130" s="25">
        <v>32.522728152529353</v>
      </c>
      <c r="O130" s="25">
        <f t="shared" si="5"/>
        <v>6.7438836918370484</v>
      </c>
    </row>
    <row r="131" spans="1:15" x14ac:dyDescent="0.2">
      <c r="A131" s="83" t="s">
        <v>1811</v>
      </c>
      <c r="B131" s="16">
        <v>0.90307845712287105</v>
      </c>
      <c r="C131" s="16">
        <v>6.5409357725404167</v>
      </c>
      <c r="D131" s="16">
        <v>7.1209784418768827</v>
      </c>
      <c r="E131" s="16">
        <v>7.8095951934121377</v>
      </c>
      <c r="F131" s="16">
        <v>8.639051204970988</v>
      </c>
      <c r="G131" s="16">
        <v>9.6549095181109763</v>
      </c>
      <c r="H131" s="16">
        <f t="shared" si="6"/>
        <v>209.81154324305714</v>
      </c>
      <c r="I131" s="16">
        <f t="shared" si="7"/>
        <v>58.004266933646598</v>
      </c>
      <c r="J131" s="25">
        <v>22.863292139490369</v>
      </c>
      <c r="K131" s="25">
        <v>24.770637078283791</v>
      </c>
      <c r="L131" s="25">
        <v>27.03500441752043</v>
      </c>
      <c r="M131" s="25">
        <v>29.762491220186732</v>
      </c>
      <c r="N131" s="25">
        <v>33.102921699750013</v>
      </c>
      <c r="O131" s="25">
        <f t="shared" si="5"/>
        <v>6.8991990806963628</v>
      </c>
    </row>
    <row r="132" spans="1:15" x14ac:dyDescent="0.2">
      <c r="A132" s="83" t="s">
        <v>1812</v>
      </c>
      <c r="B132" s="16">
        <v>0.89779007139226297</v>
      </c>
      <c r="C132" s="16">
        <v>6.4514721151975829</v>
      </c>
      <c r="D132" s="16">
        <v>7.0207756837787016</v>
      </c>
      <c r="E132" s="16">
        <v>7.6962199366279771</v>
      </c>
      <c r="F132" s="16">
        <v>8.5092687643369711</v>
      </c>
      <c r="G132" s="16">
        <v>9.5043391202402052</v>
      </c>
      <c r="H132" s="16">
        <f t="shared" si="6"/>
        <v>205.77966491393883</v>
      </c>
      <c r="I132" s="16">
        <f t="shared" si="7"/>
        <v>56.930356858111878</v>
      </c>
      <c r="J132" s="25">
        <v>22.5691102403656</v>
      </c>
      <c r="K132" s="25">
        <v>24.44114196763902</v>
      </c>
      <c r="L132" s="25">
        <v>26.662194392252729</v>
      </c>
      <c r="M132" s="25">
        <v>29.335729717329158</v>
      </c>
      <c r="N132" s="25">
        <v>32.607803492947298</v>
      </c>
      <c r="O132" s="25">
        <f t="shared" si="5"/>
        <v>6.7666194769635588</v>
      </c>
    </row>
    <row r="133" spans="1:15" x14ac:dyDescent="0.2">
      <c r="A133" s="83" t="s">
        <v>1813</v>
      </c>
      <c r="B133" s="16">
        <v>0.907187666419496</v>
      </c>
      <c r="C133" s="16">
        <v>6.6113091482173267</v>
      </c>
      <c r="D133" s="16">
        <v>7.1998394116368916</v>
      </c>
      <c r="E133" s="16">
        <v>7.8988706117591878</v>
      </c>
      <c r="F133" s="16">
        <v>8.7413025662166195</v>
      </c>
      <c r="G133" s="16">
        <v>9.7736059109776736</v>
      </c>
      <c r="H133" s="16">
        <f t="shared" si="6"/>
        <v>212.99934179992928</v>
      </c>
      <c r="I133" s="16">
        <f t="shared" si="7"/>
        <v>58.853026341956479</v>
      </c>
      <c r="J133" s="25">
        <v>23.094699773823049</v>
      </c>
      <c r="K133" s="25">
        <v>25.02995433111996</v>
      </c>
      <c r="L133" s="25">
        <v>27.328567333396428</v>
      </c>
      <c r="M133" s="25">
        <v>30.098722719465389</v>
      </c>
      <c r="N133" s="25">
        <v>33.493229130833157</v>
      </c>
      <c r="O133" s="25">
        <f t="shared" si="5"/>
        <v>7.0040229456423404</v>
      </c>
    </row>
    <row r="134" spans="1:15" x14ac:dyDescent="0.2">
      <c r="A134" s="83" t="s">
        <v>1814</v>
      </c>
      <c r="B134" s="16">
        <v>0.90874586160633797</v>
      </c>
      <c r="C134" s="16">
        <v>6.6381929413616154</v>
      </c>
      <c r="D134" s="16">
        <v>7.2299747723031338</v>
      </c>
      <c r="E134" s="16">
        <v>7.9329965301422867</v>
      </c>
      <c r="F134" s="16">
        <v>8.7804014603491716</v>
      </c>
      <c r="G134" s="16">
        <v>9.8190082924114268</v>
      </c>
      <c r="H134" s="16">
        <f t="shared" si="6"/>
        <v>214.22085189875563</v>
      </c>
      <c r="I134" s="16">
        <f t="shared" si="7"/>
        <v>59.178183094151834</v>
      </c>
      <c r="J134" s="25">
        <v>23.183101316502629</v>
      </c>
      <c r="K134" s="25">
        <v>25.129047950751811</v>
      </c>
      <c r="L134" s="25">
        <v>27.440783039499809</v>
      </c>
      <c r="M134" s="25">
        <v>30.22729098138559</v>
      </c>
      <c r="N134" s="25">
        <v>33.642525048210928</v>
      </c>
      <c r="O134" s="25">
        <f t="shared" si="5"/>
        <v>7.0441896648829605</v>
      </c>
    </row>
    <row r="135" spans="1:15" x14ac:dyDescent="0.2">
      <c r="A135" s="83" t="s">
        <v>1815</v>
      </c>
      <c r="B135" s="16">
        <v>0.85785608636483901</v>
      </c>
      <c r="C135" s="16">
        <v>5.813953618661488</v>
      </c>
      <c r="D135" s="16">
        <v>6.3084957967718527</v>
      </c>
      <c r="E135" s="16">
        <v>6.8924053241054679</v>
      </c>
      <c r="F135" s="16">
        <v>7.5916324824260233</v>
      </c>
      <c r="G135" s="16">
        <v>8.4427025841468435</v>
      </c>
      <c r="H135" s="16">
        <f t="shared" si="6"/>
        <v>177.76788637645353</v>
      </c>
      <c r="I135" s="16">
        <f t="shared" si="7"/>
        <v>49.454217811036472</v>
      </c>
      <c r="J135" s="25">
        <v>20.47276846753309</v>
      </c>
      <c r="K135" s="25">
        <v>22.098963522317099</v>
      </c>
      <c r="L135" s="25">
        <v>24.01902378779214</v>
      </c>
      <c r="M135" s="25">
        <v>26.318281156246169</v>
      </c>
      <c r="N135" s="25">
        <v>29.116841222409139</v>
      </c>
      <c r="O135" s="25">
        <f t="shared" si="5"/>
        <v>5.8455126887130788</v>
      </c>
    </row>
    <row r="136" spans="1:15" x14ac:dyDescent="0.2">
      <c r="A136" s="83" t="s">
        <v>1816</v>
      </c>
      <c r="B136" s="16">
        <v>0.89753900440109702</v>
      </c>
      <c r="C136" s="16">
        <v>6.4472553885134367</v>
      </c>
      <c r="D136" s="16">
        <v>7.0160542134487436</v>
      </c>
      <c r="E136" s="16">
        <v>7.6908794820187918</v>
      </c>
      <c r="F136" s="16">
        <v>8.5031574727503116</v>
      </c>
      <c r="G136" s="16">
        <v>9.4972513373363263</v>
      </c>
      <c r="H136" s="16">
        <f t="shared" si="6"/>
        <v>205.5902084236875</v>
      </c>
      <c r="I136" s="16">
        <f t="shared" si="7"/>
        <v>56.879882493530687</v>
      </c>
      <c r="J136" s="25">
        <v>22.555244446132772</v>
      </c>
      <c r="K136" s="25">
        <v>24.425616433029969</v>
      </c>
      <c r="L136" s="25">
        <v>26.6446334616382</v>
      </c>
      <c r="M136" s="25">
        <v>29.31563405593473</v>
      </c>
      <c r="N136" s="25">
        <v>32.584496850930009</v>
      </c>
      <c r="O136" s="25">
        <f t="shared" si="5"/>
        <v>6.7603896098019582</v>
      </c>
    </row>
    <row r="137" spans="1:15" x14ac:dyDescent="0.2">
      <c r="A137" s="83" t="s">
        <v>1817</v>
      </c>
      <c r="B137" s="16">
        <v>0.89717997739626998</v>
      </c>
      <c r="C137" s="16">
        <v>6.4412302339079313</v>
      </c>
      <c r="D137" s="16">
        <v>7.0093080696140859</v>
      </c>
      <c r="E137" s="16">
        <v>7.683249187372418</v>
      </c>
      <c r="F137" s="16">
        <v>8.4944261451787817</v>
      </c>
      <c r="G137" s="16">
        <v>9.4871252516088855</v>
      </c>
      <c r="H137" s="16">
        <f t="shared" si="6"/>
        <v>205.31959112708503</v>
      </c>
      <c r="I137" s="16">
        <f t="shared" si="7"/>
        <v>56.80778357061547</v>
      </c>
      <c r="J137" s="25">
        <v>22.535432027581901</v>
      </c>
      <c r="K137" s="25">
        <v>24.403433197244699</v>
      </c>
      <c r="L137" s="25">
        <v>26.619542887022519</v>
      </c>
      <c r="M137" s="25">
        <v>29.286922972538822</v>
      </c>
      <c r="N137" s="25">
        <v>32.551199406822818</v>
      </c>
      <c r="O137" s="25">
        <f t="shared" si="5"/>
        <v>6.7514909449569203</v>
      </c>
    </row>
    <row r="138" spans="1:15" x14ac:dyDescent="0.2">
      <c r="A138" s="83" t="s">
        <v>1818</v>
      </c>
      <c r="B138" s="16">
        <v>0.89496081133107896</v>
      </c>
      <c r="C138" s="16">
        <v>6.404113014778213</v>
      </c>
      <c r="D138" s="16">
        <v>6.9677551486052156</v>
      </c>
      <c r="E138" s="16">
        <v>7.6362572795863253</v>
      </c>
      <c r="F138" s="16">
        <v>8.4406616847798368</v>
      </c>
      <c r="G138" s="16">
        <v>9.42478219628169</v>
      </c>
      <c r="H138" s="16">
        <f t="shared" si="6"/>
        <v>203.65486700016237</v>
      </c>
      <c r="I138" s="16">
        <f t="shared" si="7"/>
        <v>56.364213382700257</v>
      </c>
      <c r="J138" s="25">
        <v>22.41338007555888</v>
      </c>
      <c r="K138" s="25">
        <v>24.266795398392741</v>
      </c>
      <c r="L138" s="25">
        <v>26.46502015581969</v>
      </c>
      <c r="M138" s="25">
        <v>29.110130165992029</v>
      </c>
      <c r="N138" s="25">
        <v>32.346197745163558</v>
      </c>
      <c r="O138" s="25">
        <f t="shared" ref="O138:O141" si="8">(M138-J138)</f>
        <v>6.6967500904331487</v>
      </c>
    </row>
    <row r="139" spans="1:15" x14ac:dyDescent="0.2">
      <c r="A139" s="83" t="s">
        <v>1819</v>
      </c>
      <c r="B139" s="16">
        <v>0.90805330587794497</v>
      </c>
      <c r="C139" s="16">
        <v>6.6262306179188366</v>
      </c>
      <c r="D139" s="16">
        <v>7.2165649967619556</v>
      </c>
      <c r="E139" s="16">
        <v>7.9178102815638161</v>
      </c>
      <c r="F139" s="16">
        <v>8.7630013362115093</v>
      </c>
      <c r="G139" s="16">
        <v>9.7988019063226304</v>
      </c>
      <c r="H139" s="16">
        <f t="shared" si="6"/>
        <v>213.67707182926728</v>
      </c>
      <c r="I139" s="16">
        <f t="shared" si="7"/>
        <v>59.033437884311901</v>
      </c>
      <c r="J139" s="25">
        <v>23.143765801581129</v>
      </c>
      <c r="K139" s="25">
        <v>25.084952802479219</v>
      </c>
      <c r="L139" s="25">
        <v>27.390846343638209</v>
      </c>
      <c r="M139" s="25">
        <v>30.170074434288608</v>
      </c>
      <c r="N139" s="25">
        <v>33.576080715276149</v>
      </c>
      <c r="O139" s="25">
        <f t="shared" si="8"/>
        <v>7.0263086327074795</v>
      </c>
    </row>
    <row r="140" spans="1:15" x14ac:dyDescent="0.2">
      <c r="A140" s="83" t="s">
        <v>1820</v>
      </c>
      <c r="B140" s="16">
        <v>0.90550592876025604</v>
      </c>
      <c r="C140" s="16">
        <v>6.5824166514085434</v>
      </c>
      <c r="D140" s="16">
        <v>7.1674580261652681</v>
      </c>
      <c r="E140" s="16">
        <v>7.8622079118344184</v>
      </c>
      <c r="F140" s="16">
        <v>8.6993051124719969</v>
      </c>
      <c r="G140" s="16">
        <v>9.7248470081725884</v>
      </c>
      <c r="H140" s="16">
        <f t="shared" si="6"/>
        <v>211.68884610634535</v>
      </c>
      <c r="I140" s="16">
        <f t="shared" si="7"/>
        <v>58.504137475672465</v>
      </c>
      <c r="J140" s="25">
        <v>22.999693043334791</v>
      </c>
      <c r="K140" s="25">
        <v>24.92347514440587</v>
      </c>
      <c r="L140" s="25">
        <v>27.208009969532139</v>
      </c>
      <c r="M140" s="25">
        <v>29.96062317080003</v>
      </c>
      <c r="N140" s="25">
        <v>33.332896018455777</v>
      </c>
      <c r="O140" s="25">
        <f t="shared" si="8"/>
        <v>6.9609301274652395</v>
      </c>
    </row>
    <row r="141" spans="1:15" x14ac:dyDescent="0.2">
      <c r="A141" s="83" t="s">
        <v>1821</v>
      </c>
      <c r="B141" s="16">
        <v>0.89832389984232996</v>
      </c>
      <c r="C141" s="16">
        <v>6.4604470484734939</v>
      </c>
      <c r="D141" s="16">
        <v>7.0308253496550597</v>
      </c>
      <c r="E141" s="16">
        <v>7.7075876244385801</v>
      </c>
      <c r="F141" s="16">
        <v>8.5222778627559155</v>
      </c>
      <c r="G141" s="16">
        <v>9.5194275969903757</v>
      </c>
      <c r="H141" s="16">
        <f t="shared" si="6"/>
        <v>206.18308142824216</v>
      </c>
      <c r="I141" s="16">
        <f t="shared" si="7"/>
        <v>57.037830118156577</v>
      </c>
      <c r="J141" s="25">
        <v>22.59862236846369</v>
      </c>
      <c r="K141" s="25">
        <v>24.47418812158449</v>
      </c>
      <c r="L141" s="25">
        <v>26.699574576431491</v>
      </c>
      <c r="M141" s="25">
        <v>29.378507325493789</v>
      </c>
      <c r="N141" s="25">
        <v>32.657418687285443</v>
      </c>
      <c r="O141" s="25">
        <f t="shared" si="8"/>
        <v>6.7798849570300987</v>
      </c>
    </row>
    <row r="142" spans="1:15" s="7" customFormat="1" x14ac:dyDescent="0.2">
      <c r="A142" s="103" t="s">
        <v>1822</v>
      </c>
      <c r="B142" s="98">
        <v>0.83559371230283874</v>
      </c>
      <c r="C142" s="98">
        <v>5.4856475841945418</v>
      </c>
      <c r="D142" s="98">
        <v>5.9430042971927168</v>
      </c>
      <c r="E142" s="98">
        <v>6.4815197957681292</v>
      </c>
      <c r="F142" s="98">
        <v>7.1244564991732737</v>
      </c>
      <c r="G142" s="98">
        <v>7.9044894183611651</v>
      </c>
      <c r="H142" s="98">
        <f t="shared" si="6"/>
        <v>163.88089149787319</v>
      </c>
      <c r="I142" s="98">
        <f t="shared" si="7"/>
        <v>45.735671299817504</v>
      </c>
      <c r="J142" s="44">
        <v>19.39320503829056</v>
      </c>
      <c r="K142" s="44">
        <v>20.89712372888993</v>
      </c>
      <c r="L142" s="44">
        <v>22.667915542955281</v>
      </c>
      <c r="M142" s="44">
        <v>24.78207391790232</v>
      </c>
      <c r="N142" s="44">
        <v>27.34704356437199</v>
      </c>
      <c r="O142" s="44">
        <f>(M142-J142)</f>
        <v>5.3888688796117599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968-3835-7046-AFFA-BCBB7128A028}">
  <dimension ref="A1:P22"/>
  <sheetViews>
    <sheetView workbookViewId="0">
      <selection activeCell="C29" sqref="C29"/>
    </sheetView>
  </sheetViews>
  <sheetFormatPr baseColWidth="10" defaultRowHeight="15" x14ac:dyDescent="0.2"/>
  <cols>
    <col min="1" max="1" width="39" customWidth="1"/>
    <col min="2" max="2" width="18.6640625" customWidth="1"/>
    <col min="3" max="3" width="17.5" bestFit="1" customWidth="1"/>
    <col min="4" max="4" width="18" customWidth="1"/>
    <col min="5" max="5" width="24" customWidth="1"/>
    <col min="6" max="16" width="22.1640625" customWidth="1"/>
  </cols>
  <sheetData>
    <row r="1" spans="1:16" x14ac:dyDescent="0.2">
      <c r="A1" s="15" t="s">
        <v>1146</v>
      </c>
      <c r="B1" s="2" t="s">
        <v>1148</v>
      </c>
      <c r="C1" s="2" t="s">
        <v>1699</v>
      </c>
      <c r="D1" s="2" t="s">
        <v>1825</v>
      </c>
      <c r="E1" s="2" t="s">
        <v>1700</v>
      </c>
      <c r="F1" s="2" t="s">
        <v>1701</v>
      </c>
      <c r="G1" s="2" t="s">
        <v>1702</v>
      </c>
      <c r="H1" s="100" t="s">
        <v>1823</v>
      </c>
      <c r="I1" s="100" t="s">
        <v>1824</v>
      </c>
      <c r="J1" s="2" t="s">
        <v>1826</v>
      </c>
      <c r="K1" s="2" t="s">
        <v>1827</v>
      </c>
      <c r="L1" s="2" t="s">
        <v>1828</v>
      </c>
      <c r="M1" s="2" t="s">
        <v>1829</v>
      </c>
      <c r="N1" s="2" t="s">
        <v>1830</v>
      </c>
      <c r="O1" s="100" t="s">
        <v>1831</v>
      </c>
      <c r="P1" s="100" t="s">
        <v>1832</v>
      </c>
    </row>
    <row r="2" spans="1:16" x14ac:dyDescent="0.2">
      <c r="A2" t="s">
        <v>1125</v>
      </c>
      <c r="B2" s="16">
        <v>0.53063202300000001</v>
      </c>
      <c r="C2" s="8">
        <v>2.3338347164306641</v>
      </c>
      <c r="D2" s="8">
        <v>2.4908045364496751</v>
      </c>
      <c r="E2" s="8">
        <v>2.669818820006836</v>
      </c>
      <c r="F2" s="8">
        <v>2.8758764371832628</v>
      </c>
      <c r="G2" s="8">
        <v>3.1156226373178848</v>
      </c>
      <c r="H2" s="8">
        <v>54.204172075259869</v>
      </c>
      <c r="I2" s="8">
        <v>15.696982001901105</v>
      </c>
      <c r="J2" s="8">
        <v>8.4965586006650078</v>
      </c>
      <c r="K2" s="8">
        <v>9.0680229228545048</v>
      </c>
      <c r="L2" s="8">
        <v>9.71974231835895</v>
      </c>
      <c r="M2" s="8">
        <v>10.46991567345006</v>
      </c>
      <c r="N2" s="8">
        <v>11.342735682677599</v>
      </c>
      <c r="O2" s="8"/>
      <c r="P2" s="8">
        <v>0.57146432218949705</v>
      </c>
    </row>
    <row r="3" spans="1:16" x14ac:dyDescent="0.2">
      <c r="A3" t="s">
        <v>1126</v>
      </c>
      <c r="B3" s="16">
        <v>0.48958650799999998</v>
      </c>
      <c r="C3" s="8">
        <v>2.0439073448128311</v>
      </c>
      <c r="D3" s="8">
        <v>2.1784179767854761</v>
      </c>
      <c r="E3" s="8">
        <v>2.331398529714495</v>
      </c>
      <c r="F3" s="8">
        <v>2.5069267000166739</v>
      </c>
      <c r="G3" s="8">
        <v>2.710380793333</v>
      </c>
      <c r="H3" s="8">
        <v>46.301935520384284</v>
      </c>
      <c r="I3" s="8">
        <v>13.451063197264501</v>
      </c>
      <c r="J3" s="8">
        <v>7.4410490199972008</v>
      </c>
      <c r="K3" s="8">
        <v>7.9307484228392173</v>
      </c>
      <c r="L3" s="8">
        <v>8.4876894193770749</v>
      </c>
      <c r="M3" s="8">
        <v>9.1267172710669637</v>
      </c>
      <c r="N3" s="8">
        <v>9.8674122372688213</v>
      </c>
      <c r="O3" s="8"/>
      <c r="P3" s="8">
        <v>0.48969940284201652</v>
      </c>
    </row>
    <row r="4" spans="1:16" x14ac:dyDescent="0.2">
      <c r="A4" t="s">
        <v>1127</v>
      </c>
      <c r="B4" s="16">
        <v>0.66343808599999998</v>
      </c>
      <c r="C4" s="8">
        <v>3.4565907352170702</v>
      </c>
      <c r="D4" s="8">
        <v>3.7081834916518388</v>
      </c>
      <c r="E4" s="8">
        <v>3.9984420801973548</v>
      </c>
      <c r="F4" s="8">
        <v>4.3371007421499179</v>
      </c>
      <c r="G4" s="8">
        <v>4.7374713183525037</v>
      </c>
      <c r="H4" s="8">
        <v>88.051000693284777</v>
      </c>
      <c r="I4" s="8">
        <v>25.159275643476864</v>
      </c>
      <c r="J4" s="8">
        <v>12.584064129958749</v>
      </c>
      <c r="K4" s="8">
        <v>13.50001271170758</v>
      </c>
      <c r="L4" s="8">
        <v>14.502851205804991</v>
      </c>
      <c r="M4" s="8">
        <v>15.61645701275827</v>
      </c>
      <c r="N4" s="8">
        <v>16.932989110363039</v>
      </c>
      <c r="O4" s="8"/>
      <c r="P4" s="8">
        <v>0.91594858174883065</v>
      </c>
    </row>
    <row r="5" spans="1:16" x14ac:dyDescent="0.2">
      <c r="A5" t="s">
        <v>1128</v>
      </c>
      <c r="B5" s="16">
        <v>0.48771510699999998</v>
      </c>
      <c r="C5" s="8">
        <v>2.0312608841194368</v>
      </c>
      <c r="D5" s="8">
        <v>2.164808041420172</v>
      </c>
      <c r="E5" s="8">
        <v>2.3166748693319241</v>
      </c>
      <c r="F5" s="8">
        <v>2.4909012719547472</v>
      </c>
      <c r="G5" s="8">
        <v>2.6928139216272999</v>
      </c>
      <c r="H5" s="8">
        <v>45.964038783531038</v>
      </c>
      <c r="I5" s="8">
        <v>13.354715730073519</v>
      </c>
      <c r="J5" s="8">
        <v>7.3950083155651543</v>
      </c>
      <c r="K5" s="8">
        <v>7.8812000925446766</v>
      </c>
      <c r="L5" s="8">
        <v>8.4340864618171114</v>
      </c>
      <c r="M5" s="8">
        <v>9.068375098131451</v>
      </c>
      <c r="N5" s="8">
        <v>9.8034582846486824</v>
      </c>
      <c r="O5" s="8"/>
      <c r="P5" s="8">
        <v>0.48619177697952232</v>
      </c>
    </row>
    <row r="6" spans="1:16" s="7" customFormat="1" x14ac:dyDescent="0.2">
      <c r="A6" s="7" t="s">
        <v>1129</v>
      </c>
      <c r="B6" s="98">
        <v>0.72462954599999996</v>
      </c>
      <c r="C6" s="43">
        <v>4.0887651779547101</v>
      </c>
      <c r="D6" s="43">
        <v>4.3996693907987634</v>
      </c>
      <c r="E6" s="43">
        <v>4.7607942868559006</v>
      </c>
      <c r="F6" s="43">
        <v>5.1854384083252034</v>
      </c>
      <c r="G6" s="43">
        <v>5.692001139689423</v>
      </c>
      <c r="H6" s="43">
        <v>109.66732303704933</v>
      </c>
      <c r="I6" s="43">
        <v>31.090421284405334</v>
      </c>
      <c r="J6" s="43">
        <v>14.79985918896028</v>
      </c>
      <c r="K6" s="43">
        <v>15.82220048929257</v>
      </c>
      <c r="L6" s="43">
        <v>17.009681650902309</v>
      </c>
      <c r="M6" s="43">
        <v>18.40603205526028</v>
      </c>
      <c r="N6" s="43">
        <v>20.07175410111283</v>
      </c>
      <c r="O6" s="43"/>
      <c r="P6" s="43">
        <v>1.0223413003322896</v>
      </c>
    </row>
    <row r="7" spans="1:16" x14ac:dyDescent="0.2">
      <c r="A7" t="s">
        <v>1130</v>
      </c>
      <c r="B7" s="16">
        <v>0.66369052500000003</v>
      </c>
      <c r="C7" s="8">
        <v>3.4590314356725149</v>
      </c>
      <c r="D7" s="8">
        <v>3.7108445167000821</v>
      </c>
      <c r="E7" s="8">
        <v>4.0013649129091844</v>
      </c>
      <c r="F7" s="8">
        <v>4.3403393738963798</v>
      </c>
      <c r="G7" s="8">
        <v>4.7410975340304349</v>
      </c>
      <c r="H7" s="8">
        <v>88.130793822386494</v>
      </c>
      <c r="I7" s="8">
        <v>25.181308102756716</v>
      </c>
      <c r="J7" s="8">
        <v>12.592949743965759</v>
      </c>
      <c r="K7" s="8">
        <v>13.509700439420721</v>
      </c>
      <c r="L7" s="8">
        <v>14.512462309391941</v>
      </c>
      <c r="M7" s="8">
        <v>15.62710655320897</v>
      </c>
      <c r="N7" s="8">
        <v>16.944913136794039</v>
      </c>
      <c r="O7" s="8"/>
      <c r="P7" s="8"/>
    </row>
    <row r="8" spans="1:16" x14ac:dyDescent="0.2">
      <c r="A8" t="s">
        <v>1131</v>
      </c>
      <c r="B8" s="16">
        <v>0.59436414199999998</v>
      </c>
      <c r="C8" s="8">
        <v>2.8347403745055249</v>
      </c>
      <c r="D8" s="8">
        <v>3.0323246032911899</v>
      </c>
      <c r="E8" s="8">
        <v>3.2587823316141389</v>
      </c>
      <c r="F8" s="8">
        <v>3.5209802101636689</v>
      </c>
      <c r="G8" s="8">
        <v>3.828170582506123</v>
      </c>
      <c r="H8" s="8">
        <v>68.623983565814399</v>
      </c>
      <c r="I8" s="8">
        <v>19.758422878566506</v>
      </c>
      <c r="J8" s="8">
        <v>10.32015572486357</v>
      </c>
      <c r="K8" s="8">
        <v>11.039480862426061</v>
      </c>
      <c r="L8" s="8">
        <v>11.863922861563051</v>
      </c>
      <c r="M8" s="8">
        <v>12.818480450574009</v>
      </c>
      <c r="N8" s="8">
        <v>13.936837711177089</v>
      </c>
      <c r="O8" s="8"/>
      <c r="P8" s="8"/>
    </row>
    <row r="9" spans="1:16" x14ac:dyDescent="0.2">
      <c r="A9" t="s">
        <v>1132</v>
      </c>
      <c r="B9" s="16">
        <v>9.5226000000000002E-4</v>
      </c>
      <c r="C9" s="8">
        <v>2.5623640604976569E-3</v>
      </c>
      <c r="D9" s="8">
        <v>2.6971461241867018E-3</v>
      </c>
      <c r="E9" s="8">
        <v>2.8469033266720401E-3</v>
      </c>
      <c r="F9" s="8">
        <v>3.0142783174862868E-3</v>
      </c>
      <c r="G9" s="8">
        <v>3.2025721402585529E-3</v>
      </c>
      <c r="H9" s="8">
        <v>4.5191425698862989E-2</v>
      </c>
      <c r="I9" s="8">
        <v>1.3478206368904488E-2</v>
      </c>
      <c r="J9" s="8">
        <v>9.3285425240194307E-3</v>
      </c>
      <c r="K9" s="8">
        <v>9.8192301011602659E-3</v>
      </c>
      <c r="L9" s="8">
        <v>1.036443616816674E-2</v>
      </c>
      <c r="M9" s="8">
        <v>1.097378155485032E-2</v>
      </c>
      <c r="N9" s="8">
        <v>1.165928404055102E-2</v>
      </c>
      <c r="O9" s="8"/>
      <c r="P9" s="8"/>
    </row>
    <row r="10" spans="1:16" x14ac:dyDescent="0.2">
      <c r="A10" t="s">
        <v>1133</v>
      </c>
      <c r="B10" s="16">
        <v>3.3136910999999998E-2</v>
      </c>
      <c r="C10" s="8">
        <v>9.0980133823211184E-2</v>
      </c>
      <c r="D10" s="8">
        <v>9.5690598968199203E-2</v>
      </c>
      <c r="E10" s="8">
        <v>0.1009246197591889</v>
      </c>
      <c r="F10" s="8">
        <v>0.1067746502097937</v>
      </c>
      <c r="G10" s="8">
        <v>0.1133562799808028</v>
      </c>
      <c r="H10" s="8">
        <v>1.5794516386582511</v>
      </c>
      <c r="I10" s="8">
        <v>0.47104651449880186</v>
      </c>
      <c r="J10" s="8">
        <v>0.33122227254700448</v>
      </c>
      <c r="K10" s="8">
        <v>0.34837119181665649</v>
      </c>
      <c r="L10" s="8">
        <v>0.36742616775589382</v>
      </c>
      <c r="M10" s="8">
        <v>0.38872378844398459</v>
      </c>
      <c r="N10" s="8">
        <v>0.4126848695966317</v>
      </c>
      <c r="O10" s="8"/>
      <c r="P10" s="8"/>
    </row>
    <row r="11" spans="1:16" s="7" customFormat="1" x14ac:dyDescent="0.2">
      <c r="A11" s="7" t="s">
        <v>1134</v>
      </c>
      <c r="B11" s="98">
        <v>2.5503115999999999E-2</v>
      </c>
      <c r="C11" s="43">
        <v>6.9681476481435814E-2</v>
      </c>
      <c r="D11" s="43">
        <v>7.3300254765994624E-2</v>
      </c>
      <c r="E11" s="43">
        <v>7.7321002144051937E-2</v>
      </c>
      <c r="F11" s="43">
        <v>8.181465081374642E-2</v>
      </c>
      <c r="G11" s="43">
        <v>8.6869858152247167E-2</v>
      </c>
      <c r="H11" s="43">
        <v>1.2133174332310606</v>
      </c>
      <c r="I11" s="43">
        <v>0.36187782845588101</v>
      </c>
      <c r="J11" s="43">
        <v>0.25368238124885623</v>
      </c>
      <c r="K11" s="43">
        <v>0.26685690536622481</v>
      </c>
      <c r="L11" s="43">
        <v>0.28149483815367682</v>
      </c>
      <c r="M11" s="43">
        <v>0.29785441536968987</v>
      </c>
      <c r="N11" s="43">
        <v>0.31625840305900382</v>
      </c>
      <c r="O11" s="43"/>
      <c r="P11" s="43"/>
    </row>
    <row r="12" spans="1:16" x14ac:dyDescent="0.2">
      <c r="A12" t="s">
        <v>1135</v>
      </c>
      <c r="B12" s="16">
        <v>0.212424688</v>
      </c>
      <c r="C12" s="8">
        <v>0.66417785205120661</v>
      </c>
      <c r="D12" s="8">
        <v>0.70027418052086998</v>
      </c>
      <c r="E12" s="8">
        <v>0.74079849988011603</v>
      </c>
      <c r="F12" s="8">
        <v>0.78662346586422716</v>
      </c>
      <c r="G12" s="8">
        <v>0.83886820963845787</v>
      </c>
      <c r="H12" s="8">
        <v>12.244561381302056</v>
      </c>
      <c r="I12" s="8">
        <v>3.6096328469663375</v>
      </c>
      <c r="J12" s="8">
        <v>2.4180058688335762</v>
      </c>
      <c r="K12" s="8">
        <v>2.5494181612089339</v>
      </c>
      <c r="L12" s="8">
        <v>2.6969509970879422</v>
      </c>
      <c r="M12" s="8">
        <v>2.8637813669150551</v>
      </c>
      <c r="N12" s="8">
        <v>3.0539835795779009</v>
      </c>
      <c r="O12" s="8"/>
      <c r="P12" s="8"/>
    </row>
    <row r="13" spans="1:16" x14ac:dyDescent="0.2">
      <c r="A13" t="s">
        <v>1136</v>
      </c>
      <c r="B13" s="16">
        <v>3.8485730000000003E-2</v>
      </c>
      <c r="C13" s="8">
        <v>0.1060293239387169</v>
      </c>
      <c r="D13" s="8">
        <v>0.11150863043978571</v>
      </c>
      <c r="E13" s="8">
        <v>0.1175973270610854</v>
      </c>
      <c r="F13" s="8">
        <v>0.124403107794612</v>
      </c>
      <c r="G13" s="8">
        <v>0.13206064173837381</v>
      </c>
      <c r="H13" s="8">
        <v>1.8373783855895096</v>
      </c>
      <c r="I13" s="8">
        <v>0.54793065010688013</v>
      </c>
      <c r="J13" s="8">
        <v>0.38601035364321001</v>
      </c>
      <c r="K13" s="8">
        <v>0.4059583167314173</v>
      </c>
      <c r="L13" s="8">
        <v>0.42812482547358888</v>
      </c>
      <c r="M13" s="8">
        <v>0.45290195061384891</v>
      </c>
      <c r="N13" s="8">
        <v>0.48077996846648402</v>
      </c>
      <c r="O13" s="8"/>
      <c r="P13" s="8"/>
    </row>
    <row r="14" spans="1:16" s="7" customFormat="1" x14ac:dyDescent="0.2">
      <c r="A14" s="7" t="s">
        <v>1137</v>
      </c>
      <c r="B14" s="98">
        <v>1.0248430000000001E-3</v>
      </c>
      <c r="C14" s="43">
        <v>2.757794596384428E-3</v>
      </c>
      <c r="D14" s="43">
        <v>2.9028501663952971E-3</v>
      </c>
      <c r="E14" s="43">
        <v>3.0640219169023731E-3</v>
      </c>
      <c r="F14" s="43">
        <v>3.2441533170821002E-3</v>
      </c>
      <c r="G14" s="43">
        <v>3.4467986913097092E-3</v>
      </c>
      <c r="H14" s="43">
        <f t="shared" ref="H14" si="0">(F14-C14)*100</f>
        <v>4.8635872069767223E-2</v>
      </c>
      <c r="I14" s="43">
        <f t="shared" ref="I14" si="1">(D14-C14)*100</f>
        <v>1.4505557001086907E-2</v>
      </c>
      <c r="J14" s="43">
        <v>1.0040026927276929E-2</v>
      </c>
      <c r="K14" s="43">
        <v>1.056811623123379E-2</v>
      </c>
      <c r="L14" s="43">
        <v>1.1154878101435761E-2</v>
      </c>
      <c r="M14" s="43">
        <v>1.1810664471683781E-2</v>
      </c>
      <c r="N14" s="43">
        <v>1.254841521519481E-2</v>
      </c>
      <c r="O14" s="43"/>
      <c r="P14" s="43"/>
    </row>
    <row r="15" spans="1:16" x14ac:dyDescent="0.2">
      <c r="A15" t="s">
        <v>1139</v>
      </c>
      <c r="B15" s="16">
        <v>0.514241214</v>
      </c>
      <c r="C15" s="8">
        <v>2.215135898239029</v>
      </c>
      <c r="D15" s="8">
        <v>2.3628232725473439</v>
      </c>
      <c r="E15" s="8">
        <v>2.531060736408739</v>
      </c>
      <c r="F15" s="8">
        <v>2.724456959819034</v>
      </c>
      <c r="G15" s="8">
        <v>2.949118653331416</v>
      </c>
      <c r="H15" s="8">
        <v>50.932106158000501</v>
      </c>
      <c r="I15" s="8">
        <v>14.768737430831491</v>
      </c>
      <c r="J15" s="8">
        <v>8.064423686613619</v>
      </c>
      <c r="K15" s="8">
        <v>8.602094337219107</v>
      </c>
      <c r="L15" s="8">
        <v>9.2145796432530194</v>
      </c>
      <c r="M15" s="8">
        <v>9.9186579285679102</v>
      </c>
      <c r="N15" s="8">
        <v>10.736561283425861</v>
      </c>
      <c r="O15" s="8">
        <v>1.8542342419542912</v>
      </c>
      <c r="P15" s="8"/>
    </row>
    <row r="16" spans="1:16" x14ac:dyDescent="0.2">
      <c r="A16" t="s">
        <v>1140</v>
      </c>
      <c r="B16" s="16">
        <v>4.5820285000000002E-2</v>
      </c>
      <c r="C16" s="8">
        <v>0.12683728754166829</v>
      </c>
      <c r="D16" s="8">
        <v>0.133377259416981</v>
      </c>
      <c r="E16" s="8">
        <v>0.1406453971916595</v>
      </c>
      <c r="F16" s="8">
        <v>0.14877055736309369</v>
      </c>
      <c r="G16" s="8">
        <v>0.15791392702978271</v>
      </c>
      <c r="H16" s="8">
        <v>2.1933269821425405</v>
      </c>
      <c r="I16" s="8">
        <v>0.65399718753127167</v>
      </c>
      <c r="J16" s="8">
        <v>0.46176382533008697</v>
      </c>
      <c r="K16" s="8">
        <v>0.48557324674887509</v>
      </c>
      <c r="L16" s="8">
        <v>0.51203362891968651</v>
      </c>
      <c r="M16" s="8">
        <v>0.54161408680316625</v>
      </c>
      <c r="N16" s="8">
        <v>0.5749014381454155</v>
      </c>
      <c r="O16" s="8">
        <v>7.9850261473079276E-2</v>
      </c>
      <c r="P16" s="8"/>
    </row>
    <row r="17" spans="1:16" x14ac:dyDescent="0.2">
      <c r="A17" t="s">
        <v>1141</v>
      </c>
      <c r="B17" s="16">
        <v>0.72444742299999998</v>
      </c>
      <c r="C17" s="8">
        <v>4.0867551091090686</v>
      </c>
      <c r="D17" s="8">
        <v>4.3974635901249171</v>
      </c>
      <c r="E17" s="8">
        <v>4.758353457609231</v>
      </c>
      <c r="F17" s="8">
        <v>5.182710905074301</v>
      </c>
      <c r="G17" s="8">
        <v>5.6889176571290898</v>
      </c>
      <c r="H17" s="8">
        <v>109.59557959652324</v>
      </c>
      <c r="I17" s="8">
        <v>31.070848101584847</v>
      </c>
      <c r="J17" s="8">
        <v>14.793249512048501</v>
      </c>
      <c r="K17" s="8">
        <v>15.814947190572219</v>
      </c>
      <c r="L17" s="8">
        <v>17.001655511522909</v>
      </c>
      <c r="M17" s="8">
        <v>18.397063250384079</v>
      </c>
      <c r="N17" s="8">
        <v>20.061614735224389</v>
      </c>
      <c r="O17" s="8">
        <v>3.6038137383355782</v>
      </c>
      <c r="P17" s="8"/>
    </row>
    <row r="18" spans="1:16" x14ac:dyDescent="0.2">
      <c r="A18" t="s">
        <v>1142</v>
      </c>
      <c r="B18" s="16">
        <v>0.322376787</v>
      </c>
      <c r="C18" s="8">
        <v>1.112306950434788</v>
      </c>
      <c r="D18" s="8">
        <v>1.1805390579464801</v>
      </c>
      <c r="E18" s="8">
        <v>1.2580587060959809</v>
      </c>
      <c r="F18" s="8">
        <v>1.346882651883045</v>
      </c>
      <c r="G18" s="8">
        <v>1.4496497305070271</v>
      </c>
      <c r="H18" s="8">
        <v>23.457570144825702</v>
      </c>
      <c r="I18" s="8">
        <v>6.8232107511692064</v>
      </c>
      <c r="J18" s="8">
        <v>4.0494646513571722</v>
      </c>
      <c r="K18" s="8">
        <v>4.2978704599769912</v>
      </c>
      <c r="L18" s="8">
        <v>4.5800884887723203</v>
      </c>
      <c r="M18" s="8">
        <v>4.9034609432177261</v>
      </c>
      <c r="N18" s="8">
        <v>5.2775947666631238</v>
      </c>
      <c r="O18" s="8">
        <v>0.85399629186055392</v>
      </c>
      <c r="P18" s="8"/>
    </row>
    <row r="19" spans="1:16" x14ac:dyDescent="0.2">
      <c r="A19" t="s">
        <v>1143</v>
      </c>
      <c r="B19" s="16">
        <v>0.347804263</v>
      </c>
      <c r="C19" s="8">
        <v>1.230628497444463</v>
      </c>
      <c r="D19" s="8">
        <v>1.3086932365198429</v>
      </c>
      <c r="E19" s="8">
        <v>1.3976352682040021</v>
      </c>
      <c r="F19" s="8">
        <v>1.499862127775156</v>
      </c>
      <c r="G19" s="8">
        <v>1.6185351799722509</v>
      </c>
      <c r="H19" s="8">
        <v>26.923363033069304</v>
      </c>
      <c r="I19" s="8">
        <v>7.8064739075379919</v>
      </c>
      <c r="J19" s="8">
        <v>4.4802260719545037</v>
      </c>
      <c r="K19" s="8">
        <v>4.7644285587587119</v>
      </c>
      <c r="L19" s="8">
        <v>5.0882309167176416</v>
      </c>
      <c r="M19" s="8">
        <v>5.4603980186950478</v>
      </c>
      <c r="N19" s="8">
        <v>5.8924391290674638</v>
      </c>
      <c r="O19" s="8">
        <v>0.98017194674054409</v>
      </c>
      <c r="P19" s="8"/>
    </row>
    <row r="20" spans="1:16" x14ac:dyDescent="0.2">
      <c r="A20" t="s">
        <v>1144</v>
      </c>
      <c r="B20" s="16">
        <v>0.32754336000000001</v>
      </c>
      <c r="C20" s="8">
        <v>1.135844122143608</v>
      </c>
      <c r="D20" s="8">
        <v>1.205988706788869</v>
      </c>
      <c r="E20" s="8">
        <v>1.285727299362019</v>
      </c>
      <c r="F20" s="8">
        <v>1.3771516012165541</v>
      </c>
      <c r="G20" s="8">
        <v>1.4830006015935659</v>
      </c>
      <c r="H20" s="8">
        <v>24.130747907294612</v>
      </c>
      <c r="I20" s="8">
        <v>7.0144584645261077</v>
      </c>
      <c r="J20" s="8">
        <v>4.1351540779947866</v>
      </c>
      <c r="K20" s="8">
        <v>4.3905224508113774</v>
      </c>
      <c r="L20" s="8">
        <v>4.6808187686108162</v>
      </c>
      <c r="M20" s="8">
        <v>5.0136580792797218</v>
      </c>
      <c r="N20" s="8">
        <v>5.3990119469694404</v>
      </c>
      <c r="O20" s="8">
        <v>0.87850400128493522</v>
      </c>
      <c r="P20" s="8"/>
    </row>
    <row r="21" spans="1:16" x14ac:dyDescent="0.2">
      <c r="A21" t="s">
        <v>1145</v>
      </c>
      <c r="B21" s="16">
        <v>7.2264900000000001E-4</v>
      </c>
      <c r="C21" s="8">
        <v>1.9442481357211661E-3</v>
      </c>
      <c r="D21" s="8">
        <v>2.0465314448684701E-3</v>
      </c>
      <c r="E21" s="8">
        <v>2.160178733685712E-3</v>
      </c>
      <c r="F21" s="8">
        <v>2.2871962558702989E-3</v>
      </c>
      <c r="G21" s="8">
        <v>2.4300888979329029E-3</v>
      </c>
      <c r="H21" s="8">
        <f t="shared" ref="H21" si="2">(F21-C21)*100</f>
        <v>3.4294812014913287E-2</v>
      </c>
      <c r="I21" s="8">
        <f>(D21-C21)*100</f>
        <v>1.02283309147304E-2</v>
      </c>
      <c r="J21" s="8">
        <v>7.07822970628064E-3</v>
      </c>
      <c r="K21" s="8">
        <v>7.4506023185833339E-3</v>
      </c>
      <c r="L21" s="8">
        <v>7.8643466349414305E-3</v>
      </c>
      <c r="M21" s="8">
        <v>8.3267666225072777E-3</v>
      </c>
      <c r="N21" s="8">
        <v>8.846981571038675E-3</v>
      </c>
      <c r="O21" s="8">
        <f t="shared" ref="O21" si="3">(M21-J21)</f>
        <v>1.2485369162266377E-3</v>
      </c>
      <c r="P21" s="8"/>
    </row>
    <row r="22" spans="1:16" s="7" customFormat="1" x14ac:dyDescent="0.2">
      <c r="A22" s="7" t="s">
        <v>1138</v>
      </c>
      <c r="B22" s="98">
        <v>3.3276630000000001E-2</v>
      </c>
      <c r="C22" s="43">
        <v>9.1371914528381018E-2</v>
      </c>
      <c r="D22" s="43">
        <v>9.6102417357544365E-2</v>
      </c>
      <c r="E22" s="43">
        <v>0.10135871048139571</v>
      </c>
      <c r="F22" s="43">
        <v>0.10723364584301601</v>
      </c>
      <c r="G22" s="43">
        <v>0.1138433093029942</v>
      </c>
      <c r="H22" s="43">
        <f t="shared" ref="H22" si="4">(F22-C22)*100</f>
        <v>1.5861731314634988</v>
      </c>
      <c r="I22" s="43">
        <f t="shared" ref="I22" si="5">(D22-C22)*100</f>
        <v>0.47305028291633466</v>
      </c>
      <c r="J22" s="43">
        <v>0.33264858937083519</v>
      </c>
      <c r="K22" s="43">
        <v>0.34987045783291237</v>
      </c>
      <c r="L22" s="43">
        <v>0.36900651842651699</v>
      </c>
      <c r="M22" s="43">
        <v>0.39039480793292558</v>
      </c>
      <c r="N22" s="43">
        <v>0.41445794853281709</v>
      </c>
      <c r="O22" s="43">
        <f t="shared" ref="O22" si="6">(M22-J22)</f>
        <v>5.774621856209039E-2</v>
      </c>
      <c r="P22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58CB-1F88-FA42-856D-0D7187ED9FE1}">
  <dimension ref="A1:Q74"/>
  <sheetViews>
    <sheetView workbookViewId="0">
      <selection activeCell="U28" sqref="U28"/>
    </sheetView>
  </sheetViews>
  <sheetFormatPr baseColWidth="10" defaultRowHeight="15" x14ac:dyDescent="0.2"/>
  <cols>
    <col min="1" max="1" width="19.5" customWidth="1"/>
  </cols>
  <sheetData>
    <row r="1" spans="1:17" ht="16" thickBot="1" x14ac:dyDescent="0.25">
      <c r="A1" t="s">
        <v>1691</v>
      </c>
      <c r="B1" s="58" t="s">
        <v>1690</v>
      </c>
      <c r="C1" s="149" t="s">
        <v>1689</v>
      </c>
      <c r="D1" s="150"/>
      <c r="E1" s="150"/>
      <c r="F1" s="150"/>
      <c r="G1" s="151"/>
      <c r="H1" s="149" t="s">
        <v>0</v>
      </c>
      <c r="I1" s="150"/>
      <c r="J1" s="150"/>
      <c r="K1" s="150"/>
      <c r="L1" s="151"/>
      <c r="M1" s="149" t="s">
        <v>1</v>
      </c>
      <c r="N1" s="150"/>
      <c r="O1" s="150"/>
      <c r="P1" s="150"/>
      <c r="Q1" s="151"/>
    </row>
    <row r="2" spans="1:17" x14ac:dyDescent="0.2">
      <c r="A2" t="s">
        <v>1614</v>
      </c>
      <c r="B2" t="s">
        <v>31</v>
      </c>
      <c r="C2" t="s">
        <v>32</v>
      </c>
      <c r="D2" t="s">
        <v>33</v>
      </c>
      <c r="E2" t="s">
        <v>1615</v>
      </c>
      <c r="F2" t="s">
        <v>34</v>
      </c>
      <c r="G2" t="s">
        <v>1616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1:17" ht="14" customHeight="1" x14ac:dyDescent="0.2">
      <c r="A3" t="s">
        <v>1617</v>
      </c>
      <c r="B3" s="8">
        <v>43.065399999999997</v>
      </c>
      <c r="C3" s="8">
        <v>4081.5750706225549</v>
      </c>
      <c r="D3" s="8">
        <v>0.43675820839191526</v>
      </c>
      <c r="E3" s="8">
        <v>1671.5219655933925</v>
      </c>
      <c r="F3" s="8">
        <v>1728.7798227802225</v>
      </c>
      <c r="G3" s="8">
        <v>1081.1552276088901</v>
      </c>
      <c r="H3" s="8">
        <v>448.7360791282216</v>
      </c>
      <c r="I3" s="8">
        <v>4.1141385393590135E-2</v>
      </c>
      <c r="J3" s="8">
        <v>241.67931433673843</v>
      </c>
      <c r="K3" s="8">
        <v>194.17581432935114</v>
      </c>
      <c r="L3" s="8">
        <v>168.61960580317242</v>
      </c>
      <c r="M3" s="8">
        <v>10.994189041334398</v>
      </c>
      <c r="N3" s="8">
        <v>9.4197165853086453</v>
      </c>
      <c r="O3" s="8">
        <v>14.458638253727162</v>
      </c>
      <c r="P3" s="8">
        <v>11.231957463332591</v>
      </c>
      <c r="Q3" s="8">
        <v>15.596243860014047</v>
      </c>
    </row>
    <row r="4" spans="1:17" x14ac:dyDescent="0.2">
      <c r="A4" t="s">
        <v>1618</v>
      </c>
      <c r="B4" s="8">
        <v>44.481059999999999</v>
      </c>
      <c r="C4" s="8">
        <v>3186.3381528703135</v>
      </c>
      <c r="D4" s="8">
        <v>1.3154100931136734</v>
      </c>
      <c r="E4" s="8">
        <v>1185.5109037650418</v>
      </c>
      <c r="F4" s="8">
        <v>2729.9701158110038</v>
      </c>
      <c r="G4" s="8">
        <v>463.39939762003371</v>
      </c>
      <c r="H4" s="8">
        <v>166.75909039173837</v>
      </c>
      <c r="I4" s="8">
        <v>4.1034341379543142E-2</v>
      </c>
      <c r="J4" s="8">
        <v>22.252521223303482</v>
      </c>
      <c r="K4" s="8">
        <v>95.146637303403494</v>
      </c>
      <c r="L4" s="8">
        <v>25.117854497864212</v>
      </c>
      <c r="M4" s="8">
        <v>5.2335653779093922</v>
      </c>
      <c r="N4" s="8">
        <v>3.119509390597103</v>
      </c>
      <c r="O4" s="8">
        <v>1.877040620430577</v>
      </c>
      <c r="P4" s="8">
        <v>3.4852629613909851</v>
      </c>
      <c r="Q4" s="8">
        <v>5.4203468167776307</v>
      </c>
    </row>
    <row r="5" spans="1:17" x14ac:dyDescent="0.2">
      <c r="A5" t="s">
        <v>1619</v>
      </c>
      <c r="B5" s="8">
        <v>43.729100000000003</v>
      </c>
      <c r="C5" s="8">
        <v>5826.9829250305711</v>
      </c>
      <c r="D5" s="8">
        <v>1.0978581683400128</v>
      </c>
      <c r="E5" s="8">
        <v>1170.0858100930238</v>
      </c>
      <c r="F5" s="8">
        <v>2597.8494689252229</v>
      </c>
      <c r="G5" s="8">
        <v>434.45167576941702</v>
      </c>
      <c r="H5" s="8">
        <v>427.28936155212824</v>
      </c>
      <c r="I5" s="8">
        <v>3.9788573339941645E-2</v>
      </c>
      <c r="J5" s="8">
        <v>58.379467489996593</v>
      </c>
      <c r="K5" s="8">
        <v>118.66049532728695</v>
      </c>
      <c r="L5" s="8">
        <v>26.259749312752412</v>
      </c>
      <c r="M5" s="8">
        <v>7.3329434297233069</v>
      </c>
      <c r="N5" s="8">
        <v>3.6241997816624072</v>
      </c>
      <c r="O5" s="8">
        <v>4.9893321486699618</v>
      </c>
      <c r="P5" s="8">
        <v>4.5676432274722574</v>
      </c>
      <c r="Q5" s="8">
        <v>6.0443429677756928</v>
      </c>
    </row>
    <row r="6" spans="1:17" x14ac:dyDescent="0.2">
      <c r="A6" t="s">
        <v>1620</v>
      </c>
      <c r="B6" s="8">
        <v>44.003019999999999</v>
      </c>
      <c r="C6" s="8">
        <v>3843.9914798291643</v>
      </c>
      <c r="D6" s="8">
        <v>1.2474856457320411</v>
      </c>
      <c r="E6" s="8">
        <v>1354.5579560660087</v>
      </c>
      <c r="F6" s="8">
        <v>3221.5356906537577</v>
      </c>
      <c r="G6" s="8">
        <v>548.7603426604494</v>
      </c>
      <c r="H6" s="8">
        <v>230.96648369151868</v>
      </c>
      <c r="I6" s="8">
        <v>3.9439346744583027E-2</v>
      </c>
      <c r="J6" s="8">
        <v>27.669889832705458</v>
      </c>
      <c r="K6" s="8">
        <v>112.45582274393635</v>
      </c>
      <c r="L6" s="8">
        <v>30.721068640394936</v>
      </c>
      <c r="M6" s="8">
        <v>6.0085066500143069</v>
      </c>
      <c r="N6" s="8">
        <v>3.161507058579379</v>
      </c>
      <c r="O6" s="8">
        <v>2.0427246917559785</v>
      </c>
      <c r="P6" s="8">
        <v>3.4907520369924971</v>
      </c>
      <c r="Q6" s="8">
        <v>5.5982669030812025</v>
      </c>
    </row>
    <row r="7" spans="1:17" x14ac:dyDescent="0.2">
      <c r="A7" t="s">
        <v>1621</v>
      </c>
      <c r="B7" s="8">
        <v>43.886780000000002</v>
      </c>
      <c r="C7" s="8">
        <v>3256.328979986858</v>
      </c>
      <c r="D7" s="8">
        <v>1.1370613349351038</v>
      </c>
      <c r="E7" s="8">
        <v>1292.6659769638225</v>
      </c>
      <c r="F7" s="8">
        <v>2526.7321655271035</v>
      </c>
      <c r="G7" s="8">
        <v>501.42566163812319</v>
      </c>
      <c r="H7" s="8">
        <v>147.34572023621584</v>
      </c>
      <c r="I7" s="8">
        <v>5.8663225939812914E-2</v>
      </c>
      <c r="J7" s="8">
        <v>45.610607323431864</v>
      </c>
      <c r="K7" s="8">
        <v>110.89014262102397</v>
      </c>
      <c r="L7" s="8">
        <v>36.152560850431122</v>
      </c>
      <c r="M7" s="8">
        <v>4.5249027706288603</v>
      </c>
      <c r="N7" s="8">
        <v>5.1591962665022848</v>
      </c>
      <c r="O7" s="8">
        <v>3.5284140014701073</v>
      </c>
      <c r="P7" s="8">
        <v>4.3886781564713688</v>
      </c>
      <c r="Q7" s="8">
        <v>7.2099542596849124</v>
      </c>
    </row>
    <row r="8" spans="1:17" x14ac:dyDescent="0.2">
      <c r="A8" t="s">
        <v>1622</v>
      </c>
      <c r="B8" s="8">
        <v>43.85915</v>
      </c>
      <c r="C8" s="8">
        <v>3196.7327824732288</v>
      </c>
      <c r="D8" s="8">
        <v>0.9529042025836153</v>
      </c>
      <c r="E8" s="8">
        <v>1402.9996494701579</v>
      </c>
      <c r="F8" s="8">
        <v>2842.1344509485734</v>
      </c>
      <c r="G8" s="8">
        <v>497.11814503478467</v>
      </c>
      <c r="H8" s="8">
        <v>198.67959347556621</v>
      </c>
      <c r="I8" s="8">
        <v>3.2248442001767616E-2</v>
      </c>
      <c r="J8" s="8">
        <v>49.55406372250939</v>
      </c>
      <c r="K8" s="8">
        <v>147.16731526330912</v>
      </c>
      <c r="L8" s="8">
        <v>28.472113593297955</v>
      </c>
      <c r="M8" s="8">
        <v>6.2150829298235237</v>
      </c>
      <c r="N8" s="8">
        <v>3.3842270728088097</v>
      </c>
      <c r="O8" s="8">
        <v>3.532008275356552</v>
      </c>
      <c r="P8" s="8">
        <v>5.1780560632587758</v>
      </c>
      <c r="Q8" s="8">
        <v>5.7274339868052264</v>
      </c>
    </row>
    <row r="9" spans="1:17" x14ac:dyDescent="0.2">
      <c r="A9" t="s">
        <v>1623</v>
      </c>
      <c r="B9" s="8">
        <v>43.117190000000001</v>
      </c>
      <c r="C9" s="8">
        <v>3672.4202800268895</v>
      </c>
      <c r="D9" s="8">
        <v>1.2749815800383308</v>
      </c>
      <c r="E9" s="8">
        <v>1508.8530978047977</v>
      </c>
      <c r="F9" s="8">
        <v>2920.7877455223729</v>
      </c>
      <c r="G9" s="8">
        <v>297.70775239967753</v>
      </c>
      <c r="H9" s="8">
        <v>178.73249020950288</v>
      </c>
      <c r="I9" s="8">
        <v>4.2794145800278585E-2</v>
      </c>
      <c r="J9" s="8">
        <v>37.445863275628788</v>
      </c>
      <c r="K9" s="8">
        <v>110.45627360324525</v>
      </c>
      <c r="L9" s="8">
        <v>18.586437121120117</v>
      </c>
      <c r="M9" s="8">
        <v>4.8668855027724165</v>
      </c>
      <c r="N9" s="8">
        <v>3.3564520829384867</v>
      </c>
      <c r="O9" s="8">
        <v>2.4817434732452135</v>
      </c>
      <c r="P9" s="8">
        <v>3.7817288768270467</v>
      </c>
      <c r="Q9" s="8">
        <v>6.2431821043637186</v>
      </c>
    </row>
    <row r="10" spans="1:17" x14ac:dyDescent="0.2">
      <c r="A10" t="s">
        <v>1624</v>
      </c>
      <c r="B10" s="8">
        <v>44.286900000000003</v>
      </c>
      <c r="C10" s="8">
        <v>3881.7719370319869</v>
      </c>
      <c r="D10" s="8">
        <v>1.2461018305126803</v>
      </c>
      <c r="E10" s="8">
        <v>1250.1603657002399</v>
      </c>
      <c r="F10" s="8">
        <v>3001.3858997603061</v>
      </c>
      <c r="G10" s="8">
        <v>499.13483309086229</v>
      </c>
      <c r="H10" s="8">
        <v>197.29174576514657</v>
      </c>
      <c r="I10" s="8">
        <v>4.4226009475321723E-2</v>
      </c>
      <c r="J10" s="8">
        <v>30.044950010694222</v>
      </c>
      <c r="K10" s="8">
        <v>115.61491766048992</v>
      </c>
      <c r="L10" s="8">
        <v>31.94586975280761</v>
      </c>
      <c r="M10" s="8">
        <v>5.0825176997903787</v>
      </c>
      <c r="N10" s="8">
        <v>3.5491489052003029</v>
      </c>
      <c r="O10" s="8">
        <v>2.403287676926587</v>
      </c>
      <c r="P10" s="8">
        <v>3.8520510697982244</v>
      </c>
      <c r="Q10" s="8">
        <v>6.4002485170158812</v>
      </c>
    </row>
    <row r="11" spans="1:17" x14ac:dyDescent="0.2">
      <c r="A11" t="s">
        <v>1625</v>
      </c>
      <c r="B11" s="8">
        <v>43.908099999999997</v>
      </c>
      <c r="C11" s="8">
        <v>3210.872675492772</v>
      </c>
      <c r="D11" s="8">
        <v>1.1426139766192824</v>
      </c>
      <c r="E11" s="8">
        <v>1249.514977462341</v>
      </c>
      <c r="F11" s="8">
        <v>2934.4275087479209</v>
      </c>
      <c r="G11" s="8">
        <v>503.0679523944217</v>
      </c>
      <c r="H11" s="8">
        <v>157.09636982341596</v>
      </c>
      <c r="I11" s="8">
        <v>3.8543892077342184E-2</v>
      </c>
      <c r="J11" s="8">
        <v>28.377842089347038</v>
      </c>
      <c r="K11" s="8">
        <v>108.58087040708361</v>
      </c>
      <c r="L11" s="8">
        <v>29.837799846993825</v>
      </c>
      <c r="M11" s="8">
        <v>4.8926377873051727</v>
      </c>
      <c r="N11" s="8">
        <v>3.3733082971192254</v>
      </c>
      <c r="O11" s="8">
        <v>2.2711085982322543</v>
      </c>
      <c r="P11" s="8">
        <v>3.7002403393298868</v>
      </c>
      <c r="Q11" s="8">
        <v>5.9311668940501336</v>
      </c>
    </row>
    <row r="12" spans="1:17" x14ac:dyDescent="0.2">
      <c r="A12" t="s">
        <v>1626</v>
      </c>
      <c r="B12" s="8">
        <v>43.591999999999999</v>
      </c>
      <c r="C12" s="8">
        <v>2888.6973411470049</v>
      </c>
      <c r="D12" s="8">
        <v>0.93965358064797999</v>
      </c>
      <c r="E12" s="8">
        <v>1231.7021088001345</v>
      </c>
      <c r="F12" s="8">
        <v>2792.6664610369176</v>
      </c>
      <c r="G12" s="8">
        <v>478.58212130707301</v>
      </c>
      <c r="H12" s="8">
        <v>137.18102969811144</v>
      </c>
      <c r="I12" s="8">
        <v>4.7432742740230419E-2</v>
      </c>
      <c r="J12" s="8">
        <v>59.446188862719531</v>
      </c>
      <c r="K12" s="8">
        <v>143.07884568328885</v>
      </c>
      <c r="L12" s="8">
        <v>40.383677069362165</v>
      </c>
      <c r="M12" s="8">
        <v>4.7488889799594389</v>
      </c>
      <c r="N12" s="8">
        <v>5.0478967693094994</v>
      </c>
      <c r="O12" s="8">
        <v>4.8263446524930584</v>
      </c>
      <c r="P12" s="8">
        <v>5.1233775203560707</v>
      </c>
      <c r="Q12" s="8">
        <v>8.4381917483814135</v>
      </c>
    </row>
    <row r="13" spans="1:17" x14ac:dyDescent="0.2">
      <c r="A13" t="s">
        <v>1627</v>
      </c>
      <c r="B13" s="8">
        <v>43.772660000000002</v>
      </c>
      <c r="C13" s="8">
        <v>3249.3889214260312</v>
      </c>
      <c r="D13" s="8">
        <v>0.97734114367068392</v>
      </c>
      <c r="E13" s="8">
        <v>1225.4783569011629</v>
      </c>
      <c r="F13" s="8">
        <v>2838.0744942956799</v>
      </c>
      <c r="G13" s="8">
        <v>476.44710903325205</v>
      </c>
      <c r="H13" s="8">
        <v>162.49337335185879</v>
      </c>
      <c r="I13" s="8">
        <v>3.7210006759203482E-2</v>
      </c>
      <c r="J13" s="8">
        <v>35.615014331763433</v>
      </c>
      <c r="K13" s="8">
        <v>123.81865299327447</v>
      </c>
      <c r="L13" s="8">
        <v>32.05269071123174</v>
      </c>
      <c r="M13" s="8">
        <v>5.000736362471093</v>
      </c>
      <c r="N13" s="8">
        <v>3.8072690380608218</v>
      </c>
      <c r="O13" s="8">
        <v>2.9062132457257137</v>
      </c>
      <c r="P13" s="8">
        <v>4.3627696609846156</v>
      </c>
      <c r="Q13" s="8">
        <v>6.7274394373531043</v>
      </c>
    </row>
    <row r="14" spans="1:17" x14ac:dyDescent="0.2">
      <c r="A14" t="s">
        <v>1628</v>
      </c>
      <c r="B14" s="8">
        <v>41.659289999999999</v>
      </c>
      <c r="C14" s="8">
        <v>2688.5187256091945</v>
      </c>
      <c r="D14" s="8">
        <v>0.90227484754484177</v>
      </c>
      <c r="E14" s="8">
        <v>1154.8775728315543</v>
      </c>
      <c r="F14" s="8">
        <v>2723.8139828174531</v>
      </c>
      <c r="G14" s="8">
        <v>452.6382423410891</v>
      </c>
      <c r="H14" s="8">
        <v>150.9456219320449</v>
      </c>
      <c r="I14" s="8">
        <v>3.3399715887913739E-2</v>
      </c>
      <c r="J14" s="8">
        <v>24.843962509622077</v>
      </c>
      <c r="K14" s="8">
        <v>99.083497761484338</v>
      </c>
      <c r="L14" s="8">
        <v>28.247498763490245</v>
      </c>
      <c r="M14" s="8">
        <v>5.6144530627303686</v>
      </c>
      <c r="N14" s="8">
        <v>3.701723036921277</v>
      </c>
      <c r="O14" s="8">
        <v>2.1512204491692657</v>
      </c>
      <c r="P14" s="8">
        <v>3.6376749068229159</v>
      </c>
      <c r="Q14" s="8">
        <v>6.24063459980567</v>
      </c>
    </row>
    <row r="15" spans="1:17" x14ac:dyDescent="0.2">
      <c r="A15" t="s">
        <v>1629</v>
      </c>
      <c r="B15" s="8">
        <v>43.594889999999999</v>
      </c>
      <c r="C15" s="8">
        <v>4256.3493010622724</v>
      </c>
      <c r="D15" s="8">
        <v>0.41878812044385116</v>
      </c>
      <c r="E15" s="8">
        <v>1648.3988489412145</v>
      </c>
      <c r="F15" s="8">
        <v>1718.124916148553</v>
      </c>
      <c r="G15" s="8">
        <v>1033.3938361616426</v>
      </c>
      <c r="H15" s="8">
        <v>195.38533094973394</v>
      </c>
      <c r="I15" s="8">
        <v>2.4547299655680109E-2</v>
      </c>
      <c r="J15" s="8">
        <v>90.00972313952613</v>
      </c>
      <c r="K15" s="8">
        <v>78.358411502243669</v>
      </c>
      <c r="L15" s="8">
        <v>74.673304561600247</v>
      </c>
      <c r="M15" s="8">
        <v>4.5904439962427643</v>
      </c>
      <c r="N15" s="8">
        <v>5.8615081129005615</v>
      </c>
      <c r="O15" s="8">
        <v>5.4604335108181132</v>
      </c>
      <c r="P15" s="8">
        <v>4.5606935075417194</v>
      </c>
      <c r="Q15" s="8">
        <v>7.2260257366117981</v>
      </c>
    </row>
    <row r="16" spans="1:17" x14ac:dyDescent="0.2">
      <c r="A16" t="s">
        <v>1630</v>
      </c>
      <c r="B16" s="8">
        <v>41.673920000000003</v>
      </c>
      <c r="C16" s="8">
        <v>4821.6503042918275</v>
      </c>
      <c r="D16" s="8">
        <v>1.6016776512734929</v>
      </c>
      <c r="E16" s="8">
        <v>1463.7111802673751</v>
      </c>
      <c r="F16" s="8">
        <v>3439.12843717736</v>
      </c>
      <c r="G16" s="8">
        <v>643.41157611452354</v>
      </c>
      <c r="H16" s="8">
        <v>260.05310898597827</v>
      </c>
      <c r="I16" s="8">
        <v>5.1224740922766132E-2</v>
      </c>
      <c r="J16" s="8">
        <v>40.842821382748433</v>
      </c>
      <c r="K16" s="8">
        <v>120.02416561811314</v>
      </c>
      <c r="L16" s="8">
        <v>34.513361729654683</v>
      </c>
      <c r="M16" s="8">
        <v>5.3934460729037292</v>
      </c>
      <c r="N16" s="8">
        <v>3.198192899928233</v>
      </c>
      <c r="O16" s="8">
        <v>2.7903606895513162</v>
      </c>
      <c r="P16" s="8">
        <v>3.489958802370932</v>
      </c>
      <c r="Q16" s="8">
        <v>5.3641188643319504</v>
      </c>
    </row>
    <row r="17" spans="1:17" x14ac:dyDescent="0.2">
      <c r="A17" t="s">
        <v>1631</v>
      </c>
      <c r="B17" s="8">
        <v>44.599499999999999</v>
      </c>
      <c r="C17" s="8">
        <v>3884.1148160936527</v>
      </c>
      <c r="D17" s="8">
        <v>1.3395914262219784</v>
      </c>
      <c r="E17" s="8">
        <v>1276.1462678205864</v>
      </c>
      <c r="F17" s="8">
        <v>2995.0534587045131</v>
      </c>
      <c r="G17" s="8">
        <v>503.45968151603142</v>
      </c>
      <c r="H17" s="8">
        <v>189.83841588239275</v>
      </c>
      <c r="I17" s="8">
        <v>4.5296606283117567E-2</v>
      </c>
      <c r="J17" s="8">
        <v>27.451126159144504</v>
      </c>
      <c r="K17" s="8">
        <v>104.87767250700978</v>
      </c>
      <c r="L17" s="8">
        <v>28.964102106880684</v>
      </c>
      <c r="M17" s="8">
        <v>4.8875593248635685</v>
      </c>
      <c r="N17" s="8">
        <v>3.3813747532608982</v>
      </c>
      <c r="O17" s="8">
        <v>2.1510955954935929</v>
      </c>
      <c r="P17" s="8">
        <v>3.5016961784840324</v>
      </c>
      <c r="Q17" s="8">
        <v>5.7530132342798925</v>
      </c>
    </row>
    <row r="18" spans="1:17" x14ac:dyDescent="0.2">
      <c r="A18" t="s">
        <v>1632</v>
      </c>
      <c r="B18" s="8">
        <v>43.666919999999998</v>
      </c>
      <c r="C18" s="8">
        <v>3637.720558319355</v>
      </c>
      <c r="D18" s="8">
        <v>1.3197177395245241</v>
      </c>
      <c r="E18" s="8">
        <v>1700.073502102623</v>
      </c>
      <c r="F18" s="8">
        <v>3378.1689796294395</v>
      </c>
      <c r="G18" s="8">
        <v>704.08876045624299</v>
      </c>
      <c r="H18" s="8">
        <v>164.50337879914497</v>
      </c>
      <c r="I18" s="8">
        <v>6.8219463178322587E-2</v>
      </c>
      <c r="J18" s="8">
        <v>96.637577949685181</v>
      </c>
      <c r="K18" s="8">
        <v>164.50713657049042</v>
      </c>
      <c r="L18" s="8">
        <v>55.471424831292431</v>
      </c>
      <c r="M18" s="8">
        <v>4.5221554586685002</v>
      </c>
      <c r="N18" s="8">
        <v>5.1692465089467623</v>
      </c>
      <c r="O18" s="8">
        <v>5.6843176386294711</v>
      </c>
      <c r="P18" s="8">
        <v>4.8697130771870283</v>
      </c>
      <c r="Q18" s="8">
        <v>7.8784704353677597</v>
      </c>
    </row>
    <row r="19" spans="1:17" x14ac:dyDescent="0.2">
      <c r="A19" t="s">
        <v>1633</v>
      </c>
      <c r="B19" s="8">
        <v>41.341439999999999</v>
      </c>
      <c r="C19" s="8">
        <v>2973.8424649575782</v>
      </c>
      <c r="D19" s="8">
        <v>1.2015616672225182</v>
      </c>
      <c r="E19" s="8">
        <v>3008.6181383685889</v>
      </c>
      <c r="F19" s="8">
        <v>2268.2737801795706</v>
      </c>
      <c r="G19" s="8">
        <v>406.27132696434506</v>
      </c>
      <c r="H19" s="8">
        <v>249.90073440677719</v>
      </c>
      <c r="I19" s="8">
        <v>7.4512185384680157E-2</v>
      </c>
      <c r="J19" s="8">
        <v>220.52095290381229</v>
      </c>
      <c r="K19" s="8">
        <v>142.83597702043045</v>
      </c>
      <c r="L19" s="8">
        <v>38.853011046134924</v>
      </c>
      <c r="M19" s="8">
        <v>8.403294301950929</v>
      </c>
      <c r="N19" s="8">
        <v>6.2012785042418619</v>
      </c>
      <c r="O19" s="8">
        <v>7.329642472453779</v>
      </c>
      <c r="P19" s="8">
        <v>6.2971224315401058</v>
      </c>
      <c r="Q19" s="8">
        <v>9.563316056893358</v>
      </c>
    </row>
    <row r="20" spans="1:17" x14ac:dyDescent="0.2">
      <c r="A20" t="s">
        <v>1634</v>
      </c>
      <c r="B20" s="8">
        <v>45.66901</v>
      </c>
      <c r="C20" s="8">
        <v>4200.3662879629446</v>
      </c>
      <c r="D20" s="8">
        <v>1.2205544751738107</v>
      </c>
      <c r="E20" s="8">
        <v>1100.9716136478214</v>
      </c>
      <c r="F20" s="8">
        <v>2688.1928408530239</v>
      </c>
      <c r="G20" s="8">
        <v>464.60979822056709</v>
      </c>
      <c r="H20" s="8">
        <v>265.15081307249613</v>
      </c>
      <c r="I20" s="8">
        <v>3.9276491140984734E-2</v>
      </c>
      <c r="J20" s="8">
        <v>27.158650341678634</v>
      </c>
      <c r="K20" s="8">
        <v>94.313721894938638</v>
      </c>
      <c r="L20" s="8">
        <v>26.970068240638422</v>
      </c>
      <c r="M20" s="8">
        <v>6.312564069289456</v>
      </c>
      <c r="N20" s="8">
        <v>3.2179220133039652</v>
      </c>
      <c r="O20" s="8">
        <v>2.4667893345310299</v>
      </c>
      <c r="P20" s="8">
        <v>3.508443310376899</v>
      </c>
      <c r="Q20" s="8">
        <v>5.8048858082486579</v>
      </c>
    </row>
    <row r="21" spans="1:17" x14ac:dyDescent="0.2">
      <c r="A21" t="s">
        <v>1635</v>
      </c>
      <c r="B21" s="8">
        <v>44.769309999999997</v>
      </c>
      <c r="C21" s="8">
        <v>4345.2357928697129</v>
      </c>
      <c r="D21" s="8">
        <v>1.3581991254666883</v>
      </c>
      <c r="E21" s="8">
        <v>1202.4623735536495</v>
      </c>
      <c r="F21" s="8">
        <v>2713.3622447308189</v>
      </c>
      <c r="G21" s="8">
        <v>447.30234368127032</v>
      </c>
      <c r="H21" s="8">
        <v>217.06824263727978</v>
      </c>
      <c r="I21" s="8">
        <v>4.4467843716518608E-2</v>
      </c>
      <c r="J21" s="8">
        <v>34.057195178535963</v>
      </c>
      <c r="K21" s="8">
        <v>102.33970065726599</v>
      </c>
      <c r="L21" s="8">
        <v>28.25276580882349</v>
      </c>
      <c r="M21" s="8">
        <v>4.9955457651682922</v>
      </c>
      <c r="N21" s="8">
        <v>3.2740297709468109</v>
      </c>
      <c r="O21" s="8">
        <v>2.8322878060530394</v>
      </c>
      <c r="P21" s="8">
        <v>3.7716932509105017</v>
      </c>
      <c r="Q21" s="8">
        <v>6.3162570480415985</v>
      </c>
    </row>
    <row r="22" spans="1:17" x14ac:dyDescent="0.2">
      <c r="A22" t="s">
        <v>1636</v>
      </c>
      <c r="B22" s="8">
        <v>44.506369999999997</v>
      </c>
      <c r="C22" s="8">
        <v>4325.6169195182274</v>
      </c>
      <c r="D22" s="8">
        <v>1.3224776057045582</v>
      </c>
      <c r="E22" s="8">
        <v>1232.4705488393015</v>
      </c>
      <c r="F22" s="8">
        <v>2699.9086472107451</v>
      </c>
      <c r="G22" s="8">
        <v>478.03813253180476</v>
      </c>
      <c r="H22" s="8">
        <v>289.97755869126144</v>
      </c>
      <c r="I22" s="8">
        <v>5.3960356761773923E-2</v>
      </c>
      <c r="J22" s="8">
        <v>65.861374144590698</v>
      </c>
      <c r="K22" s="8">
        <v>131.71678180547346</v>
      </c>
      <c r="L22" s="8">
        <v>31.423974513942479</v>
      </c>
      <c r="M22" s="8">
        <v>6.7037272159449142</v>
      </c>
      <c r="N22" s="8">
        <v>4.0802472971197279</v>
      </c>
      <c r="O22" s="8">
        <v>5.3438497339037179</v>
      </c>
      <c r="P22" s="8">
        <v>4.8785643892636541</v>
      </c>
      <c r="Q22" s="8">
        <v>6.5735288412063619</v>
      </c>
    </row>
    <row r="23" spans="1:17" x14ac:dyDescent="0.2">
      <c r="A23" t="s">
        <v>1637</v>
      </c>
      <c r="B23" s="8">
        <v>43.974110000000003</v>
      </c>
      <c r="C23" s="8">
        <v>2635.0477061212832</v>
      </c>
      <c r="D23" s="8">
        <v>1.3968669184023412</v>
      </c>
      <c r="E23" s="8">
        <v>1256.4547749587878</v>
      </c>
      <c r="F23" s="8">
        <v>2656.9573901561957</v>
      </c>
      <c r="G23" s="8">
        <v>469.83475946689822</v>
      </c>
      <c r="H23" s="8">
        <v>133.20371943677969</v>
      </c>
      <c r="I23" s="8">
        <v>5.4999046156896651E-2</v>
      </c>
      <c r="J23" s="8">
        <v>41.458458050637987</v>
      </c>
      <c r="K23" s="8">
        <v>108.38970451327825</v>
      </c>
      <c r="L23" s="8">
        <v>32.292666870506011</v>
      </c>
      <c r="M23" s="8">
        <v>5.0550780969674305</v>
      </c>
      <c r="N23" s="8">
        <v>3.9373146741710734</v>
      </c>
      <c r="O23" s="8">
        <v>3.2996379079380587</v>
      </c>
      <c r="P23" s="8">
        <v>4.079467172294633</v>
      </c>
      <c r="Q23" s="8">
        <v>6.8731966334604833</v>
      </c>
    </row>
    <row r="24" spans="1:17" x14ac:dyDescent="0.2">
      <c r="A24" t="s">
        <v>1638</v>
      </c>
      <c r="B24" s="8">
        <v>42.355460000000001</v>
      </c>
      <c r="C24" s="8">
        <v>2534.2109919805848</v>
      </c>
      <c r="D24" s="8">
        <v>1.4958846056944592</v>
      </c>
      <c r="E24" s="8">
        <v>1199.9653159786544</v>
      </c>
      <c r="F24" s="8">
        <v>2994.9356691901162</v>
      </c>
      <c r="G24" s="8">
        <v>473.66097444827</v>
      </c>
      <c r="H24" s="8">
        <v>142.72350766916915</v>
      </c>
      <c r="I24" s="8">
        <v>4.6507128347471727E-2</v>
      </c>
      <c r="J24" s="8">
        <v>27.12431815605926</v>
      </c>
      <c r="K24" s="8">
        <v>105.17953706811556</v>
      </c>
      <c r="L24" s="8">
        <v>25.387211003510171</v>
      </c>
      <c r="M24" s="8">
        <v>5.6318715419044558</v>
      </c>
      <c r="N24" s="8">
        <v>3.1090050776932059</v>
      </c>
      <c r="O24" s="8">
        <v>2.2604251802009383</v>
      </c>
      <c r="P24" s="8">
        <v>3.5119130654501833</v>
      </c>
      <c r="Q24" s="8">
        <v>5.3597852415605303</v>
      </c>
    </row>
    <row r="25" spans="1:17" x14ac:dyDescent="0.2">
      <c r="A25" t="s">
        <v>1639</v>
      </c>
      <c r="B25" s="8">
        <v>43.89058</v>
      </c>
      <c r="C25" s="8">
        <v>4526.7485930475823</v>
      </c>
      <c r="D25" s="8">
        <v>1.3267044683873708</v>
      </c>
      <c r="E25" s="8">
        <v>1158.8629244885446</v>
      </c>
      <c r="F25" s="8">
        <v>2740.5462226280329</v>
      </c>
      <c r="G25" s="8">
        <v>454.78610470171992</v>
      </c>
      <c r="H25" s="8">
        <v>261.03716265046239</v>
      </c>
      <c r="I25" s="8">
        <v>3.981450218155793E-2</v>
      </c>
      <c r="J25" s="8">
        <v>21.211304130585347</v>
      </c>
      <c r="K25" s="8">
        <v>97.675708210455369</v>
      </c>
      <c r="L25" s="8">
        <v>26.514925204203742</v>
      </c>
      <c r="M25" s="8">
        <v>5.7665487111737761</v>
      </c>
      <c r="N25" s="8">
        <v>3.0010076192743251</v>
      </c>
      <c r="O25" s="8">
        <v>1.8303548834256471</v>
      </c>
      <c r="P25" s="8">
        <v>3.564096361665805</v>
      </c>
      <c r="Q25" s="8">
        <v>5.8301968617959554</v>
      </c>
    </row>
    <row r="26" spans="1:17" x14ac:dyDescent="0.2">
      <c r="A26" t="s">
        <v>1640</v>
      </c>
      <c r="B26" s="8">
        <v>44.152509999999999</v>
      </c>
      <c r="C26" s="8">
        <v>3365.0992319549991</v>
      </c>
      <c r="D26" s="8">
        <v>1.2455528424035329</v>
      </c>
      <c r="E26" s="8">
        <v>1641.1273067489767</v>
      </c>
      <c r="F26" s="8">
        <v>2896.7300731381656</v>
      </c>
      <c r="G26" s="8">
        <v>496.00273356266479</v>
      </c>
      <c r="H26" s="8">
        <v>184.5728971395134</v>
      </c>
      <c r="I26" s="8">
        <v>5.2095255999782576E-2</v>
      </c>
      <c r="J26" s="8">
        <v>50.595425836121329</v>
      </c>
      <c r="K26" s="8">
        <v>106.09974676330111</v>
      </c>
      <c r="L26" s="8">
        <v>30.638075976865096</v>
      </c>
      <c r="M26" s="8">
        <v>5.4849169197391943</v>
      </c>
      <c r="N26" s="8">
        <v>4.1825006716900743</v>
      </c>
      <c r="O26" s="8">
        <v>3.0829677641735991</v>
      </c>
      <c r="P26" s="8">
        <v>3.6627419222516027</v>
      </c>
      <c r="Q26" s="8">
        <v>6.1769974041875502</v>
      </c>
    </row>
    <row r="27" spans="1:17" x14ac:dyDescent="0.2">
      <c r="A27" t="s">
        <v>1641</v>
      </c>
      <c r="B27" s="8">
        <v>43.970849999999999</v>
      </c>
      <c r="C27" s="8">
        <v>3562.9982635672104</v>
      </c>
      <c r="D27" s="8">
        <v>1.1990682777657975</v>
      </c>
      <c r="E27" s="8">
        <v>1573.2245348661986</v>
      </c>
      <c r="F27" s="8">
        <v>2907.5368919930197</v>
      </c>
      <c r="G27" s="8">
        <v>465.57782047247997</v>
      </c>
      <c r="H27" s="8">
        <v>194.84813374558277</v>
      </c>
      <c r="I27" s="8">
        <v>4.7459150042225208E-2</v>
      </c>
      <c r="J27" s="8">
        <v>50.847074494619882</v>
      </c>
      <c r="K27" s="8">
        <v>113.71637911196895</v>
      </c>
      <c r="L27" s="8">
        <v>29.46401344204514</v>
      </c>
      <c r="M27" s="8">
        <v>5.4686564329252372</v>
      </c>
      <c r="N27" s="8">
        <v>3.9580023024756348</v>
      </c>
      <c r="O27" s="8">
        <v>3.2320290821643192</v>
      </c>
      <c r="P27" s="8">
        <v>3.9110898102489822</v>
      </c>
      <c r="Q27" s="8">
        <v>6.3284830476126039</v>
      </c>
    </row>
    <row r="28" spans="1:17" x14ac:dyDescent="0.2">
      <c r="A28" t="s">
        <v>1642</v>
      </c>
      <c r="B28" s="8">
        <v>44.5745</v>
      </c>
      <c r="C28" s="8">
        <v>3847.4067478062875</v>
      </c>
      <c r="D28" s="8">
        <v>1.2803658897857375</v>
      </c>
      <c r="E28" s="8">
        <v>1195.3781478454889</v>
      </c>
      <c r="F28" s="8">
        <v>2158.256792711361</v>
      </c>
      <c r="G28" s="8">
        <v>474.00807714387429</v>
      </c>
      <c r="H28" s="8">
        <v>188.88956783534687</v>
      </c>
      <c r="I28" s="8">
        <v>5.4515487975279248E-2</v>
      </c>
      <c r="J28" s="8">
        <v>32.354151286126289</v>
      </c>
      <c r="K28" s="8">
        <v>92.922819523961579</v>
      </c>
      <c r="L28" s="8">
        <v>31.090738367588042</v>
      </c>
      <c r="M28" s="8">
        <v>4.9095294627491057</v>
      </c>
      <c r="N28" s="8">
        <v>4.2578053984554467</v>
      </c>
      <c r="O28" s="8">
        <v>2.7066038763081264</v>
      </c>
      <c r="P28" s="8">
        <v>4.3054570632081779</v>
      </c>
      <c r="Q28" s="8">
        <v>6.5591157338340382</v>
      </c>
    </row>
    <row r="29" spans="1:17" x14ac:dyDescent="0.2">
      <c r="A29" t="s">
        <v>1643</v>
      </c>
      <c r="B29" s="8">
        <v>43.825620000000001</v>
      </c>
      <c r="C29" s="8">
        <v>2470.4659006253414</v>
      </c>
      <c r="D29" s="8">
        <v>1.5123198032472758</v>
      </c>
      <c r="E29" s="8">
        <v>1284.1786968340009</v>
      </c>
      <c r="F29" s="8">
        <v>2539.275481580125</v>
      </c>
      <c r="G29" s="8">
        <v>503.26972915605518</v>
      </c>
      <c r="H29" s="8">
        <v>126.57189441222778</v>
      </c>
      <c r="I29" s="8">
        <v>4.9746573578391989E-2</v>
      </c>
      <c r="J29" s="8">
        <v>31.355140230606665</v>
      </c>
      <c r="K29" s="8">
        <v>97.535208780709794</v>
      </c>
      <c r="L29" s="8">
        <v>30.280187102005922</v>
      </c>
      <c r="M29" s="8">
        <v>5.1234017996439061</v>
      </c>
      <c r="N29" s="8">
        <v>3.2894215543283507</v>
      </c>
      <c r="O29" s="8">
        <v>2.4416493053427266</v>
      </c>
      <c r="P29" s="8">
        <v>3.8410644882065408</v>
      </c>
      <c r="Q29" s="8">
        <v>6.016691517048617</v>
      </c>
    </row>
    <row r="30" spans="1:17" x14ac:dyDescent="0.2">
      <c r="A30" t="s">
        <v>1644</v>
      </c>
      <c r="B30" s="8">
        <v>44.063270000000003</v>
      </c>
      <c r="C30" s="8">
        <v>4277.4775106521074</v>
      </c>
      <c r="D30" s="8">
        <v>1.4874152242635212</v>
      </c>
      <c r="E30" s="8">
        <v>1714.0940602605924</v>
      </c>
      <c r="F30" s="8">
        <v>3454.0761617312369</v>
      </c>
      <c r="G30" s="8">
        <v>316.52696671032703</v>
      </c>
      <c r="H30" s="8">
        <v>215.33345157589304</v>
      </c>
      <c r="I30" s="8">
        <v>6.448388092884963E-2</v>
      </c>
      <c r="J30" s="8">
        <v>57.281624520959383</v>
      </c>
      <c r="K30" s="8">
        <v>145.17349830092547</v>
      </c>
      <c r="L30" s="8">
        <v>22.428227079208177</v>
      </c>
      <c r="M30" s="8">
        <v>5.0341223545805427</v>
      </c>
      <c r="N30" s="8">
        <v>4.3352978964416726</v>
      </c>
      <c r="O30" s="8">
        <v>3.3418017044088524</v>
      </c>
      <c r="P30" s="8">
        <v>4.2029617038948626</v>
      </c>
      <c r="Q30" s="8">
        <v>7.085723947095353</v>
      </c>
    </row>
    <row r="31" spans="1:17" x14ac:dyDescent="0.2">
      <c r="A31" t="s">
        <v>1645</v>
      </c>
      <c r="B31" s="8">
        <v>43.68768</v>
      </c>
      <c r="C31" s="8">
        <v>3793.8816157280676</v>
      </c>
      <c r="D31" s="8">
        <v>1.6262852475113609</v>
      </c>
      <c r="E31" s="8">
        <v>1667.6767828944803</v>
      </c>
      <c r="F31" s="8">
        <v>3198.1009848496296</v>
      </c>
      <c r="G31" s="8">
        <v>490.8554566723102</v>
      </c>
      <c r="H31" s="8">
        <v>236.47344370181753</v>
      </c>
      <c r="I31" s="8">
        <v>6.0330180358625037E-2</v>
      </c>
      <c r="J31" s="8">
        <v>41.336232411483671</v>
      </c>
      <c r="K31" s="8">
        <v>116.18341668900646</v>
      </c>
      <c r="L31" s="8">
        <v>29.666054834931085</v>
      </c>
      <c r="M31" s="8">
        <v>6.2330211549428363</v>
      </c>
      <c r="N31" s="8">
        <v>3.7096924079552398</v>
      </c>
      <c r="O31" s="8">
        <v>2.4786716967864124</v>
      </c>
      <c r="P31" s="8">
        <v>3.6328876805142305</v>
      </c>
      <c r="Q31" s="8">
        <v>6.0437455531304858</v>
      </c>
    </row>
    <row r="32" spans="1:17" x14ac:dyDescent="0.2">
      <c r="A32" t="s">
        <v>1646</v>
      </c>
      <c r="B32" s="8">
        <v>42.145879999999998</v>
      </c>
      <c r="C32" s="8">
        <v>4030.7526500022964</v>
      </c>
      <c r="D32" s="8">
        <v>1.5138831627800942</v>
      </c>
      <c r="E32" s="8">
        <v>1663.0430347123809</v>
      </c>
      <c r="F32" s="8">
        <v>3700.5013719023054</v>
      </c>
      <c r="G32" s="8">
        <v>631.03927475834962</v>
      </c>
      <c r="H32" s="94">
        <v>195.03679225722919</v>
      </c>
      <c r="I32" s="8">
        <v>5.0754711261453783E-2</v>
      </c>
      <c r="J32" s="8">
        <v>48.680129663015869</v>
      </c>
      <c r="K32" s="8">
        <v>127.30288082914508</v>
      </c>
      <c r="L32" s="8">
        <v>36.775926967363652</v>
      </c>
      <c r="M32" s="8">
        <v>4.8387189488573075</v>
      </c>
      <c r="N32" s="8">
        <v>3.3526174614590376</v>
      </c>
      <c r="O32" s="8">
        <v>2.92717197612598</v>
      </c>
      <c r="P32" s="8">
        <v>3.4401522397950872</v>
      </c>
      <c r="Q32" s="8">
        <v>5.827834881029653</v>
      </c>
    </row>
    <row r="33" spans="1:17" x14ac:dyDescent="0.2">
      <c r="A33" s="7" t="s">
        <v>1647</v>
      </c>
      <c r="B33" s="43">
        <v>42.26323</v>
      </c>
      <c r="C33" s="43">
        <v>4071.6190832342149</v>
      </c>
      <c r="D33" s="43">
        <v>1.073619850701989</v>
      </c>
      <c r="E33" s="43">
        <v>1616.3815045203526</v>
      </c>
      <c r="F33" s="43">
        <v>3587.7363128914944</v>
      </c>
      <c r="G33" s="43">
        <v>586.15655017997437</v>
      </c>
      <c r="H33" s="43">
        <v>224.83349525889182</v>
      </c>
      <c r="I33" s="43">
        <v>5.4885972829904754E-2</v>
      </c>
      <c r="J33" s="43">
        <v>85.6706252174708</v>
      </c>
      <c r="K33" s="43">
        <v>162.93169755000713</v>
      </c>
      <c r="L33" s="43">
        <v>40.037582205714209</v>
      </c>
      <c r="M33" s="43">
        <v>5.5219678133618411</v>
      </c>
      <c r="N33" s="43">
        <v>5.112235284585827</v>
      </c>
      <c r="O33" s="43">
        <v>5.3001488186969095</v>
      </c>
      <c r="P33" s="43">
        <v>4.5413509617348167</v>
      </c>
      <c r="Q33" s="43">
        <v>6.8305271336507305</v>
      </c>
    </row>
    <row r="34" spans="1:17" x14ac:dyDescent="0.2">
      <c r="A34" t="s">
        <v>1648</v>
      </c>
      <c r="B34" s="8">
        <v>44.190269999999998</v>
      </c>
      <c r="C34" s="8">
        <v>4751.4734364465339</v>
      </c>
      <c r="D34" s="8">
        <v>2.0197613259590312</v>
      </c>
      <c r="E34" s="8">
        <v>1477.9309317800398</v>
      </c>
      <c r="F34" s="8">
        <v>3050.5551491086717</v>
      </c>
      <c r="G34" s="8">
        <v>513.28902708599571</v>
      </c>
      <c r="H34" s="8">
        <v>232.59535673545761</v>
      </c>
      <c r="I34" s="8">
        <v>7.4443702360370567E-2</v>
      </c>
      <c r="J34" s="8">
        <v>38.444973969030585</v>
      </c>
      <c r="K34" s="8">
        <v>115.21644999250451</v>
      </c>
      <c r="L34" s="8">
        <v>32.492230182351946</v>
      </c>
      <c r="M34" s="8">
        <v>4.8952258672292563</v>
      </c>
      <c r="N34" s="8">
        <v>3.6857672935698438</v>
      </c>
      <c r="O34" s="8">
        <v>2.6012700013475558</v>
      </c>
      <c r="P34" s="8">
        <v>3.7769010675374646</v>
      </c>
      <c r="Q34" s="8">
        <v>6.3302015955443842</v>
      </c>
    </row>
    <row r="35" spans="1:17" x14ac:dyDescent="0.2">
      <c r="A35" t="s">
        <v>1649</v>
      </c>
      <c r="B35" s="8">
        <v>45.940730000000002</v>
      </c>
      <c r="C35" s="8">
        <v>3573.9913858852001</v>
      </c>
      <c r="D35" s="8">
        <v>1.5700713285710635</v>
      </c>
      <c r="E35" s="8">
        <v>1660.6253252075667</v>
      </c>
      <c r="F35" s="8">
        <v>2434.1535553940757</v>
      </c>
      <c r="G35" s="8">
        <v>168.11422770700815</v>
      </c>
      <c r="H35" s="8">
        <v>469.89194413245707</v>
      </c>
      <c r="I35" s="8">
        <v>5.8754718362699257E-2</v>
      </c>
      <c r="J35" s="8">
        <v>53.123401742875615</v>
      </c>
      <c r="K35" s="8">
        <v>112.10510042123667</v>
      </c>
      <c r="L35" s="8">
        <v>10.173069392761612</v>
      </c>
      <c r="M35" s="8">
        <v>13.147539918204783</v>
      </c>
      <c r="N35" s="8">
        <v>3.7421687342174748</v>
      </c>
      <c r="O35" s="8">
        <v>3.1989998548429677</v>
      </c>
      <c r="P35" s="8">
        <v>4.6055065085278688</v>
      </c>
      <c r="Q35" s="8">
        <v>6.0512840177283387</v>
      </c>
    </row>
    <row r="36" spans="1:17" x14ac:dyDescent="0.2">
      <c r="A36" t="s">
        <v>1650</v>
      </c>
      <c r="B36" s="8">
        <v>43.250059999999998</v>
      </c>
      <c r="C36" s="8">
        <v>5639.2891588607517</v>
      </c>
      <c r="D36" s="8">
        <v>2.2367401667028357</v>
      </c>
      <c r="E36" s="8">
        <v>1643.5886275263754</v>
      </c>
      <c r="F36" s="8">
        <v>3715.070753480501</v>
      </c>
      <c r="G36" s="8">
        <v>619.86949030374421</v>
      </c>
      <c r="H36" s="8">
        <v>313.43993800527988</v>
      </c>
      <c r="I36" s="8">
        <v>7.110217779573004E-2</v>
      </c>
      <c r="J36" s="8">
        <v>40.870036642941685</v>
      </c>
      <c r="K36" s="8">
        <v>130.88446133109326</v>
      </c>
      <c r="L36" s="8">
        <v>35.351524363730206</v>
      </c>
      <c r="M36" s="8">
        <v>5.5581462339590511</v>
      </c>
      <c r="N36" s="8">
        <v>3.1788304629295099</v>
      </c>
      <c r="O36" s="8">
        <v>2.4866341831807195</v>
      </c>
      <c r="P36" s="8">
        <v>3.5230677964470223</v>
      </c>
      <c r="Q36" s="8">
        <v>5.7030592595237257</v>
      </c>
    </row>
    <row r="37" spans="1:17" x14ac:dyDescent="0.2">
      <c r="A37" t="s">
        <v>1651</v>
      </c>
      <c r="B37" s="8">
        <v>42.684019999999997</v>
      </c>
      <c r="C37" s="8">
        <v>5134.7282560992444</v>
      </c>
      <c r="D37" s="8">
        <v>2.4397779997854703</v>
      </c>
      <c r="E37" s="8">
        <v>1745.0441083657174</v>
      </c>
      <c r="F37" s="8">
        <v>3798.0318632994536</v>
      </c>
      <c r="G37" s="8">
        <v>659.97792149366342</v>
      </c>
      <c r="H37" s="8">
        <v>400.65492557818141</v>
      </c>
      <c r="I37" s="8">
        <v>0.12480035503700981</v>
      </c>
      <c r="J37" s="8">
        <v>102.25751328129421</v>
      </c>
      <c r="K37" s="8">
        <v>196.14273052071772</v>
      </c>
      <c r="L37" s="8">
        <v>43.574433149335313</v>
      </c>
      <c r="M37" s="8">
        <v>7.802845751423491</v>
      </c>
      <c r="N37" s="8">
        <v>5.1152340519499528</v>
      </c>
      <c r="O37" s="8">
        <v>5.8598812941789324</v>
      </c>
      <c r="P37" s="8">
        <v>5.1643255659873057</v>
      </c>
      <c r="Q37" s="8">
        <v>6.6024077064150211</v>
      </c>
    </row>
    <row r="38" spans="1:17" x14ac:dyDescent="0.2">
      <c r="A38" t="s">
        <v>1652</v>
      </c>
      <c r="B38" s="8">
        <v>42.866430000000001</v>
      </c>
      <c r="C38" s="8">
        <v>5335.5739543953596</v>
      </c>
      <c r="D38" s="8">
        <v>2.3417306074610296</v>
      </c>
      <c r="E38" s="8">
        <v>1733.0873796544549</v>
      </c>
      <c r="F38" s="8">
        <v>3720.5706864658309</v>
      </c>
      <c r="G38" s="8">
        <v>636.85349564690989</v>
      </c>
      <c r="H38" s="8">
        <v>259.96602819138133</v>
      </c>
      <c r="I38" s="8">
        <v>0.10014177249919563</v>
      </c>
      <c r="J38" s="8">
        <v>80.04401200531224</v>
      </c>
      <c r="K38" s="8">
        <v>168.25113388330797</v>
      </c>
      <c r="L38" s="8">
        <v>49.590542050035552</v>
      </c>
      <c r="M38" s="8">
        <v>4.87231608845428</v>
      </c>
      <c r="N38" s="8">
        <v>4.2764002050505789</v>
      </c>
      <c r="O38" s="8">
        <v>4.6185791290726215</v>
      </c>
      <c r="P38" s="8">
        <v>4.5221861929770153</v>
      </c>
      <c r="Q38" s="8">
        <v>7.7868053467559193</v>
      </c>
    </row>
    <row r="39" spans="1:17" x14ac:dyDescent="0.2">
      <c r="A39" t="s">
        <v>1653</v>
      </c>
      <c r="B39" s="8">
        <v>43.43271</v>
      </c>
      <c r="C39" s="8">
        <v>5228.733429318544</v>
      </c>
      <c r="D39" s="8">
        <v>2.3468751502341259</v>
      </c>
      <c r="E39" s="8">
        <v>1805.6171267988195</v>
      </c>
      <c r="F39" s="8">
        <v>4152.4062567950368</v>
      </c>
      <c r="G39" s="8">
        <v>711.82550953280804</v>
      </c>
      <c r="H39" s="8">
        <v>515.19834480891564</v>
      </c>
      <c r="I39" s="8">
        <v>7.1202820880093429E-2</v>
      </c>
      <c r="J39" s="8">
        <v>53.730473425856999</v>
      </c>
      <c r="K39" s="8">
        <v>307.05493025124923</v>
      </c>
      <c r="L39" s="8">
        <v>58.639709822823285</v>
      </c>
      <c r="M39" s="8">
        <v>9.8532149663644439</v>
      </c>
      <c r="N39" s="8">
        <v>3.0339415743095746</v>
      </c>
      <c r="O39" s="8">
        <v>2.9757401294213359</v>
      </c>
      <c r="P39" s="8">
        <v>7.394626422903146</v>
      </c>
      <c r="Q39" s="8">
        <v>8.2379331784990733</v>
      </c>
    </row>
    <row r="40" spans="1:17" x14ac:dyDescent="0.2">
      <c r="A40" t="s">
        <v>1654</v>
      </c>
      <c r="B40" s="8">
        <v>43.117600000000003</v>
      </c>
      <c r="C40" s="8">
        <v>6352.9548807107149</v>
      </c>
      <c r="D40" s="8">
        <v>2.3952437343976327</v>
      </c>
      <c r="E40" s="8">
        <v>1802.9711839603121</v>
      </c>
      <c r="F40" s="8">
        <v>3833.7650261865979</v>
      </c>
      <c r="G40" s="8">
        <v>660.10864205260805</v>
      </c>
      <c r="H40" s="8">
        <v>1206.203194239331</v>
      </c>
      <c r="I40" s="8">
        <v>8.9268668053332792E-2</v>
      </c>
      <c r="J40" s="8">
        <v>61.133691021796878</v>
      </c>
      <c r="K40" s="8">
        <v>176.85790032902651</v>
      </c>
      <c r="L40" s="8">
        <v>40.958485901423202</v>
      </c>
      <c r="M40" s="8">
        <v>18.986490804486735</v>
      </c>
      <c r="N40" s="8">
        <v>3.7269137487497694</v>
      </c>
      <c r="O40" s="8">
        <v>3.3907192508486914</v>
      </c>
      <c r="P40" s="8">
        <v>4.6131648424198035</v>
      </c>
      <c r="Q40" s="8">
        <v>6.2048098285856064</v>
      </c>
    </row>
    <row r="41" spans="1:17" x14ac:dyDescent="0.2">
      <c r="A41" t="s">
        <v>1655</v>
      </c>
      <c r="B41" s="8">
        <v>42.452300000000001</v>
      </c>
      <c r="C41" s="8">
        <v>5077.2254308497377</v>
      </c>
      <c r="D41" s="8">
        <v>2.1757996182052195</v>
      </c>
      <c r="E41" s="8">
        <v>1665.9790846707601</v>
      </c>
      <c r="F41" s="8">
        <v>3796.8406324339808</v>
      </c>
      <c r="G41" s="8">
        <v>635.09595074737672</v>
      </c>
      <c r="H41" s="8">
        <v>277.0765031238339</v>
      </c>
      <c r="I41" s="8">
        <v>8.3466691072365456E-2</v>
      </c>
      <c r="J41" s="8">
        <v>49.883736800036445</v>
      </c>
      <c r="K41" s="8">
        <v>149.42081253934322</v>
      </c>
      <c r="L41" s="8">
        <v>40.756890349592233</v>
      </c>
      <c r="M41" s="8">
        <v>5.4572424820904919</v>
      </c>
      <c r="N41" s="8">
        <v>3.8361386946659968</v>
      </c>
      <c r="O41" s="8">
        <v>2.9942594873509316</v>
      </c>
      <c r="P41" s="8">
        <v>3.9353985854169595</v>
      </c>
      <c r="Q41" s="8">
        <v>6.4174382314404292</v>
      </c>
    </row>
    <row r="42" spans="1:17" x14ac:dyDescent="0.2">
      <c r="A42" t="s">
        <v>1656</v>
      </c>
      <c r="B42" s="8">
        <v>42.611890000000002</v>
      </c>
      <c r="C42" s="8">
        <v>5131.5530297496134</v>
      </c>
      <c r="D42" s="8">
        <v>2.1215563318030499</v>
      </c>
      <c r="E42" s="8">
        <v>1761.4521578804979</v>
      </c>
      <c r="F42" s="8">
        <v>3955.5228712550588</v>
      </c>
      <c r="G42" s="8">
        <v>653.72388722622543</v>
      </c>
      <c r="H42" s="8">
        <v>243.00905442699627</v>
      </c>
      <c r="I42" s="8">
        <v>8.5978078915563597E-2</v>
      </c>
      <c r="J42" s="8">
        <v>51.039711975342584</v>
      </c>
      <c r="K42" s="8">
        <v>142.70292484791955</v>
      </c>
      <c r="L42" s="8">
        <v>43.468151841014183</v>
      </c>
      <c r="M42" s="8">
        <v>4.735584978235206</v>
      </c>
      <c r="N42" s="8">
        <v>4.0525946743301082</v>
      </c>
      <c r="O42" s="8">
        <v>2.897592860924314</v>
      </c>
      <c r="P42" s="8">
        <v>3.6076880223584942</v>
      </c>
      <c r="Q42" s="8">
        <v>6.6493136766733674</v>
      </c>
    </row>
    <row r="43" spans="1:17" x14ac:dyDescent="0.2">
      <c r="A43" t="s">
        <v>1657</v>
      </c>
      <c r="B43" s="8">
        <v>43.428069999999998</v>
      </c>
      <c r="C43" s="8">
        <v>5065.871362705112</v>
      </c>
      <c r="D43" s="8">
        <v>2.1331288084128159</v>
      </c>
      <c r="E43" s="8">
        <v>1766.5899649911901</v>
      </c>
      <c r="F43" s="8">
        <v>3966.8694001536533</v>
      </c>
      <c r="G43" s="8">
        <v>665.80052249295011</v>
      </c>
      <c r="H43" s="8">
        <v>235.61027021189025</v>
      </c>
      <c r="I43" s="8">
        <v>9.7616355434969451E-2</v>
      </c>
      <c r="J43" s="8">
        <v>78.260100555202854</v>
      </c>
      <c r="K43" s="8">
        <v>172.21109313788276</v>
      </c>
      <c r="L43" s="8">
        <v>44.685814704292845</v>
      </c>
      <c r="M43" s="8">
        <v>4.6509327486372909</v>
      </c>
      <c r="N43" s="8">
        <v>4.5762053866593391</v>
      </c>
      <c r="O43" s="8">
        <v>4.4300093460336809</v>
      </c>
      <c r="P43" s="8">
        <v>4.3412342521589524</v>
      </c>
      <c r="Q43" s="8">
        <v>6.7115920151243209</v>
      </c>
    </row>
    <row r="44" spans="1:17" x14ac:dyDescent="0.2">
      <c r="A44" t="s">
        <v>1658</v>
      </c>
      <c r="B44" s="8">
        <v>44.05386</v>
      </c>
      <c r="C44" s="8">
        <v>3824.3450896058062</v>
      </c>
      <c r="D44" s="8">
        <v>1.8154555135621837</v>
      </c>
      <c r="E44" s="8">
        <v>1733.7504713343681</v>
      </c>
      <c r="F44" s="8">
        <v>3336.4289405268114</v>
      </c>
      <c r="G44" s="8">
        <v>681.0079524408585</v>
      </c>
      <c r="H44" s="8">
        <v>229.46622799573041</v>
      </c>
      <c r="I44" s="8">
        <v>6.0298684567708066E-2</v>
      </c>
      <c r="J44" s="8">
        <v>64.188239329592804</v>
      </c>
      <c r="K44" s="8">
        <v>127.29675088040688</v>
      </c>
      <c r="L44" s="8">
        <v>37.375454519109141</v>
      </c>
      <c r="M44" s="8">
        <v>6.0001444069311907</v>
      </c>
      <c r="N44" s="8">
        <v>3.3214079947017492</v>
      </c>
      <c r="O44" s="8">
        <v>3.7022766765387414</v>
      </c>
      <c r="P44" s="8">
        <v>3.8153592703313239</v>
      </c>
      <c r="Q44" s="8">
        <v>5.4882552230335335</v>
      </c>
    </row>
    <row r="45" spans="1:17" x14ac:dyDescent="0.2">
      <c r="A45" t="s">
        <v>1659</v>
      </c>
      <c r="B45" s="8">
        <v>43.324710000000003</v>
      </c>
      <c r="C45" s="8">
        <v>5323.0070220615526</v>
      </c>
      <c r="D45" s="8">
        <v>1.7343096772347328</v>
      </c>
      <c r="E45" s="8">
        <v>1424.8758373198973</v>
      </c>
      <c r="F45" s="8">
        <v>3507.7720003569866</v>
      </c>
      <c r="G45" s="8">
        <v>646.6687042733696</v>
      </c>
      <c r="H45" s="8">
        <v>337.46481972610803</v>
      </c>
      <c r="I45" s="8">
        <v>9.4990906540582981E-2</v>
      </c>
      <c r="J45" s="8">
        <v>76.735176521877818</v>
      </c>
      <c r="K45" s="8">
        <v>156.24180326603323</v>
      </c>
      <c r="L45" s="8">
        <v>44.769072901672622</v>
      </c>
      <c r="M45" s="8">
        <v>6.339740269502987</v>
      </c>
      <c r="N45" s="8">
        <v>5.4771594593210748</v>
      </c>
      <c r="O45" s="8">
        <v>5.3853939067569492</v>
      </c>
      <c r="P45" s="8">
        <v>4.4541607393562765</v>
      </c>
      <c r="Q45" s="8">
        <v>6.9230306965260473</v>
      </c>
    </row>
    <row r="46" spans="1:17" x14ac:dyDescent="0.2">
      <c r="A46" t="s">
        <v>1660</v>
      </c>
      <c r="B46" s="8">
        <v>42.145890000000001</v>
      </c>
      <c r="C46" s="8">
        <v>4480.9163986062467</v>
      </c>
      <c r="D46" s="8">
        <v>1.6156881924935882</v>
      </c>
      <c r="E46" s="8">
        <v>1500.7482891874615</v>
      </c>
      <c r="F46" s="8">
        <v>3611.3407008388417</v>
      </c>
      <c r="G46" s="8">
        <v>555.61604566764845</v>
      </c>
      <c r="H46" s="8">
        <v>465.32600418081284</v>
      </c>
      <c r="I46" s="8">
        <v>9.8716131020483544E-2</v>
      </c>
      <c r="J46" s="8">
        <v>98.325652641773559</v>
      </c>
      <c r="K46" s="8">
        <v>158.5493626922509</v>
      </c>
      <c r="L46" s="8">
        <v>35.986742153119202</v>
      </c>
      <c r="M46" s="8">
        <v>10.384616957494426</v>
      </c>
      <c r="N46" s="8">
        <v>6.1098503708273713</v>
      </c>
      <c r="O46" s="8">
        <v>6.5517750944769855</v>
      </c>
      <c r="P46" s="8">
        <v>4.3903186053706609</v>
      </c>
      <c r="Q46" s="8">
        <v>6.4769083675177574</v>
      </c>
    </row>
    <row r="47" spans="1:17" x14ac:dyDescent="0.2">
      <c r="A47" t="s">
        <v>1661</v>
      </c>
      <c r="B47" s="8">
        <v>42.811239999999998</v>
      </c>
      <c r="C47" s="8">
        <v>4528.6495874450457</v>
      </c>
      <c r="D47" s="8">
        <v>1.706663797106339</v>
      </c>
      <c r="E47" s="8">
        <v>1489.3357398887067</v>
      </c>
      <c r="F47" s="8">
        <v>3306.4940795091898</v>
      </c>
      <c r="G47" s="8">
        <v>548.36328458196499</v>
      </c>
      <c r="H47" s="8">
        <v>270.95350186590349</v>
      </c>
      <c r="I47" s="8">
        <v>6.0774522585059297E-2</v>
      </c>
      <c r="J47" s="8">
        <v>58.398967676041117</v>
      </c>
      <c r="K47" s="8">
        <v>130.90357783560802</v>
      </c>
      <c r="L47" s="8">
        <v>29.774111390303002</v>
      </c>
      <c r="M47" s="8">
        <v>5.9830970940449575</v>
      </c>
      <c r="N47" s="8">
        <v>3.5610131701453414</v>
      </c>
      <c r="O47" s="8">
        <v>3.9211418964809832</v>
      </c>
      <c r="P47" s="8">
        <v>3.9589841895328335</v>
      </c>
      <c r="Q47" s="8">
        <v>5.4296325497066729</v>
      </c>
    </row>
    <row r="48" spans="1:17" x14ac:dyDescent="0.2">
      <c r="A48" t="s">
        <v>1662</v>
      </c>
      <c r="B48" s="8">
        <v>44.716769999999997</v>
      </c>
      <c r="C48" s="8">
        <v>4244.2195426758826</v>
      </c>
      <c r="D48" s="8">
        <v>2.0438888853157273</v>
      </c>
      <c r="E48" s="8">
        <v>1673.623010068357</v>
      </c>
      <c r="F48" s="8">
        <v>3274.54326743402</v>
      </c>
      <c r="G48" s="8">
        <v>504.16790870428042</v>
      </c>
      <c r="H48" s="8">
        <v>221.93979405876587</v>
      </c>
      <c r="I48" s="8">
        <v>6.9123968822289591E-2</v>
      </c>
      <c r="J48" s="8">
        <v>37.377406152836087</v>
      </c>
      <c r="K48" s="8">
        <v>119.60172120967641</v>
      </c>
      <c r="L48" s="8">
        <v>29.336752309844325</v>
      </c>
      <c r="M48" s="8">
        <v>5.2292251102269312</v>
      </c>
      <c r="N48" s="8">
        <v>3.3819827153476472</v>
      </c>
      <c r="O48" s="8">
        <v>2.2333229125064102</v>
      </c>
      <c r="P48" s="8">
        <v>3.6524703276679582</v>
      </c>
      <c r="Q48" s="8">
        <v>5.8188456272911626</v>
      </c>
    </row>
    <row r="49" spans="1:17" x14ac:dyDescent="0.2">
      <c r="A49" t="s">
        <v>1663</v>
      </c>
      <c r="B49" s="8">
        <v>43.818829999999998</v>
      </c>
      <c r="C49" s="8">
        <v>4263.8875230792737</v>
      </c>
      <c r="D49" s="8">
        <v>2.0766608923541612</v>
      </c>
      <c r="E49" s="8">
        <v>1594.7738471787466</v>
      </c>
      <c r="F49" s="8">
        <v>3254.6800013446027</v>
      </c>
      <c r="G49" s="8">
        <v>492.52840818887336</v>
      </c>
      <c r="H49" s="8">
        <v>217.64795025003991</v>
      </c>
      <c r="I49" s="8">
        <v>7.6211159743969636E-2</v>
      </c>
      <c r="J49" s="8">
        <v>43.375015516248055</v>
      </c>
      <c r="K49" s="8">
        <v>119.67344099724484</v>
      </c>
      <c r="L49" s="8">
        <v>30.751699261488191</v>
      </c>
      <c r="M49" s="8">
        <v>5.1044486767526172</v>
      </c>
      <c r="N49" s="8">
        <v>3.6698894857876638</v>
      </c>
      <c r="O49" s="8">
        <v>2.7198223492930449</v>
      </c>
      <c r="P49" s="8">
        <v>3.6769648920263824</v>
      </c>
      <c r="Q49" s="8">
        <v>6.2436397069091738</v>
      </c>
    </row>
    <row r="50" spans="1:17" x14ac:dyDescent="0.2">
      <c r="A50" t="s">
        <v>1664</v>
      </c>
      <c r="B50" s="8">
        <v>42.800559999999997</v>
      </c>
      <c r="C50" s="8">
        <v>4441.1076784113511</v>
      </c>
      <c r="D50" s="8">
        <v>1.8720192753256157</v>
      </c>
      <c r="E50" s="8">
        <v>1642.4514393470024</v>
      </c>
      <c r="F50" s="8">
        <v>3743.3564633137426</v>
      </c>
      <c r="G50" s="8">
        <v>763.64677370929849</v>
      </c>
      <c r="H50" s="8">
        <v>210.37704643922976</v>
      </c>
      <c r="I50" s="8">
        <v>7.15356655248649E-2</v>
      </c>
      <c r="J50" s="8">
        <v>49.588262177939193</v>
      </c>
      <c r="K50" s="8">
        <v>139.3438851341885</v>
      </c>
      <c r="L50" s="8">
        <v>45.846475667863167</v>
      </c>
      <c r="M50" s="8">
        <v>4.7370399835584411</v>
      </c>
      <c r="N50" s="8">
        <v>3.8213103074177543</v>
      </c>
      <c r="O50" s="8">
        <v>3.0191615404869592</v>
      </c>
      <c r="P50" s="8">
        <v>3.7224316332096432</v>
      </c>
      <c r="Q50" s="8">
        <v>6.0036233041581326</v>
      </c>
    </row>
    <row r="51" spans="1:17" x14ac:dyDescent="0.2">
      <c r="A51" t="s">
        <v>1665</v>
      </c>
      <c r="B51" s="8">
        <v>43.00797</v>
      </c>
      <c r="C51" s="8">
        <v>4664.3338302565871</v>
      </c>
      <c r="D51" s="8">
        <v>2.3180407679260506</v>
      </c>
      <c r="E51" s="8">
        <v>1932.4209239179213</v>
      </c>
      <c r="F51" s="8">
        <v>3724.7283756533675</v>
      </c>
      <c r="G51" s="8">
        <v>589.19498809186928</v>
      </c>
      <c r="H51" s="8">
        <v>282.41506688281976</v>
      </c>
      <c r="I51" s="8">
        <v>8.2287620453914856E-2</v>
      </c>
      <c r="J51" s="8">
        <v>57.727578113186382</v>
      </c>
      <c r="K51" s="8">
        <v>142.66735543602601</v>
      </c>
      <c r="L51" s="8">
        <v>35.533912504003361</v>
      </c>
      <c r="M51" s="8">
        <v>6.0547781775577585</v>
      </c>
      <c r="N51" s="8">
        <v>3.5498780518660822</v>
      </c>
      <c r="O51" s="8">
        <v>2.9873190358623098</v>
      </c>
      <c r="P51" s="8">
        <v>3.8302754200432201</v>
      </c>
      <c r="Q51" s="8">
        <v>6.0309257923393593</v>
      </c>
    </row>
    <row r="52" spans="1:17" x14ac:dyDescent="0.2">
      <c r="A52" t="s">
        <v>1666</v>
      </c>
      <c r="B52" s="8">
        <v>43.210349999999998</v>
      </c>
      <c r="C52" s="8">
        <v>4616.0171058637598</v>
      </c>
      <c r="D52" s="8">
        <v>2.2580443412295899</v>
      </c>
      <c r="E52" s="8">
        <v>1847.9316812079592</v>
      </c>
      <c r="F52" s="8">
        <v>3609.9851665052165</v>
      </c>
      <c r="G52" s="8">
        <v>561.48847170287081</v>
      </c>
      <c r="H52" s="8">
        <v>218.69209381654446</v>
      </c>
      <c r="I52" s="8">
        <v>9.8258606190731221E-2</v>
      </c>
      <c r="J52" s="8">
        <v>68.544643210992461</v>
      </c>
      <c r="K52" s="8">
        <v>157.6183562928025</v>
      </c>
      <c r="L52" s="8">
        <v>44.372887144538474</v>
      </c>
      <c r="M52" s="8">
        <v>4.737679449643684</v>
      </c>
      <c r="N52" s="8">
        <v>4.3514914387033574</v>
      </c>
      <c r="O52" s="8">
        <v>3.7092628427792351</v>
      </c>
      <c r="P52" s="8">
        <v>4.3661773947229525</v>
      </c>
      <c r="Q52" s="8">
        <v>7.9027245225472376</v>
      </c>
    </row>
    <row r="53" spans="1:17" x14ac:dyDescent="0.2">
      <c r="A53" t="s">
        <v>1667</v>
      </c>
      <c r="B53" s="8">
        <v>43.369819999999997</v>
      </c>
      <c r="C53" s="8">
        <v>5282.6065713995622</v>
      </c>
      <c r="D53" s="8">
        <v>2.2451466424069486</v>
      </c>
      <c r="E53" s="8">
        <v>1922.6572965035145</v>
      </c>
      <c r="F53" s="8">
        <v>3852.5868725140299</v>
      </c>
      <c r="G53" s="8">
        <v>572.68879436670716</v>
      </c>
      <c r="H53" s="8">
        <v>743.82414659684878</v>
      </c>
      <c r="I53" s="8">
        <v>0.32020519610924963</v>
      </c>
      <c r="J53" s="8">
        <v>286.27365120224863</v>
      </c>
      <c r="K53" s="8">
        <v>560.3660185686698</v>
      </c>
      <c r="L53" s="8">
        <v>92.078073554339454</v>
      </c>
      <c r="M53" s="8">
        <v>14.080627367254072</v>
      </c>
      <c r="N53" s="8">
        <v>14.26210609414662</v>
      </c>
      <c r="O53" s="8">
        <v>14.889478833427939</v>
      </c>
      <c r="P53" s="8">
        <v>14.545188391897298</v>
      </c>
      <c r="Q53" s="8">
        <v>16.078204159060171</v>
      </c>
    </row>
    <row r="54" spans="1:17" x14ac:dyDescent="0.2">
      <c r="A54" t="s">
        <v>1668</v>
      </c>
      <c r="B54" s="8">
        <v>43.808880000000002</v>
      </c>
      <c r="C54" s="8">
        <v>5018.8748559890628</v>
      </c>
      <c r="D54" s="8">
        <v>2.2454577371291311</v>
      </c>
      <c r="E54" s="8">
        <v>1834.3237570465278</v>
      </c>
      <c r="F54" s="8">
        <v>3600.1939374984513</v>
      </c>
      <c r="G54" s="8">
        <v>546.93731701090246</v>
      </c>
      <c r="H54" s="8">
        <v>229.76958816997211</v>
      </c>
      <c r="I54" s="8">
        <v>9.3646029725679814E-2</v>
      </c>
      <c r="J54" s="8">
        <v>79.711979650847624</v>
      </c>
      <c r="K54" s="8">
        <v>167.39676057744603</v>
      </c>
      <c r="L54" s="8">
        <v>36.941949834779919</v>
      </c>
      <c r="M54" s="8">
        <v>4.5781095317765548</v>
      </c>
      <c r="N54" s="8">
        <v>4.1704650315711751</v>
      </c>
      <c r="O54" s="8">
        <v>4.3455785460246714</v>
      </c>
      <c r="P54" s="8">
        <v>4.6496595317795446</v>
      </c>
      <c r="Q54" s="8">
        <v>6.7543297350185254</v>
      </c>
    </row>
    <row r="55" spans="1:17" x14ac:dyDescent="0.2">
      <c r="A55" t="s">
        <v>1669</v>
      </c>
      <c r="B55" s="8">
        <v>43.53436</v>
      </c>
      <c r="C55" s="8">
        <v>4937.4450768688785</v>
      </c>
      <c r="D55" s="8">
        <v>2.2259464102572291</v>
      </c>
      <c r="E55" s="8">
        <v>1848.3868688919831</v>
      </c>
      <c r="F55" s="8">
        <v>3588.5863916204394</v>
      </c>
      <c r="G55" s="8">
        <v>532.46520791348087</v>
      </c>
      <c r="H55" s="8">
        <v>267.90687801608465</v>
      </c>
      <c r="I55" s="8">
        <v>6.9579297463109299E-2</v>
      </c>
      <c r="J55" s="8">
        <v>39.626511431829258</v>
      </c>
      <c r="K55" s="8">
        <v>125.63128189158201</v>
      </c>
      <c r="L55" s="8">
        <v>31.136243165273527</v>
      </c>
      <c r="M55" s="8">
        <v>5.4260224436963256</v>
      </c>
      <c r="N55" s="8">
        <v>3.1258298556733335</v>
      </c>
      <c r="O55" s="8">
        <v>2.1438429421208451</v>
      </c>
      <c r="P55" s="8">
        <v>3.500857111450304</v>
      </c>
      <c r="Q55" s="8">
        <v>5.8475638788277013</v>
      </c>
    </row>
    <row r="56" spans="1:17" x14ac:dyDescent="0.2">
      <c r="A56" t="s">
        <v>1670</v>
      </c>
      <c r="B56" s="8">
        <v>43.443750000000001</v>
      </c>
      <c r="C56" s="8">
        <v>4525.2807356598278</v>
      </c>
      <c r="D56" s="8">
        <v>2.1926571835480386</v>
      </c>
      <c r="E56" s="8">
        <v>1786.1341672342833</v>
      </c>
      <c r="F56" s="8">
        <v>3552.7795069995682</v>
      </c>
      <c r="G56" s="8">
        <v>534.17420664565429</v>
      </c>
      <c r="H56" s="8">
        <v>300.32511113214377</v>
      </c>
      <c r="I56" s="8">
        <v>0.13197174632128128</v>
      </c>
      <c r="J56" s="8">
        <v>123.93418583674013</v>
      </c>
      <c r="K56" s="8">
        <v>215.25952021352862</v>
      </c>
      <c r="L56" s="8">
        <v>41.676645910675582</v>
      </c>
      <c r="M56" s="8">
        <v>6.6366072885940763</v>
      </c>
      <c r="N56" s="8">
        <v>6.0188043672076352</v>
      </c>
      <c r="O56" s="8">
        <v>6.9386828890152437</v>
      </c>
      <c r="P56" s="8">
        <v>6.0589045784978062</v>
      </c>
      <c r="Q56" s="8">
        <v>7.802070072305435</v>
      </c>
    </row>
    <row r="57" spans="1:17" x14ac:dyDescent="0.2">
      <c r="A57" t="s">
        <v>1671</v>
      </c>
      <c r="B57" s="8">
        <v>43.918880000000001</v>
      </c>
      <c r="C57" s="8">
        <v>4040.0601156389866</v>
      </c>
      <c r="D57" s="8">
        <v>2.035771982142323</v>
      </c>
      <c r="E57" s="8">
        <v>1643.8200521184497</v>
      </c>
      <c r="F57" s="8">
        <v>3482.6437568271945</v>
      </c>
      <c r="G57" s="8">
        <v>506.53917402594925</v>
      </c>
      <c r="H57" s="8">
        <v>281.34259316948629</v>
      </c>
      <c r="I57" s="8">
        <v>9.1189551784922759E-2</v>
      </c>
      <c r="J57" s="8">
        <v>83.647162135784399</v>
      </c>
      <c r="K57" s="8">
        <v>172.49685227194317</v>
      </c>
      <c r="L57" s="8">
        <v>34.428242209083017</v>
      </c>
      <c r="M57" s="8">
        <v>6.9638219510748156</v>
      </c>
      <c r="N57" s="8">
        <v>4.4793597998612986</v>
      </c>
      <c r="O57" s="8">
        <v>5.0885838768048437</v>
      </c>
      <c r="P57" s="8">
        <v>4.9530432716176982</v>
      </c>
      <c r="Q57" s="8">
        <v>6.7967580740989852</v>
      </c>
    </row>
    <row r="58" spans="1:17" x14ac:dyDescent="0.2">
      <c r="A58" t="s">
        <v>1672</v>
      </c>
      <c r="B58" s="8">
        <v>44.076749999999997</v>
      </c>
      <c r="C58" s="8">
        <v>3904.6201778673662</v>
      </c>
      <c r="D58" s="8">
        <v>2.0782586028186789</v>
      </c>
      <c r="E58" s="8">
        <v>1708.1749713051104</v>
      </c>
      <c r="F58" s="8">
        <v>3615.1325938380846</v>
      </c>
      <c r="G58" s="8">
        <v>531.77789901452536</v>
      </c>
      <c r="H58" s="8">
        <v>229.74668867321094</v>
      </c>
      <c r="I58" s="8">
        <v>7.4377633192810058E-2</v>
      </c>
      <c r="J58" s="8">
        <v>72.944714577260058</v>
      </c>
      <c r="K58" s="8">
        <v>151.23536071211765</v>
      </c>
      <c r="L58" s="8">
        <v>31.70738031611279</v>
      </c>
      <c r="M58" s="8">
        <v>5.883970225208806</v>
      </c>
      <c r="N58" s="8">
        <v>3.5788439942908901</v>
      </c>
      <c r="O58" s="8">
        <v>4.2703303702856346</v>
      </c>
      <c r="P58" s="8">
        <v>4.183397338451571</v>
      </c>
      <c r="Q58" s="8">
        <v>5.9625231463872312</v>
      </c>
    </row>
    <row r="59" spans="1:17" x14ac:dyDescent="0.2">
      <c r="A59" t="s">
        <v>1673</v>
      </c>
      <c r="B59" s="8">
        <v>43.947429999999997</v>
      </c>
      <c r="C59" s="8">
        <v>4595.228733153328</v>
      </c>
      <c r="D59" s="8">
        <v>2.1478496357835897</v>
      </c>
      <c r="E59" s="8">
        <v>1701.9360832164155</v>
      </c>
      <c r="F59" s="8">
        <v>3288.6457927873898</v>
      </c>
      <c r="G59" s="8">
        <v>499.56869949516749</v>
      </c>
      <c r="H59" s="8">
        <v>208.87232525533744</v>
      </c>
      <c r="I59" s="8">
        <v>8.8163029397382506E-2</v>
      </c>
      <c r="J59" s="8">
        <v>71.334945233092654</v>
      </c>
      <c r="K59" s="8">
        <v>144.65383540883636</v>
      </c>
      <c r="L59" s="8">
        <v>37.097314321299109</v>
      </c>
      <c r="M59" s="8">
        <v>4.5454173749476343</v>
      </c>
      <c r="N59" s="8">
        <v>4.10471142525852</v>
      </c>
      <c r="O59" s="8">
        <v>4.191399779143282</v>
      </c>
      <c r="P59" s="8">
        <v>4.3985836275250145</v>
      </c>
      <c r="Q59" s="8">
        <v>7.4258684258616094</v>
      </c>
    </row>
    <row r="60" spans="1:17" x14ac:dyDescent="0.2">
      <c r="A60" t="s">
        <v>1674</v>
      </c>
      <c r="B60" s="8">
        <v>43.98536</v>
      </c>
      <c r="C60" s="8">
        <v>3527.6912617394059</v>
      </c>
      <c r="D60" s="8">
        <v>1.8407354175032882</v>
      </c>
      <c r="E60" s="8">
        <v>1533.3131891183325</v>
      </c>
      <c r="F60" s="8">
        <v>3489.1171548491211</v>
      </c>
      <c r="G60" s="8">
        <v>653.07676601526884</v>
      </c>
      <c r="H60" s="8">
        <v>271.79354178961847</v>
      </c>
      <c r="I60" s="8">
        <v>6.2227958287656614E-2</v>
      </c>
      <c r="J60" s="8">
        <v>37.176107959141468</v>
      </c>
      <c r="K60" s="8">
        <v>148.35708222077398</v>
      </c>
      <c r="L60" s="8">
        <v>35.586099497217944</v>
      </c>
      <c r="M60" s="8">
        <v>7.7045728104790188</v>
      </c>
      <c r="N60" s="8">
        <v>3.3806030837425038</v>
      </c>
      <c r="O60" s="8">
        <v>2.4245606326857483</v>
      </c>
      <c r="P60" s="8">
        <v>4.2519948639325449</v>
      </c>
      <c r="Q60" s="8">
        <v>5.4489918106175512</v>
      </c>
    </row>
    <row r="61" spans="1:17" x14ac:dyDescent="0.2">
      <c r="A61" t="s">
        <v>1675</v>
      </c>
      <c r="B61" s="8">
        <v>43.942740000000001</v>
      </c>
      <c r="C61" s="8">
        <v>4463.0194347353136</v>
      </c>
      <c r="D61" s="8">
        <v>1.5472130388357823</v>
      </c>
      <c r="E61" s="8">
        <v>1900.7707356450449</v>
      </c>
      <c r="F61" s="8">
        <v>3653.8142452008237</v>
      </c>
      <c r="G61" s="8">
        <v>713.28543788310731</v>
      </c>
      <c r="H61" s="8">
        <v>238.45849295932089</v>
      </c>
      <c r="I61" s="8">
        <v>5.987452445738186E-2</v>
      </c>
      <c r="J61" s="8">
        <v>63.970277685792965</v>
      </c>
      <c r="K61" s="8">
        <v>140.3471048091406</v>
      </c>
      <c r="L61" s="8">
        <v>46.463048166298115</v>
      </c>
      <c r="M61" s="8">
        <v>5.3429857621371308</v>
      </c>
      <c r="N61" s="8">
        <v>3.8698306538597369</v>
      </c>
      <c r="O61" s="8">
        <v>3.3654915075322873</v>
      </c>
      <c r="P61" s="8">
        <v>3.8411122019539543</v>
      </c>
      <c r="Q61" s="8">
        <v>6.5139487922522887</v>
      </c>
    </row>
    <row r="62" spans="1:17" x14ac:dyDescent="0.2">
      <c r="A62" t="s">
        <v>1676</v>
      </c>
      <c r="B62" s="8">
        <v>44.33896</v>
      </c>
      <c r="C62" s="8">
        <v>3985.2505600242916</v>
      </c>
      <c r="D62" s="8">
        <v>1.9156988641530317</v>
      </c>
      <c r="E62" s="8">
        <v>1645.5013834868669</v>
      </c>
      <c r="F62" s="8">
        <v>3350.1470728250738</v>
      </c>
      <c r="G62" s="8">
        <v>476.63850551111949</v>
      </c>
      <c r="H62" s="8">
        <v>201.63357866274342</v>
      </c>
      <c r="I62" s="8">
        <v>6.1187902113978537E-2</v>
      </c>
      <c r="J62" s="8">
        <v>35.565157999638515</v>
      </c>
      <c r="K62" s="8">
        <v>118.48158212860569</v>
      </c>
      <c r="L62" s="8">
        <v>26.36528533904826</v>
      </c>
      <c r="M62" s="8">
        <v>5.0594956484119882</v>
      </c>
      <c r="N62" s="8">
        <v>3.1940250766412035</v>
      </c>
      <c r="O62" s="8">
        <v>2.1613569187207169</v>
      </c>
      <c r="P62" s="8">
        <v>3.5366083802611659</v>
      </c>
      <c r="Q62" s="8">
        <v>5.5315055401945878</v>
      </c>
    </row>
    <row r="63" spans="1:17" x14ac:dyDescent="0.2">
      <c r="A63" t="s">
        <v>1677</v>
      </c>
      <c r="B63" s="8">
        <v>43.847389999999997</v>
      </c>
      <c r="C63" s="8">
        <v>3680.4964557610219</v>
      </c>
      <c r="D63" s="8">
        <v>1.7635307092720538</v>
      </c>
      <c r="E63" s="8">
        <v>1631.468892672242</v>
      </c>
      <c r="F63" s="8">
        <v>3335.2671348003678</v>
      </c>
      <c r="G63" s="8">
        <v>471.89792817595844</v>
      </c>
      <c r="H63" s="8">
        <v>229.92569421843442</v>
      </c>
      <c r="I63" s="8">
        <v>5.8600454617210203E-2</v>
      </c>
      <c r="J63" s="8">
        <v>47.192059572740114</v>
      </c>
      <c r="K63" s="8">
        <v>119.02140523767095</v>
      </c>
      <c r="L63" s="8">
        <v>26.992261464484137</v>
      </c>
      <c r="M63" s="8">
        <v>6.2471380418947406</v>
      </c>
      <c r="N63" s="8">
        <v>3.3229052552988527</v>
      </c>
      <c r="O63" s="8">
        <v>2.8926116694411825</v>
      </c>
      <c r="P63" s="8">
        <v>3.5685718842666247</v>
      </c>
      <c r="Q63" s="8">
        <v>5.7199364211701784</v>
      </c>
    </row>
    <row r="64" spans="1:17" x14ac:dyDescent="0.2">
      <c r="A64" t="s">
        <v>1678</v>
      </c>
      <c r="B64" s="8">
        <v>42.942120000000003</v>
      </c>
      <c r="C64" s="8">
        <v>3889.9698578296138</v>
      </c>
      <c r="D64" s="8">
        <v>1.626965991382171</v>
      </c>
      <c r="E64" s="8">
        <v>1641.2449444610827</v>
      </c>
      <c r="F64" s="8">
        <v>3340.9557172234317</v>
      </c>
      <c r="G64" s="8">
        <v>494.83400395456533</v>
      </c>
      <c r="H64" s="8">
        <v>190.94774704149924</v>
      </c>
      <c r="I64" s="8">
        <v>6.2439661477042718E-2</v>
      </c>
      <c r="J64" s="8">
        <v>45.485904688882599</v>
      </c>
      <c r="K64" s="8">
        <v>144.86295052447963</v>
      </c>
      <c r="L64" s="8">
        <v>31.966689739673367</v>
      </c>
      <c r="M64" s="8">
        <v>4.9087204790845709</v>
      </c>
      <c r="N64" s="8">
        <v>3.8377975819886556</v>
      </c>
      <c r="O64" s="8">
        <v>2.7714269489383438</v>
      </c>
      <c r="P64" s="8">
        <v>4.3359733796433222</v>
      </c>
      <c r="Q64" s="8">
        <v>6.4600834793496693</v>
      </c>
    </row>
    <row r="65" spans="1:17" x14ac:dyDescent="0.2">
      <c r="A65" t="s">
        <v>1679</v>
      </c>
      <c r="B65" s="8">
        <v>43.582700000000003</v>
      </c>
      <c r="C65" s="8">
        <v>5199.8835201462489</v>
      </c>
      <c r="D65" s="8">
        <v>1.9321754214517928</v>
      </c>
      <c r="E65" s="8">
        <v>1634.8721564611692</v>
      </c>
      <c r="F65" s="8">
        <v>3822.4701952403448</v>
      </c>
      <c r="G65" s="8">
        <v>617.99278738923613</v>
      </c>
      <c r="H65" s="8">
        <v>314.25571920319283</v>
      </c>
      <c r="I65" s="8">
        <v>6.0231265086235358E-2</v>
      </c>
      <c r="J65" s="8">
        <v>36.770223953740071</v>
      </c>
      <c r="K65" s="8">
        <v>134.88274597213046</v>
      </c>
      <c r="L65" s="8">
        <v>37.850582408982838</v>
      </c>
      <c r="M65" s="8">
        <v>6.04351459000286</v>
      </c>
      <c r="N65" s="8">
        <v>3.1172772625882463</v>
      </c>
      <c r="O65" s="8">
        <v>2.2491192236910189</v>
      </c>
      <c r="P65" s="8">
        <v>3.5286801226098103</v>
      </c>
      <c r="Q65" s="8">
        <v>6.1247611916129134</v>
      </c>
    </row>
    <row r="66" spans="1:17" x14ac:dyDescent="0.2">
      <c r="A66" t="s">
        <v>1680</v>
      </c>
      <c r="B66" s="8">
        <v>43.712420000000002</v>
      </c>
      <c r="C66" s="8">
        <v>3169.3064160492718</v>
      </c>
      <c r="D66" s="8">
        <v>2.5477583077374732</v>
      </c>
      <c r="E66" s="8">
        <v>1745.1415303329088</v>
      </c>
      <c r="F66" s="8">
        <v>3723.5861640936937</v>
      </c>
      <c r="G66" s="8">
        <v>729.8370811064209</v>
      </c>
      <c r="H66" s="8">
        <v>191.18446069827749</v>
      </c>
      <c r="I66" s="8">
        <v>9.3183314098690642E-2</v>
      </c>
      <c r="J66" s="8">
        <v>51.153203670101</v>
      </c>
      <c r="K66" s="8">
        <v>143.19604776124038</v>
      </c>
      <c r="L66" s="8">
        <v>41.753890660352539</v>
      </c>
      <c r="M66" s="8">
        <v>6.032375403341411</v>
      </c>
      <c r="N66" s="8">
        <v>3.6574628690521949</v>
      </c>
      <c r="O66" s="8">
        <v>2.9311779463722267</v>
      </c>
      <c r="P66" s="8">
        <v>3.8456488302075784</v>
      </c>
      <c r="Q66" s="8">
        <v>5.7209878397867007</v>
      </c>
    </row>
    <row r="67" spans="1:17" x14ac:dyDescent="0.2">
      <c r="A67" t="s">
        <v>1681</v>
      </c>
      <c r="B67" s="8">
        <v>43.46622</v>
      </c>
      <c r="C67" s="8">
        <v>4812.7091519208125</v>
      </c>
      <c r="D67" s="8">
        <v>2.2125009069462269</v>
      </c>
      <c r="E67" s="8">
        <v>1710.2525071424009</v>
      </c>
      <c r="F67" s="8">
        <v>3352.0834160850118</v>
      </c>
      <c r="G67" s="8">
        <v>532.22520352677157</v>
      </c>
      <c r="H67" s="8">
        <v>248.99705505696937</v>
      </c>
      <c r="I67" s="8">
        <v>7.648753139785798E-2</v>
      </c>
      <c r="J67" s="8">
        <v>56.280618285003442</v>
      </c>
      <c r="K67" s="8">
        <v>125.62640552932135</v>
      </c>
      <c r="L67" s="8">
        <v>31.406684705041453</v>
      </c>
      <c r="M67" s="8">
        <v>5.1737399289460804</v>
      </c>
      <c r="N67" s="8">
        <v>3.4570621488887352</v>
      </c>
      <c r="O67" s="8">
        <v>3.2907782944309605</v>
      </c>
      <c r="P67" s="8">
        <v>3.7477111973556974</v>
      </c>
      <c r="Q67" s="8">
        <v>5.9010141753765444</v>
      </c>
    </row>
    <row r="68" spans="1:17" x14ac:dyDescent="0.2">
      <c r="A68" t="s">
        <v>1682</v>
      </c>
      <c r="B68" s="8">
        <v>43.372810000000001</v>
      </c>
      <c r="C68" s="8">
        <v>4728.2692569182373</v>
      </c>
      <c r="D68" s="8">
        <v>1.802592297037102</v>
      </c>
      <c r="E68" s="8">
        <v>1459.5575466319351</v>
      </c>
      <c r="F68" s="8">
        <v>3023.4614327365002</v>
      </c>
      <c r="G68" s="8">
        <v>608.45376367910785</v>
      </c>
      <c r="H68" s="8">
        <v>346.5186081487758</v>
      </c>
      <c r="I68" s="8">
        <v>9.4730748134966236E-2</v>
      </c>
      <c r="J68" s="8">
        <v>99.480306816154396</v>
      </c>
      <c r="K68" s="8">
        <v>170.99100925846025</v>
      </c>
      <c r="L68" s="8">
        <v>41.265892136825173</v>
      </c>
      <c r="M68" s="8">
        <v>7.3286564135864722</v>
      </c>
      <c r="N68" s="8">
        <v>5.2552509122930333</v>
      </c>
      <c r="O68" s="8">
        <v>6.8157851703562127</v>
      </c>
      <c r="P68" s="8">
        <v>5.655471818064445</v>
      </c>
      <c r="Q68" s="8">
        <v>6.7820916888252452</v>
      </c>
    </row>
    <row r="69" spans="1:17" x14ac:dyDescent="0.2">
      <c r="A69" t="s">
        <v>1683</v>
      </c>
      <c r="B69" s="8">
        <v>42.813450000000003</v>
      </c>
      <c r="C69" s="8">
        <v>5399.7947287526813</v>
      </c>
      <c r="D69" s="8">
        <v>1.9726279110828022</v>
      </c>
      <c r="E69" s="8">
        <v>1619.2405064093343</v>
      </c>
      <c r="F69" s="8">
        <v>3107.2880186178922</v>
      </c>
      <c r="G69" s="8">
        <v>617.41113971421044</v>
      </c>
      <c r="H69" s="8">
        <v>259.12267234974502</v>
      </c>
      <c r="I69" s="8">
        <v>7.2218906709983294E-2</v>
      </c>
      <c r="J69" s="8">
        <v>43.784739949838013</v>
      </c>
      <c r="K69" s="8">
        <v>135.51784614587388</v>
      </c>
      <c r="L69" s="8">
        <v>40.495855663110902</v>
      </c>
      <c r="M69" s="8">
        <v>4.798750422307271</v>
      </c>
      <c r="N69" s="8">
        <v>3.6610506372862459</v>
      </c>
      <c r="O69" s="8">
        <v>2.7040294370433378</v>
      </c>
      <c r="P69" s="8">
        <v>4.3612901454224255</v>
      </c>
      <c r="Q69" s="8">
        <v>6.5589771642046779</v>
      </c>
    </row>
    <row r="70" spans="1:17" x14ac:dyDescent="0.2">
      <c r="A70" t="s">
        <v>1684</v>
      </c>
      <c r="B70" s="8">
        <v>42.820210000000003</v>
      </c>
      <c r="C70" s="8">
        <v>5512.9492858054282</v>
      </c>
      <c r="D70" s="8">
        <v>2.0598934890587639</v>
      </c>
      <c r="E70" s="8">
        <v>1676.2894540831217</v>
      </c>
      <c r="F70" s="8">
        <v>3261.9999515986751</v>
      </c>
      <c r="G70" s="8">
        <v>608.73976150749672</v>
      </c>
      <c r="H70" s="8">
        <v>291.91260841696766</v>
      </c>
      <c r="I70" s="8">
        <v>6.4433755764955913E-2</v>
      </c>
      <c r="J70" s="8">
        <v>51.773397045774857</v>
      </c>
      <c r="K70" s="8">
        <v>123.69781575361804</v>
      </c>
      <c r="L70" s="8">
        <v>34.183129475665261</v>
      </c>
      <c r="M70" s="8">
        <v>5.2950352575993263</v>
      </c>
      <c r="N70" s="8">
        <v>3.1280139534980473</v>
      </c>
      <c r="O70" s="8">
        <v>3.0885714230119818</v>
      </c>
      <c r="P70" s="8">
        <v>3.7920851498785253</v>
      </c>
      <c r="Q70" s="8">
        <v>5.6153929211085867</v>
      </c>
    </row>
    <row r="71" spans="1:17" x14ac:dyDescent="0.2">
      <c r="A71" t="s">
        <v>1685</v>
      </c>
      <c r="B71" s="8">
        <v>45.453719999999997</v>
      </c>
      <c r="C71" s="8">
        <v>3064.5493232113549</v>
      </c>
      <c r="D71" s="8">
        <v>2.0066877027817354</v>
      </c>
      <c r="E71" s="8">
        <v>1755.2069996063665</v>
      </c>
      <c r="F71" s="8">
        <v>2687.2973188056153</v>
      </c>
      <c r="G71" s="8">
        <v>435.9998949855422</v>
      </c>
      <c r="H71" s="8">
        <v>152.49220564744417</v>
      </c>
      <c r="I71" s="8">
        <v>6.459758792890602E-2</v>
      </c>
      <c r="J71" s="8">
        <v>39.447827663696764</v>
      </c>
      <c r="K71" s="8">
        <v>93.272896114563764</v>
      </c>
      <c r="L71" s="8">
        <v>24.695700397778761</v>
      </c>
      <c r="M71" s="8">
        <v>4.9760075484001973</v>
      </c>
      <c r="N71" s="8">
        <v>3.2191151537610341</v>
      </c>
      <c r="O71" s="8">
        <v>2.2474743817990457</v>
      </c>
      <c r="P71" s="8">
        <v>3.4708811511790381</v>
      </c>
      <c r="Q71" s="8">
        <v>5.6641528316417773</v>
      </c>
    </row>
    <row r="72" spans="1:17" x14ac:dyDescent="0.2">
      <c r="A72" t="s">
        <v>1686</v>
      </c>
      <c r="B72" s="8">
        <v>43.495570000000001</v>
      </c>
      <c r="C72" s="8">
        <v>2981.0976943222504</v>
      </c>
      <c r="D72" s="8">
        <v>1.943204654451574</v>
      </c>
      <c r="E72" s="8">
        <v>1862.7201585437178</v>
      </c>
      <c r="F72" s="8">
        <v>3325.9752651811928</v>
      </c>
      <c r="G72" s="8">
        <v>500.91465684110909</v>
      </c>
      <c r="H72" s="8">
        <v>200.72943067310138</v>
      </c>
      <c r="I72" s="8">
        <v>9.2675073360097698E-2</v>
      </c>
      <c r="J72" s="8">
        <v>109.90591193411933</v>
      </c>
      <c r="K72" s="8">
        <v>177.01749705822016</v>
      </c>
      <c r="L72" s="8">
        <v>35.763268021730262</v>
      </c>
      <c r="M72" s="8">
        <v>6.7334066594129851</v>
      </c>
      <c r="N72" s="8">
        <v>4.7691874938542256</v>
      </c>
      <c r="O72" s="8">
        <v>5.9002911108260196</v>
      </c>
      <c r="P72" s="8">
        <v>5.3222734068822541</v>
      </c>
      <c r="Q72" s="8">
        <v>7.1395930490958719</v>
      </c>
    </row>
    <row r="73" spans="1:17" x14ac:dyDescent="0.2">
      <c r="A73" t="s">
        <v>1687</v>
      </c>
      <c r="B73" s="8">
        <v>43.375480000000003</v>
      </c>
      <c r="C73" s="8">
        <v>4838.5992947736977</v>
      </c>
      <c r="D73" s="8">
        <v>2.138981481116963</v>
      </c>
      <c r="E73" s="8">
        <v>1630.718904479724</v>
      </c>
      <c r="F73" s="8">
        <v>3329.985142540987</v>
      </c>
      <c r="G73" s="8">
        <v>489.00086121082501</v>
      </c>
      <c r="H73" s="8">
        <v>253.88928778196168</v>
      </c>
      <c r="I73" s="8">
        <v>8.576796785734743E-2</v>
      </c>
      <c r="J73" s="8">
        <v>57.891117313922173</v>
      </c>
      <c r="K73" s="8">
        <v>142.08849472906482</v>
      </c>
      <c r="L73" s="8">
        <v>32.909282497473995</v>
      </c>
      <c r="M73" s="8">
        <v>5.2471649813241283</v>
      </c>
      <c r="N73" s="8">
        <v>4.009757382871773</v>
      </c>
      <c r="O73" s="8">
        <v>3.5500365608622269</v>
      </c>
      <c r="P73" s="8">
        <v>4.2669408014428072</v>
      </c>
      <c r="Q73" s="8">
        <v>6.7299027686754274</v>
      </c>
    </row>
    <row r="74" spans="1:17" x14ac:dyDescent="0.2">
      <c r="A74" t="s">
        <v>1688</v>
      </c>
      <c r="B74" s="8">
        <v>43.86103</v>
      </c>
      <c r="C74" s="8">
        <v>4552.2164406316906</v>
      </c>
      <c r="D74" s="8">
        <v>2.0576108892564871</v>
      </c>
      <c r="E74" s="8">
        <v>1598.7293047003564</v>
      </c>
      <c r="F74" s="8">
        <v>3160.8500542862148</v>
      </c>
      <c r="G74" s="8">
        <v>474.41497739350513</v>
      </c>
      <c r="H74" s="8">
        <v>336.25362313514063</v>
      </c>
      <c r="I74" s="8">
        <v>6.4821471094948679E-2</v>
      </c>
      <c r="J74" s="8">
        <v>29.17935951302054</v>
      </c>
      <c r="K74" s="8">
        <v>109.91972924653285</v>
      </c>
      <c r="L74" s="8">
        <v>27.497930242209176</v>
      </c>
      <c r="M74" s="8">
        <v>7.3865912906478632</v>
      </c>
      <c r="N74" s="8">
        <v>3.1503269852139906</v>
      </c>
      <c r="O74" s="8">
        <v>1.8251594830489153</v>
      </c>
      <c r="P74" s="8">
        <v>3.477536971343457</v>
      </c>
      <c r="Q74" s="8">
        <v>5.7961766707464051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A78A-E3ED-6C41-949F-BC7EC54BEB3A}">
  <dimension ref="A1:BB17"/>
  <sheetViews>
    <sheetView topLeftCell="C1" zoomScale="125" workbookViewId="0">
      <selection activeCell="J22" sqref="J22"/>
    </sheetView>
  </sheetViews>
  <sheetFormatPr baseColWidth="10" defaultColWidth="11.5" defaultRowHeight="15" x14ac:dyDescent="0.2"/>
  <cols>
    <col min="1" max="1" width="14.83203125" customWidth="1"/>
    <col min="2" max="2" width="23.33203125" customWidth="1"/>
    <col min="21" max="21" width="15.5" customWidth="1"/>
    <col min="32" max="32" width="11.5" style="1"/>
    <col min="40" max="40" width="9.1640625" bestFit="1" customWidth="1"/>
    <col min="41" max="41" width="5.5" bestFit="1" customWidth="1"/>
    <col min="42" max="42" width="7.6640625" bestFit="1" customWidth="1"/>
    <col min="43" max="43" width="6.83203125" bestFit="1" customWidth="1"/>
    <col min="44" max="44" width="7.5" style="1" bestFit="1" customWidth="1"/>
    <col min="45" max="45" width="9.1640625" bestFit="1" customWidth="1"/>
    <col min="46" max="46" width="9.33203125" bestFit="1" customWidth="1"/>
    <col min="47" max="47" width="7.6640625" bestFit="1" customWidth="1"/>
    <col min="48" max="48" width="6.83203125" bestFit="1" customWidth="1"/>
    <col min="49" max="49" width="7.5" style="1" bestFit="1" customWidth="1"/>
    <col min="50" max="50" width="9.1640625" bestFit="1" customWidth="1"/>
    <col min="51" max="51" width="9.33203125" bestFit="1" customWidth="1"/>
    <col min="52" max="53" width="6.83203125" bestFit="1" customWidth="1"/>
    <col min="54" max="54" width="7.5" bestFit="1" customWidth="1"/>
  </cols>
  <sheetData>
    <row r="1" spans="1:54" x14ac:dyDescent="0.2">
      <c r="A1" t="s">
        <v>1833</v>
      </c>
      <c r="C1" s="153" t="s">
        <v>1258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5"/>
      <c r="V1" s="153" t="s">
        <v>1259</v>
      </c>
      <c r="W1" s="154"/>
      <c r="X1" s="154"/>
      <c r="Y1" s="154"/>
      <c r="Z1" s="154"/>
      <c r="AA1" s="155"/>
      <c r="AB1" s="153" t="s">
        <v>0</v>
      </c>
      <c r="AC1" s="154"/>
      <c r="AD1" s="154"/>
      <c r="AE1" s="154"/>
      <c r="AF1" s="155"/>
      <c r="AG1" s="153" t="s">
        <v>1</v>
      </c>
      <c r="AH1" s="154"/>
      <c r="AI1" s="154"/>
      <c r="AJ1" s="154"/>
      <c r="AK1" s="155"/>
      <c r="AL1" s="156" t="s">
        <v>1260</v>
      </c>
      <c r="AM1" s="152"/>
      <c r="AN1" s="152" t="s">
        <v>1299</v>
      </c>
      <c r="AO1" s="152"/>
      <c r="AP1" s="152"/>
      <c r="AQ1" s="152"/>
      <c r="AR1" s="152"/>
      <c r="AS1" s="152" t="s">
        <v>1301</v>
      </c>
      <c r="AT1" s="152"/>
      <c r="AU1" s="152"/>
      <c r="AV1" s="152"/>
      <c r="AW1" s="152"/>
      <c r="AX1" s="152" t="s">
        <v>1347</v>
      </c>
      <c r="AY1" s="152"/>
      <c r="AZ1" s="152"/>
      <c r="BA1" s="152"/>
      <c r="BB1" s="152"/>
    </row>
    <row r="2" spans="1:5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34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439</v>
      </c>
      <c r="V2" t="s">
        <v>31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35</v>
      </c>
      <c r="AC2" t="s">
        <v>36</v>
      </c>
      <c r="AD2" t="s">
        <v>37</v>
      </c>
      <c r="AE2" t="s">
        <v>38</v>
      </c>
      <c r="AF2" s="1" t="s">
        <v>39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33</v>
      </c>
      <c r="AM2" t="s">
        <v>32</v>
      </c>
      <c r="AN2" t="s">
        <v>35</v>
      </c>
      <c r="AO2" t="s">
        <v>36</v>
      </c>
      <c r="AP2" t="s">
        <v>37</v>
      </c>
      <c r="AQ2" t="s">
        <v>38</v>
      </c>
      <c r="AR2" s="1" t="s">
        <v>39</v>
      </c>
      <c r="AS2" t="s">
        <v>35</v>
      </c>
      <c r="AT2" t="s">
        <v>1302</v>
      </c>
      <c r="AU2" t="s">
        <v>37</v>
      </c>
      <c r="AV2" t="s">
        <v>38</v>
      </c>
      <c r="AW2" s="1" t="s">
        <v>39</v>
      </c>
      <c r="AX2" t="s">
        <v>35</v>
      </c>
      <c r="AY2" t="s">
        <v>1302</v>
      </c>
      <c r="AZ2" t="s">
        <v>37</v>
      </c>
      <c r="BA2" t="s">
        <v>38</v>
      </c>
      <c r="BB2" s="1" t="s">
        <v>39</v>
      </c>
    </row>
    <row r="3" spans="1:54" x14ac:dyDescent="0.2">
      <c r="A3" t="s">
        <v>554</v>
      </c>
      <c r="B3" t="s">
        <v>1025</v>
      </c>
      <c r="C3" s="8">
        <v>5.0531100000000002</v>
      </c>
      <c r="D3" s="8">
        <v>4.2693199999999996</v>
      </c>
      <c r="E3" s="8">
        <v>15.8186</v>
      </c>
      <c r="F3" s="8">
        <v>42.822220000000002</v>
      </c>
      <c r="G3" s="8">
        <v>1.9400500000000001</v>
      </c>
      <c r="H3" s="8">
        <v>10.33928</v>
      </c>
      <c r="I3" s="8">
        <v>0.22337000000000001</v>
      </c>
      <c r="J3" s="8">
        <v>12.3864</v>
      </c>
      <c r="K3" s="8">
        <v>7.4700000000000001E-3</v>
      </c>
      <c r="L3" s="8">
        <v>4.02074</v>
      </c>
      <c r="M3" s="8">
        <v>6.4549999999999996E-2</v>
      </c>
      <c r="N3" s="8">
        <v>7.5340000000000004E-2</v>
      </c>
      <c r="O3" s="8">
        <f>N3*5003</f>
        <v>376.92601999999999</v>
      </c>
      <c r="P3" s="8">
        <v>1.20852</v>
      </c>
      <c r="Q3" s="8"/>
      <c r="R3" s="8">
        <v>98.228939999999994</v>
      </c>
      <c r="S3" s="8">
        <v>6</v>
      </c>
      <c r="T3" s="8" t="s">
        <v>1261</v>
      </c>
      <c r="U3" s="8" t="s">
        <v>1262</v>
      </c>
      <c r="V3" s="8">
        <v>42.822220000000002</v>
      </c>
      <c r="W3" s="8">
        <v>9.8242570145176522</v>
      </c>
      <c r="X3" s="8">
        <v>8.7111718812140956E-2</v>
      </c>
      <c r="Y3" s="8">
        <v>1403.9754193484298</v>
      </c>
      <c r="Z3" s="8">
        <v>294.13950532704666</v>
      </c>
      <c r="AA3" s="8">
        <v>501.34471084653615</v>
      </c>
      <c r="AB3" s="8">
        <v>7.915755884978025</v>
      </c>
      <c r="AC3" s="8">
        <v>3.5299403924022093E-3</v>
      </c>
      <c r="AD3" s="8">
        <v>29.93012613969924</v>
      </c>
      <c r="AE3" s="8">
        <v>11.491958503304554</v>
      </c>
      <c r="AF3" s="94">
        <v>28.801015404109446</v>
      </c>
      <c r="AG3" s="8">
        <v>80.573583053462798</v>
      </c>
      <c r="AH3" s="8">
        <v>4.0521992224888042</v>
      </c>
      <c r="AI3" s="8">
        <v>2.1318126889706872</v>
      </c>
      <c r="AJ3" s="8">
        <v>3.9069755320785355</v>
      </c>
      <c r="AK3" s="8">
        <v>5.7447530174354551</v>
      </c>
      <c r="AL3">
        <v>1.2</v>
      </c>
      <c r="AM3">
        <v>3673</v>
      </c>
      <c r="AN3" s="8">
        <f>AVERAGE(W3:W11)</f>
        <v>8.9907725403335306</v>
      </c>
      <c r="AO3" s="8">
        <f>AVERAGE(X3:X11)</f>
        <v>0.10096266489180487</v>
      </c>
      <c r="AP3" s="8">
        <f>AVERAGE(Y3:Y11)</f>
        <v>1379.2120340859703</v>
      </c>
      <c r="AQ3" s="8">
        <f>AVERAGE(Z3:Z11)</f>
        <v>328.74450756296858</v>
      </c>
      <c r="AR3" s="94">
        <f>AVERAGE(AA3:AA11)</f>
        <v>497.07485150416039</v>
      </c>
      <c r="AS3" s="8">
        <f>AVERAGE(W3:W17)</f>
        <v>11.251768427867493</v>
      </c>
      <c r="AT3" s="8">
        <f>AVERAGE(X3:X17)*10000</f>
        <v>1085.7179488106317</v>
      </c>
      <c r="AU3" s="8">
        <f>AVERAGE(Y3:Y17)</f>
        <v>1437.7501592851813</v>
      </c>
      <c r="AV3" s="8">
        <f>AVERAGE(Z3:Z17)</f>
        <v>345.04348208963268</v>
      </c>
      <c r="AW3" s="8">
        <f>AVERAGE(AA3:AA17)</f>
        <v>550.47887604635287</v>
      </c>
      <c r="AX3" s="8">
        <f>AVERAGE(AB3:AB11)</f>
        <v>5.8303328888983241</v>
      </c>
      <c r="AY3" s="8">
        <f>AVERAGE(AC3:AC11)</f>
        <v>4.7092968419057725E-3</v>
      </c>
      <c r="AZ3" s="8">
        <f>AVERAGE(AD3:AD11)</f>
        <v>46.10697976277114</v>
      </c>
      <c r="BA3" s="8">
        <f>AVERAGE(AE3:AE11)</f>
        <v>14.815052806166749</v>
      </c>
      <c r="BB3" s="8">
        <f>AVERAGE(AF3:AF11)</f>
        <v>33.788105512631368</v>
      </c>
    </row>
    <row r="4" spans="1:54" x14ac:dyDescent="0.2">
      <c r="A4" t="s">
        <v>564</v>
      </c>
      <c r="B4" t="s">
        <v>1029</v>
      </c>
      <c r="C4" s="8">
        <v>4.9291200000000002</v>
      </c>
      <c r="D4" s="8">
        <v>4.3860000000000001</v>
      </c>
      <c r="E4" s="8">
        <v>15.57691</v>
      </c>
      <c r="F4" s="8">
        <v>43.851230000000001</v>
      </c>
      <c r="G4" s="8">
        <v>2.0129199999999998</v>
      </c>
      <c r="H4" s="8">
        <v>10.17484</v>
      </c>
      <c r="I4" s="8">
        <v>0.20737</v>
      </c>
      <c r="J4" s="8">
        <v>12.33179</v>
      </c>
      <c r="K4" s="8">
        <v>2.2100000000000002E-3</v>
      </c>
      <c r="L4" s="8">
        <v>3.9832100000000001</v>
      </c>
      <c r="M4" s="8">
        <v>7.1340000000000001E-2</v>
      </c>
      <c r="N4" s="8">
        <v>8.2830000000000001E-2</v>
      </c>
      <c r="O4" s="8">
        <f t="shared" ref="O4:O17" si="0">N4*5003</f>
        <v>414.39848999999998</v>
      </c>
      <c r="P4" s="8">
        <v>1.2360800000000001</v>
      </c>
      <c r="Q4" s="8"/>
      <c r="R4" s="8">
        <v>98.845849999999999</v>
      </c>
      <c r="S4" s="8">
        <v>4</v>
      </c>
      <c r="T4" s="8" t="s">
        <v>1263</v>
      </c>
      <c r="U4" s="8" t="s">
        <v>1028</v>
      </c>
      <c r="V4" s="8">
        <v>43.851230000000001</v>
      </c>
      <c r="W4" s="8">
        <v>10.646400562563988</v>
      </c>
      <c r="X4" s="8">
        <v>9.6342220031569767E-2</v>
      </c>
      <c r="Y4" s="8">
        <v>1302.0661433832443</v>
      </c>
      <c r="Z4" s="8">
        <v>306.43414365405823</v>
      </c>
      <c r="AA4" s="8">
        <v>474.3588663348612</v>
      </c>
      <c r="AB4" s="8">
        <v>6.368880335382169</v>
      </c>
      <c r="AC4" s="8">
        <v>5.8209025461390491E-3</v>
      </c>
      <c r="AD4" s="8">
        <v>80.459085810609011</v>
      </c>
      <c r="AE4" s="8">
        <v>23.27937189829456</v>
      </c>
      <c r="AF4" s="94">
        <v>38.02432967186612</v>
      </c>
      <c r="AG4" s="8">
        <v>59.821911621258238</v>
      </c>
      <c r="AH4" s="8">
        <v>6.041902028240199</v>
      </c>
      <c r="AI4" s="8">
        <v>6.1793393691619123</v>
      </c>
      <c r="AJ4" s="8">
        <v>7.596859677809034</v>
      </c>
      <c r="AK4" s="8">
        <v>8.0159415941060637</v>
      </c>
      <c r="AL4">
        <v>1.2</v>
      </c>
      <c r="AM4">
        <v>3673</v>
      </c>
      <c r="AN4" s="8"/>
      <c r="AO4" s="8"/>
      <c r="AP4" s="8"/>
      <c r="AQ4" s="8"/>
      <c r="AR4" s="94"/>
      <c r="AS4" s="8">
        <f>AS3/10000</f>
        <v>1.1251768427867493E-3</v>
      </c>
      <c r="AT4" s="8">
        <f>AT3/10000</f>
        <v>0.10857179488106317</v>
      </c>
      <c r="AU4" s="8">
        <f t="shared" ref="AU4:BB4" si="1">AU3/10000</f>
        <v>0.14377501592851813</v>
      </c>
      <c r="AV4" s="8">
        <f t="shared" si="1"/>
        <v>3.4504348208963267E-2</v>
      </c>
      <c r="AW4" s="8">
        <f t="shared" si="1"/>
        <v>5.504788760463529E-2</v>
      </c>
      <c r="AX4" s="8">
        <f t="shared" si="1"/>
        <v>5.8303328888983247E-4</v>
      </c>
      <c r="AY4" s="8">
        <f>AY3</f>
        <v>4.7092968419057725E-3</v>
      </c>
      <c r="AZ4" s="8">
        <f t="shared" si="1"/>
        <v>4.6106979762771142E-3</v>
      </c>
      <c r="BA4" s="8">
        <f t="shared" si="1"/>
        <v>1.481505280616675E-3</v>
      </c>
      <c r="BB4" s="8">
        <f t="shared" si="1"/>
        <v>3.378810551263137E-3</v>
      </c>
    </row>
    <row r="5" spans="1:54" x14ac:dyDescent="0.2">
      <c r="A5" t="s">
        <v>549</v>
      </c>
      <c r="B5" t="s">
        <v>1031</v>
      </c>
      <c r="C5" s="8">
        <v>4.7949999999999999</v>
      </c>
      <c r="D5" s="8">
        <v>4.46997</v>
      </c>
      <c r="E5" s="8">
        <v>15.70947</v>
      </c>
      <c r="F5" s="8">
        <v>44.522419999999997</v>
      </c>
      <c r="G5" s="8">
        <v>1.9386099999999999</v>
      </c>
      <c r="H5" s="8">
        <v>10.369070000000001</v>
      </c>
      <c r="I5" s="8">
        <v>0.22506999999999999</v>
      </c>
      <c r="J5" s="8">
        <v>12.37729</v>
      </c>
      <c r="K5" s="8">
        <v>6.8700000000000002E-3</v>
      </c>
      <c r="L5" s="8">
        <v>3.9302100000000002</v>
      </c>
      <c r="M5" s="8">
        <v>7.1059999999999998E-2</v>
      </c>
      <c r="N5" s="8">
        <v>7.4749999999999997E-2</v>
      </c>
      <c r="O5" s="8">
        <f t="shared" si="0"/>
        <v>373.97424999999998</v>
      </c>
      <c r="P5" s="8">
        <v>1.2043999999999999</v>
      </c>
      <c r="Q5" s="8"/>
      <c r="R5" s="8">
        <v>99.694180000000003</v>
      </c>
      <c r="S5" s="8">
        <v>1</v>
      </c>
      <c r="T5" s="8" t="s">
        <v>1264</v>
      </c>
      <c r="U5" s="8" t="s">
        <v>1031</v>
      </c>
      <c r="V5" s="8">
        <v>44.522419999999997</v>
      </c>
      <c r="W5" s="8">
        <v>18.662936159334745</v>
      </c>
      <c r="X5" s="8">
        <v>7.6554834927161655E-2</v>
      </c>
      <c r="Y5" s="8">
        <v>1404.1077759088314</v>
      </c>
      <c r="Z5" s="8">
        <v>301.41356871628034</v>
      </c>
      <c r="AA5" s="8">
        <v>470.59745469880022</v>
      </c>
      <c r="AB5" s="8">
        <v>10.632236348564776</v>
      </c>
      <c r="AC5" s="8">
        <v>3.3633102450594411E-3</v>
      </c>
      <c r="AD5" s="8">
        <v>49.405297323107121</v>
      </c>
      <c r="AE5" s="8">
        <v>14.144349458866945</v>
      </c>
      <c r="AF5" s="94">
        <v>34.238139542541738</v>
      </c>
      <c r="AG5" s="8">
        <v>56.969794344213042</v>
      </c>
      <c r="AH5" s="8">
        <v>4.3933348537156061</v>
      </c>
      <c r="AI5" s="8">
        <v>3.5186257188219576</v>
      </c>
      <c r="AJ5" s="8">
        <v>4.6926717729091276</v>
      </c>
      <c r="AK5" s="8">
        <v>7.2754621175024017</v>
      </c>
      <c r="AL5">
        <v>1.2</v>
      </c>
      <c r="AM5">
        <v>3673</v>
      </c>
      <c r="AN5" s="8"/>
      <c r="AO5" s="8"/>
      <c r="AP5" s="8"/>
      <c r="AQ5" s="8"/>
      <c r="AR5" s="94"/>
      <c r="AS5" s="8">
        <f t="shared" ref="AS5" si="2">_xlfn.STDEV.P(W3:W17)</f>
        <v>7.3888472687866207</v>
      </c>
      <c r="AT5" s="8">
        <f>_xlfn.STDEV.P(X3:X17)*10000</f>
        <v>183.56497421545819</v>
      </c>
      <c r="AU5" s="8">
        <f>_xlfn.STDEV.P(Y3:Y17)</f>
        <v>116.11590659766594</v>
      </c>
      <c r="AV5" s="8">
        <f>_xlfn.STDEV.P(Z3:Z17)</f>
        <v>52.708549196312021</v>
      </c>
      <c r="AW5" s="8">
        <f>_xlfn.STDEV.P(AA3:AA17)</f>
        <v>78.351639996585803</v>
      </c>
      <c r="AX5" s="8"/>
      <c r="AY5" s="8"/>
      <c r="AZ5" s="8"/>
      <c r="BA5" s="8"/>
      <c r="BB5" s="8"/>
    </row>
    <row r="6" spans="1:54" x14ac:dyDescent="0.2">
      <c r="A6" t="s">
        <v>322</v>
      </c>
      <c r="B6" t="s">
        <v>1034</v>
      </c>
      <c r="C6" s="8">
        <v>4.6871700000000001</v>
      </c>
      <c r="D6" s="8">
        <v>4.6097599999999996</v>
      </c>
      <c r="E6" s="8">
        <v>15.45439</v>
      </c>
      <c r="F6" s="8">
        <v>43.463909999999998</v>
      </c>
      <c r="G6" s="8">
        <v>1.8708</v>
      </c>
      <c r="H6" s="8">
        <v>10.557180000000001</v>
      </c>
      <c r="I6" s="8">
        <v>0.21715000000000001</v>
      </c>
      <c r="J6" s="8">
        <v>13.01695</v>
      </c>
      <c r="K6" s="8">
        <v>1.0000000000000001E-5</v>
      </c>
      <c r="L6" s="8">
        <v>4.04</v>
      </c>
      <c r="M6" s="8">
        <v>5.7029999999999997E-2</v>
      </c>
      <c r="N6" s="8">
        <v>5.953E-2</v>
      </c>
      <c r="O6" s="8">
        <f t="shared" si="0"/>
        <v>297.82859000000002</v>
      </c>
      <c r="P6" s="8">
        <v>1.19956</v>
      </c>
      <c r="Q6" s="8"/>
      <c r="R6" s="8">
        <v>99.233419999999995</v>
      </c>
      <c r="S6" s="8">
        <v>8</v>
      </c>
      <c r="T6" s="8" t="s">
        <v>1265</v>
      </c>
      <c r="U6" s="8" t="s">
        <v>1033</v>
      </c>
      <c r="V6" s="8">
        <v>43.463909999999998</v>
      </c>
      <c r="W6" s="8">
        <v>4.7237285791056731</v>
      </c>
      <c r="X6" s="8">
        <v>9.962778515215738E-2</v>
      </c>
      <c r="Y6" s="8">
        <v>1354.4744131233481</v>
      </c>
      <c r="Z6" s="8">
        <v>296.02874397818778</v>
      </c>
      <c r="AA6" s="8">
        <v>475.25232717135191</v>
      </c>
      <c r="AB6" s="8">
        <v>4.5766722085132647</v>
      </c>
      <c r="AC6" s="8">
        <v>4.4346153058170213E-3</v>
      </c>
      <c r="AD6" s="8">
        <v>38.403070550428815</v>
      </c>
      <c r="AE6" s="8">
        <v>11.733762960117293</v>
      </c>
      <c r="AF6" s="94">
        <v>30.465723905886851</v>
      </c>
      <c r="AG6" s="8">
        <v>96.886858164483073</v>
      </c>
      <c r="AH6" s="8">
        <v>4.4511832708558332</v>
      </c>
      <c r="AI6" s="8">
        <v>2.8352747145568675</v>
      </c>
      <c r="AJ6" s="8">
        <v>3.9637241986818244</v>
      </c>
      <c r="AK6" s="8">
        <v>6.4104312938803254</v>
      </c>
      <c r="AL6">
        <v>1.2</v>
      </c>
      <c r="AM6">
        <v>3673</v>
      </c>
      <c r="AN6" s="8"/>
      <c r="AO6" s="8"/>
      <c r="AP6" s="8"/>
      <c r="AQ6" s="8"/>
      <c r="AR6" s="94"/>
      <c r="AS6" s="8"/>
      <c r="AT6" s="8"/>
      <c r="AU6" s="8"/>
      <c r="AV6" s="8"/>
      <c r="AW6" s="94"/>
      <c r="AX6" s="8"/>
      <c r="AY6" s="8"/>
      <c r="AZ6" s="8"/>
      <c r="BA6" s="8"/>
      <c r="BB6" s="8"/>
    </row>
    <row r="7" spans="1:54" x14ac:dyDescent="0.2">
      <c r="A7" t="s">
        <v>767</v>
      </c>
      <c r="B7" t="s">
        <v>1038</v>
      </c>
      <c r="C7" s="8">
        <v>4.6624400000000001</v>
      </c>
      <c r="D7" s="8">
        <v>4.5793100000000004</v>
      </c>
      <c r="E7" s="8">
        <v>15.619479999999999</v>
      </c>
      <c r="F7" s="8">
        <v>43.646030000000003</v>
      </c>
      <c r="G7" s="8">
        <v>1.8407899999999999</v>
      </c>
      <c r="H7" s="8">
        <v>10.716850000000001</v>
      </c>
      <c r="I7" s="8">
        <v>0.21851999999999999</v>
      </c>
      <c r="J7" s="8">
        <v>12.9733</v>
      </c>
      <c r="K7" s="8">
        <v>1.3999999999999999E-4</v>
      </c>
      <c r="L7" s="8">
        <v>3.9872100000000001</v>
      </c>
      <c r="M7" s="8">
        <v>6.3380000000000006E-2</v>
      </c>
      <c r="N7" s="8">
        <v>0.14488000000000001</v>
      </c>
      <c r="O7" s="8">
        <f t="shared" si="0"/>
        <v>724.83464000000004</v>
      </c>
      <c r="P7" s="8">
        <v>1.1625300000000001</v>
      </c>
      <c r="Q7" s="8"/>
      <c r="R7" s="8">
        <v>99.614879999999999</v>
      </c>
      <c r="S7" s="8">
        <v>12</v>
      </c>
      <c r="T7" s="8" t="s">
        <v>1266</v>
      </c>
      <c r="U7" s="8" t="s">
        <v>1037</v>
      </c>
      <c r="V7" s="8">
        <v>43.646030000000003</v>
      </c>
      <c r="W7" s="8">
        <v>8.1749406338668109</v>
      </c>
      <c r="X7" s="8">
        <v>0.1279247652943924</v>
      </c>
      <c r="Y7" s="8">
        <v>1251.890729172434</v>
      </c>
      <c r="Z7" s="8">
        <v>492.79120549578715</v>
      </c>
      <c r="AA7" s="8">
        <v>444.10366599083375</v>
      </c>
      <c r="AB7" s="8">
        <v>5.3103597102036257</v>
      </c>
      <c r="AC7" s="8">
        <v>5.9579630268778707E-3</v>
      </c>
      <c r="AD7" s="8">
        <v>45.130549141889318</v>
      </c>
      <c r="AE7" s="8">
        <v>22.057086766104788</v>
      </c>
      <c r="AF7" s="94">
        <v>31.324232273933536</v>
      </c>
      <c r="AG7" s="8">
        <v>64.959000291746264</v>
      </c>
      <c r="AH7" s="8">
        <v>4.6573960977507758</v>
      </c>
      <c r="AI7" s="8">
        <v>3.6049910819072042</v>
      </c>
      <c r="AJ7" s="8">
        <v>4.4759497572432538</v>
      </c>
      <c r="AK7" s="8">
        <v>7.0533604364752227</v>
      </c>
      <c r="AL7">
        <v>1.2</v>
      </c>
      <c r="AM7">
        <v>3673</v>
      </c>
      <c r="AN7" s="8"/>
      <c r="AO7" s="8"/>
      <c r="AP7" s="8"/>
      <c r="AQ7" s="8"/>
      <c r="AR7" s="94"/>
    </row>
    <row r="8" spans="1:54" x14ac:dyDescent="0.2">
      <c r="A8" t="s">
        <v>1267</v>
      </c>
      <c r="B8" t="s">
        <v>1040</v>
      </c>
      <c r="C8" s="8">
        <v>4.6801000000000004</v>
      </c>
      <c r="D8" s="8">
        <v>4.5217900000000002</v>
      </c>
      <c r="E8" s="8">
        <v>15.34821</v>
      </c>
      <c r="F8" s="8">
        <v>43.687049999999999</v>
      </c>
      <c r="G8" s="8">
        <v>1.9136500000000001</v>
      </c>
      <c r="H8" s="8">
        <v>10.58189</v>
      </c>
      <c r="I8" s="8">
        <v>0.22545999999999999</v>
      </c>
      <c r="J8" s="8">
        <v>12.89227</v>
      </c>
      <c r="K8" s="8">
        <v>1.0000000000000001E-5</v>
      </c>
      <c r="L8" s="8">
        <v>4.1154599999999997</v>
      </c>
      <c r="M8" s="8">
        <v>6.182E-2</v>
      </c>
      <c r="N8" s="8">
        <v>6.694E-2</v>
      </c>
      <c r="O8" s="8">
        <f t="shared" si="0"/>
        <v>334.90082000000001</v>
      </c>
      <c r="P8" s="8">
        <v>1.20045</v>
      </c>
      <c r="Q8" s="8"/>
      <c r="R8" s="8">
        <v>99.295109999999994</v>
      </c>
      <c r="S8" s="8">
        <v>9</v>
      </c>
      <c r="T8" s="8" t="s">
        <v>1268</v>
      </c>
      <c r="U8" s="8" t="s">
        <v>1040</v>
      </c>
      <c r="V8" s="8">
        <v>43.687049999999999</v>
      </c>
      <c r="W8" s="8">
        <v>1.717321959364253</v>
      </c>
      <c r="X8" s="8">
        <v>8.8189359884717225E-2</v>
      </c>
      <c r="Y8" s="8">
        <v>1256.3401414269888</v>
      </c>
      <c r="Z8" s="8">
        <v>279.86876355589948</v>
      </c>
      <c r="AA8" s="8">
        <v>446.21092093234017</v>
      </c>
      <c r="AB8" s="8">
        <v>6.3047529999177376</v>
      </c>
      <c r="AC8" s="8">
        <v>4.2060640651405872E-3</v>
      </c>
      <c r="AD8" s="8">
        <v>30.469719949526556</v>
      </c>
      <c r="AE8" s="8">
        <v>11.290102671363307</v>
      </c>
      <c r="AF8" s="94">
        <v>27.997785391165834</v>
      </c>
      <c r="AG8" s="8">
        <v>367.12702388384628</v>
      </c>
      <c r="AH8" s="8">
        <v>4.7693554762602108</v>
      </c>
      <c r="AI8" s="8">
        <v>2.4252763200671228</v>
      </c>
      <c r="AJ8" s="8">
        <v>4.0340703006351344</v>
      </c>
      <c r="AK8" s="8">
        <v>6.2745630099473049</v>
      </c>
      <c r="AL8">
        <v>1.2</v>
      </c>
      <c r="AM8">
        <v>3673</v>
      </c>
      <c r="AN8" s="8"/>
      <c r="AO8" s="8"/>
      <c r="AP8" s="8"/>
      <c r="AQ8" s="8"/>
      <c r="AR8" s="94"/>
    </row>
    <row r="9" spans="1:54" x14ac:dyDescent="0.2">
      <c r="A9" t="s">
        <v>169</v>
      </c>
      <c r="B9" t="s">
        <v>1049</v>
      </c>
      <c r="C9" s="8">
        <v>4.9411199999999997</v>
      </c>
      <c r="D9" s="8">
        <v>4.5565699999999998</v>
      </c>
      <c r="E9" s="8">
        <v>15.633609999999999</v>
      </c>
      <c r="F9" s="8">
        <v>44.033250000000002</v>
      </c>
      <c r="G9" s="8">
        <v>1.9818100000000001</v>
      </c>
      <c r="H9" s="8">
        <v>10.247540000000001</v>
      </c>
      <c r="I9" s="8">
        <v>0.23516000000000001</v>
      </c>
      <c r="J9" s="8">
        <v>12.540089999999999</v>
      </c>
      <c r="K9" s="8">
        <v>3.81E-3</v>
      </c>
      <c r="L9" s="8">
        <v>4.0075700000000003</v>
      </c>
      <c r="M9" s="8">
        <v>6.164E-2</v>
      </c>
      <c r="N9" s="8">
        <v>6.9620000000000001E-2</v>
      </c>
      <c r="O9" s="8">
        <f t="shared" si="0"/>
        <v>348.30885999999998</v>
      </c>
      <c r="P9" s="8">
        <v>1.23878</v>
      </c>
      <c r="Q9" s="8"/>
      <c r="R9" s="8">
        <v>99.550560000000004</v>
      </c>
      <c r="S9" s="8">
        <v>13</v>
      </c>
      <c r="T9" s="8" t="s">
        <v>1269</v>
      </c>
      <c r="U9" s="8" t="s">
        <v>1049</v>
      </c>
      <c r="V9" s="8">
        <v>44.033250000000002</v>
      </c>
      <c r="W9" s="8">
        <v>14.696395132541641</v>
      </c>
      <c r="X9" s="8">
        <v>0.10518864880128143</v>
      </c>
      <c r="Y9" s="8">
        <v>1398.0673016681235</v>
      </c>
      <c r="Z9" s="8">
        <v>322.29784898423344</v>
      </c>
      <c r="AA9" s="8">
        <v>528.39760932090928</v>
      </c>
      <c r="AB9" s="8">
        <v>4.7272819465960199</v>
      </c>
      <c r="AC9" s="8">
        <v>4.0626463281131352E-3</v>
      </c>
      <c r="AD9" s="8">
        <v>26.220667970787439</v>
      </c>
      <c r="AE9" s="8">
        <v>11.539726058135228</v>
      </c>
      <c r="AF9" s="94">
        <v>28.134168530480348</v>
      </c>
      <c r="AG9" s="8">
        <v>32.166268693528714</v>
      </c>
      <c r="AH9" s="8">
        <v>3.8622478512754159</v>
      </c>
      <c r="AI9" s="8">
        <v>1.8754939722502546</v>
      </c>
      <c r="AJ9" s="8">
        <v>3.5804539479566126</v>
      </c>
      <c r="AK9" s="8">
        <v>5.3244314573334401</v>
      </c>
      <c r="AL9">
        <v>1.2</v>
      </c>
      <c r="AM9">
        <v>3673</v>
      </c>
      <c r="AN9" s="8"/>
      <c r="AO9" s="8"/>
      <c r="AP9" s="8"/>
      <c r="AQ9" s="8"/>
      <c r="AR9" s="94"/>
    </row>
    <row r="10" spans="1:54" x14ac:dyDescent="0.2">
      <c r="A10" t="s">
        <v>727</v>
      </c>
      <c r="B10" t="s">
        <v>1053</v>
      </c>
      <c r="C10" s="8">
        <v>4.8500199999999998</v>
      </c>
      <c r="D10" s="8">
        <v>4.3592899999999997</v>
      </c>
      <c r="E10" s="8">
        <v>15.591049999999999</v>
      </c>
      <c r="F10" s="8">
        <v>43.822800000000001</v>
      </c>
      <c r="G10" s="8">
        <v>2.0148299999999999</v>
      </c>
      <c r="H10" s="8">
        <v>10.3635</v>
      </c>
      <c r="I10" s="8">
        <v>0.22897999999999999</v>
      </c>
      <c r="J10" s="8">
        <v>12.775880000000001</v>
      </c>
      <c r="K10" s="8">
        <v>1.0000000000000001E-5</v>
      </c>
      <c r="L10" s="8">
        <v>4.0151399999999997</v>
      </c>
      <c r="M10" s="8">
        <v>6.8970000000000004E-2</v>
      </c>
      <c r="N10" s="8">
        <v>9.6949999999999995E-2</v>
      </c>
      <c r="O10" s="8">
        <f t="shared" si="0"/>
        <v>485.04084999999998</v>
      </c>
      <c r="P10" s="8">
        <v>1.2382599999999999</v>
      </c>
      <c r="Q10" s="8"/>
      <c r="R10" s="8">
        <v>99.425669999999997</v>
      </c>
      <c r="S10" s="8">
        <v>17</v>
      </c>
      <c r="T10" s="8" t="s">
        <v>1270</v>
      </c>
      <c r="U10" s="8" t="s">
        <v>1053</v>
      </c>
      <c r="V10" s="8">
        <v>43.822800000000001</v>
      </c>
      <c r="W10" s="8">
        <v>5.8637665599618423</v>
      </c>
      <c r="X10" s="8">
        <v>0.11768726702874277</v>
      </c>
      <c r="Y10" s="8">
        <v>1499.8442778816634</v>
      </c>
      <c r="Z10" s="8">
        <v>334.14705350596682</v>
      </c>
      <c r="AA10" s="8">
        <v>555.78614129824155</v>
      </c>
      <c r="AB10" s="8">
        <v>1.8508326599929181</v>
      </c>
      <c r="AC10" s="8">
        <v>5.0652860677596941E-3</v>
      </c>
      <c r="AD10" s="8">
        <v>37.979515947561055</v>
      </c>
      <c r="AE10" s="8">
        <v>12.66210830863152</v>
      </c>
      <c r="AF10" s="94">
        <v>34.309317336659383</v>
      </c>
      <c r="AG10" s="8">
        <v>31.56388715455552</v>
      </c>
      <c r="AH10" s="8">
        <v>4.3040221730381409</v>
      </c>
      <c r="AI10" s="8">
        <v>2.5322306127141561</v>
      </c>
      <c r="AJ10" s="8">
        <v>3.789382002856839</v>
      </c>
      <c r="AK10" s="8">
        <v>6.1731149424700371</v>
      </c>
      <c r="AL10">
        <v>1.2</v>
      </c>
      <c r="AM10">
        <v>3673</v>
      </c>
      <c r="AN10" s="8"/>
      <c r="AO10" s="8"/>
      <c r="AP10" s="8"/>
      <c r="AQ10" s="8"/>
      <c r="AR10" s="94"/>
    </row>
    <row r="11" spans="1:54" s="7" customFormat="1" x14ac:dyDescent="0.2">
      <c r="A11" s="7" t="s">
        <v>770</v>
      </c>
      <c r="B11" s="7" t="s">
        <v>1055</v>
      </c>
      <c r="C11" s="43">
        <v>4.8562599999999998</v>
      </c>
      <c r="D11" s="43">
        <v>4.4503700000000004</v>
      </c>
      <c r="E11" s="43">
        <v>15.454140000000001</v>
      </c>
      <c r="F11" s="43">
        <v>43.743409999999997</v>
      </c>
      <c r="G11" s="43">
        <v>1.9552099999999999</v>
      </c>
      <c r="H11" s="43">
        <v>10.355219999999999</v>
      </c>
      <c r="I11" s="43">
        <v>0.23080000000000001</v>
      </c>
      <c r="J11" s="43">
        <v>12.432689999999999</v>
      </c>
      <c r="K11" s="43">
        <v>1.0000000000000001E-5</v>
      </c>
      <c r="L11" s="43">
        <v>3.9753500000000002</v>
      </c>
      <c r="M11" s="43">
        <v>6.5240000000000006E-2</v>
      </c>
      <c r="N11" s="43">
        <v>8.6989999999999998E-2</v>
      </c>
      <c r="O11" s="43">
        <f t="shared" si="0"/>
        <v>435.21096999999997</v>
      </c>
      <c r="P11" s="43">
        <v>1.2114100000000001</v>
      </c>
      <c r="Q11" s="43"/>
      <c r="R11" s="43">
        <v>98.817099999999996</v>
      </c>
      <c r="S11" s="43">
        <v>15</v>
      </c>
      <c r="T11" s="43" t="s">
        <v>1271</v>
      </c>
      <c r="U11" s="43" t="s">
        <v>1055</v>
      </c>
      <c r="V11" s="43">
        <v>43.743409999999997</v>
      </c>
      <c r="W11" s="43">
        <v>6.6072062617451479</v>
      </c>
      <c r="X11" s="43">
        <v>0.1100373840940803</v>
      </c>
      <c r="Y11" s="43">
        <v>1542.142104860671</v>
      </c>
      <c r="Z11" s="43">
        <v>331.57973484925697</v>
      </c>
      <c r="AA11" s="43">
        <v>577.62196694356953</v>
      </c>
      <c r="AB11" s="43">
        <v>4.7862239059363718</v>
      </c>
      <c r="AC11" s="43">
        <v>5.9429435998429453E-3</v>
      </c>
      <c r="AD11" s="43">
        <v>76.964785031331658</v>
      </c>
      <c r="AE11" s="43">
        <v>15.137008630682555</v>
      </c>
      <c r="AF11" s="96">
        <v>50.79823755703913</v>
      </c>
      <c r="AG11" s="43">
        <v>72.439450447430048</v>
      </c>
      <c r="AH11" s="43">
        <v>5.4008404950465003</v>
      </c>
      <c r="AI11" s="43">
        <v>4.9907712647716895</v>
      </c>
      <c r="AJ11" s="43">
        <v>4.5651187451380748</v>
      </c>
      <c r="AK11" s="43">
        <v>8.7943742558533682</v>
      </c>
      <c r="AL11" s="7">
        <v>1.2</v>
      </c>
      <c r="AM11" s="7">
        <v>3673</v>
      </c>
      <c r="AN11" s="43"/>
      <c r="AO11" s="43"/>
      <c r="AP11" s="43"/>
      <c r="AQ11" s="43"/>
      <c r="AR11" s="96"/>
      <c r="AW11" s="23"/>
    </row>
    <row r="12" spans="1:54" x14ac:dyDescent="0.2">
      <c r="A12" t="s">
        <v>801</v>
      </c>
      <c r="B12" t="s">
        <v>1272</v>
      </c>
      <c r="C12" s="8">
        <v>5.3567999999999998</v>
      </c>
      <c r="D12" s="8">
        <v>3.89324</v>
      </c>
      <c r="E12" s="8">
        <v>16.10088</v>
      </c>
      <c r="F12" s="8">
        <v>47.053179999999998</v>
      </c>
      <c r="G12" s="8">
        <v>2.5502699999999998</v>
      </c>
      <c r="H12" s="8">
        <v>8.90123</v>
      </c>
      <c r="I12" s="8">
        <v>0.21551000000000001</v>
      </c>
      <c r="J12" s="8">
        <v>10.80823</v>
      </c>
      <c r="K12" s="8">
        <v>1.0000000000000001E-5</v>
      </c>
      <c r="L12" s="8">
        <v>3.6845599999999998</v>
      </c>
      <c r="M12" s="8">
        <v>8.1250000000000003E-2</v>
      </c>
      <c r="N12" s="8">
        <v>8.3680000000000004E-2</v>
      </c>
      <c r="O12" s="8">
        <f t="shared" si="0"/>
        <v>418.65104000000002</v>
      </c>
      <c r="P12" s="8">
        <v>1.32667</v>
      </c>
      <c r="Q12" s="8"/>
      <c r="R12" s="8">
        <v>100.05549999999999</v>
      </c>
      <c r="S12" s="8">
        <v>26</v>
      </c>
      <c r="T12" s="8" t="s">
        <v>1273</v>
      </c>
      <c r="U12" s="8" t="s">
        <v>1274</v>
      </c>
      <c r="V12" s="8">
        <v>47.053179999999998</v>
      </c>
      <c r="W12" s="8">
        <v>10.540421798422885</v>
      </c>
      <c r="X12" s="8">
        <v>9.6411030044503396E-2</v>
      </c>
      <c r="Y12" s="8">
        <v>1680.0398456750208</v>
      </c>
      <c r="Z12" s="8">
        <v>380.10240598433518</v>
      </c>
      <c r="AA12" s="8">
        <v>706.1209493484173</v>
      </c>
      <c r="AB12" s="8">
        <v>7.0832426254501737</v>
      </c>
      <c r="AC12" s="8">
        <v>3.9326747459751104E-3</v>
      </c>
      <c r="AD12" s="8">
        <v>34.98348369184054</v>
      </c>
      <c r="AE12" s="8">
        <v>13.469478493621795</v>
      </c>
      <c r="AF12" s="94">
        <v>40.037166526926875</v>
      </c>
      <c r="AG12" s="8">
        <v>67.200751174018549</v>
      </c>
      <c r="AH12" s="8">
        <v>4.0790713927232032</v>
      </c>
      <c r="AI12" s="8">
        <v>2.0823008324415411</v>
      </c>
      <c r="AJ12" s="8">
        <v>3.5436446288048229</v>
      </c>
      <c r="AK12" s="8">
        <v>5.6700153938035287</v>
      </c>
      <c r="AL12">
        <v>2</v>
      </c>
      <c r="AM12">
        <v>4527</v>
      </c>
      <c r="AN12" s="8">
        <f>AVERAGE(W12:W17)</f>
        <v>14.643262259168438</v>
      </c>
      <c r="AO12" s="8">
        <f>AVERAGE(X12:X17)</f>
        <v>0.11998548986495067</v>
      </c>
      <c r="AP12" s="8">
        <f>AVERAGE(Y12:Y17)</f>
        <v>1525.5573470839979</v>
      </c>
      <c r="AQ12" s="8">
        <f>AVERAGE(Z12:Z17)</f>
        <v>369.49194387962865</v>
      </c>
      <c r="AR12" s="94">
        <f>AVERAGE(AA12:AA17)</f>
        <v>630.58491285964146</v>
      </c>
    </row>
    <row r="13" spans="1:54" x14ac:dyDescent="0.2">
      <c r="A13" t="s">
        <v>1275</v>
      </c>
      <c r="B13" t="s">
        <v>1276</v>
      </c>
      <c r="C13" s="8">
        <v>5.1978499999999999</v>
      </c>
      <c r="D13" s="8">
        <v>4.0308599999999997</v>
      </c>
      <c r="E13" s="8">
        <v>16.156210000000002</v>
      </c>
      <c r="F13" s="8">
        <v>46.11027</v>
      </c>
      <c r="G13" s="8">
        <v>2.4655100000000001</v>
      </c>
      <c r="H13" s="8">
        <v>9.1997499999999999</v>
      </c>
      <c r="I13" s="8">
        <v>0.21845999999999999</v>
      </c>
      <c r="J13" s="8">
        <v>10.975680000000001</v>
      </c>
      <c r="K13" s="8">
        <v>1.0000000000000001E-5</v>
      </c>
      <c r="L13" s="8">
        <v>3.6594500000000001</v>
      </c>
      <c r="M13" s="8">
        <v>7.8570000000000001E-2</v>
      </c>
      <c r="N13" s="8">
        <v>8.6819999999999994E-2</v>
      </c>
      <c r="O13" s="8">
        <f t="shared" si="0"/>
        <v>434.36045999999999</v>
      </c>
      <c r="P13" s="8">
        <v>1.3406100000000001</v>
      </c>
      <c r="Q13" s="8"/>
      <c r="R13" s="8">
        <v>99.520070000000004</v>
      </c>
      <c r="S13" s="8">
        <v>30</v>
      </c>
      <c r="T13" s="8" t="s">
        <v>1277</v>
      </c>
      <c r="U13" s="8" t="s">
        <v>1278</v>
      </c>
      <c r="V13" s="8">
        <v>46.11027</v>
      </c>
      <c r="W13" s="8">
        <v>19.590804820043758</v>
      </c>
      <c r="X13" s="8">
        <v>9.7783093418813846E-2</v>
      </c>
      <c r="Y13" s="8">
        <v>1415.6833105969185</v>
      </c>
      <c r="Z13" s="8">
        <v>342.47654332958001</v>
      </c>
      <c r="AA13" s="8">
        <v>605.88566417347351</v>
      </c>
      <c r="AB13" s="8">
        <v>7.8304017084981323</v>
      </c>
      <c r="AC13" s="8">
        <v>7.5419260532997483E-3</v>
      </c>
      <c r="AD13" s="8">
        <v>125.65264592531067</v>
      </c>
      <c r="AE13" s="8">
        <v>25.461682116172213</v>
      </c>
      <c r="AF13" s="94">
        <v>53.742387078152831</v>
      </c>
      <c r="AG13" s="8">
        <v>39.969780621195753</v>
      </c>
      <c r="AH13" s="8">
        <v>7.7129141547987192</v>
      </c>
      <c r="AI13" s="8">
        <v>8.8757594996531832</v>
      </c>
      <c r="AJ13" s="8">
        <v>7.4345769402575801</v>
      </c>
      <c r="AK13" s="8">
        <v>8.8700542455425442</v>
      </c>
      <c r="AL13">
        <v>2</v>
      </c>
      <c r="AM13">
        <v>4527</v>
      </c>
    </row>
    <row r="14" spans="1:54" x14ac:dyDescent="0.2">
      <c r="A14" t="s">
        <v>685</v>
      </c>
      <c r="B14" t="s">
        <v>1279</v>
      </c>
      <c r="C14" s="8">
        <v>5.11083</v>
      </c>
      <c r="D14" s="8">
        <v>4.0786899999999999</v>
      </c>
      <c r="E14" s="8">
        <v>16.006430000000002</v>
      </c>
      <c r="F14" s="8">
        <v>45.868949999999998</v>
      </c>
      <c r="G14" s="8">
        <v>2.31928</v>
      </c>
      <c r="H14" s="8">
        <v>9.5221800000000005</v>
      </c>
      <c r="I14" s="8">
        <v>0.22869</v>
      </c>
      <c r="J14" s="8">
        <v>11.537380000000001</v>
      </c>
      <c r="K14" s="8">
        <v>1.0000000000000001E-5</v>
      </c>
      <c r="L14" s="8">
        <v>3.8100200000000002</v>
      </c>
      <c r="M14" s="8">
        <v>7.4569999999999997E-2</v>
      </c>
      <c r="N14" s="8">
        <v>8.4110000000000004E-2</v>
      </c>
      <c r="O14" s="8">
        <f t="shared" si="0"/>
        <v>420.80233000000004</v>
      </c>
      <c r="P14" s="8">
        <v>1.2667600000000001</v>
      </c>
      <c r="Q14" s="8"/>
      <c r="R14" s="8">
        <v>99.907899999999998</v>
      </c>
      <c r="S14" s="8">
        <v>34</v>
      </c>
      <c r="T14" s="8" t="s">
        <v>1280</v>
      </c>
      <c r="U14" s="8" t="s">
        <v>1281</v>
      </c>
      <c r="V14" s="8">
        <v>45.868949999999998</v>
      </c>
      <c r="W14" s="8">
        <v>26.294086185387041</v>
      </c>
      <c r="X14" s="8">
        <v>0.13731301515600774</v>
      </c>
      <c r="Y14" s="8">
        <v>1529.2945780939692</v>
      </c>
      <c r="Z14" s="8">
        <v>368.68235899455101</v>
      </c>
      <c r="AA14" s="8">
        <v>618.42224588907413</v>
      </c>
      <c r="AB14" s="8">
        <v>4.4168576710012619</v>
      </c>
      <c r="AC14" s="8">
        <v>5.1124430205448067E-3</v>
      </c>
      <c r="AD14" s="8">
        <v>41.586688406629015</v>
      </c>
      <c r="AE14" s="8">
        <v>14.377053296298262</v>
      </c>
      <c r="AF14" s="94">
        <v>33.31736957237689</v>
      </c>
      <c r="AG14" s="8">
        <v>16.797912807694125</v>
      </c>
      <c r="AH14" s="8">
        <v>3.7232035249800033</v>
      </c>
      <c r="AI14" s="8">
        <v>2.7193379877446784</v>
      </c>
      <c r="AJ14" s="8">
        <v>3.8995772229261316</v>
      </c>
      <c r="AK14" s="8">
        <v>5.3874791526100756</v>
      </c>
      <c r="AL14">
        <v>2</v>
      </c>
      <c r="AM14">
        <v>4527</v>
      </c>
    </row>
    <row r="15" spans="1:54" x14ac:dyDescent="0.2">
      <c r="A15" t="s">
        <v>1282</v>
      </c>
      <c r="B15" t="s">
        <v>1283</v>
      </c>
      <c r="C15" s="8">
        <v>5.2695800000000004</v>
      </c>
      <c r="D15" s="8">
        <v>4.0303899999999997</v>
      </c>
      <c r="E15" s="8">
        <v>16.126819999999999</v>
      </c>
      <c r="F15" s="8">
        <v>45.669179999999997</v>
      </c>
      <c r="G15" s="8">
        <v>2.2980700000000001</v>
      </c>
      <c r="H15" s="8">
        <v>9.4959199999999999</v>
      </c>
      <c r="I15" s="8">
        <v>0.20823</v>
      </c>
      <c r="J15" s="8">
        <v>11.58353</v>
      </c>
      <c r="K15" s="8">
        <v>1.0000000000000001E-5</v>
      </c>
      <c r="L15" s="8">
        <v>3.8057400000000001</v>
      </c>
      <c r="M15" s="8">
        <v>8.3790000000000003E-2</v>
      </c>
      <c r="N15" s="8">
        <v>8.8959999999999997E-2</v>
      </c>
      <c r="O15" s="8">
        <f t="shared" si="0"/>
        <v>445.06687999999997</v>
      </c>
      <c r="P15" s="8">
        <v>1.2998499999999999</v>
      </c>
      <c r="Q15" s="8"/>
      <c r="R15" s="8">
        <v>99.960059999999999</v>
      </c>
      <c r="S15" s="8">
        <v>39</v>
      </c>
      <c r="T15" s="8" t="s">
        <v>1284</v>
      </c>
      <c r="U15" s="8" t="s">
        <v>1285</v>
      </c>
      <c r="V15" s="8">
        <v>45.669179999999997</v>
      </c>
      <c r="W15" s="8">
        <v>7.7044667629562174</v>
      </c>
      <c r="X15" s="8">
        <v>0.12380750883681979</v>
      </c>
      <c r="Y15" s="8">
        <v>1443.3213539615429</v>
      </c>
      <c r="Z15" s="8">
        <v>340.33376861989206</v>
      </c>
      <c r="AA15" s="8">
        <v>573.53967390890341</v>
      </c>
      <c r="AB15" s="8">
        <v>3.7746426130890161</v>
      </c>
      <c r="AC15" s="8">
        <v>4.7995786232589129E-3</v>
      </c>
      <c r="AD15" s="8">
        <v>32.563044658368618</v>
      </c>
      <c r="AE15" s="8">
        <v>14.270833521272522</v>
      </c>
      <c r="AF15" s="94">
        <v>35.083324242902535</v>
      </c>
      <c r="AG15" s="8">
        <v>48.992911894147483</v>
      </c>
      <c r="AH15" s="8">
        <v>3.8766458257267997</v>
      </c>
      <c r="AI15" s="8">
        <v>2.2561188171290825</v>
      </c>
      <c r="AJ15" s="8">
        <v>4.1931876402224315</v>
      </c>
      <c r="AK15" s="8">
        <v>6.116982981106708</v>
      </c>
      <c r="AL15">
        <v>2</v>
      </c>
      <c r="AM15">
        <v>4527</v>
      </c>
    </row>
    <row r="16" spans="1:54" x14ac:dyDescent="0.2">
      <c r="A16" t="s">
        <v>1286</v>
      </c>
      <c r="B16" t="s">
        <v>1287</v>
      </c>
      <c r="C16" s="8">
        <v>5.3019299999999996</v>
      </c>
      <c r="D16" s="8">
        <v>4.0251099999999997</v>
      </c>
      <c r="E16" s="8">
        <v>16.492159999999998</v>
      </c>
      <c r="F16" s="8">
        <v>45.92662</v>
      </c>
      <c r="G16" s="8">
        <v>2.3464299999999998</v>
      </c>
      <c r="H16" s="8">
        <v>9.1645400000000006</v>
      </c>
      <c r="I16" s="8">
        <v>0.22622</v>
      </c>
      <c r="J16" s="8">
        <v>11.060980000000001</v>
      </c>
      <c r="K16" s="8">
        <v>1.0149999999999999E-2</v>
      </c>
      <c r="L16" s="8">
        <v>3.7277900000000002</v>
      </c>
      <c r="M16" s="8">
        <v>8.1549999999999997E-2</v>
      </c>
      <c r="N16" s="8">
        <v>9.8799999999999999E-2</v>
      </c>
      <c r="O16" s="8">
        <f t="shared" si="0"/>
        <v>494.29640000000001</v>
      </c>
      <c r="P16" s="8">
        <v>1.26214</v>
      </c>
      <c r="Q16" s="8"/>
      <c r="R16" s="8">
        <v>99.724429999999998</v>
      </c>
      <c r="S16" s="8">
        <v>47</v>
      </c>
      <c r="T16" s="8" t="s">
        <v>1288</v>
      </c>
      <c r="U16" s="8" t="s">
        <v>1289</v>
      </c>
      <c r="V16" s="8">
        <v>45.92662</v>
      </c>
      <c r="W16" s="8">
        <v>22.966437592947788</v>
      </c>
      <c r="X16" s="8">
        <v>0.13373626251243481</v>
      </c>
      <c r="Y16" s="8">
        <v>1517.0482177306437</v>
      </c>
      <c r="Z16" s="8">
        <v>388.4587100491579</v>
      </c>
      <c r="AA16" s="8">
        <v>637.80078377692269</v>
      </c>
      <c r="AB16" s="8">
        <v>8.8851341026223114</v>
      </c>
      <c r="AC16" s="8">
        <v>5.6698798117294988E-3</v>
      </c>
      <c r="AD16" s="8">
        <v>31.347354687706545</v>
      </c>
      <c r="AE16" s="8">
        <v>14.60832724154425</v>
      </c>
      <c r="AF16" s="94">
        <v>37.40285723969707</v>
      </c>
      <c r="AG16" s="8">
        <v>38.687471954077168</v>
      </c>
      <c r="AH16" s="8">
        <v>4.2395979259569279</v>
      </c>
      <c r="AI16" s="8">
        <v>2.0663387176051087</v>
      </c>
      <c r="AJ16" s="8">
        <v>3.7605868689868287</v>
      </c>
      <c r="AK16" s="8">
        <v>5.864347958026201</v>
      </c>
      <c r="AL16">
        <v>2</v>
      </c>
      <c r="AM16">
        <v>4527</v>
      </c>
    </row>
    <row r="17" spans="1:39" x14ac:dyDescent="0.2">
      <c r="A17" t="s">
        <v>392</v>
      </c>
      <c r="B17" t="s">
        <v>1290</v>
      </c>
      <c r="C17" s="8">
        <v>5.1630900000000004</v>
      </c>
      <c r="D17" s="8">
        <v>4.04474</v>
      </c>
      <c r="E17" s="8">
        <v>16.3294</v>
      </c>
      <c r="F17" s="8">
        <v>46.297519999999999</v>
      </c>
      <c r="G17" s="8">
        <v>2.3812000000000002</v>
      </c>
      <c r="H17" s="8">
        <v>9.2868899999999996</v>
      </c>
      <c r="I17" s="8">
        <v>0.24413000000000001</v>
      </c>
      <c r="J17" s="8">
        <v>11.040979999999999</v>
      </c>
      <c r="K17" s="8">
        <v>1.0000000000000001E-5</v>
      </c>
      <c r="L17" s="8">
        <v>3.6833200000000001</v>
      </c>
      <c r="M17" s="8">
        <v>8.0259999999999998E-2</v>
      </c>
      <c r="N17" s="8">
        <v>8.974E-2</v>
      </c>
      <c r="O17" s="8">
        <f t="shared" si="0"/>
        <v>448.96922000000001</v>
      </c>
      <c r="P17" s="8">
        <v>1.2411000000000001</v>
      </c>
      <c r="Q17" s="8"/>
      <c r="R17" s="8">
        <v>99.882390000000001</v>
      </c>
      <c r="S17" s="8">
        <v>53</v>
      </c>
      <c r="T17" s="8" t="s">
        <v>1291</v>
      </c>
      <c r="U17" s="8" t="s">
        <v>1292</v>
      </c>
      <c r="V17" s="8">
        <v>46.297519999999999</v>
      </c>
      <c r="W17" s="8">
        <v>0.76335639525293719</v>
      </c>
      <c r="X17" s="8">
        <v>0.13086202922112433</v>
      </c>
      <c r="Y17" s="8">
        <v>1567.9567764458918</v>
      </c>
      <c r="Z17" s="8">
        <v>396.89787630025569</v>
      </c>
      <c r="AA17" s="8">
        <v>641.74016006105796</v>
      </c>
      <c r="AB17" s="8">
        <v>5.7546513102926529</v>
      </c>
      <c r="AC17" s="8">
        <v>4.7541224367709323E-3</v>
      </c>
      <c r="AD17" s="8">
        <v>34.319378015222959</v>
      </c>
      <c r="AE17" s="8">
        <v>14.086507663289225</v>
      </c>
      <c r="AF17" s="94">
        <v>40.220761555882234</v>
      </c>
      <c r="AG17" s="8">
        <v>753.86167536932157</v>
      </c>
      <c r="AH17" s="8">
        <v>3.63292733963161</v>
      </c>
      <c r="AI17" s="8">
        <v>2.1887961792553456</v>
      </c>
      <c r="AJ17" s="8">
        <v>3.549151684710123</v>
      </c>
      <c r="AK17" s="8">
        <v>6.2674527883770672</v>
      </c>
      <c r="AL17">
        <v>2</v>
      </c>
      <c r="AM17">
        <v>4527</v>
      </c>
    </row>
  </sheetData>
  <mergeCells count="8">
    <mergeCell ref="AN1:AR1"/>
    <mergeCell ref="AS1:AW1"/>
    <mergeCell ref="AX1:BB1"/>
    <mergeCell ref="C1:T1"/>
    <mergeCell ref="V1:AA1"/>
    <mergeCell ref="AB1:AF1"/>
    <mergeCell ref="AG1:AK1"/>
    <mergeCell ref="AL1:AM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102F-A9CE-2E4E-8781-99B5C140A432}">
  <dimension ref="A1:BJ128"/>
  <sheetViews>
    <sheetView workbookViewId="0">
      <pane xSplit="1" topLeftCell="AT1" activePane="topRight" state="frozen"/>
      <selection pane="topRight" activeCell="A2" sqref="A2"/>
    </sheetView>
  </sheetViews>
  <sheetFormatPr baseColWidth="10" defaultRowHeight="15" x14ac:dyDescent="0.2"/>
  <cols>
    <col min="1" max="1" width="10.83203125" style="1"/>
    <col min="3" max="3" width="21.6640625" customWidth="1"/>
    <col min="4" max="4" width="24.6640625" customWidth="1"/>
    <col min="5" max="5" width="22.33203125" customWidth="1"/>
    <col min="6" max="6" width="17.5" customWidth="1"/>
    <col min="7" max="7" width="18" customWidth="1"/>
    <col min="11" max="11" width="17.1640625" customWidth="1"/>
    <col min="13" max="13" width="18.5" customWidth="1"/>
    <col min="20" max="20" width="10.83203125" style="1"/>
    <col min="21" max="21" width="18.83203125" customWidth="1"/>
    <col min="22" max="22" width="18.33203125" customWidth="1"/>
    <col min="23" max="23" width="22.33203125" customWidth="1"/>
    <col min="25" max="25" width="15.6640625" customWidth="1"/>
    <col min="34" max="34" width="10.83203125" style="1"/>
    <col min="36" max="36" width="22.5" customWidth="1"/>
    <col min="48" max="48" width="10.83203125" style="1"/>
    <col min="62" max="62" width="42.1640625" customWidth="1"/>
  </cols>
  <sheetData>
    <row r="1" spans="1:62" x14ac:dyDescent="0.2">
      <c r="A1" s="1" t="s">
        <v>439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1349</v>
      </c>
      <c r="P1" t="s">
        <v>15</v>
      </c>
      <c r="Q1" t="s">
        <v>16</v>
      </c>
      <c r="R1" t="s">
        <v>18</v>
      </c>
      <c r="S1" t="s">
        <v>19</v>
      </c>
      <c r="T1" s="1" t="s">
        <v>20</v>
      </c>
      <c r="U1" t="s">
        <v>21</v>
      </c>
      <c r="V1" t="s">
        <v>3</v>
      </c>
      <c r="W1" t="s">
        <v>5</v>
      </c>
      <c r="X1" t="s">
        <v>6</v>
      </c>
      <c r="Y1" t="s">
        <v>7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17</v>
      </c>
      <c r="AF1" t="s">
        <v>18</v>
      </c>
      <c r="AG1" t="s">
        <v>19</v>
      </c>
      <c r="AH1" s="1" t="s">
        <v>20</v>
      </c>
      <c r="AI1" t="s">
        <v>22</v>
      </c>
      <c r="AJ1" t="s">
        <v>3</v>
      </c>
      <c r="AK1" t="s">
        <v>5</v>
      </c>
      <c r="AL1" t="s">
        <v>6</v>
      </c>
      <c r="AM1" t="s">
        <v>7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17</v>
      </c>
      <c r="AT1" t="s">
        <v>18</v>
      </c>
      <c r="AU1" t="s">
        <v>19</v>
      </c>
      <c r="AV1" s="1" t="s">
        <v>20</v>
      </c>
      <c r="AW1" t="s">
        <v>24</v>
      </c>
      <c r="AX1" t="s">
        <v>3</v>
      </c>
      <c r="AY1" t="s">
        <v>5</v>
      </c>
      <c r="AZ1" t="s">
        <v>6</v>
      </c>
      <c r="BA1" t="s">
        <v>7</v>
      </c>
      <c r="BB1" t="s">
        <v>9</v>
      </c>
      <c r="BC1" t="s">
        <v>10</v>
      </c>
      <c r="BD1" t="s">
        <v>11</v>
      </c>
      <c r="BE1" t="s">
        <v>12</v>
      </c>
      <c r="BF1" t="s">
        <v>13</v>
      </c>
      <c r="BG1" t="s">
        <v>17</v>
      </c>
      <c r="BH1" t="s">
        <v>18</v>
      </c>
      <c r="BI1" t="s">
        <v>19</v>
      </c>
      <c r="BJ1" t="s">
        <v>20</v>
      </c>
    </row>
    <row r="2" spans="1:62" x14ac:dyDescent="0.2">
      <c r="A2" s="1" t="s">
        <v>943</v>
      </c>
      <c r="B2" t="s">
        <v>49</v>
      </c>
      <c r="C2" t="s">
        <v>50</v>
      </c>
      <c r="D2">
        <v>4.5374999999999996</v>
      </c>
      <c r="E2">
        <v>4.6326299999999998</v>
      </c>
      <c r="F2">
        <v>16.989920000000001</v>
      </c>
      <c r="G2">
        <v>43.065399999999997</v>
      </c>
      <c r="H2">
        <v>2.5445099999999998</v>
      </c>
      <c r="I2">
        <v>11.48645</v>
      </c>
      <c r="J2">
        <v>0.13275000000000001</v>
      </c>
      <c r="K2">
        <v>10.93069</v>
      </c>
      <c r="L2">
        <v>3.2399999999999998E-3</v>
      </c>
      <c r="M2">
        <v>3.40998</v>
      </c>
      <c r="N2">
        <v>0.11985</v>
      </c>
      <c r="O2">
        <f>N2*10000</f>
        <v>1198.5</v>
      </c>
      <c r="P2">
        <v>0.33356999999999998</v>
      </c>
      <c r="Q2">
        <v>1.4702599999999999</v>
      </c>
      <c r="R2">
        <v>99.656739999999999</v>
      </c>
      <c r="S2">
        <v>64</v>
      </c>
      <c r="T2" s="1" t="s">
        <v>51</v>
      </c>
      <c r="U2" t="s">
        <v>52</v>
      </c>
      <c r="V2" t="s">
        <v>53</v>
      </c>
      <c r="W2">
        <v>41.90522</v>
      </c>
      <c r="X2">
        <v>4.0410000000000001E-2</v>
      </c>
      <c r="Y2">
        <v>38.83661</v>
      </c>
      <c r="Z2">
        <v>0.31254999999999999</v>
      </c>
      <c r="AA2">
        <v>0.28282000000000002</v>
      </c>
      <c r="AB2">
        <v>19.615300000000001</v>
      </c>
      <c r="AC2">
        <v>2.494E-2</v>
      </c>
      <c r="AD2">
        <v>4.2779999999999999E-2</v>
      </c>
      <c r="AE2">
        <v>0.17810999999999999</v>
      </c>
      <c r="AF2">
        <v>101.23869999999999</v>
      </c>
      <c r="AG2">
        <v>335</v>
      </c>
      <c r="AH2" s="1" t="s">
        <v>54</v>
      </c>
      <c r="AI2" t="s">
        <v>55</v>
      </c>
      <c r="AJ2" t="s">
        <v>56</v>
      </c>
      <c r="AK2" s="8">
        <v>41.643590000000003</v>
      </c>
      <c r="AL2" s="8">
        <v>5.5300000000000002E-2</v>
      </c>
      <c r="AM2" s="8">
        <v>39.019950000000001</v>
      </c>
      <c r="AN2" s="8">
        <v>0.26735999999999999</v>
      </c>
      <c r="AO2" s="8">
        <v>0.28360999999999997</v>
      </c>
      <c r="AP2" s="8">
        <v>19.735289999999999</v>
      </c>
      <c r="AQ2" s="8">
        <v>2.613E-2</v>
      </c>
      <c r="AR2" s="8">
        <v>3.3480000000000003E-2</v>
      </c>
      <c r="AS2" s="8">
        <v>0.18798999999999999</v>
      </c>
      <c r="AT2" s="8">
        <v>101.2527</v>
      </c>
      <c r="AU2">
        <v>333</v>
      </c>
      <c r="AV2" s="1" t="s">
        <v>57</v>
      </c>
      <c r="AW2" t="s">
        <v>58</v>
      </c>
      <c r="AX2" t="s">
        <v>59</v>
      </c>
      <c r="AY2" s="8">
        <v>42.284350000000003</v>
      </c>
      <c r="AZ2" s="8">
        <v>4.7989999999999998E-2</v>
      </c>
      <c r="BA2" s="8">
        <v>38.806319999999999</v>
      </c>
      <c r="BB2" s="8">
        <v>0.30879000000000001</v>
      </c>
      <c r="BC2" s="8">
        <v>0.25174999999999997</v>
      </c>
      <c r="BD2" s="8">
        <v>18.71142</v>
      </c>
      <c r="BE2" s="8">
        <v>2.2380000000000001E-2</v>
      </c>
      <c r="BF2" s="8">
        <v>2.6679999999999999E-2</v>
      </c>
      <c r="BG2" s="8">
        <v>0.18003</v>
      </c>
      <c r="BH2" s="8">
        <v>100.6397</v>
      </c>
      <c r="BI2">
        <v>337</v>
      </c>
      <c r="BJ2" t="s">
        <v>60</v>
      </c>
    </row>
    <row r="3" spans="1:62" x14ac:dyDescent="0.2">
      <c r="A3" s="1" t="s">
        <v>944</v>
      </c>
      <c r="AK3" s="8"/>
      <c r="AL3" s="8"/>
      <c r="AM3" s="8"/>
      <c r="AN3" s="8"/>
      <c r="AO3" s="8"/>
      <c r="AP3" s="8"/>
      <c r="AQ3" s="8"/>
      <c r="AR3" s="8"/>
      <c r="AS3" s="8"/>
      <c r="AT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62" x14ac:dyDescent="0.2">
      <c r="A4" s="1" t="s">
        <v>945</v>
      </c>
      <c r="B4" t="s">
        <v>64</v>
      </c>
      <c r="C4" t="s">
        <v>65</v>
      </c>
      <c r="D4">
        <v>3.6602299999999999</v>
      </c>
      <c r="E4">
        <v>5.6449999999999996</v>
      </c>
      <c r="F4">
        <v>14.89575</v>
      </c>
      <c r="G4">
        <v>44.481059999999999</v>
      </c>
      <c r="H4">
        <v>1.2265600000000001</v>
      </c>
      <c r="I4">
        <v>13.44247</v>
      </c>
      <c r="J4">
        <v>0.15629999999999999</v>
      </c>
      <c r="K4">
        <v>9.9832999999999998</v>
      </c>
      <c r="L4">
        <v>7.5599999999999999E-3</v>
      </c>
      <c r="M4">
        <v>4.0219500000000004</v>
      </c>
      <c r="N4">
        <v>5.4980000000000001E-2</v>
      </c>
      <c r="O4">
        <f t="shared" ref="O4:O66" si="0">N4*10000</f>
        <v>549.79999999999995</v>
      </c>
      <c r="P4">
        <v>0.50865000000000005</v>
      </c>
      <c r="Q4">
        <v>0.78781999999999996</v>
      </c>
      <c r="R4">
        <v>98.871629999999996</v>
      </c>
      <c r="S4">
        <v>7</v>
      </c>
      <c r="T4" s="1" t="s">
        <v>66</v>
      </c>
      <c r="U4" t="s">
        <v>67</v>
      </c>
      <c r="V4" t="s">
        <v>68</v>
      </c>
      <c r="W4">
        <v>43.926900000000003</v>
      </c>
      <c r="X4">
        <v>5.9040000000000002E-2</v>
      </c>
      <c r="Y4">
        <v>39.371130000000001</v>
      </c>
      <c r="Z4">
        <v>0.41228999999999999</v>
      </c>
      <c r="AA4">
        <v>0.24451000000000001</v>
      </c>
      <c r="AB4">
        <v>16.638110000000001</v>
      </c>
      <c r="AC4">
        <v>2.734E-2</v>
      </c>
      <c r="AD4">
        <v>4.5780000000000001E-2</v>
      </c>
      <c r="AE4">
        <v>0.20294000000000001</v>
      </c>
      <c r="AF4">
        <v>100.928</v>
      </c>
      <c r="AG4">
        <v>181</v>
      </c>
      <c r="AH4" s="1" t="s">
        <v>69</v>
      </c>
      <c r="AI4" t="s">
        <v>70</v>
      </c>
      <c r="AJ4" t="s">
        <v>71</v>
      </c>
      <c r="AK4" s="8">
        <v>44.29307</v>
      </c>
      <c r="AL4" s="8">
        <v>5.3120000000000001E-2</v>
      </c>
      <c r="AM4" s="8">
        <v>39.455219999999997</v>
      </c>
      <c r="AN4" s="8">
        <v>0.32840999999999998</v>
      </c>
      <c r="AO4" s="8">
        <v>0.22028</v>
      </c>
      <c r="AP4" s="8">
        <v>16.57178</v>
      </c>
      <c r="AQ4" s="8">
        <v>4.2720000000000001E-2</v>
      </c>
      <c r="AR4" s="8">
        <v>2.852E-2</v>
      </c>
      <c r="AS4" s="8">
        <v>0.21962999999999999</v>
      </c>
      <c r="AT4" s="8">
        <v>101.2127</v>
      </c>
      <c r="AU4">
        <v>177</v>
      </c>
      <c r="AV4" s="1" t="s">
        <v>72</v>
      </c>
      <c r="AW4" t="s">
        <v>73</v>
      </c>
      <c r="AX4" t="s">
        <v>74</v>
      </c>
      <c r="AY4" s="8">
        <v>44.10004</v>
      </c>
      <c r="AZ4" s="8">
        <v>3.7589999999999998E-2</v>
      </c>
      <c r="BA4" s="8">
        <v>39.506830000000001</v>
      </c>
      <c r="BB4" s="8">
        <v>0.32540000000000002</v>
      </c>
      <c r="BC4" s="8">
        <v>0.22134000000000001</v>
      </c>
      <c r="BD4" s="8">
        <v>16.119630000000001</v>
      </c>
      <c r="BE4" s="8">
        <v>5.2830000000000002E-2</v>
      </c>
      <c r="BF4" s="8">
        <v>1.7559999999999999E-2</v>
      </c>
      <c r="BG4" s="8">
        <v>0.20033999999999999</v>
      </c>
      <c r="BH4" s="8">
        <v>100.58159999999999</v>
      </c>
      <c r="BI4">
        <v>182</v>
      </c>
      <c r="BJ4" t="s">
        <v>75</v>
      </c>
    </row>
    <row r="5" spans="1:62" x14ac:dyDescent="0.2">
      <c r="A5" s="1" t="s">
        <v>946</v>
      </c>
      <c r="B5" t="s">
        <v>79</v>
      </c>
      <c r="C5" t="s">
        <v>80</v>
      </c>
      <c r="D5">
        <v>3.5666099999999998</v>
      </c>
      <c r="E5">
        <v>5.9573799999999997</v>
      </c>
      <c r="F5">
        <v>14.45351</v>
      </c>
      <c r="G5">
        <v>43.729100000000003</v>
      </c>
      <c r="H5">
        <v>1.25905</v>
      </c>
      <c r="I5">
        <v>13.15808</v>
      </c>
      <c r="J5">
        <v>0.17693</v>
      </c>
      <c r="K5">
        <v>10.899620000000001</v>
      </c>
      <c r="L5">
        <v>2.6020000000000001E-2</v>
      </c>
      <c r="M5">
        <v>3.9250699999999998</v>
      </c>
      <c r="N5">
        <v>5.3359999999999998E-2</v>
      </c>
      <c r="O5">
        <f t="shared" si="0"/>
        <v>533.6</v>
      </c>
      <c r="P5">
        <v>0.52671000000000001</v>
      </c>
      <c r="Q5">
        <v>0.875</v>
      </c>
      <c r="R5">
        <v>98.606449999999995</v>
      </c>
      <c r="S5">
        <v>5</v>
      </c>
      <c r="T5" s="1" t="s">
        <v>81</v>
      </c>
      <c r="U5" t="s">
        <v>82</v>
      </c>
      <c r="V5" t="s">
        <v>83</v>
      </c>
      <c r="W5">
        <v>44.154789999999998</v>
      </c>
      <c r="X5">
        <v>4.7739999999999998E-2</v>
      </c>
      <c r="Y5">
        <v>39.567059999999998</v>
      </c>
      <c r="Z5">
        <v>0.35215000000000002</v>
      </c>
      <c r="AA5">
        <v>0.22721</v>
      </c>
      <c r="AB5">
        <v>16.563130000000001</v>
      </c>
      <c r="AC5">
        <v>5.0880000000000002E-2</v>
      </c>
      <c r="AD5">
        <v>2.026E-2</v>
      </c>
      <c r="AE5">
        <v>0.21601999999999999</v>
      </c>
      <c r="AF5">
        <v>101.1992</v>
      </c>
      <c r="AG5">
        <v>178</v>
      </c>
      <c r="AH5" s="1" t="s">
        <v>84</v>
      </c>
      <c r="AI5" t="s">
        <v>70</v>
      </c>
      <c r="AJ5" t="s">
        <v>71</v>
      </c>
      <c r="AK5" s="8">
        <v>44.29307</v>
      </c>
      <c r="AL5" s="8">
        <v>5.3120000000000001E-2</v>
      </c>
      <c r="AM5" s="8">
        <v>39.455219999999997</v>
      </c>
      <c r="AN5" s="8">
        <v>0.32840999999999998</v>
      </c>
      <c r="AO5" s="8">
        <v>0.22028</v>
      </c>
      <c r="AP5" s="8">
        <v>16.57178</v>
      </c>
      <c r="AQ5" s="8">
        <v>4.2720000000000001E-2</v>
      </c>
      <c r="AR5" s="8">
        <v>2.852E-2</v>
      </c>
      <c r="AS5" s="8">
        <v>0.21962999999999999</v>
      </c>
      <c r="AT5" s="8">
        <v>101.2127</v>
      </c>
      <c r="AU5">
        <v>177</v>
      </c>
      <c r="AV5" s="1" t="s">
        <v>72</v>
      </c>
      <c r="AW5" t="s">
        <v>73</v>
      </c>
      <c r="AX5" t="s">
        <v>74</v>
      </c>
      <c r="AY5" s="8">
        <v>44.10004</v>
      </c>
      <c r="AZ5" s="8">
        <v>3.7589999999999998E-2</v>
      </c>
      <c r="BA5" s="8">
        <v>39.506830000000001</v>
      </c>
      <c r="BB5" s="8">
        <v>0.32540000000000002</v>
      </c>
      <c r="BC5" s="8">
        <v>0.22134000000000001</v>
      </c>
      <c r="BD5" s="8">
        <v>16.119630000000001</v>
      </c>
      <c r="BE5" s="8">
        <v>5.2830000000000002E-2</v>
      </c>
      <c r="BF5" s="8">
        <v>1.7559999999999999E-2</v>
      </c>
      <c r="BG5" s="8">
        <v>0.20033999999999999</v>
      </c>
      <c r="BH5" s="8">
        <v>100.58159999999999</v>
      </c>
      <c r="BI5">
        <v>182</v>
      </c>
      <c r="BJ5" t="s">
        <v>75</v>
      </c>
    </row>
    <row r="6" spans="1:62" x14ac:dyDescent="0.2">
      <c r="A6" s="1" t="s">
        <v>947</v>
      </c>
      <c r="B6" t="s">
        <v>88</v>
      </c>
      <c r="C6" t="s">
        <v>89</v>
      </c>
      <c r="D6">
        <v>3.7246199999999998</v>
      </c>
      <c r="E6">
        <v>5.7342700000000004</v>
      </c>
      <c r="F6">
        <v>14.92301</v>
      </c>
      <c r="G6">
        <v>44.003019999999999</v>
      </c>
      <c r="H6">
        <v>1.3191200000000001</v>
      </c>
      <c r="I6">
        <v>13.410819999999999</v>
      </c>
      <c r="J6">
        <v>0.11532000000000001</v>
      </c>
      <c r="K6">
        <v>9.6734200000000001</v>
      </c>
      <c r="L6">
        <v>8.0000000000000002E-3</v>
      </c>
      <c r="M6">
        <v>3.9974599999999998</v>
      </c>
      <c r="N6">
        <v>5.423E-2</v>
      </c>
      <c r="O6">
        <f t="shared" si="0"/>
        <v>542.29999999999995</v>
      </c>
      <c r="P6">
        <v>0.57074000000000003</v>
      </c>
      <c r="Q6">
        <v>0.95599000000000001</v>
      </c>
      <c r="R6">
        <v>98.490009999999998</v>
      </c>
      <c r="S6">
        <v>59</v>
      </c>
      <c r="T6" s="1" t="s">
        <v>90</v>
      </c>
      <c r="U6" t="s">
        <v>91</v>
      </c>
      <c r="V6" t="s">
        <v>92</v>
      </c>
      <c r="W6">
        <v>44.39002</v>
      </c>
      <c r="X6">
        <v>9.4450000000000006E-2</v>
      </c>
      <c r="Y6">
        <v>39.358469999999997</v>
      </c>
      <c r="Z6">
        <v>0.33396999999999999</v>
      </c>
      <c r="AA6">
        <v>0.21448</v>
      </c>
      <c r="AB6">
        <v>15.9101</v>
      </c>
      <c r="AC6">
        <v>3.7240000000000002E-2</v>
      </c>
      <c r="AD6">
        <v>2.8389999999999999E-2</v>
      </c>
      <c r="AE6">
        <v>0.22928000000000001</v>
      </c>
      <c r="AF6">
        <v>100.5964</v>
      </c>
      <c r="AG6">
        <v>310</v>
      </c>
      <c r="AH6" s="1" t="s">
        <v>93</v>
      </c>
      <c r="AI6" t="s">
        <v>94</v>
      </c>
      <c r="AJ6" t="s">
        <v>95</v>
      </c>
      <c r="AK6" s="8">
        <v>44.590220000000002</v>
      </c>
      <c r="AL6" s="8">
        <v>9.9589999999999998E-2</v>
      </c>
      <c r="AM6" s="8">
        <v>39.291800000000002</v>
      </c>
      <c r="AN6" s="8">
        <v>0.33500999999999997</v>
      </c>
      <c r="AO6" s="8">
        <v>0.20022999999999999</v>
      </c>
      <c r="AP6" s="8">
        <v>15.71758</v>
      </c>
      <c r="AQ6" s="8">
        <v>4.2860000000000002E-2</v>
      </c>
      <c r="AR6" s="8">
        <v>2.504E-2</v>
      </c>
      <c r="AS6" s="8">
        <v>0.25053999999999998</v>
      </c>
      <c r="AT6" s="8">
        <v>100.55289999999999</v>
      </c>
      <c r="AU6">
        <v>309</v>
      </c>
      <c r="AV6" s="1" t="s">
        <v>96</v>
      </c>
      <c r="AW6" t="s">
        <v>97</v>
      </c>
      <c r="AX6" t="s">
        <v>98</v>
      </c>
      <c r="AY6" s="8">
        <v>43.603940000000001</v>
      </c>
      <c r="AZ6" s="8">
        <v>6.923E-2</v>
      </c>
      <c r="BA6" s="8">
        <v>39.270180000000003</v>
      </c>
      <c r="BB6" s="8">
        <v>0.33517999999999998</v>
      </c>
      <c r="BC6" s="8">
        <v>0.22039</v>
      </c>
      <c r="BD6" s="8">
        <v>16.234300000000001</v>
      </c>
      <c r="BE6" s="8">
        <v>3.8249999999999999E-2</v>
      </c>
      <c r="BF6" s="8">
        <v>2.0729999999999998E-2</v>
      </c>
      <c r="BG6" s="8">
        <v>0.18676000000000001</v>
      </c>
      <c r="BH6" s="8">
        <v>99.978980000000007</v>
      </c>
      <c r="BI6">
        <v>312</v>
      </c>
      <c r="BJ6" t="s">
        <v>99</v>
      </c>
    </row>
    <row r="7" spans="1:62" x14ac:dyDescent="0.2">
      <c r="A7" s="1" t="s">
        <v>948</v>
      </c>
      <c r="B7" t="s">
        <v>102</v>
      </c>
      <c r="C7" t="s">
        <v>103</v>
      </c>
      <c r="D7">
        <v>3.7693699999999999</v>
      </c>
      <c r="E7">
        <v>5.6189099999999996</v>
      </c>
      <c r="F7">
        <v>14.93966</v>
      </c>
      <c r="G7">
        <v>43.886780000000002</v>
      </c>
      <c r="H7">
        <v>1.33179</v>
      </c>
      <c r="I7">
        <v>13.84343</v>
      </c>
      <c r="J7">
        <v>0.16299</v>
      </c>
      <c r="K7">
        <v>9.8290799999999994</v>
      </c>
      <c r="L7">
        <v>1.0149999999999999E-2</v>
      </c>
      <c r="M7">
        <v>4.0342799999999999</v>
      </c>
      <c r="N7">
        <v>5.5649999999999998E-2</v>
      </c>
      <c r="O7">
        <f t="shared" si="0"/>
        <v>556.5</v>
      </c>
      <c r="P7">
        <v>0.47922999999999999</v>
      </c>
      <c r="Q7">
        <v>0.97162999999999999</v>
      </c>
      <c r="R7">
        <v>98.932950000000005</v>
      </c>
      <c r="S7">
        <v>16</v>
      </c>
      <c r="T7" s="1" t="s">
        <v>104</v>
      </c>
      <c r="U7" t="s">
        <v>105</v>
      </c>
      <c r="V7" t="s">
        <v>106</v>
      </c>
      <c r="W7">
        <v>43.974679999999999</v>
      </c>
      <c r="X7">
        <v>4.9860000000000002E-2</v>
      </c>
      <c r="Y7">
        <v>39.302840000000003</v>
      </c>
      <c r="Z7">
        <v>0.38744000000000001</v>
      </c>
      <c r="AA7">
        <v>0.22222</v>
      </c>
      <c r="AB7">
        <v>16.08128</v>
      </c>
      <c r="AC7">
        <v>3.3790000000000001E-2</v>
      </c>
      <c r="AD7">
        <v>3.8940000000000002E-2</v>
      </c>
      <c r="AE7">
        <v>0.22746</v>
      </c>
      <c r="AF7">
        <v>100.3185</v>
      </c>
      <c r="AG7">
        <v>205</v>
      </c>
      <c r="AH7" s="1" t="s">
        <v>107</v>
      </c>
      <c r="AI7" t="s">
        <v>108</v>
      </c>
      <c r="AJ7" t="s">
        <v>109</v>
      </c>
      <c r="AK7" s="8">
        <v>44.599989999999998</v>
      </c>
      <c r="AL7" s="8">
        <v>4.4659999999999998E-2</v>
      </c>
      <c r="AM7" s="8">
        <v>39.59883</v>
      </c>
      <c r="AN7" s="8">
        <v>0.30858000000000002</v>
      </c>
      <c r="AO7" s="8">
        <v>0.21847</v>
      </c>
      <c r="AP7" s="8">
        <v>15.63949</v>
      </c>
      <c r="AQ7" s="8">
        <v>4.367E-2</v>
      </c>
      <c r="AR7" s="8">
        <v>2.7949999999999999E-2</v>
      </c>
      <c r="AS7" s="8">
        <v>0.27811000000000002</v>
      </c>
      <c r="AT7" s="8">
        <v>100.7598</v>
      </c>
      <c r="AU7">
        <v>202</v>
      </c>
      <c r="AV7" s="1" t="s">
        <v>110</v>
      </c>
      <c r="AW7" t="s">
        <v>111</v>
      </c>
      <c r="AX7" t="s">
        <v>112</v>
      </c>
      <c r="AY7" s="8">
        <v>41.824019999999997</v>
      </c>
      <c r="AZ7" s="8">
        <v>5.0040000000000001E-2</v>
      </c>
      <c r="BA7" s="8">
        <v>39.112110000000001</v>
      </c>
      <c r="BB7" s="8">
        <v>0.35901</v>
      </c>
      <c r="BC7" s="8">
        <v>0.29121000000000002</v>
      </c>
      <c r="BD7" s="8">
        <v>19.109290000000001</v>
      </c>
      <c r="BE7" s="8">
        <v>2.0420000000000001E-2</v>
      </c>
      <c r="BF7" s="8">
        <v>4.8210000000000003E-2</v>
      </c>
      <c r="BG7" s="8">
        <v>0.15203</v>
      </c>
      <c r="BH7" s="8">
        <v>100.96639999999999</v>
      </c>
      <c r="BI7">
        <v>209</v>
      </c>
      <c r="BJ7" t="s">
        <v>113</v>
      </c>
    </row>
    <row r="8" spans="1:62" x14ac:dyDescent="0.2">
      <c r="A8" s="1" t="s">
        <v>949</v>
      </c>
      <c r="B8" t="s">
        <v>116</v>
      </c>
      <c r="C8" t="s">
        <v>117</v>
      </c>
      <c r="D8">
        <v>3.8924099999999999</v>
      </c>
      <c r="E8">
        <v>5.4020400000000004</v>
      </c>
      <c r="F8">
        <v>15.070209999999999</v>
      </c>
      <c r="G8">
        <v>43.85915</v>
      </c>
      <c r="H8">
        <v>1.4201999999999999</v>
      </c>
      <c r="I8">
        <v>13.77111</v>
      </c>
      <c r="J8">
        <v>0.15429000000000001</v>
      </c>
      <c r="K8">
        <v>9.7773099999999999</v>
      </c>
      <c r="L8">
        <v>9.6100000000000005E-3</v>
      </c>
      <c r="M8">
        <v>4.0972600000000003</v>
      </c>
      <c r="N8">
        <v>5.1389999999999998E-2</v>
      </c>
      <c r="O8">
        <f t="shared" si="0"/>
        <v>513.9</v>
      </c>
      <c r="P8">
        <v>0.57862000000000002</v>
      </c>
      <c r="Q8">
        <v>0.9466</v>
      </c>
      <c r="R8">
        <v>99.030209999999997</v>
      </c>
      <c r="S8">
        <v>19</v>
      </c>
      <c r="T8" s="1" t="s">
        <v>118</v>
      </c>
      <c r="U8" t="s">
        <v>119</v>
      </c>
      <c r="V8" t="s">
        <v>120</v>
      </c>
      <c r="W8">
        <v>43.904850000000003</v>
      </c>
      <c r="X8">
        <v>5.2970000000000003E-2</v>
      </c>
      <c r="Y8">
        <v>39.185569999999998</v>
      </c>
      <c r="Z8">
        <v>0.36652000000000001</v>
      </c>
      <c r="AA8">
        <v>0.24102000000000001</v>
      </c>
      <c r="AB8">
        <v>16.48612</v>
      </c>
      <c r="AC8">
        <v>4.6929999999999999E-2</v>
      </c>
      <c r="AD8">
        <v>3.805E-2</v>
      </c>
      <c r="AE8">
        <v>0.25614999999999999</v>
      </c>
      <c r="AF8">
        <v>100.5782</v>
      </c>
      <c r="AG8">
        <v>206</v>
      </c>
      <c r="AH8" s="1" t="s">
        <v>121</v>
      </c>
      <c r="AI8" t="s">
        <v>108</v>
      </c>
      <c r="AJ8" t="s">
        <v>109</v>
      </c>
      <c r="AK8" s="8">
        <v>44.599989999999998</v>
      </c>
      <c r="AL8" s="8">
        <v>4.4659999999999998E-2</v>
      </c>
      <c r="AM8" s="8">
        <v>39.59883</v>
      </c>
      <c r="AN8" s="8">
        <v>0.30858000000000002</v>
      </c>
      <c r="AO8" s="8">
        <v>0.21847</v>
      </c>
      <c r="AP8" s="8">
        <v>15.63949</v>
      </c>
      <c r="AQ8" s="8">
        <v>4.367E-2</v>
      </c>
      <c r="AR8" s="8">
        <v>2.7949999999999999E-2</v>
      </c>
      <c r="AS8" s="8">
        <v>0.27811000000000002</v>
      </c>
      <c r="AT8" s="8">
        <v>100.7598</v>
      </c>
      <c r="AU8">
        <v>202</v>
      </c>
      <c r="AV8" s="1" t="s">
        <v>110</v>
      </c>
      <c r="AW8" t="s">
        <v>111</v>
      </c>
      <c r="AX8" t="s">
        <v>112</v>
      </c>
      <c r="AY8" s="8">
        <v>41.824019999999997</v>
      </c>
      <c r="AZ8" s="8">
        <v>5.0040000000000001E-2</v>
      </c>
      <c r="BA8" s="8">
        <v>39.112110000000001</v>
      </c>
      <c r="BB8" s="8">
        <v>0.35901</v>
      </c>
      <c r="BC8" s="8">
        <v>0.29121000000000002</v>
      </c>
      <c r="BD8" s="8">
        <v>19.109290000000001</v>
      </c>
      <c r="BE8" s="8">
        <v>2.0420000000000001E-2</v>
      </c>
      <c r="BF8" s="8">
        <v>4.8210000000000003E-2</v>
      </c>
      <c r="BG8" s="8">
        <v>0.15203</v>
      </c>
      <c r="BH8" s="8">
        <v>100.96639999999999</v>
      </c>
      <c r="BI8">
        <v>209</v>
      </c>
      <c r="BJ8" t="s">
        <v>113</v>
      </c>
    </row>
    <row r="9" spans="1:62" x14ac:dyDescent="0.2">
      <c r="A9" s="1" t="s">
        <v>950</v>
      </c>
      <c r="B9" t="s">
        <v>124</v>
      </c>
      <c r="C9" t="s">
        <v>125</v>
      </c>
      <c r="D9">
        <v>3.8796200000000001</v>
      </c>
      <c r="E9">
        <v>5.4037699999999997</v>
      </c>
      <c r="F9">
        <v>15.727309999999999</v>
      </c>
      <c r="G9">
        <v>43.117190000000001</v>
      </c>
      <c r="H9">
        <v>1.55891</v>
      </c>
      <c r="I9">
        <v>11.942030000000001</v>
      </c>
      <c r="J9">
        <v>0.14050000000000001</v>
      </c>
      <c r="K9">
        <v>10.9758</v>
      </c>
      <c r="L9">
        <v>1.0000000000000001E-5</v>
      </c>
      <c r="M9">
        <v>4.8615000000000004</v>
      </c>
      <c r="N9">
        <v>3.4329999999999999E-2</v>
      </c>
      <c r="O9">
        <f t="shared" si="0"/>
        <v>343.3</v>
      </c>
      <c r="P9">
        <v>0.58187999999999995</v>
      </c>
      <c r="Q9">
        <v>0.56681999999999999</v>
      </c>
      <c r="R9">
        <v>98.789659999999998</v>
      </c>
      <c r="S9">
        <v>36</v>
      </c>
      <c r="T9" s="1" t="s">
        <v>126</v>
      </c>
      <c r="U9" t="s">
        <v>127</v>
      </c>
      <c r="V9" t="s">
        <v>128</v>
      </c>
      <c r="W9">
        <v>42.085140000000003</v>
      </c>
      <c r="X9">
        <v>5.7360000000000001E-2</v>
      </c>
      <c r="Y9">
        <v>38.766629999999999</v>
      </c>
      <c r="Z9">
        <v>0.34933999999999998</v>
      </c>
      <c r="AA9">
        <v>0.2414</v>
      </c>
      <c r="AB9">
        <v>18.690300000000001</v>
      </c>
      <c r="AC9">
        <v>2.5850000000000001E-2</v>
      </c>
      <c r="AD9">
        <v>6.5250000000000002E-2</v>
      </c>
      <c r="AE9">
        <v>0.17596999999999999</v>
      </c>
      <c r="AF9">
        <v>100.4573</v>
      </c>
      <c r="AG9">
        <v>254</v>
      </c>
      <c r="AH9" s="1" t="s">
        <v>129</v>
      </c>
      <c r="AI9" t="s">
        <v>130</v>
      </c>
      <c r="AJ9" t="s">
        <v>131</v>
      </c>
      <c r="AK9" s="8">
        <v>42.182079999999999</v>
      </c>
      <c r="AL9" s="8">
        <v>5.6250000000000001E-2</v>
      </c>
      <c r="AM9" s="8">
        <v>38.961449999999999</v>
      </c>
      <c r="AN9" s="8">
        <v>0.28317999999999999</v>
      </c>
      <c r="AO9" s="8">
        <v>0.24182999999999999</v>
      </c>
      <c r="AP9" s="8">
        <v>18.66198</v>
      </c>
      <c r="AQ9" s="8">
        <v>3.031E-2</v>
      </c>
      <c r="AR9" s="8">
        <v>3.7510000000000002E-2</v>
      </c>
      <c r="AS9" s="8">
        <v>0.17821000000000001</v>
      </c>
      <c r="AT9" s="8">
        <v>100.6328</v>
      </c>
      <c r="AU9">
        <v>252</v>
      </c>
      <c r="AV9" s="1" t="s">
        <v>132</v>
      </c>
      <c r="AW9" t="s">
        <v>133</v>
      </c>
      <c r="AX9" t="s">
        <v>134</v>
      </c>
      <c r="AY9" s="8">
        <v>43.05612</v>
      </c>
      <c r="AZ9" s="8">
        <v>4.6629999999999998E-2</v>
      </c>
      <c r="BA9" s="8">
        <v>38.683750000000003</v>
      </c>
      <c r="BB9" s="8">
        <v>0.37685000000000002</v>
      </c>
      <c r="BC9" s="8">
        <v>0.23497999999999999</v>
      </c>
      <c r="BD9" s="8">
        <v>17.20439</v>
      </c>
      <c r="BE9" s="8">
        <v>3.9539999999999999E-2</v>
      </c>
      <c r="BF9" s="8">
        <v>2.997E-2</v>
      </c>
      <c r="BG9" s="8">
        <v>0.20537</v>
      </c>
      <c r="BH9" s="8">
        <v>99.877610000000004</v>
      </c>
      <c r="BI9">
        <v>256</v>
      </c>
      <c r="BJ9" t="s">
        <v>135</v>
      </c>
    </row>
    <row r="10" spans="1:62" x14ac:dyDescent="0.2">
      <c r="A10" s="1" t="s">
        <v>951</v>
      </c>
      <c r="B10" t="s">
        <v>139</v>
      </c>
      <c r="C10" t="s">
        <v>140</v>
      </c>
      <c r="D10">
        <v>3.8338199999999998</v>
      </c>
      <c r="E10">
        <v>5.5709</v>
      </c>
      <c r="F10">
        <v>15.43384</v>
      </c>
      <c r="G10">
        <v>44.286900000000003</v>
      </c>
      <c r="H10">
        <v>1.3085100000000001</v>
      </c>
      <c r="I10">
        <v>13.28135</v>
      </c>
      <c r="J10">
        <v>0.10750999999999999</v>
      </c>
      <c r="K10">
        <v>9.7007100000000008</v>
      </c>
      <c r="L10">
        <v>1.3270000000000001E-2</v>
      </c>
      <c r="M10">
        <v>4.0909399999999998</v>
      </c>
      <c r="N10">
        <v>5.219E-2</v>
      </c>
      <c r="O10">
        <f t="shared" si="0"/>
        <v>521.9</v>
      </c>
      <c r="P10">
        <v>0.54347999999999996</v>
      </c>
      <c r="Q10">
        <v>0.95823999999999998</v>
      </c>
      <c r="R10">
        <v>99.181629999999998</v>
      </c>
      <c r="S10">
        <v>28</v>
      </c>
      <c r="T10" s="1" t="s">
        <v>141</v>
      </c>
      <c r="U10" t="s">
        <v>142</v>
      </c>
      <c r="V10" t="s">
        <v>143</v>
      </c>
      <c r="W10">
        <v>44.161099999999998</v>
      </c>
      <c r="X10">
        <v>4.8140000000000002E-2</v>
      </c>
      <c r="Y10">
        <v>39.607559999999999</v>
      </c>
      <c r="Z10">
        <v>0.38890000000000002</v>
      </c>
      <c r="AA10">
        <v>0.21285000000000001</v>
      </c>
      <c r="AB10">
        <v>15.730880000000001</v>
      </c>
      <c r="AC10">
        <v>4.3959999999999999E-2</v>
      </c>
      <c r="AD10">
        <v>3.8429999999999999E-2</v>
      </c>
      <c r="AE10">
        <v>0.21536</v>
      </c>
      <c r="AF10">
        <v>100.4472</v>
      </c>
      <c r="AG10">
        <v>229</v>
      </c>
      <c r="AH10" s="1" t="s">
        <v>144</v>
      </c>
      <c r="AI10" t="s">
        <v>145</v>
      </c>
      <c r="AJ10" t="s">
        <v>146</v>
      </c>
      <c r="AK10" s="8">
        <v>44.928440000000002</v>
      </c>
      <c r="AL10" s="8">
        <v>4.2000000000000003E-2</v>
      </c>
      <c r="AM10" s="8">
        <v>39.563639999999999</v>
      </c>
      <c r="AN10" s="8">
        <v>0.29404999999999998</v>
      </c>
      <c r="AO10" s="8">
        <v>0.19686000000000001</v>
      </c>
      <c r="AP10" s="8">
        <v>15.63865</v>
      </c>
      <c r="AQ10" s="8">
        <v>3.968E-2</v>
      </c>
      <c r="AR10" s="8">
        <v>1.7229999999999999E-2</v>
      </c>
      <c r="AS10" s="8">
        <v>0.2407</v>
      </c>
      <c r="AT10" s="8">
        <v>100.96129999999999</v>
      </c>
      <c r="AU10">
        <v>227</v>
      </c>
      <c r="AV10" s="1" t="s">
        <v>147</v>
      </c>
      <c r="AW10" t="s">
        <v>148</v>
      </c>
      <c r="AX10" t="s">
        <v>149</v>
      </c>
      <c r="AY10" s="8">
        <v>43.355159999999998</v>
      </c>
      <c r="AZ10" s="8">
        <v>4.65E-2</v>
      </c>
      <c r="BA10" s="8">
        <v>39.154859999999999</v>
      </c>
      <c r="BB10" s="8">
        <v>0.34837000000000001</v>
      </c>
      <c r="BC10" s="8">
        <v>0.23924999999999999</v>
      </c>
      <c r="BD10" s="8">
        <v>16.639749999999999</v>
      </c>
      <c r="BE10" s="8">
        <v>4.0620000000000003E-2</v>
      </c>
      <c r="BF10" s="8">
        <v>1.5180000000000001E-2</v>
      </c>
      <c r="BG10" s="8">
        <v>0.20652999999999999</v>
      </c>
      <c r="BH10" s="8">
        <v>100.0462</v>
      </c>
      <c r="BI10">
        <v>231</v>
      </c>
      <c r="BJ10" t="s">
        <v>150</v>
      </c>
    </row>
    <row r="11" spans="1:62" x14ac:dyDescent="0.2">
      <c r="A11" s="1" t="s">
        <v>952</v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2" x14ac:dyDescent="0.2">
      <c r="A12" s="1" t="s">
        <v>953</v>
      </c>
      <c r="B12" t="s">
        <v>154</v>
      </c>
      <c r="C12" t="s">
        <v>155</v>
      </c>
      <c r="D12">
        <v>3.6972999999999998</v>
      </c>
      <c r="E12">
        <v>5.4075899999999999</v>
      </c>
      <c r="F12">
        <v>15.06631</v>
      </c>
      <c r="G12">
        <v>43.908099999999997</v>
      </c>
      <c r="H12">
        <v>1.27088</v>
      </c>
      <c r="I12">
        <v>13.47805</v>
      </c>
      <c r="J12">
        <v>0.13371</v>
      </c>
      <c r="K12">
        <v>9.7995800000000006</v>
      </c>
      <c r="L12">
        <v>5.8700000000000002E-3</v>
      </c>
      <c r="M12">
        <v>3.9904099999999998</v>
      </c>
      <c r="N12">
        <v>5.8040000000000001E-2</v>
      </c>
      <c r="O12">
        <f t="shared" si="0"/>
        <v>580.4</v>
      </c>
      <c r="P12">
        <v>0.58262999999999998</v>
      </c>
      <c r="Q12">
        <v>0.98177000000000003</v>
      </c>
      <c r="R12">
        <v>98.380240000000001</v>
      </c>
      <c r="S12">
        <v>79</v>
      </c>
      <c r="T12" s="1" t="s">
        <v>156</v>
      </c>
      <c r="U12" t="s">
        <v>157</v>
      </c>
      <c r="V12" t="s">
        <v>158</v>
      </c>
      <c r="W12">
        <v>43.457259999999998</v>
      </c>
      <c r="X12">
        <v>7.3300000000000004E-2</v>
      </c>
      <c r="Y12">
        <v>39.02196</v>
      </c>
      <c r="Z12">
        <v>0.39577000000000001</v>
      </c>
      <c r="AA12">
        <v>0.22294</v>
      </c>
      <c r="AB12">
        <v>16.233360000000001</v>
      </c>
      <c r="AC12">
        <v>4.863E-2</v>
      </c>
      <c r="AD12">
        <v>4.2439999999999999E-2</v>
      </c>
      <c r="AE12">
        <v>0.22825000000000001</v>
      </c>
      <c r="AF12">
        <v>99.723910000000004</v>
      </c>
      <c r="AG12">
        <v>266</v>
      </c>
      <c r="AH12" s="1" t="s">
        <v>159</v>
      </c>
      <c r="AI12" t="s">
        <v>160</v>
      </c>
      <c r="AJ12" t="s">
        <v>161</v>
      </c>
      <c r="AK12" s="8">
        <v>44.386519999999997</v>
      </c>
      <c r="AL12" s="8">
        <v>6.3399999999999998E-2</v>
      </c>
      <c r="AM12" s="8">
        <v>39.567489999999999</v>
      </c>
      <c r="AN12" s="8">
        <v>0.28205999999999998</v>
      </c>
      <c r="AO12" s="8">
        <v>0.20286999999999999</v>
      </c>
      <c r="AP12" s="8">
        <v>15.641120000000001</v>
      </c>
      <c r="AQ12" s="8">
        <v>3.2539999999999999E-2</v>
      </c>
      <c r="AR12" s="8">
        <v>1.558E-2</v>
      </c>
      <c r="AS12" s="8">
        <v>0.24335000000000001</v>
      </c>
      <c r="AT12" s="8">
        <v>100.4349</v>
      </c>
      <c r="AU12">
        <v>264</v>
      </c>
      <c r="AV12" s="1" t="s">
        <v>162</v>
      </c>
      <c r="AW12" t="s">
        <v>163</v>
      </c>
      <c r="AX12" t="s">
        <v>164</v>
      </c>
      <c r="AY12" s="8">
        <v>45.065579999999997</v>
      </c>
      <c r="AZ12" s="8">
        <v>8.5750000000000007E-2</v>
      </c>
      <c r="BA12" s="8">
        <v>39.69744</v>
      </c>
      <c r="BB12" s="8">
        <v>0.29718</v>
      </c>
      <c r="BC12" s="8">
        <v>0.19300999999999999</v>
      </c>
      <c r="BD12" s="8">
        <v>15.371449999999999</v>
      </c>
      <c r="BE12" s="8">
        <v>4.301E-2</v>
      </c>
      <c r="BF12" s="8">
        <v>1.9050000000000001E-2</v>
      </c>
      <c r="BG12" s="8">
        <v>0.27007999999999999</v>
      </c>
      <c r="BH12" s="8">
        <v>101.0425</v>
      </c>
      <c r="BI12">
        <v>267</v>
      </c>
      <c r="BJ12" t="s">
        <v>165</v>
      </c>
    </row>
    <row r="13" spans="1:62" x14ac:dyDescent="0.2">
      <c r="A13" s="1" t="s">
        <v>965</v>
      </c>
      <c r="B13" t="s">
        <v>169</v>
      </c>
      <c r="C13" t="s">
        <v>170</v>
      </c>
      <c r="D13">
        <v>3.8477100000000002</v>
      </c>
      <c r="E13">
        <v>5.3843100000000002</v>
      </c>
      <c r="F13">
        <v>15.201079999999999</v>
      </c>
      <c r="G13">
        <v>43.591999999999999</v>
      </c>
      <c r="H13">
        <v>1.31429</v>
      </c>
      <c r="I13">
        <v>13.52149</v>
      </c>
      <c r="J13">
        <v>0.15068000000000001</v>
      </c>
      <c r="K13">
        <v>10.25295</v>
      </c>
      <c r="L13">
        <v>1.17E-2</v>
      </c>
      <c r="M13">
        <v>4.1175899999999999</v>
      </c>
      <c r="N13">
        <v>5.1900000000000002E-2</v>
      </c>
      <c r="O13">
        <f t="shared" si="0"/>
        <v>519</v>
      </c>
      <c r="P13">
        <v>0.56003000000000003</v>
      </c>
      <c r="Q13">
        <v>0.92198000000000002</v>
      </c>
      <c r="R13">
        <v>98.927700000000002</v>
      </c>
      <c r="S13">
        <v>13</v>
      </c>
      <c r="T13" s="1" t="s">
        <v>171</v>
      </c>
      <c r="U13" t="s">
        <v>172</v>
      </c>
      <c r="V13" t="s">
        <v>173</v>
      </c>
      <c r="W13">
        <v>43.810490000000001</v>
      </c>
      <c r="X13">
        <v>0.11533</v>
      </c>
      <c r="Y13">
        <v>39.455399999999997</v>
      </c>
      <c r="Z13">
        <v>0.37012</v>
      </c>
      <c r="AA13">
        <v>0.23300000000000001</v>
      </c>
      <c r="AB13">
        <v>16.153479999999998</v>
      </c>
      <c r="AC13">
        <v>4.129E-2</v>
      </c>
      <c r="AD13">
        <v>2.7099999999999999E-2</v>
      </c>
      <c r="AE13">
        <v>0.20979999999999999</v>
      </c>
      <c r="AF13">
        <v>100.416</v>
      </c>
      <c r="AG13">
        <v>196</v>
      </c>
      <c r="AH13" s="1" t="s">
        <v>174</v>
      </c>
      <c r="AI13" t="s">
        <v>175</v>
      </c>
      <c r="AJ13" t="s">
        <v>176</v>
      </c>
      <c r="AK13" s="8">
        <v>43.020870000000002</v>
      </c>
      <c r="AL13" s="8">
        <v>4.7530000000000003E-2</v>
      </c>
      <c r="AM13" s="8">
        <v>39.234850000000002</v>
      </c>
      <c r="AN13" s="8">
        <v>0.26883000000000001</v>
      </c>
      <c r="AO13" s="8">
        <v>0.25875999999999999</v>
      </c>
      <c r="AP13" s="8">
        <v>17.720289999999999</v>
      </c>
      <c r="AQ13" s="8">
        <v>1.6219999999999998E-2</v>
      </c>
      <c r="AR13" s="8">
        <v>2.5219999999999999E-2</v>
      </c>
      <c r="AS13" s="8">
        <v>0.18117</v>
      </c>
      <c r="AT13" s="8">
        <v>100.77370000000001</v>
      </c>
      <c r="AU13">
        <v>195</v>
      </c>
      <c r="AV13" s="1" t="s">
        <v>177</v>
      </c>
      <c r="AW13" t="s">
        <v>178</v>
      </c>
      <c r="AX13" t="s">
        <v>179</v>
      </c>
      <c r="AY13" s="8">
        <v>42.951680000000003</v>
      </c>
      <c r="AZ13" s="8">
        <v>4.4609999999999997E-2</v>
      </c>
      <c r="BA13" s="8">
        <v>39.700969999999998</v>
      </c>
      <c r="BB13" s="8">
        <v>0.37813999999999998</v>
      </c>
      <c r="BC13" s="8">
        <v>0.26301999999999998</v>
      </c>
      <c r="BD13" s="8">
        <v>17.890059999999998</v>
      </c>
      <c r="BE13" s="8">
        <v>3.0300000000000001E-2</v>
      </c>
      <c r="BF13" s="8">
        <v>3.1449999999999999E-2</v>
      </c>
      <c r="BG13" s="8">
        <v>0.18517</v>
      </c>
      <c r="BH13" s="8">
        <v>101.47539999999999</v>
      </c>
      <c r="BI13">
        <v>201</v>
      </c>
      <c r="BJ13" t="s">
        <v>180</v>
      </c>
    </row>
    <row r="14" spans="1:62" x14ac:dyDescent="0.2">
      <c r="A14" s="1" t="s">
        <v>966</v>
      </c>
      <c r="B14" t="s">
        <v>184</v>
      </c>
      <c r="C14" t="s">
        <v>185</v>
      </c>
      <c r="D14">
        <v>3.78477</v>
      </c>
      <c r="E14">
        <v>5.4102100000000002</v>
      </c>
      <c r="F14">
        <v>15.05369</v>
      </c>
      <c r="G14">
        <v>43.772660000000002</v>
      </c>
      <c r="H14">
        <v>1.3331200000000001</v>
      </c>
      <c r="I14">
        <v>13.655340000000001</v>
      </c>
      <c r="J14">
        <v>0.12383</v>
      </c>
      <c r="K14">
        <v>9.9397300000000008</v>
      </c>
      <c r="L14">
        <v>1.329E-2</v>
      </c>
      <c r="M14">
        <v>4.0629</v>
      </c>
      <c r="N14">
        <v>4.3540000000000002E-2</v>
      </c>
      <c r="O14">
        <f t="shared" si="0"/>
        <v>435.40000000000003</v>
      </c>
      <c r="P14">
        <v>0.58384999999999998</v>
      </c>
      <c r="Q14">
        <v>0.93439000000000005</v>
      </c>
      <c r="R14">
        <v>98.711330000000004</v>
      </c>
      <c r="S14">
        <v>14</v>
      </c>
      <c r="T14" s="1" t="s">
        <v>186</v>
      </c>
      <c r="U14" t="s">
        <v>187</v>
      </c>
      <c r="V14" t="s">
        <v>188</v>
      </c>
      <c r="W14">
        <v>43.606499999999997</v>
      </c>
      <c r="X14">
        <v>3.6339999999999997E-2</v>
      </c>
      <c r="Y14">
        <v>39.568309999999997</v>
      </c>
      <c r="Z14">
        <v>0.47549000000000002</v>
      </c>
      <c r="AA14">
        <v>0.23244999999999999</v>
      </c>
      <c r="AB14">
        <v>16.56832</v>
      </c>
      <c r="AC14">
        <v>3.918E-2</v>
      </c>
      <c r="AD14">
        <v>5.9330000000000001E-2</v>
      </c>
      <c r="AE14">
        <v>0.20388999999999999</v>
      </c>
      <c r="AF14">
        <v>100.7898</v>
      </c>
      <c r="AG14">
        <v>199</v>
      </c>
      <c r="AH14" s="1" t="s">
        <v>189</v>
      </c>
      <c r="AI14" t="s">
        <v>175</v>
      </c>
      <c r="AJ14" t="s">
        <v>176</v>
      </c>
      <c r="AK14" s="8">
        <v>43.020870000000002</v>
      </c>
      <c r="AL14" s="8">
        <v>4.7530000000000003E-2</v>
      </c>
      <c r="AM14" s="8">
        <v>39.234850000000002</v>
      </c>
      <c r="AN14" s="8">
        <v>0.26883000000000001</v>
      </c>
      <c r="AO14" s="8">
        <v>0.25875999999999999</v>
      </c>
      <c r="AP14" s="8">
        <v>17.720289999999999</v>
      </c>
      <c r="AQ14" s="8">
        <v>1.6219999999999998E-2</v>
      </c>
      <c r="AR14" s="8">
        <v>2.5219999999999999E-2</v>
      </c>
      <c r="AS14" s="8">
        <v>0.18117</v>
      </c>
      <c r="AT14" s="8">
        <v>100.77370000000001</v>
      </c>
      <c r="AU14">
        <v>195</v>
      </c>
      <c r="AV14" s="1" t="s">
        <v>177</v>
      </c>
      <c r="AW14" t="s">
        <v>178</v>
      </c>
      <c r="AX14" t="s">
        <v>179</v>
      </c>
      <c r="AY14" s="8">
        <v>42.951680000000003</v>
      </c>
      <c r="AZ14" s="8">
        <v>4.4609999999999997E-2</v>
      </c>
      <c r="BA14" s="8">
        <v>39.700969999999998</v>
      </c>
      <c r="BB14" s="8">
        <v>0.37813999999999998</v>
      </c>
      <c r="BC14" s="8">
        <v>0.26301999999999998</v>
      </c>
      <c r="BD14" s="8">
        <v>17.890059999999998</v>
      </c>
      <c r="BE14" s="8">
        <v>3.0300000000000001E-2</v>
      </c>
      <c r="BF14" s="8">
        <v>3.1449999999999999E-2</v>
      </c>
      <c r="BG14" s="8">
        <v>0.18517</v>
      </c>
      <c r="BH14" s="8">
        <v>101.47539999999999</v>
      </c>
      <c r="BI14">
        <v>201</v>
      </c>
      <c r="BJ14" t="s">
        <v>180</v>
      </c>
    </row>
    <row r="15" spans="1:62" x14ac:dyDescent="0.2">
      <c r="A15" s="1" t="s">
        <v>942</v>
      </c>
      <c r="B15" t="s">
        <v>192</v>
      </c>
      <c r="C15" t="s">
        <v>193</v>
      </c>
      <c r="D15">
        <v>3.5820400000000001</v>
      </c>
      <c r="E15">
        <v>5.5456799999999999</v>
      </c>
      <c r="F15">
        <v>14.61692</v>
      </c>
      <c r="G15">
        <v>41.659289999999999</v>
      </c>
      <c r="H15">
        <v>1.2579400000000001</v>
      </c>
      <c r="I15">
        <v>13.636060000000001</v>
      </c>
      <c r="J15">
        <v>0.17249999999999999</v>
      </c>
      <c r="K15">
        <v>12.54996</v>
      </c>
      <c r="L15">
        <v>1.213E-2</v>
      </c>
      <c r="M15">
        <v>4.1359000000000004</v>
      </c>
      <c r="N15">
        <v>5.2330000000000002E-2</v>
      </c>
      <c r="O15">
        <f t="shared" si="0"/>
        <v>523.30000000000007</v>
      </c>
      <c r="P15">
        <v>0.59582999999999997</v>
      </c>
      <c r="Q15">
        <v>1.1972799999999999</v>
      </c>
      <c r="R15">
        <v>99.013850000000005</v>
      </c>
      <c r="S15">
        <v>10</v>
      </c>
      <c r="T15" s="1" t="s">
        <v>194</v>
      </c>
      <c r="U15" t="s">
        <v>195</v>
      </c>
      <c r="V15" t="s">
        <v>196</v>
      </c>
      <c r="W15">
        <v>42.448149999999998</v>
      </c>
      <c r="X15">
        <v>5.2859999999999997E-2</v>
      </c>
      <c r="Y15">
        <v>39.110309999999998</v>
      </c>
      <c r="Z15">
        <v>0.33949000000000001</v>
      </c>
      <c r="AA15">
        <v>0.30913000000000002</v>
      </c>
      <c r="AB15">
        <v>18.558109999999999</v>
      </c>
      <c r="AC15">
        <v>3.1519999999999999E-2</v>
      </c>
      <c r="AD15">
        <v>5.2319999999999998E-2</v>
      </c>
      <c r="AE15">
        <v>0.18854000000000001</v>
      </c>
      <c r="AF15">
        <v>101.0904</v>
      </c>
      <c r="AG15">
        <v>190</v>
      </c>
      <c r="AH15" s="1" t="s">
        <v>197</v>
      </c>
      <c r="AI15" t="s">
        <v>198</v>
      </c>
      <c r="AJ15" t="s">
        <v>199</v>
      </c>
      <c r="AK15" s="8">
        <v>41.913179999999997</v>
      </c>
      <c r="AL15" s="8">
        <v>4.4319999999999998E-2</v>
      </c>
      <c r="AM15" s="8">
        <v>38.616700000000002</v>
      </c>
      <c r="AN15" s="8">
        <v>0.25679999999999997</v>
      </c>
      <c r="AO15" s="8">
        <v>0.29808000000000001</v>
      </c>
      <c r="AP15" s="8">
        <v>18.932659999999998</v>
      </c>
      <c r="AQ15" s="8">
        <v>3.2390000000000002E-2</v>
      </c>
      <c r="AR15" s="8">
        <v>2.7179999999999999E-2</v>
      </c>
      <c r="AS15" s="8">
        <v>0.19117999999999999</v>
      </c>
      <c r="AT15" s="8">
        <v>100.3125</v>
      </c>
      <c r="AU15">
        <v>189</v>
      </c>
      <c r="AV15" s="1" t="s">
        <v>200</v>
      </c>
      <c r="AW15" t="s">
        <v>201</v>
      </c>
      <c r="AX15" t="s">
        <v>202</v>
      </c>
      <c r="AY15" s="8">
        <v>44.154130000000002</v>
      </c>
      <c r="AZ15" s="8">
        <v>4.1160000000000002E-2</v>
      </c>
      <c r="BA15" s="8">
        <v>39.76596</v>
      </c>
      <c r="BB15" s="8">
        <v>0.37406</v>
      </c>
      <c r="BC15" s="8">
        <v>0.23499</v>
      </c>
      <c r="BD15" s="8">
        <v>16.76173</v>
      </c>
      <c r="BE15" s="8">
        <v>3.3709999999999997E-2</v>
      </c>
      <c r="BF15" s="8">
        <v>2.589E-2</v>
      </c>
      <c r="BG15" s="8">
        <v>0.19483</v>
      </c>
      <c r="BH15" s="8">
        <v>101.5865</v>
      </c>
      <c r="BI15">
        <v>192</v>
      </c>
      <c r="BJ15" t="s">
        <v>203</v>
      </c>
    </row>
    <row r="16" spans="1:62" x14ac:dyDescent="0.2">
      <c r="A16" s="1" t="s">
        <v>967</v>
      </c>
      <c r="AK16" s="8"/>
      <c r="AL16" s="8"/>
      <c r="AM16" s="8"/>
      <c r="AN16" s="8"/>
      <c r="AO16" s="8"/>
      <c r="AP16" s="8"/>
      <c r="AQ16" s="8"/>
      <c r="AR16" s="8"/>
      <c r="AS16" s="8"/>
      <c r="AT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2" x14ac:dyDescent="0.2">
      <c r="A17" s="1" t="s">
        <v>968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2" x14ac:dyDescent="0.2">
      <c r="A18" s="1" t="s">
        <v>969</v>
      </c>
      <c r="B18" t="s">
        <v>207</v>
      </c>
      <c r="C18" t="s">
        <v>208</v>
      </c>
      <c r="D18">
        <v>3.5503499999999999</v>
      </c>
      <c r="E18">
        <v>5.7781599999999997</v>
      </c>
      <c r="F18">
        <v>14.63688</v>
      </c>
      <c r="G18">
        <v>43.594889999999999</v>
      </c>
      <c r="H18">
        <v>1.3448</v>
      </c>
      <c r="I18">
        <v>13.71397</v>
      </c>
      <c r="J18">
        <v>0.12435</v>
      </c>
      <c r="K18">
        <v>10.11605</v>
      </c>
      <c r="L18">
        <v>2.3800000000000002E-2</v>
      </c>
      <c r="M18">
        <v>4.12059</v>
      </c>
      <c r="N18">
        <v>5.9409999999999998E-2</v>
      </c>
      <c r="O18">
        <f t="shared" si="0"/>
        <v>594.1</v>
      </c>
      <c r="P18">
        <v>0.62783999999999995</v>
      </c>
      <c r="Q18">
        <v>0.85489000000000004</v>
      </c>
      <c r="R18">
        <v>98.545990000000003</v>
      </c>
      <c r="S18">
        <v>66</v>
      </c>
      <c r="T18" s="1" t="s">
        <v>209</v>
      </c>
      <c r="U18" t="s">
        <v>210</v>
      </c>
      <c r="V18" t="s">
        <v>211</v>
      </c>
      <c r="W18">
        <v>44.150489999999998</v>
      </c>
      <c r="X18">
        <v>4.1180000000000001E-2</v>
      </c>
      <c r="Y18">
        <v>39.623449999999998</v>
      </c>
      <c r="Z18">
        <v>0.39505000000000001</v>
      </c>
      <c r="AA18">
        <v>0.20491999999999999</v>
      </c>
      <c r="AB18">
        <v>16.010539999999999</v>
      </c>
      <c r="AC18">
        <v>3.603E-2</v>
      </c>
      <c r="AD18">
        <v>4.0770000000000001E-2</v>
      </c>
      <c r="AE18">
        <v>0.28706999999999999</v>
      </c>
      <c r="AF18">
        <v>100.7895</v>
      </c>
      <c r="AG18">
        <v>329</v>
      </c>
      <c r="AH18" s="1" t="s">
        <v>212</v>
      </c>
      <c r="AI18" t="s">
        <v>213</v>
      </c>
      <c r="AJ18" t="s">
        <v>214</v>
      </c>
      <c r="AK18" s="8">
        <v>44.142049999999998</v>
      </c>
      <c r="AL18" s="8">
        <v>5.885E-2</v>
      </c>
      <c r="AM18" s="8">
        <v>39.254840000000002</v>
      </c>
      <c r="AN18" s="8">
        <v>0.26878000000000002</v>
      </c>
      <c r="AO18" s="8">
        <v>0.20785000000000001</v>
      </c>
      <c r="AP18" s="8">
        <v>16.181989999999999</v>
      </c>
      <c r="AQ18" s="8">
        <v>4.2439999999999999E-2</v>
      </c>
      <c r="AR18" s="8">
        <v>1.593E-2</v>
      </c>
      <c r="AS18" s="8">
        <v>0.28792000000000001</v>
      </c>
      <c r="AT18" s="8">
        <v>100.4607</v>
      </c>
      <c r="AU18">
        <v>326</v>
      </c>
      <c r="AV18" s="1" t="s">
        <v>215</v>
      </c>
      <c r="AW18" t="s">
        <v>216</v>
      </c>
      <c r="AX18" t="s">
        <v>217</v>
      </c>
      <c r="AY18" s="8">
        <v>44.675420000000003</v>
      </c>
      <c r="AZ18" s="8">
        <v>4.7359999999999999E-2</v>
      </c>
      <c r="BA18" s="8">
        <v>39.388030000000001</v>
      </c>
      <c r="BB18" s="8">
        <v>0.29854999999999998</v>
      </c>
      <c r="BC18" s="8">
        <v>0.22578999999999999</v>
      </c>
      <c r="BD18" s="8">
        <v>15.85976</v>
      </c>
      <c r="BE18" s="8">
        <v>4.573E-2</v>
      </c>
      <c r="BF18" s="8">
        <v>1.5859999999999999E-2</v>
      </c>
      <c r="BG18" s="8">
        <v>0.25280999999999998</v>
      </c>
      <c r="BH18" s="8">
        <v>100.80929999999999</v>
      </c>
      <c r="BI18">
        <v>331</v>
      </c>
      <c r="BJ18" t="s">
        <v>218</v>
      </c>
    </row>
    <row r="19" spans="1:62" x14ac:dyDescent="0.2">
      <c r="A19" s="1" t="s">
        <v>970</v>
      </c>
      <c r="B19" t="s">
        <v>222</v>
      </c>
      <c r="C19" t="s">
        <v>223</v>
      </c>
      <c r="D19">
        <v>3.7827500000000001</v>
      </c>
      <c r="E19">
        <v>5.6691700000000003</v>
      </c>
      <c r="F19">
        <v>15.40896</v>
      </c>
      <c r="G19">
        <v>41.673920000000003</v>
      </c>
      <c r="H19">
        <v>1.72644</v>
      </c>
      <c r="I19">
        <v>12.418380000000001</v>
      </c>
      <c r="J19">
        <v>0.15851999999999999</v>
      </c>
      <c r="K19">
        <v>11.53928</v>
      </c>
      <c r="L19">
        <v>1.0000000000000001E-5</v>
      </c>
      <c r="M19">
        <v>4.1918800000000003</v>
      </c>
      <c r="N19">
        <v>7.7289999999999998E-2</v>
      </c>
      <c r="O19">
        <f t="shared" si="0"/>
        <v>772.9</v>
      </c>
      <c r="P19">
        <v>0.66637999999999997</v>
      </c>
      <c r="Q19">
        <v>1.02075</v>
      </c>
      <c r="R19">
        <v>98.33372</v>
      </c>
      <c r="S19">
        <v>44</v>
      </c>
      <c r="T19" s="1" t="s">
        <v>224</v>
      </c>
      <c r="U19" t="s">
        <v>225</v>
      </c>
      <c r="V19" t="s">
        <v>226</v>
      </c>
      <c r="W19">
        <v>42.337629999999997</v>
      </c>
      <c r="X19">
        <v>5.5590000000000001E-2</v>
      </c>
      <c r="Y19">
        <v>38.747459999999997</v>
      </c>
      <c r="Z19">
        <v>0.35859999999999997</v>
      </c>
      <c r="AA19">
        <v>0.24074999999999999</v>
      </c>
      <c r="AB19">
        <v>18.02572</v>
      </c>
      <c r="AC19">
        <v>3.875E-2</v>
      </c>
      <c r="AD19">
        <v>5.3100000000000001E-2</v>
      </c>
      <c r="AE19">
        <v>0.17960999999999999</v>
      </c>
      <c r="AF19">
        <v>100.0372</v>
      </c>
      <c r="AG19">
        <v>272</v>
      </c>
      <c r="AH19" s="1" t="s">
        <v>227</v>
      </c>
      <c r="AI19" t="s">
        <v>228</v>
      </c>
      <c r="AJ19" t="s">
        <v>229</v>
      </c>
      <c r="AK19" s="8">
        <v>42.738630000000001</v>
      </c>
      <c r="AL19" s="8">
        <v>4.947E-2</v>
      </c>
      <c r="AM19" s="8">
        <v>38.871769999999998</v>
      </c>
      <c r="AN19" s="8">
        <v>0.29688999999999999</v>
      </c>
      <c r="AO19" s="8">
        <v>0.26153999999999999</v>
      </c>
      <c r="AP19" s="8">
        <v>17.913039999999999</v>
      </c>
      <c r="AQ19" s="8">
        <v>4.0050000000000002E-2</v>
      </c>
      <c r="AR19" s="8">
        <v>3.1220000000000001E-2</v>
      </c>
      <c r="AS19" s="8">
        <v>0.18729999999999999</v>
      </c>
      <c r="AT19" s="8">
        <v>100.3899</v>
      </c>
      <c r="AU19">
        <v>270</v>
      </c>
      <c r="AV19" s="1" t="s">
        <v>230</v>
      </c>
      <c r="AW19" t="s">
        <v>231</v>
      </c>
      <c r="AX19" t="s">
        <v>232</v>
      </c>
      <c r="AY19" s="8">
        <v>42.353960000000001</v>
      </c>
      <c r="AZ19" s="8">
        <v>4.9520000000000002E-2</v>
      </c>
      <c r="BA19" s="8">
        <v>38.692430000000002</v>
      </c>
      <c r="BB19" s="8">
        <v>0.37756000000000001</v>
      </c>
      <c r="BC19" s="8">
        <v>0.26523999999999998</v>
      </c>
      <c r="BD19" s="8">
        <v>17.371919999999999</v>
      </c>
      <c r="BE19" s="8">
        <v>4.0149999999999998E-2</v>
      </c>
      <c r="BF19" s="8">
        <v>2.938E-2</v>
      </c>
      <c r="BG19" s="8">
        <v>0.19420000000000001</v>
      </c>
      <c r="BH19" s="8">
        <v>99.374369999999999</v>
      </c>
      <c r="BI19">
        <v>273</v>
      </c>
      <c r="BJ19" t="s">
        <v>233</v>
      </c>
    </row>
    <row r="20" spans="1:62" x14ac:dyDescent="0.2">
      <c r="A20" s="1" t="s">
        <v>972</v>
      </c>
      <c r="B20" t="s">
        <v>237</v>
      </c>
      <c r="C20" t="s">
        <v>238</v>
      </c>
      <c r="D20">
        <v>3.6923499999999998</v>
      </c>
      <c r="E20">
        <v>5.5983400000000003</v>
      </c>
      <c r="F20">
        <v>15.073790000000001</v>
      </c>
      <c r="G20">
        <v>44.599499999999999</v>
      </c>
      <c r="H20">
        <v>1.34148</v>
      </c>
      <c r="I20">
        <v>13.41215</v>
      </c>
      <c r="J20">
        <v>0.11234</v>
      </c>
      <c r="K20">
        <v>9.4415499999999994</v>
      </c>
      <c r="L20">
        <v>1.487E-2</v>
      </c>
      <c r="M20">
        <v>3.8224399999999998</v>
      </c>
      <c r="N20">
        <v>6.2520000000000006E-2</v>
      </c>
      <c r="O20">
        <f t="shared" si="0"/>
        <v>625.20000000000005</v>
      </c>
      <c r="P20">
        <v>0.55369000000000002</v>
      </c>
      <c r="Q20">
        <v>0.94899</v>
      </c>
      <c r="R20">
        <v>98.674000000000007</v>
      </c>
      <c r="S20">
        <v>50</v>
      </c>
      <c r="T20" s="1" t="s">
        <v>239</v>
      </c>
      <c r="U20" t="s">
        <v>240</v>
      </c>
      <c r="V20" t="s">
        <v>241</v>
      </c>
      <c r="W20">
        <v>44.758850000000002</v>
      </c>
      <c r="X20">
        <v>4.6429999999999999E-2</v>
      </c>
      <c r="Y20">
        <v>39.564619999999998</v>
      </c>
      <c r="Z20">
        <v>0.37716</v>
      </c>
      <c r="AA20">
        <v>0.22356000000000001</v>
      </c>
      <c r="AB20">
        <v>15.973229999999999</v>
      </c>
      <c r="AC20">
        <v>8.2570000000000005E-2</v>
      </c>
      <c r="AD20">
        <v>4.3560000000000001E-2</v>
      </c>
      <c r="AE20">
        <v>0.22697000000000001</v>
      </c>
      <c r="AF20">
        <v>101.29689999999999</v>
      </c>
      <c r="AG20">
        <v>286</v>
      </c>
      <c r="AH20" s="1" t="s">
        <v>242</v>
      </c>
      <c r="AI20" t="s">
        <v>243</v>
      </c>
      <c r="AJ20" t="s">
        <v>244</v>
      </c>
      <c r="AK20" s="8">
        <v>43.478400000000001</v>
      </c>
      <c r="AL20" s="8">
        <v>5.0360000000000002E-2</v>
      </c>
      <c r="AM20" s="8">
        <v>39.32047</v>
      </c>
      <c r="AN20" s="8">
        <v>0.31511</v>
      </c>
      <c r="AO20" s="8">
        <v>0.26684000000000002</v>
      </c>
      <c r="AP20" s="8">
        <v>16.867059999999999</v>
      </c>
      <c r="AQ20" s="8">
        <v>4.9950000000000001E-2</v>
      </c>
      <c r="AR20" s="8">
        <v>1.9609999999999999E-2</v>
      </c>
      <c r="AS20" s="8">
        <v>0.23174</v>
      </c>
      <c r="AT20" s="8">
        <v>100.59950000000001</v>
      </c>
      <c r="AU20">
        <v>284</v>
      </c>
      <c r="AV20" s="1" t="s">
        <v>245</v>
      </c>
      <c r="AW20" t="s">
        <v>246</v>
      </c>
      <c r="AX20" t="s">
        <v>247</v>
      </c>
      <c r="AY20" s="8">
        <v>44.787030000000001</v>
      </c>
      <c r="AZ20" s="8">
        <v>4.8599999999999997E-2</v>
      </c>
      <c r="BA20" s="8">
        <v>39.69952</v>
      </c>
      <c r="BB20" s="8">
        <v>0.30288999999999999</v>
      </c>
      <c r="BC20" s="8">
        <v>0.21110999999999999</v>
      </c>
      <c r="BD20" s="8">
        <v>15.71796</v>
      </c>
      <c r="BE20" s="8">
        <v>4.1009999999999998E-2</v>
      </c>
      <c r="BF20" s="8">
        <v>1.221E-2</v>
      </c>
      <c r="BG20" s="8">
        <v>0.24967</v>
      </c>
      <c r="BH20" s="8">
        <v>101.07</v>
      </c>
      <c r="BI20">
        <v>289</v>
      </c>
      <c r="BJ20" t="s">
        <v>248</v>
      </c>
    </row>
    <row r="21" spans="1:62" x14ac:dyDescent="0.2">
      <c r="A21" s="1" t="s">
        <v>973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2" x14ac:dyDescent="0.2">
      <c r="A22" s="1" t="s">
        <v>974</v>
      </c>
      <c r="B22" t="s">
        <v>251</v>
      </c>
      <c r="C22" t="s">
        <v>252</v>
      </c>
      <c r="D22">
        <v>4.2789700000000002</v>
      </c>
      <c r="E22">
        <v>5.4053500000000003</v>
      </c>
      <c r="F22">
        <v>16.467500000000001</v>
      </c>
      <c r="G22">
        <v>43.666919999999998</v>
      </c>
      <c r="H22">
        <v>1.6698900000000001</v>
      </c>
      <c r="I22">
        <v>11.0884</v>
      </c>
      <c r="J22">
        <v>0.11423999999999999</v>
      </c>
      <c r="K22">
        <v>10.53431</v>
      </c>
      <c r="L22">
        <v>1.0000000000000001E-5</v>
      </c>
      <c r="M22">
        <v>4.0686499999999999</v>
      </c>
      <c r="N22">
        <v>7.8609999999999999E-2</v>
      </c>
      <c r="O22">
        <f t="shared" si="0"/>
        <v>786.1</v>
      </c>
      <c r="P22">
        <v>0.63795000000000002</v>
      </c>
      <c r="Q22">
        <v>0.99212999999999996</v>
      </c>
      <c r="R22">
        <v>99.00291</v>
      </c>
      <c r="S22">
        <v>54</v>
      </c>
      <c r="T22" s="1" t="s">
        <v>253</v>
      </c>
      <c r="U22" t="s">
        <v>254</v>
      </c>
      <c r="V22" t="s">
        <v>255</v>
      </c>
      <c r="W22">
        <v>42.677379999999999</v>
      </c>
      <c r="X22">
        <v>5.6419999999999998E-2</v>
      </c>
      <c r="Y22">
        <v>38.973059999999997</v>
      </c>
      <c r="Z22">
        <v>0.3049</v>
      </c>
      <c r="AA22">
        <v>0.25990999999999997</v>
      </c>
      <c r="AB22">
        <v>17.74352</v>
      </c>
      <c r="AC22">
        <v>3.2969999999999999E-2</v>
      </c>
      <c r="AD22">
        <v>1.993E-2</v>
      </c>
      <c r="AE22">
        <v>0.19638</v>
      </c>
      <c r="AF22">
        <v>100.2645</v>
      </c>
      <c r="AG22">
        <v>300</v>
      </c>
      <c r="AH22" s="1" t="s">
        <v>256</v>
      </c>
      <c r="AI22" t="s">
        <v>257</v>
      </c>
      <c r="AJ22" t="s">
        <v>258</v>
      </c>
      <c r="AK22" s="8">
        <v>42.44426</v>
      </c>
      <c r="AL22" s="8">
        <v>6.0949999999999997E-2</v>
      </c>
      <c r="AM22" s="8">
        <v>38.701709999999999</v>
      </c>
      <c r="AN22" s="8">
        <v>0.31464999999999999</v>
      </c>
      <c r="AO22" s="8">
        <v>0.25899</v>
      </c>
      <c r="AP22" s="8">
        <v>17.672249999999998</v>
      </c>
      <c r="AQ22" s="8">
        <v>2.3910000000000001E-2</v>
      </c>
      <c r="AR22" s="8">
        <v>4.2270000000000002E-2</v>
      </c>
      <c r="AS22" s="8">
        <v>0.21390999999999999</v>
      </c>
      <c r="AT22" s="8">
        <v>99.732900000000001</v>
      </c>
      <c r="AU22">
        <v>298</v>
      </c>
      <c r="AV22" s="1" t="s">
        <v>259</v>
      </c>
      <c r="AW22" t="s">
        <v>260</v>
      </c>
      <c r="AX22" t="s">
        <v>261</v>
      </c>
      <c r="AY22" s="8">
        <v>42.599760000000003</v>
      </c>
      <c r="AZ22" s="8">
        <v>5.3530000000000001E-2</v>
      </c>
      <c r="BA22" s="8">
        <v>38.692399999999999</v>
      </c>
      <c r="BB22" s="8">
        <v>0.26264999999999999</v>
      </c>
      <c r="BC22" s="8">
        <v>0.25753999999999999</v>
      </c>
      <c r="BD22" s="8">
        <v>17.11843</v>
      </c>
      <c r="BE22" s="8">
        <v>3.2669999999999998E-2</v>
      </c>
      <c r="BF22" s="8">
        <v>1.6959999999999999E-2</v>
      </c>
      <c r="BG22" s="8">
        <v>0.2109</v>
      </c>
      <c r="BH22" s="8">
        <v>99.244839999999996</v>
      </c>
      <c r="BI22">
        <v>302</v>
      </c>
      <c r="BJ22" t="s">
        <v>262</v>
      </c>
    </row>
    <row r="23" spans="1:62" x14ac:dyDescent="0.2">
      <c r="A23" s="1" t="s">
        <v>975</v>
      </c>
      <c r="B23" t="s">
        <v>265</v>
      </c>
      <c r="C23" t="s">
        <v>266</v>
      </c>
      <c r="D23">
        <v>3.8398400000000001</v>
      </c>
      <c r="E23">
        <v>5.7365399999999998</v>
      </c>
      <c r="F23">
        <v>16.5444</v>
      </c>
      <c r="G23">
        <v>41.341439999999999</v>
      </c>
      <c r="H23">
        <v>1.96919</v>
      </c>
      <c r="I23">
        <v>12.75554</v>
      </c>
      <c r="J23">
        <v>0.11512</v>
      </c>
      <c r="K23">
        <v>9.7099100000000007</v>
      </c>
      <c r="L23">
        <v>1.0000000000000001E-5</v>
      </c>
      <c r="M23">
        <v>5.6545699999999997</v>
      </c>
      <c r="N23">
        <v>4.3580000000000001E-2</v>
      </c>
      <c r="O23">
        <f t="shared" si="0"/>
        <v>435.8</v>
      </c>
      <c r="P23">
        <v>0.40510000000000002</v>
      </c>
      <c r="Q23">
        <v>0.69391999999999998</v>
      </c>
      <c r="R23">
        <v>98.809139999999999</v>
      </c>
      <c r="S23">
        <v>23</v>
      </c>
      <c r="T23" s="1" t="s">
        <v>267</v>
      </c>
      <c r="U23" t="s">
        <v>268</v>
      </c>
      <c r="V23" t="s">
        <v>269</v>
      </c>
      <c r="W23">
        <v>44.648449999999997</v>
      </c>
      <c r="X23">
        <v>4.6580000000000003E-2</v>
      </c>
      <c r="Y23">
        <v>39.304259999999999</v>
      </c>
      <c r="Z23">
        <v>0.35104000000000002</v>
      </c>
      <c r="AA23">
        <v>0.18074999999999999</v>
      </c>
      <c r="AB23">
        <v>15.768890000000001</v>
      </c>
      <c r="AC23">
        <v>1.6E-2</v>
      </c>
      <c r="AD23">
        <v>4.3310000000000001E-2</v>
      </c>
      <c r="AE23">
        <v>0.14213999999999999</v>
      </c>
      <c r="AF23">
        <v>100.5014</v>
      </c>
      <c r="AG23">
        <v>214</v>
      </c>
      <c r="AH23" s="1" t="s">
        <v>270</v>
      </c>
      <c r="AI23" t="s">
        <v>271</v>
      </c>
      <c r="AJ23" t="s">
        <v>272</v>
      </c>
      <c r="AK23" s="8">
        <v>44.61788</v>
      </c>
      <c r="AL23" s="8">
        <v>6.9699999999999998E-2</v>
      </c>
      <c r="AM23" s="8">
        <v>39.537669999999999</v>
      </c>
      <c r="AN23" s="8">
        <v>0.32566000000000001</v>
      </c>
      <c r="AO23" s="8">
        <v>0.18088000000000001</v>
      </c>
      <c r="AP23" s="8">
        <v>15.49253</v>
      </c>
      <c r="AQ23" s="8">
        <v>1.108E-2</v>
      </c>
      <c r="AR23" s="8">
        <v>3.5249999999999997E-2</v>
      </c>
      <c r="AS23" s="8">
        <v>0.12144000000000001</v>
      </c>
      <c r="AT23" s="8">
        <v>100.3921</v>
      </c>
      <c r="AU23">
        <v>210</v>
      </c>
      <c r="AV23" s="1" t="s">
        <v>273</v>
      </c>
      <c r="AW23" t="s">
        <v>274</v>
      </c>
      <c r="AX23" t="s">
        <v>275</v>
      </c>
      <c r="AY23" s="8">
        <v>44.16442</v>
      </c>
      <c r="AZ23" s="8">
        <v>4.691E-2</v>
      </c>
      <c r="BA23" s="8">
        <v>39.301600000000001</v>
      </c>
      <c r="BB23" s="8">
        <v>0.34305000000000002</v>
      </c>
      <c r="BC23" s="8">
        <v>0.20437</v>
      </c>
      <c r="BD23" s="8">
        <v>16.519600000000001</v>
      </c>
      <c r="BE23" s="8">
        <v>1.5559999999999999E-2</v>
      </c>
      <c r="BF23" s="8">
        <v>4.1180000000000001E-2</v>
      </c>
      <c r="BG23" s="8">
        <v>0.14662</v>
      </c>
      <c r="BH23" s="8">
        <v>100.7833</v>
      </c>
      <c r="BI23">
        <v>216</v>
      </c>
      <c r="BJ23" t="s">
        <v>276</v>
      </c>
    </row>
    <row r="24" spans="1:62" x14ac:dyDescent="0.2">
      <c r="A24" s="1" t="s">
        <v>976</v>
      </c>
      <c r="B24" t="s">
        <v>280</v>
      </c>
      <c r="C24" t="s">
        <v>281</v>
      </c>
      <c r="D24">
        <v>3.4346000000000001</v>
      </c>
      <c r="E24">
        <v>5.9300100000000002</v>
      </c>
      <c r="F24">
        <v>14.00604</v>
      </c>
      <c r="G24">
        <v>45.66901</v>
      </c>
      <c r="H24">
        <v>1.02274</v>
      </c>
      <c r="I24">
        <v>15.130269999999999</v>
      </c>
      <c r="J24">
        <v>0.10614</v>
      </c>
      <c r="K24">
        <v>7.8953600000000002</v>
      </c>
      <c r="L24">
        <v>3.1390000000000001E-2</v>
      </c>
      <c r="M24">
        <v>3.4646599999999999</v>
      </c>
      <c r="N24">
        <v>4.6699999999999998E-2</v>
      </c>
      <c r="O24">
        <f t="shared" si="0"/>
        <v>467</v>
      </c>
      <c r="P24">
        <v>0.50695000000000001</v>
      </c>
      <c r="Q24">
        <v>1.1814499999999999</v>
      </c>
      <c r="R24">
        <v>98.425330000000002</v>
      </c>
      <c r="S24">
        <v>31</v>
      </c>
      <c r="T24" s="1" t="s">
        <v>282</v>
      </c>
      <c r="U24" t="s">
        <v>283</v>
      </c>
      <c r="V24" t="s">
        <v>284</v>
      </c>
      <c r="W24">
        <v>46.067189999999997</v>
      </c>
      <c r="X24">
        <v>5.5390000000000002E-2</v>
      </c>
      <c r="Y24">
        <v>40.06203</v>
      </c>
      <c r="Z24">
        <v>0.35005999999999998</v>
      </c>
      <c r="AA24">
        <v>0.18973999999999999</v>
      </c>
      <c r="AB24">
        <v>13.484640000000001</v>
      </c>
      <c r="AC24">
        <v>6.3289999999999999E-2</v>
      </c>
      <c r="AD24">
        <v>1.464E-2</v>
      </c>
      <c r="AE24">
        <v>0.27688000000000001</v>
      </c>
      <c r="AF24">
        <v>100.5639</v>
      </c>
      <c r="AG24">
        <v>234</v>
      </c>
      <c r="AH24" s="1" t="s">
        <v>285</v>
      </c>
      <c r="AI24" t="s">
        <v>286</v>
      </c>
      <c r="AJ24" t="s">
        <v>287</v>
      </c>
      <c r="AK24" s="8">
        <v>46.154499999999999</v>
      </c>
      <c r="AL24" s="8">
        <v>6.0729999999999999E-2</v>
      </c>
      <c r="AM24" s="8">
        <v>39.564450000000001</v>
      </c>
      <c r="AN24" s="8">
        <v>0.32979999999999998</v>
      </c>
      <c r="AO24" s="8">
        <v>0.18792</v>
      </c>
      <c r="AP24" s="8">
        <v>13.696820000000001</v>
      </c>
      <c r="AQ24" s="8">
        <v>6.744E-2</v>
      </c>
      <c r="AR24" s="8">
        <v>1.044E-2</v>
      </c>
      <c r="AS24" s="8">
        <v>0.29675000000000001</v>
      </c>
      <c r="AT24" s="8">
        <v>100.3689</v>
      </c>
      <c r="AU24">
        <v>232</v>
      </c>
      <c r="AV24" s="1" t="s">
        <v>288</v>
      </c>
      <c r="AW24" t="s">
        <v>289</v>
      </c>
      <c r="AX24" t="s">
        <v>290</v>
      </c>
      <c r="AY24" s="8">
        <v>42.40117</v>
      </c>
      <c r="AZ24" s="8">
        <v>4.3020000000000003E-2</v>
      </c>
      <c r="BA24" s="8">
        <v>38.898409999999998</v>
      </c>
      <c r="BB24" s="8">
        <v>0.36632999999999999</v>
      </c>
      <c r="BC24" s="8">
        <v>0.25281999999999999</v>
      </c>
      <c r="BD24" s="8">
        <v>18.19069</v>
      </c>
      <c r="BE24" s="8">
        <v>3.662E-2</v>
      </c>
      <c r="BF24" s="8">
        <v>2.8320000000000001E-2</v>
      </c>
      <c r="BG24" s="8">
        <v>0.17016999999999999</v>
      </c>
      <c r="BH24" s="8">
        <v>100.38760000000001</v>
      </c>
      <c r="BI24">
        <v>236</v>
      </c>
      <c r="BJ24" t="s">
        <v>291</v>
      </c>
    </row>
    <row r="25" spans="1:62" x14ac:dyDescent="0.2">
      <c r="A25" s="1" t="s">
        <v>977</v>
      </c>
      <c r="B25" t="s">
        <v>294</v>
      </c>
      <c r="C25" t="s">
        <v>295</v>
      </c>
      <c r="D25">
        <v>3.6426599999999998</v>
      </c>
      <c r="E25">
        <v>6.3247200000000001</v>
      </c>
      <c r="F25">
        <v>14.570740000000001</v>
      </c>
      <c r="G25">
        <v>44.769309999999997</v>
      </c>
      <c r="H25">
        <v>1.2666500000000001</v>
      </c>
      <c r="I25">
        <v>13.215490000000001</v>
      </c>
      <c r="J25">
        <v>0.13453999999999999</v>
      </c>
      <c r="K25">
        <v>9.2826400000000007</v>
      </c>
      <c r="L25">
        <v>2.7299999999999998E-3</v>
      </c>
      <c r="M25">
        <v>3.7784399999999998</v>
      </c>
      <c r="N25">
        <v>4.929E-2</v>
      </c>
      <c r="O25">
        <f t="shared" si="0"/>
        <v>492.9</v>
      </c>
      <c r="P25">
        <v>0.50963999999999998</v>
      </c>
      <c r="Q25">
        <v>0.88485999999999998</v>
      </c>
      <c r="R25">
        <v>98.431709999999995</v>
      </c>
      <c r="S25">
        <v>32</v>
      </c>
      <c r="T25" s="1" t="s">
        <v>296</v>
      </c>
      <c r="U25" t="s">
        <v>297</v>
      </c>
      <c r="V25" t="s">
        <v>298</v>
      </c>
      <c r="W25">
        <v>44.691459999999999</v>
      </c>
      <c r="X25">
        <v>5.3659999999999999E-2</v>
      </c>
      <c r="Y25">
        <v>39.175690000000003</v>
      </c>
      <c r="Z25">
        <v>0.33444000000000002</v>
      </c>
      <c r="AA25">
        <v>0.21646000000000001</v>
      </c>
      <c r="AB25">
        <v>15.103440000000001</v>
      </c>
      <c r="AC25">
        <v>3.8920000000000003E-2</v>
      </c>
      <c r="AD25">
        <v>2.962E-2</v>
      </c>
      <c r="AE25">
        <v>0.29493999999999998</v>
      </c>
      <c r="AF25">
        <v>99.93862</v>
      </c>
      <c r="AG25">
        <v>246</v>
      </c>
      <c r="AH25" s="1" t="s">
        <v>299</v>
      </c>
      <c r="AI25" t="s">
        <v>300</v>
      </c>
      <c r="AJ25" t="s">
        <v>301</v>
      </c>
      <c r="AK25" s="8">
        <v>45.134410000000003</v>
      </c>
      <c r="AL25" s="8">
        <v>4.9000000000000002E-2</v>
      </c>
      <c r="AM25" s="8">
        <v>39.706859999999999</v>
      </c>
      <c r="AN25" s="8">
        <v>0.33352999999999999</v>
      </c>
      <c r="AO25" s="8">
        <v>0.18623999999999999</v>
      </c>
      <c r="AP25" s="8">
        <v>14.743510000000001</v>
      </c>
      <c r="AQ25" s="8">
        <v>4.496E-2</v>
      </c>
      <c r="AR25" s="8">
        <v>1.1039999999999999E-2</v>
      </c>
      <c r="AS25" s="8">
        <v>0.27651999999999999</v>
      </c>
      <c r="AT25" s="8">
        <v>100.48609999999999</v>
      </c>
      <c r="AU25">
        <v>242</v>
      </c>
      <c r="AV25" s="1" t="s">
        <v>302</v>
      </c>
      <c r="AW25" t="s">
        <v>303</v>
      </c>
      <c r="AX25" t="s">
        <v>304</v>
      </c>
      <c r="AY25" s="8">
        <v>44.672339999999998</v>
      </c>
      <c r="AZ25" s="8">
        <v>5.3240000000000003E-2</v>
      </c>
      <c r="BA25" s="8">
        <v>39.283630000000002</v>
      </c>
      <c r="BB25" s="8">
        <v>0.29851</v>
      </c>
      <c r="BC25" s="8">
        <v>0.19256000000000001</v>
      </c>
      <c r="BD25" s="8">
        <v>15.337820000000001</v>
      </c>
      <c r="BE25" s="8">
        <v>4.4569999999999999E-2</v>
      </c>
      <c r="BF25" s="8">
        <v>2.087E-2</v>
      </c>
      <c r="BG25" s="8">
        <v>0.24476000000000001</v>
      </c>
      <c r="BH25" s="8">
        <v>100.14830000000001</v>
      </c>
      <c r="BI25">
        <v>249</v>
      </c>
      <c r="BJ25" t="s">
        <v>305</v>
      </c>
    </row>
    <row r="26" spans="1:62" x14ac:dyDescent="0.2">
      <c r="A26" s="1" t="s">
        <v>978</v>
      </c>
      <c r="B26" t="s">
        <v>308</v>
      </c>
      <c r="C26" t="s">
        <v>309</v>
      </c>
      <c r="D26">
        <v>3.9287399999999999</v>
      </c>
      <c r="E26">
        <v>5.6050599999999999</v>
      </c>
      <c r="F26">
        <v>14.747809999999999</v>
      </c>
      <c r="G26">
        <v>44.506369999999997</v>
      </c>
      <c r="H26">
        <v>1.2346900000000001</v>
      </c>
      <c r="I26">
        <v>13.59761</v>
      </c>
      <c r="J26">
        <v>0.11411</v>
      </c>
      <c r="K26">
        <v>9.1294500000000003</v>
      </c>
      <c r="L26">
        <v>8.0000000000000002E-3</v>
      </c>
      <c r="M26">
        <v>3.8275299999999999</v>
      </c>
      <c r="N26">
        <v>5.7360000000000001E-2</v>
      </c>
      <c r="O26">
        <f t="shared" si="0"/>
        <v>573.6</v>
      </c>
      <c r="P26">
        <v>0.50973999999999997</v>
      </c>
      <c r="Q26">
        <v>0.89239000000000002</v>
      </c>
      <c r="R26">
        <v>98.158869999999993</v>
      </c>
      <c r="S26">
        <v>33</v>
      </c>
      <c r="T26" s="1" t="s">
        <v>310</v>
      </c>
      <c r="U26" t="s">
        <v>311</v>
      </c>
      <c r="V26" t="s">
        <v>312</v>
      </c>
      <c r="W26">
        <v>45.250050000000002</v>
      </c>
      <c r="X26">
        <v>4.2689999999999999E-2</v>
      </c>
      <c r="Y26">
        <v>39.42839</v>
      </c>
      <c r="Z26">
        <v>0.37412000000000001</v>
      </c>
      <c r="AA26">
        <v>0.20924000000000001</v>
      </c>
      <c r="AB26">
        <v>14.85993</v>
      </c>
      <c r="AC26">
        <v>3.3570000000000003E-2</v>
      </c>
      <c r="AD26">
        <v>1.916E-2</v>
      </c>
      <c r="AE26">
        <v>0.26296000000000003</v>
      </c>
      <c r="AF26">
        <v>100.48009999999999</v>
      </c>
      <c r="AG26">
        <v>247</v>
      </c>
      <c r="AH26" s="1" t="s">
        <v>313</v>
      </c>
      <c r="AI26" t="s">
        <v>300</v>
      </c>
      <c r="AJ26" t="s">
        <v>301</v>
      </c>
      <c r="AK26" s="8">
        <v>45.134410000000003</v>
      </c>
      <c r="AL26" s="8">
        <v>4.9000000000000002E-2</v>
      </c>
      <c r="AM26" s="8">
        <v>39.706859999999999</v>
      </c>
      <c r="AN26" s="8">
        <v>0.33352999999999999</v>
      </c>
      <c r="AO26" s="8">
        <v>0.18623999999999999</v>
      </c>
      <c r="AP26" s="8">
        <v>14.743510000000001</v>
      </c>
      <c r="AQ26" s="8">
        <v>4.496E-2</v>
      </c>
      <c r="AR26" s="8">
        <v>1.1039999999999999E-2</v>
      </c>
      <c r="AS26" s="8">
        <v>0.27651999999999999</v>
      </c>
      <c r="AT26" s="8">
        <v>100.48609999999999</v>
      </c>
      <c r="AU26">
        <v>242</v>
      </c>
      <c r="AV26" s="1" t="s">
        <v>302</v>
      </c>
      <c r="AW26" t="s">
        <v>303</v>
      </c>
      <c r="AX26" t="s">
        <v>304</v>
      </c>
      <c r="AY26" s="8">
        <v>44.672339999999998</v>
      </c>
      <c r="AZ26" s="8">
        <v>5.3240000000000003E-2</v>
      </c>
      <c r="BA26" s="8">
        <v>39.283630000000002</v>
      </c>
      <c r="BB26" s="8">
        <v>0.29851</v>
      </c>
      <c r="BC26" s="8">
        <v>0.19256000000000001</v>
      </c>
      <c r="BD26" s="8">
        <v>15.337820000000001</v>
      </c>
      <c r="BE26" s="8">
        <v>4.4569999999999999E-2</v>
      </c>
      <c r="BF26" s="8">
        <v>2.087E-2</v>
      </c>
      <c r="BG26" s="8">
        <v>0.24476000000000001</v>
      </c>
      <c r="BH26" s="8">
        <v>100.14830000000001</v>
      </c>
      <c r="BI26">
        <v>249</v>
      </c>
      <c r="BJ26" t="s">
        <v>305</v>
      </c>
    </row>
    <row r="27" spans="1:62" x14ac:dyDescent="0.2">
      <c r="A27" s="1" t="s">
        <v>979</v>
      </c>
      <c r="B27" t="s">
        <v>315</v>
      </c>
      <c r="C27" t="s">
        <v>316</v>
      </c>
      <c r="D27">
        <v>3.56941</v>
      </c>
      <c r="E27">
        <v>5.6643100000000004</v>
      </c>
      <c r="F27">
        <v>14.923780000000001</v>
      </c>
      <c r="G27">
        <v>43.974110000000003</v>
      </c>
      <c r="H27">
        <v>1.31246</v>
      </c>
      <c r="I27">
        <v>13.43191</v>
      </c>
      <c r="J27">
        <v>0.12634999999999999</v>
      </c>
      <c r="K27">
        <v>9.8681000000000001</v>
      </c>
      <c r="L27">
        <v>5.3800000000000002E-3</v>
      </c>
      <c r="M27">
        <v>3.9693499999999999</v>
      </c>
      <c r="N27">
        <v>5.3780000000000001E-2</v>
      </c>
      <c r="O27">
        <f t="shared" si="0"/>
        <v>537.80000000000007</v>
      </c>
      <c r="P27">
        <v>0.51707000000000003</v>
      </c>
      <c r="Q27">
        <v>0.92069999999999996</v>
      </c>
      <c r="R27">
        <v>98.336699999999993</v>
      </c>
      <c r="S27">
        <v>77</v>
      </c>
      <c r="T27" s="1" t="s">
        <v>317</v>
      </c>
      <c r="U27" t="s">
        <v>318</v>
      </c>
      <c r="V27" t="s">
        <v>319</v>
      </c>
      <c r="W27">
        <v>45.063839999999999</v>
      </c>
      <c r="X27">
        <v>5.058E-2</v>
      </c>
      <c r="Y27">
        <v>39.884039999999999</v>
      </c>
      <c r="Z27">
        <v>0.35543999999999998</v>
      </c>
      <c r="AA27">
        <v>0.20427999999999999</v>
      </c>
      <c r="AB27">
        <v>15.51383</v>
      </c>
      <c r="AC27">
        <v>4.9119999999999997E-2</v>
      </c>
      <c r="AD27">
        <v>1.7420000000000001E-2</v>
      </c>
      <c r="AE27">
        <v>0.29042000000000001</v>
      </c>
      <c r="AF27">
        <v>101.429</v>
      </c>
      <c r="AG27">
        <v>244</v>
      </c>
      <c r="AH27" s="1" t="s">
        <v>320</v>
      </c>
      <c r="AI27" t="s">
        <v>300</v>
      </c>
      <c r="AJ27" t="s">
        <v>301</v>
      </c>
      <c r="AK27" s="8">
        <v>45.134410000000003</v>
      </c>
      <c r="AL27" s="8">
        <v>4.9000000000000002E-2</v>
      </c>
      <c r="AM27" s="8">
        <v>39.706859999999999</v>
      </c>
      <c r="AN27" s="8">
        <v>0.33352999999999999</v>
      </c>
      <c r="AO27" s="8">
        <v>0.18623999999999999</v>
      </c>
      <c r="AP27" s="8">
        <v>14.743510000000001</v>
      </c>
      <c r="AQ27" s="8">
        <v>4.496E-2</v>
      </c>
      <c r="AR27" s="8">
        <v>1.1039999999999999E-2</v>
      </c>
      <c r="AS27" s="8">
        <v>0.27651999999999999</v>
      </c>
      <c r="AT27" s="8">
        <v>100.48609999999999</v>
      </c>
      <c r="AU27">
        <v>242</v>
      </c>
      <c r="AV27" s="1" t="s">
        <v>302</v>
      </c>
      <c r="AW27" t="s">
        <v>303</v>
      </c>
      <c r="AX27" t="s">
        <v>304</v>
      </c>
      <c r="AY27" s="8">
        <v>44.672339999999998</v>
      </c>
      <c r="AZ27" s="8">
        <v>5.3240000000000003E-2</v>
      </c>
      <c r="BA27" s="8">
        <v>39.283630000000002</v>
      </c>
      <c r="BB27" s="8">
        <v>0.29851</v>
      </c>
      <c r="BC27" s="8">
        <v>0.19256000000000001</v>
      </c>
      <c r="BD27" s="8">
        <v>15.337820000000001</v>
      </c>
      <c r="BE27" s="8">
        <v>4.4569999999999999E-2</v>
      </c>
      <c r="BF27" s="8">
        <v>2.087E-2</v>
      </c>
      <c r="BG27" s="8">
        <v>0.24476000000000001</v>
      </c>
      <c r="BH27" s="8">
        <v>100.14830000000001</v>
      </c>
      <c r="BI27">
        <v>249</v>
      </c>
      <c r="BJ27" t="s">
        <v>305</v>
      </c>
    </row>
    <row r="28" spans="1:62" x14ac:dyDescent="0.2">
      <c r="A28" s="1" t="s">
        <v>980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2" x14ac:dyDescent="0.2">
      <c r="A29" s="1" t="s">
        <v>982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2" x14ac:dyDescent="0.2">
      <c r="A30" s="1" t="s">
        <v>983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2" x14ac:dyDescent="0.2">
      <c r="A31" s="1" t="s">
        <v>987</v>
      </c>
      <c r="B31" t="s">
        <v>322</v>
      </c>
      <c r="C31" t="s">
        <v>323</v>
      </c>
      <c r="D31">
        <v>3.53654</v>
      </c>
      <c r="E31">
        <v>5.4529199999999998</v>
      </c>
      <c r="F31">
        <v>14.298730000000001</v>
      </c>
      <c r="G31">
        <v>42.355460000000001</v>
      </c>
      <c r="H31">
        <v>1.21021</v>
      </c>
      <c r="I31">
        <v>13.2453</v>
      </c>
      <c r="J31">
        <v>0.16586000000000001</v>
      </c>
      <c r="K31">
        <v>12.778740000000001</v>
      </c>
      <c r="L31">
        <v>5.79E-3</v>
      </c>
      <c r="M31">
        <v>4.2207800000000004</v>
      </c>
      <c r="N31">
        <v>4.6679999999999999E-2</v>
      </c>
      <c r="O31">
        <f t="shared" si="0"/>
        <v>466.8</v>
      </c>
      <c r="P31">
        <v>0.57213000000000003</v>
      </c>
      <c r="Q31">
        <v>0.99450000000000005</v>
      </c>
      <c r="R31">
        <v>98.88364</v>
      </c>
      <c r="S31">
        <v>8</v>
      </c>
      <c r="T31" s="1" t="s">
        <v>324</v>
      </c>
      <c r="U31" t="s">
        <v>325</v>
      </c>
      <c r="V31" t="s">
        <v>326</v>
      </c>
      <c r="W31">
        <v>41.904110000000003</v>
      </c>
      <c r="X31">
        <v>5.4010000000000002E-2</v>
      </c>
      <c r="Y31">
        <v>38.770769999999999</v>
      </c>
      <c r="Z31">
        <v>0.34556999999999999</v>
      </c>
      <c r="AA31">
        <v>0.27322999999999997</v>
      </c>
      <c r="AB31">
        <v>18.720490000000002</v>
      </c>
      <c r="AC31">
        <v>3.2779999999999997E-2</v>
      </c>
      <c r="AD31">
        <v>5.4559999999999997E-2</v>
      </c>
      <c r="AE31">
        <v>0.17366999999999999</v>
      </c>
      <c r="AF31">
        <v>100.3292</v>
      </c>
      <c r="AG31">
        <v>184</v>
      </c>
      <c r="AH31" s="1" t="s">
        <v>327</v>
      </c>
      <c r="AI31" t="s">
        <v>325</v>
      </c>
      <c r="AJ31" t="s">
        <v>326</v>
      </c>
      <c r="AK31" s="8">
        <v>41.904110000000003</v>
      </c>
      <c r="AL31" s="8">
        <v>5.4010000000000002E-2</v>
      </c>
      <c r="AM31" s="8">
        <v>38.770769999999999</v>
      </c>
      <c r="AN31" s="8">
        <v>0.34556999999999999</v>
      </c>
      <c r="AO31" s="8">
        <v>0.27322999999999997</v>
      </c>
      <c r="AP31" s="8">
        <v>18.720490000000002</v>
      </c>
      <c r="AQ31" s="8">
        <v>3.2779999999999997E-2</v>
      </c>
      <c r="AR31" s="8">
        <v>5.4559999999999997E-2</v>
      </c>
      <c r="AS31" s="8">
        <v>0.17366999999999999</v>
      </c>
      <c r="AT31" s="8">
        <v>100.3292</v>
      </c>
      <c r="AU31">
        <v>184</v>
      </c>
      <c r="AV31" s="1" t="s">
        <v>327</v>
      </c>
      <c r="AW31" t="s">
        <v>328</v>
      </c>
      <c r="AX31" t="s">
        <v>329</v>
      </c>
      <c r="AY31" s="8">
        <v>43.518099999999997</v>
      </c>
      <c r="AZ31" s="8">
        <v>4.5670000000000002E-2</v>
      </c>
      <c r="BA31" s="8">
        <v>39.313339999999997</v>
      </c>
      <c r="BB31" s="8">
        <v>0.37939000000000001</v>
      </c>
      <c r="BC31" s="8">
        <v>0.24721000000000001</v>
      </c>
      <c r="BD31" s="8">
        <v>16.28931</v>
      </c>
      <c r="BE31" s="8">
        <v>4.197E-2</v>
      </c>
      <c r="BF31" s="8">
        <v>1.7010000000000001E-2</v>
      </c>
      <c r="BG31" s="8">
        <v>0.19397</v>
      </c>
      <c r="BH31" s="8">
        <v>100.04600000000001</v>
      </c>
      <c r="BI31">
        <v>186</v>
      </c>
      <c r="BJ31" t="s">
        <v>330</v>
      </c>
    </row>
    <row r="32" spans="1:62" x14ac:dyDescent="0.2">
      <c r="A32" s="1" t="s">
        <v>988</v>
      </c>
      <c r="B32" t="s">
        <v>334</v>
      </c>
      <c r="C32" t="s">
        <v>335</v>
      </c>
      <c r="D32">
        <v>3.5096699999999998</v>
      </c>
      <c r="E32">
        <v>5.5147199999999996</v>
      </c>
      <c r="F32">
        <v>14.15611</v>
      </c>
      <c r="G32">
        <v>43.89058</v>
      </c>
      <c r="H32">
        <v>1.22451</v>
      </c>
      <c r="I32">
        <v>12.993169999999999</v>
      </c>
      <c r="J32">
        <v>0.157</v>
      </c>
      <c r="K32">
        <v>11.23157</v>
      </c>
      <c r="L32">
        <v>2.0039999999999999E-2</v>
      </c>
      <c r="M32">
        <v>4.0229999999999997</v>
      </c>
      <c r="N32">
        <v>5.9290000000000002E-2</v>
      </c>
      <c r="O32">
        <f t="shared" si="0"/>
        <v>592.9</v>
      </c>
      <c r="P32">
        <v>0.51398999999999995</v>
      </c>
      <c r="Q32">
        <v>0.84545999999999999</v>
      </c>
      <c r="R32">
        <v>98.139080000000007</v>
      </c>
      <c r="S32">
        <v>38</v>
      </c>
      <c r="T32" s="1" t="s">
        <v>336</v>
      </c>
      <c r="U32" t="s">
        <v>337</v>
      </c>
      <c r="V32" t="s">
        <v>338</v>
      </c>
      <c r="W32">
        <v>41.856499999999997</v>
      </c>
      <c r="X32">
        <v>5.3460000000000001E-2</v>
      </c>
      <c r="Y32">
        <v>38.790799999999997</v>
      </c>
      <c r="Z32">
        <v>0.29488999999999999</v>
      </c>
      <c r="AA32">
        <v>0.25777</v>
      </c>
      <c r="AB32">
        <v>18.556529999999999</v>
      </c>
      <c r="AC32">
        <v>3.5630000000000002E-2</v>
      </c>
      <c r="AD32">
        <v>3.4160000000000003E-2</v>
      </c>
      <c r="AE32">
        <v>0.18631</v>
      </c>
      <c r="AF32">
        <v>100.06610000000001</v>
      </c>
      <c r="AG32">
        <v>259</v>
      </c>
      <c r="AH32" s="1" t="s">
        <v>339</v>
      </c>
      <c r="AI32" t="s">
        <v>340</v>
      </c>
      <c r="AJ32" t="s">
        <v>341</v>
      </c>
      <c r="AK32" s="8">
        <v>42.86636</v>
      </c>
      <c r="AL32" s="8">
        <v>4.9599999999999998E-2</v>
      </c>
      <c r="AM32" s="8">
        <v>39.12876</v>
      </c>
      <c r="AN32" s="8">
        <v>0.28250999999999998</v>
      </c>
      <c r="AO32" s="8">
        <v>0.25205</v>
      </c>
      <c r="AP32" s="8">
        <v>18.069659999999999</v>
      </c>
      <c r="AQ32" s="8">
        <v>3.2160000000000001E-2</v>
      </c>
      <c r="AR32" s="8">
        <v>2.4719999999999999E-2</v>
      </c>
      <c r="AS32" s="8">
        <v>0.18193000000000001</v>
      </c>
      <c r="AT32" s="8">
        <v>100.8878</v>
      </c>
      <c r="AU32">
        <v>258</v>
      </c>
      <c r="AV32" s="1" t="s">
        <v>342</v>
      </c>
      <c r="AW32" t="s">
        <v>343</v>
      </c>
      <c r="AX32" t="s">
        <v>344</v>
      </c>
      <c r="AY32" s="8">
        <v>45.4679</v>
      </c>
      <c r="AZ32" s="8">
        <v>3.7879999999999997E-2</v>
      </c>
      <c r="BA32" s="8">
        <v>40.555599999999998</v>
      </c>
      <c r="BB32" s="8">
        <v>0.34461000000000003</v>
      </c>
      <c r="BC32" s="8">
        <v>0.24251</v>
      </c>
      <c r="BD32" s="8">
        <v>16.74935</v>
      </c>
      <c r="BE32" s="8">
        <v>4.0910000000000002E-2</v>
      </c>
      <c r="BF32" s="8">
        <v>1.9009999999999999E-2</v>
      </c>
      <c r="BG32" s="8">
        <v>0.19309000000000001</v>
      </c>
      <c r="BH32" s="8">
        <v>103.65089999999999</v>
      </c>
      <c r="BI32">
        <v>261</v>
      </c>
      <c r="BJ32" t="s">
        <v>345</v>
      </c>
    </row>
    <row r="33" spans="1:62" x14ac:dyDescent="0.2">
      <c r="A33" s="1" t="s">
        <v>989</v>
      </c>
      <c r="B33" t="s">
        <v>349</v>
      </c>
      <c r="C33" t="s">
        <v>350</v>
      </c>
      <c r="D33">
        <v>4.1270300000000004</v>
      </c>
      <c r="E33">
        <v>5.41913</v>
      </c>
      <c r="F33">
        <v>16.351970000000001</v>
      </c>
      <c r="G33">
        <v>44.152509999999999</v>
      </c>
      <c r="H33">
        <v>1.1954</v>
      </c>
      <c r="I33">
        <v>11.577389999999999</v>
      </c>
      <c r="J33">
        <v>0.12494</v>
      </c>
      <c r="K33">
        <v>11.036519999999999</v>
      </c>
      <c r="L33">
        <v>1.0000000000000001E-5</v>
      </c>
      <c r="M33">
        <v>3.7063600000000001</v>
      </c>
      <c r="N33">
        <v>4.6850000000000003E-2</v>
      </c>
      <c r="O33">
        <f t="shared" si="0"/>
        <v>468.5</v>
      </c>
      <c r="P33">
        <v>0.53320999999999996</v>
      </c>
      <c r="Q33">
        <v>0.82950999999999997</v>
      </c>
      <c r="R33">
        <v>99.100840000000005</v>
      </c>
      <c r="S33">
        <v>24</v>
      </c>
      <c r="T33" s="1" t="s">
        <v>351</v>
      </c>
      <c r="U33" t="s">
        <v>352</v>
      </c>
      <c r="V33" t="s">
        <v>353</v>
      </c>
      <c r="W33">
        <v>41.82497</v>
      </c>
      <c r="X33">
        <v>6.3229999999999995E-2</v>
      </c>
      <c r="Y33">
        <v>38.526420000000002</v>
      </c>
      <c r="Z33">
        <v>0.39244000000000001</v>
      </c>
      <c r="AA33">
        <v>0.26193</v>
      </c>
      <c r="AB33">
        <v>18.781839999999999</v>
      </c>
      <c r="AC33">
        <v>3.4540000000000001E-2</v>
      </c>
      <c r="AD33">
        <v>5.2470000000000003E-2</v>
      </c>
      <c r="AE33">
        <v>0.23485</v>
      </c>
      <c r="AF33">
        <v>100.17270000000001</v>
      </c>
      <c r="AG33">
        <v>222</v>
      </c>
      <c r="AH33" s="1" t="s">
        <v>354</v>
      </c>
      <c r="AI33" t="s">
        <v>355</v>
      </c>
      <c r="AJ33" t="s">
        <v>356</v>
      </c>
      <c r="AK33" s="8">
        <v>42.154400000000003</v>
      </c>
      <c r="AL33" s="8">
        <v>4.7449999999999999E-2</v>
      </c>
      <c r="AM33" s="8">
        <v>38.991259999999997</v>
      </c>
      <c r="AN33" s="8">
        <v>0.2838</v>
      </c>
      <c r="AO33" s="8">
        <v>0.25434000000000001</v>
      </c>
      <c r="AP33" s="8">
        <v>18.505890000000001</v>
      </c>
      <c r="AQ33" s="8">
        <v>3.5700000000000003E-2</v>
      </c>
      <c r="AR33" s="8">
        <v>2.5579999999999999E-2</v>
      </c>
      <c r="AS33" s="8">
        <v>0.2016</v>
      </c>
      <c r="AT33" s="8">
        <v>100.5</v>
      </c>
      <c r="AU33">
        <v>218</v>
      </c>
      <c r="AV33" s="1" t="s">
        <v>357</v>
      </c>
      <c r="AW33" t="s">
        <v>358</v>
      </c>
      <c r="AX33" t="s">
        <v>359</v>
      </c>
      <c r="AY33" s="8">
        <v>43.534280000000003</v>
      </c>
      <c r="AZ33" s="8">
        <v>4.2119999999999998E-2</v>
      </c>
      <c r="BA33" s="8">
        <v>39.230229999999999</v>
      </c>
      <c r="BB33" s="8">
        <v>0.36053000000000002</v>
      </c>
      <c r="BC33" s="8">
        <v>0.25346999999999997</v>
      </c>
      <c r="BD33" s="8">
        <v>16.810379999999999</v>
      </c>
      <c r="BE33" s="8">
        <v>3.746E-2</v>
      </c>
      <c r="BF33" s="8">
        <v>3.1050000000000001E-2</v>
      </c>
      <c r="BG33" s="8">
        <v>0.22273000000000001</v>
      </c>
      <c r="BH33" s="8">
        <v>100.5222</v>
      </c>
      <c r="BI33">
        <v>224</v>
      </c>
      <c r="BJ33" t="s">
        <v>360</v>
      </c>
    </row>
    <row r="34" spans="1:62" x14ac:dyDescent="0.2">
      <c r="A34" s="1" t="s">
        <v>990</v>
      </c>
      <c r="B34" t="s">
        <v>363</v>
      </c>
      <c r="C34" t="s">
        <v>364</v>
      </c>
      <c r="D34">
        <v>4.2195400000000003</v>
      </c>
      <c r="E34">
        <v>5.34788</v>
      </c>
      <c r="F34">
        <v>16.439630000000001</v>
      </c>
      <c r="G34">
        <v>43.970849999999999</v>
      </c>
      <c r="H34">
        <v>1.2223900000000001</v>
      </c>
      <c r="I34">
        <v>11.69989</v>
      </c>
      <c r="J34">
        <v>0.14666999999999999</v>
      </c>
      <c r="K34">
        <v>10.85411</v>
      </c>
      <c r="L34">
        <v>1.0000000000000001E-5</v>
      </c>
      <c r="M34">
        <v>3.6398199999999998</v>
      </c>
      <c r="N34">
        <v>5.0819999999999997E-2</v>
      </c>
      <c r="O34">
        <f t="shared" si="0"/>
        <v>508.2</v>
      </c>
      <c r="P34">
        <v>0.53530999999999995</v>
      </c>
      <c r="Q34">
        <v>0.82091000000000003</v>
      </c>
      <c r="R34">
        <v>98.947839999999999</v>
      </c>
      <c r="S34">
        <v>74</v>
      </c>
      <c r="T34" s="1" t="s">
        <v>365</v>
      </c>
      <c r="U34" t="s">
        <v>366</v>
      </c>
      <c r="V34" t="s">
        <v>367</v>
      </c>
      <c r="W34">
        <v>42.424959999999999</v>
      </c>
      <c r="X34">
        <v>5.0360000000000002E-2</v>
      </c>
      <c r="Y34">
        <v>39.196309999999997</v>
      </c>
      <c r="Z34">
        <v>0.34760000000000002</v>
      </c>
      <c r="AA34">
        <v>0.24754999999999999</v>
      </c>
      <c r="AB34">
        <v>18.445699999999999</v>
      </c>
      <c r="AC34">
        <v>3.3259999999999998E-2</v>
      </c>
      <c r="AD34">
        <v>4.6120000000000001E-2</v>
      </c>
      <c r="AE34">
        <v>0.20752000000000001</v>
      </c>
      <c r="AF34">
        <v>100.99939999999999</v>
      </c>
      <c r="AG34">
        <v>221</v>
      </c>
      <c r="AH34" s="1" t="s">
        <v>368</v>
      </c>
      <c r="AI34" t="s">
        <v>355</v>
      </c>
      <c r="AJ34" t="s">
        <v>356</v>
      </c>
      <c r="AK34" s="8">
        <v>42.154400000000003</v>
      </c>
      <c r="AL34" s="8">
        <v>4.7449999999999999E-2</v>
      </c>
      <c r="AM34" s="8">
        <v>38.991259999999997</v>
      </c>
      <c r="AN34" s="8">
        <v>0.2838</v>
      </c>
      <c r="AO34" s="8">
        <v>0.25434000000000001</v>
      </c>
      <c r="AP34" s="8">
        <v>18.505890000000001</v>
      </c>
      <c r="AQ34" s="8">
        <v>3.5700000000000003E-2</v>
      </c>
      <c r="AR34" s="8">
        <v>2.5579999999999999E-2</v>
      </c>
      <c r="AS34" s="8">
        <v>0.2016</v>
      </c>
      <c r="AT34" s="8">
        <v>100.5</v>
      </c>
      <c r="AU34">
        <v>218</v>
      </c>
      <c r="AV34" s="1" t="s">
        <v>357</v>
      </c>
      <c r="AW34" t="s">
        <v>358</v>
      </c>
      <c r="AX34" t="s">
        <v>359</v>
      </c>
      <c r="AY34" s="8">
        <v>43.534280000000003</v>
      </c>
      <c r="AZ34" s="8">
        <v>4.2119999999999998E-2</v>
      </c>
      <c r="BA34" s="8">
        <v>39.230229999999999</v>
      </c>
      <c r="BB34" s="8">
        <v>0.36053000000000002</v>
      </c>
      <c r="BC34" s="8">
        <v>0.25346999999999997</v>
      </c>
      <c r="BD34" s="8">
        <v>16.810379999999999</v>
      </c>
      <c r="BE34" s="8">
        <v>3.746E-2</v>
      </c>
      <c r="BF34" s="8">
        <v>3.1050000000000001E-2</v>
      </c>
      <c r="BG34" s="8">
        <v>0.22273000000000001</v>
      </c>
      <c r="BH34" s="8">
        <v>100.5222</v>
      </c>
      <c r="BI34">
        <v>224</v>
      </c>
      <c r="BJ34" t="s">
        <v>360</v>
      </c>
    </row>
    <row r="35" spans="1:62" x14ac:dyDescent="0.2">
      <c r="A35" s="1" t="s">
        <v>991</v>
      </c>
      <c r="AK35" s="8"/>
      <c r="AL35" s="8"/>
      <c r="AM35" s="8"/>
      <c r="AN35" s="8"/>
      <c r="AO35" s="8"/>
      <c r="AP35" s="8"/>
      <c r="AQ35" s="8"/>
      <c r="AR35" s="8"/>
      <c r="AS35" s="8"/>
      <c r="AT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1:62" x14ac:dyDescent="0.2">
      <c r="A36" s="1" t="s">
        <v>992</v>
      </c>
      <c r="B36" t="s">
        <v>372</v>
      </c>
      <c r="C36" t="s">
        <v>373</v>
      </c>
      <c r="D36">
        <v>3.70391</v>
      </c>
      <c r="E36">
        <v>5.2702900000000001</v>
      </c>
      <c r="F36">
        <v>15.31981</v>
      </c>
      <c r="G36">
        <v>44.5745</v>
      </c>
      <c r="H36">
        <v>1.3322099999999999</v>
      </c>
      <c r="I36">
        <v>13.055540000000001</v>
      </c>
      <c r="J36">
        <v>0.12617999999999999</v>
      </c>
      <c r="K36">
        <v>9.5709</v>
      </c>
      <c r="L36">
        <v>3.7539999999999997E-2</v>
      </c>
      <c r="M36">
        <v>4.2796200000000004</v>
      </c>
      <c r="N36">
        <v>5.901E-2</v>
      </c>
      <c r="O36">
        <f t="shared" si="0"/>
        <v>590.1</v>
      </c>
      <c r="P36">
        <v>0.40776000000000001</v>
      </c>
      <c r="Q36">
        <v>0.9526</v>
      </c>
      <c r="R36">
        <v>98.689859999999996</v>
      </c>
      <c r="S36">
        <v>48</v>
      </c>
      <c r="T36" s="1" t="s">
        <v>374</v>
      </c>
      <c r="U36" t="s">
        <v>375</v>
      </c>
      <c r="V36" t="s">
        <v>376</v>
      </c>
      <c r="W36">
        <v>43.670189999999998</v>
      </c>
      <c r="X36">
        <v>5.042E-2</v>
      </c>
      <c r="Y36">
        <v>39.406610000000001</v>
      </c>
      <c r="Z36">
        <v>0.38157000000000002</v>
      </c>
      <c r="AA36">
        <v>0.22939999999999999</v>
      </c>
      <c r="AB36">
        <v>16.469989999999999</v>
      </c>
      <c r="AC36">
        <v>4.4170000000000001E-2</v>
      </c>
      <c r="AD36">
        <v>4.8149999999999998E-2</v>
      </c>
      <c r="AE36">
        <v>0.22236</v>
      </c>
      <c r="AF36">
        <v>100.5228</v>
      </c>
      <c r="AG36">
        <v>280</v>
      </c>
      <c r="AH36" s="1" t="s">
        <v>377</v>
      </c>
      <c r="AI36" t="s">
        <v>378</v>
      </c>
      <c r="AJ36" t="s">
        <v>379</v>
      </c>
      <c r="AK36" s="8">
        <v>43.76097</v>
      </c>
      <c r="AL36" s="8">
        <v>4.7329999999999997E-2</v>
      </c>
      <c r="AM36" s="8">
        <v>39.397889999999997</v>
      </c>
      <c r="AN36" s="8">
        <v>0.25929999999999997</v>
      </c>
      <c r="AO36" s="8">
        <v>0.24110000000000001</v>
      </c>
      <c r="AP36" s="8">
        <v>16.429939999999998</v>
      </c>
      <c r="AQ36" s="8">
        <v>3.916E-2</v>
      </c>
      <c r="AR36" s="8">
        <v>3.1260000000000003E-2</v>
      </c>
      <c r="AS36" s="8">
        <v>0.2102</v>
      </c>
      <c r="AT36" s="8">
        <v>100.41719999999999</v>
      </c>
      <c r="AU36">
        <v>279</v>
      </c>
      <c r="AV36" s="1" t="s">
        <v>380</v>
      </c>
      <c r="AW36" t="s">
        <v>381</v>
      </c>
      <c r="AX36" t="s">
        <v>382</v>
      </c>
      <c r="AY36" s="8">
        <v>43.285139999999998</v>
      </c>
      <c r="AZ36" s="8">
        <v>4.3119999999999999E-2</v>
      </c>
      <c r="BA36" s="8">
        <v>39.002049999999997</v>
      </c>
      <c r="BB36" s="8">
        <v>0.36320000000000002</v>
      </c>
      <c r="BC36" s="8">
        <v>0.24517</v>
      </c>
      <c r="BD36" s="8">
        <v>16.88531</v>
      </c>
      <c r="BE36" s="8">
        <v>3.1919999999999997E-2</v>
      </c>
      <c r="BF36" s="8">
        <v>1.942E-2</v>
      </c>
      <c r="BG36" s="8">
        <v>0.18840000000000001</v>
      </c>
      <c r="BH36" s="8">
        <v>100.0637</v>
      </c>
      <c r="BI36">
        <v>282</v>
      </c>
      <c r="BJ36" t="s">
        <v>383</v>
      </c>
    </row>
    <row r="37" spans="1:62" x14ac:dyDescent="0.2">
      <c r="A37" s="1" t="s">
        <v>993</v>
      </c>
      <c r="B37" t="s">
        <v>387</v>
      </c>
      <c r="C37" t="s">
        <v>388</v>
      </c>
      <c r="D37">
        <v>3.8652199999999999</v>
      </c>
      <c r="E37">
        <v>5.4853199999999998</v>
      </c>
      <c r="F37">
        <v>14.67559</v>
      </c>
      <c r="G37">
        <v>43.825620000000001</v>
      </c>
      <c r="H37">
        <v>1.3810899999999999</v>
      </c>
      <c r="I37">
        <v>13.251099999999999</v>
      </c>
      <c r="J37">
        <v>0.12383</v>
      </c>
      <c r="K37">
        <v>10.52858</v>
      </c>
      <c r="L37">
        <v>3.79E-3</v>
      </c>
      <c r="M37">
        <v>4.0180800000000003</v>
      </c>
      <c r="N37">
        <v>5.0819999999999997E-2</v>
      </c>
      <c r="O37">
        <f t="shared" si="0"/>
        <v>508.2</v>
      </c>
      <c r="P37">
        <v>0.49398999999999998</v>
      </c>
      <c r="Q37">
        <v>0.92403000000000002</v>
      </c>
      <c r="R37">
        <v>98.627039999999994</v>
      </c>
      <c r="S37">
        <v>46</v>
      </c>
      <c r="T37" s="1" t="s">
        <v>389</v>
      </c>
      <c r="U37" t="s">
        <v>375</v>
      </c>
      <c r="V37" t="s">
        <v>376</v>
      </c>
      <c r="W37">
        <v>43.670189999999998</v>
      </c>
      <c r="X37">
        <v>5.042E-2</v>
      </c>
      <c r="Y37">
        <v>39.406610000000001</v>
      </c>
      <c r="Z37">
        <v>0.38157000000000002</v>
      </c>
      <c r="AA37">
        <v>0.22939999999999999</v>
      </c>
      <c r="AB37">
        <v>16.469989999999999</v>
      </c>
      <c r="AC37">
        <v>4.4170000000000001E-2</v>
      </c>
      <c r="AD37">
        <v>4.8149999999999998E-2</v>
      </c>
      <c r="AE37">
        <v>0.22236</v>
      </c>
      <c r="AF37">
        <v>100.5228</v>
      </c>
      <c r="AG37">
        <v>280</v>
      </c>
      <c r="AH37" s="1" t="s">
        <v>377</v>
      </c>
      <c r="AI37" t="s">
        <v>378</v>
      </c>
      <c r="AJ37" t="s">
        <v>379</v>
      </c>
      <c r="AK37" s="8">
        <v>43.76097</v>
      </c>
      <c r="AL37" s="8">
        <v>4.7329999999999997E-2</v>
      </c>
      <c r="AM37" s="8">
        <v>39.397889999999997</v>
      </c>
      <c r="AN37" s="8">
        <v>0.25929999999999997</v>
      </c>
      <c r="AO37" s="8">
        <v>0.24110000000000001</v>
      </c>
      <c r="AP37" s="8">
        <v>16.429939999999998</v>
      </c>
      <c r="AQ37" s="8">
        <v>3.916E-2</v>
      </c>
      <c r="AR37" s="8">
        <v>3.1260000000000003E-2</v>
      </c>
      <c r="AS37" s="8">
        <v>0.2102</v>
      </c>
      <c r="AT37" s="8">
        <v>100.41719999999999</v>
      </c>
      <c r="AU37">
        <v>279</v>
      </c>
      <c r="AV37" s="1" t="s">
        <v>380</v>
      </c>
      <c r="AW37" t="s">
        <v>381</v>
      </c>
      <c r="AX37" t="s">
        <v>382</v>
      </c>
      <c r="AY37" s="8">
        <v>43.285139999999998</v>
      </c>
      <c r="AZ37" s="8">
        <v>4.3119999999999999E-2</v>
      </c>
      <c r="BA37" s="8">
        <v>39.002049999999997</v>
      </c>
      <c r="BB37" s="8">
        <v>0.36320000000000002</v>
      </c>
      <c r="BC37" s="8">
        <v>0.24517</v>
      </c>
      <c r="BD37" s="8">
        <v>16.88531</v>
      </c>
      <c r="BE37" s="8">
        <v>3.1919999999999997E-2</v>
      </c>
      <c r="BF37" s="8">
        <v>1.942E-2</v>
      </c>
      <c r="BG37" s="8">
        <v>0.18840000000000001</v>
      </c>
      <c r="BH37" s="8">
        <v>100.0637</v>
      </c>
      <c r="BI37">
        <v>282</v>
      </c>
      <c r="BJ37" t="s">
        <v>383</v>
      </c>
    </row>
    <row r="38" spans="1:62" x14ac:dyDescent="0.2">
      <c r="A38" s="1" t="s">
        <v>994</v>
      </c>
      <c r="B38" t="s">
        <v>392</v>
      </c>
      <c r="C38" t="s">
        <v>393</v>
      </c>
      <c r="D38">
        <v>4.2866299999999997</v>
      </c>
      <c r="E38">
        <v>5.4556100000000001</v>
      </c>
      <c r="F38">
        <v>15.98114</v>
      </c>
      <c r="G38">
        <v>44.063270000000003</v>
      </c>
      <c r="H38">
        <v>1.11155</v>
      </c>
      <c r="I38">
        <v>11.38076</v>
      </c>
      <c r="J38">
        <v>0.15532000000000001</v>
      </c>
      <c r="K38">
        <v>10.89324</v>
      </c>
      <c r="L38">
        <v>1.14E-3</v>
      </c>
      <c r="M38">
        <v>4.3645800000000001</v>
      </c>
      <c r="N38">
        <v>3.1370000000000002E-2</v>
      </c>
      <c r="O38">
        <f t="shared" si="0"/>
        <v>313.70000000000005</v>
      </c>
      <c r="P38">
        <v>0.62566999999999995</v>
      </c>
      <c r="Q38">
        <v>0.75175000000000003</v>
      </c>
      <c r="R38">
        <v>99.102040000000002</v>
      </c>
      <c r="S38">
        <v>53</v>
      </c>
      <c r="T38" s="1" t="s">
        <v>394</v>
      </c>
      <c r="U38" t="s">
        <v>395</v>
      </c>
      <c r="V38" t="s">
        <v>396</v>
      </c>
      <c r="W38">
        <v>43.457900000000002</v>
      </c>
      <c r="X38">
        <v>4.8820000000000002E-2</v>
      </c>
      <c r="Y38">
        <v>39.757550000000002</v>
      </c>
      <c r="Z38">
        <v>0.37641000000000002</v>
      </c>
      <c r="AA38">
        <v>0.27976000000000001</v>
      </c>
      <c r="AB38">
        <v>18.051179999999999</v>
      </c>
      <c r="AC38">
        <v>2.349E-2</v>
      </c>
      <c r="AD38">
        <v>6.3189999999999996E-2</v>
      </c>
      <c r="AE38">
        <v>0.21390999999999999</v>
      </c>
      <c r="AF38">
        <v>102.2722</v>
      </c>
      <c r="AG38">
        <v>293</v>
      </c>
      <c r="AH38" s="1" t="s">
        <v>397</v>
      </c>
      <c r="AI38" t="s">
        <v>398</v>
      </c>
      <c r="AJ38" t="s">
        <v>399</v>
      </c>
      <c r="AK38" s="8">
        <v>42.084739999999996</v>
      </c>
      <c r="AL38" s="8">
        <v>5.4730000000000001E-2</v>
      </c>
      <c r="AM38" s="8">
        <v>39.131749999999997</v>
      </c>
      <c r="AN38" s="8">
        <v>0.26568000000000003</v>
      </c>
      <c r="AO38" s="8">
        <v>0.25028</v>
      </c>
      <c r="AP38" s="8">
        <v>18.062719999999999</v>
      </c>
      <c r="AQ38" s="8">
        <v>2.385E-2</v>
      </c>
      <c r="AR38" s="8">
        <v>2.0570000000000001E-2</v>
      </c>
      <c r="AS38" s="8">
        <v>0.20357</v>
      </c>
      <c r="AT38" s="8">
        <v>100.0979</v>
      </c>
      <c r="AU38">
        <v>290</v>
      </c>
      <c r="AV38" s="1" t="s">
        <v>400</v>
      </c>
      <c r="AW38" t="s">
        <v>401</v>
      </c>
      <c r="AX38" t="s">
        <v>402</v>
      </c>
      <c r="AY38" s="8">
        <v>43.409509999999997</v>
      </c>
      <c r="AZ38" s="8">
        <v>4.623E-2</v>
      </c>
      <c r="BA38" s="8">
        <v>39.538089999999997</v>
      </c>
      <c r="BB38" s="8">
        <v>0.26106000000000001</v>
      </c>
      <c r="BC38" s="8">
        <v>0.25947999999999999</v>
      </c>
      <c r="BD38" s="8">
        <v>18.01989</v>
      </c>
      <c r="BE38" s="8">
        <v>3.5249999999999997E-2</v>
      </c>
      <c r="BF38" s="8">
        <v>2.7720000000000002E-2</v>
      </c>
      <c r="BG38" s="8">
        <v>0.19864000000000001</v>
      </c>
      <c r="BH38" s="8">
        <v>101.7959</v>
      </c>
      <c r="BI38">
        <v>295</v>
      </c>
      <c r="BJ38" t="s">
        <v>403</v>
      </c>
    </row>
    <row r="39" spans="1:62" x14ac:dyDescent="0.2">
      <c r="A39" s="1" t="s">
        <v>995</v>
      </c>
      <c r="B39" t="s">
        <v>407</v>
      </c>
      <c r="C39" t="s">
        <v>408</v>
      </c>
      <c r="D39">
        <v>3.8879899999999998</v>
      </c>
      <c r="E39">
        <v>5.2656099999999997</v>
      </c>
      <c r="F39">
        <v>15.40086</v>
      </c>
      <c r="G39">
        <v>43.68768</v>
      </c>
      <c r="H39">
        <v>1.2455499999999999</v>
      </c>
      <c r="I39">
        <v>11.48973</v>
      </c>
      <c r="J39">
        <v>0.17058000000000001</v>
      </c>
      <c r="K39">
        <v>11.933109999999999</v>
      </c>
      <c r="L39">
        <v>1.264E-2</v>
      </c>
      <c r="M39">
        <v>4.2001299999999997</v>
      </c>
      <c r="N39">
        <v>4.7149999999999997E-2</v>
      </c>
      <c r="O39">
        <f t="shared" si="0"/>
        <v>471.5</v>
      </c>
      <c r="P39">
        <v>0.56201000000000001</v>
      </c>
      <c r="Q39">
        <v>0.90161000000000002</v>
      </c>
      <c r="R39">
        <v>98.804649999999995</v>
      </c>
      <c r="S39">
        <v>56</v>
      </c>
      <c r="T39" s="1" t="s">
        <v>409</v>
      </c>
      <c r="U39" t="s">
        <v>410</v>
      </c>
      <c r="V39" t="s">
        <v>411</v>
      </c>
      <c r="W39">
        <v>41.206530000000001</v>
      </c>
      <c r="X39">
        <v>5.8810000000000001E-2</v>
      </c>
      <c r="Y39">
        <v>38.848520000000001</v>
      </c>
      <c r="Z39">
        <v>0.37325000000000003</v>
      </c>
      <c r="AA39">
        <v>0.28813</v>
      </c>
      <c r="AB39">
        <v>19.92145</v>
      </c>
      <c r="AC39">
        <v>3.32E-2</v>
      </c>
      <c r="AD39">
        <v>6.694E-2</v>
      </c>
      <c r="AE39">
        <v>0.1946</v>
      </c>
      <c r="AF39">
        <v>100.9914</v>
      </c>
      <c r="AG39">
        <v>304</v>
      </c>
      <c r="AH39" s="1" t="s">
        <v>412</v>
      </c>
      <c r="AI39" t="s">
        <v>410</v>
      </c>
      <c r="AJ39" t="s">
        <v>411</v>
      </c>
      <c r="AK39" s="8">
        <v>41.206530000000001</v>
      </c>
      <c r="AL39" s="8">
        <v>5.8810000000000001E-2</v>
      </c>
      <c r="AM39" s="8">
        <v>38.848520000000001</v>
      </c>
      <c r="AN39" s="8">
        <v>0.37325000000000003</v>
      </c>
      <c r="AO39" s="8">
        <v>0.28813</v>
      </c>
      <c r="AP39" s="8">
        <v>19.92145</v>
      </c>
      <c r="AQ39" s="8">
        <v>3.32E-2</v>
      </c>
      <c r="AR39" s="8">
        <v>6.694E-2</v>
      </c>
      <c r="AS39" s="8">
        <v>0.1946</v>
      </c>
      <c r="AT39" s="8">
        <v>100.9914</v>
      </c>
      <c r="AU39">
        <v>304</v>
      </c>
      <c r="AV39" s="1" t="s">
        <v>412</v>
      </c>
      <c r="AW39" t="s">
        <v>413</v>
      </c>
      <c r="AX39" t="s">
        <v>414</v>
      </c>
      <c r="AY39" s="8">
        <v>42.717179999999999</v>
      </c>
      <c r="AZ39" s="8">
        <v>3.9079999999999997E-2</v>
      </c>
      <c r="BA39" s="8">
        <v>39.515070000000001</v>
      </c>
      <c r="BB39" s="8">
        <v>0.36931000000000003</v>
      </c>
      <c r="BC39" s="8">
        <v>0.30695</v>
      </c>
      <c r="BD39" s="8">
        <v>18.8597</v>
      </c>
      <c r="BE39" s="8">
        <v>2.8119999999999999E-2</v>
      </c>
      <c r="BF39" s="8">
        <v>3.5790000000000002E-2</v>
      </c>
      <c r="BG39" s="8">
        <v>0.18090000000000001</v>
      </c>
      <c r="BH39" s="8">
        <v>102.0521</v>
      </c>
      <c r="BI39">
        <v>306</v>
      </c>
      <c r="BJ39" t="s">
        <v>415</v>
      </c>
    </row>
    <row r="40" spans="1:62" x14ac:dyDescent="0.2">
      <c r="A40" s="1" t="s">
        <v>996</v>
      </c>
      <c r="B40" t="s">
        <v>419</v>
      </c>
      <c r="C40" t="s">
        <v>420</v>
      </c>
      <c r="D40">
        <v>3.9251299999999998</v>
      </c>
      <c r="E40">
        <v>5.7363400000000002</v>
      </c>
      <c r="F40">
        <v>15.34212</v>
      </c>
      <c r="G40">
        <v>42.145879999999998</v>
      </c>
      <c r="H40">
        <v>1.42289</v>
      </c>
      <c r="I40">
        <v>12.1249</v>
      </c>
      <c r="J40">
        <v>0.14560999999999999</v>
      </c>
      <c r="K40">
        <v>11.404809999999999</v>
      </c>
      <c r="L40">
        <v>6.3800000000000003E-3</v>
      </c>
      <c r="M40">
        <v>4.2586300000000001</v>
      </c>
      <c r="N40">
        <v>6.404E-2</v>
      </c>
      <c r="O40">
        <f t="shared" si="0"/>
        <v>640.4</v>
      </c>
      <c r="P40">
        <v>0.64263999999999999</v>
      </c>
      <c r="Q40">
        <v>1.08771</v>
      </c>
      <c r="R40">
        <v>98.307069999999996</v>
      </c>
      <c r="S40">
        <v>60</v>
      </c>
      <c r="T40" s="1" t="s">
        <v>421</v>
      </c>
      <c r="U40" t="s">
        <v>422</v>
      </c>
      <c r="V40" t="s">
        <v>423</v>
      </c>
      <c r="W40">
        <v>41.864710000000002</v>
      </c>
      <c r="X40">
        <v>5.5050000000000002E-2</v>
      </c>
      <c r="Y40">
        <v>38.650930000000002</v>
      </c>
      <c r="Z40">
        <v>0.34775</v>
      </c>
      <c r="AA40">
        <v>0.26207999999999998</v>
      </c>
      <c r="AB40">
        <v>18.648009999999999</v>
      </c>
      <c r="AC40">
        <v>3.4500000000000003E-2</v>
      </c>
      <c r="AD40">
        <v>4.7629999999999999E-2</v>
      </c>
      <c r="AE40">
        <v>0.16966000000000001</v>
      </c>
      <c r="AF40">
        <v>100.08029999999999</v>
      </c>
      <c r="AG40">
        <v>315</v>
      </c>
      <c r="AH40" s="1" t="s">
        <v>424</v>
      </c>
      <c r="AI40" t="s">
        <v>422</v>
      </c>
      <c r="AJ40" t="s">
        <v>423</v>
      </c>
      <c r="AK40" s="8">
        <v>41.864710000000002</v>
      </c>
      <c r="AL40" s="8">
        <v>5.5050000000000002E-2</v>
      </c>
      <c r="AM40" s="8">
        <v>38.650930000000002</v>
      </c>
      <c r="AN40" s="8">
        <v>0.34775</v>
      </c>
      <c r="AO40" s="8">
        <v>0.26207999999999998</v>
      </c>
      <c r="AP40" s="8">
        <v>18.648009999999999</v>
      </c>
      <c r="AQ40" s="8">
        <v>3.4500000000000003E-2</v>
      </c>
      <c r="AR40" s="8">
        <v>4.7629999999999999E-2</v>
      </c>
      <c r="AS40" s="8">
        <v>0.16966000000000001</v>
      </c>
      <c r="AT40" s="8">
        <v>100.08029999999999</v>
      </c>
      <c r="AU40">
        <v>315</v>
      </c>
      <c r="AV40" s="1" t="s">
        <v>424</v>
      </c>
      <c r="AW40" t="s">
        <v>425</v>
      </c>
      <c r="AX40" t="s">
        <v>426</v>
      </c>
      <c r="AY40" s="8">
        <v>43.669519999999999</v>
      </c>
      <c r="AZ40" s="8">
        <v>5.6689999999999997E-2</v>
      </c>
      <c r="BA40" s="8">
        <v>39.24474</v>
      </c>
      <c r="BB40" s="8">
        <v>0.31313999999999997</v>
      </c>
      <c r="BC40" s="8">
        <v>0.2397</v>
      </c>
      <c r="BD40" s="8">
        <v>16.77064</v>
      </c>
      <c r="BE40" s="8">
        <v>3.3059999999999999E-2</v>
      </c>
      <c r="BF40" s="8">
        <v>2.862E-2</v>
      </c>
      <c r="BG40" s="8">
        <v>0.19167000000000001</v>
      </c>
      <c r="BH40" s="8">
        <v>100.5478</v>
      </c>
      <c r="BI40">
        <v>318</v>
      </c>
      <c r="BJ40" t="s">
        <v>427</v>
      </c>
    </row>
    <row r="41" spans="1:62" s="7" customFormat="1" x14ac:dyDescent="0.2">
      <c r="A41" s="7" t="s">
        <v>997</v>
      </c>
      <c r="B41" s="7" t="s">
        <v>431</v>
      </c>
      <c r="C41" s="7" t="s">
        <v>432</v>
      </c>
      <c r="D41" s="7">
        <v>3.7870900000000001</v>
      </c>
      <c r="E41" s="7">
        <v>5.4006400000000001</v>
      </c>
      <c r="F41" s="7">
        <v>15.593959999999999</v>
      </c>
      <c r="G41" s="7">
        <v>42.26323</v>
      </c>
      <c r="H41" s="7">
        <v>1.50478</v>
      </c>
      <c r="I41" s="7">
        <v>12.14662</v>
      </c>
      <c r="J41" s="7">
        <v>0.13270999999999999</v>
      </c>
      <c r="K41" s="7">
        <v>11.08493</v>
      </c>
      <c r="L41" s="7">
        <v>1.0000000000000001E-5</v>
      </c>
      <c r="M41" s="7">
        <v>4.2905600000000002</v>
      </c>
      <c r="N41" s="7">
        <v>5.8909999999999997E-2</v>
      </c>
      <c r="O41" s="7">
        <f t="shared" si="0"/>
        <v>589.1</v>
      </c>
      <c r="P41" s="7">
        <v>0.66098999999999997</v>
      </c>
      <c r="Q41" s="7">
        <v>1.07887</v>
      </c>
      <c r="R41" s="7">
        <v>98.003299999999996</v>
      </c>
      <c r="S41" s="7">
        <v>62</v>
      </c>
      <c r="T41" s="7" t="s">
        <v>433</v>
      </c>
      <c r="U41" s="7" t="s">
        <v>434</v>
      </c>
      <c r="V41" s="7" t="s">
        <v>435</v>
      </c>
      <c r="W41" s="7">
        <v>42.176189999999998</v>
      </c>
      <c r="X41" s="7">
        <v>6.5409999999999996E-2</v>
      </c>
      <c r="Y41" s="7">
        <v>38.76632</v>
      </c>
      <c r="Z41" s="7">
        <v>0.33402999999999999</v>
      </c>
      <c r="AA41" s="7">
        <v>0.28197</v>
      </c>
      <c r="AB41" s="7">
        <v>18.56512</v>
      </c>
      <c r="AC41" s="7">
        <v>3.6999999999999998E-2</v>
      </c>
      <c r="AD41" s="7">
        <v>3.5720000000000002E-2</v>
      </c>
      <c r="AE41" s="7">
        <v>0.19264999999999999</v>
      </c>
      <c r="AF41" s="7">
        <v>100.45440000000001</v>
      </c>
      <c r="AG41" s="7">
        <v>316</v>
      </c>
      <c r="AH41" s="7" t="s">
        <v>436</v>
      </c>
      <c r="AI41" s="7" t="s">
        <v>422</v>
      </c>
      <c r="AJ41" s="7" t="s">
        <v>423</v>
      </c>
      <c r="AK41" s="43">
        <v>41.864710000000002</v>
      </c>
      <c r="AL41" s="43">
        <v>5.5050000000000002E-2</v>
      </c>
      <c r="AM41" s="43">
        <v>38.650930000000002</v>
      </c>
      <c r="AN41" s="43">
        <v>0.34775</v>
      </c>
      <c r="AO41" s="43">
        <v>0.26207999999999998</v>
      </c>
      <c r="AP41" s="43">
        <v>18.648009999999999</v>
      </c>
      <c r="AQ41" s="43">
        <v>3.4500000000000003E-2</v>
      </c>
      <c r="AR41" s="43">
        <v>4.7629999999999999E-2</v>
      </c>
      <c r="AS41" s="43">
        <v>0.16966000000000001</v>
      </c>
      <c r="AT41" s="43">
        <v>100.08029999999999</v>
      </c>
      <c r="AU41" s="7">
        <v>315</v>
      </c>
      <c r="AV41" s="7" t="s">
        <v>424</v>
      </c>
      <c r="AW41" s="7" t="s">
        <v>425</v>
      </c>
      <c r="AX41" s="7" t="s">
        <v>426</v>
      </c>
      <c r="AY41" s="43">
        <v>43.669519999999999</v>
      </c>
      <c r="AZ41" s="43">
        <v>5.6689999999999997E-2</v>
      </c>
      <c r="BA41" s="43">
        <v>39.24474</v>
      </c>
      <c r="BB41" s="43">
        <v>0.31313999999999997</v>
      </c>
      <c r="BC41" s="43">
        <v>0.2397</v>
      </c>
      <c r="BD41" s="43">
        <v>16.77064</v>
      </c>
      <c r="BE41" s="43">
        <v>3.3059999999999999E-2</v>
      </c>
      <c r="BF41" s="43">
        <v>2.862E-2</v>
      </c>
      <c r="BG41" s="43">
        <v>0.19167000000000001</v>
      </c>
      <c r="BH41" s="43">
        <v>100.5478</v>
      </c>
      <c r="BI41" s="7">
        <v>318</v>
      </c>
      <c r="BJ41" s="7" t="s">
        <v>427</v>
      </c>
    </row>
    <row r="42" spans="1:62" x14ac:dyDescent="0.2">
      <c r="A42" s="1" t="s">
        <v>875</v>
      </c>
      <c r="B42" t="s">
        <v>441</v>
      </c>
      <c r="C42" t="s">
        <v>442</v>
      </c>
      <c r="D42">
        <v>3.81752</v>
      </c>
      <c r="E42">
        <v>5.1315999999999997</v>
      </c>
      <c r="F42">
        <v>15.66516</v>
      </c>
      <c r="G42">
        <v>44.190269999999998</v>
      </c>
      <c r="H42">
        <v>1.6458900000000001</v>
      </c>
      <c r="I42">
        <v>11.165699999999999</v>
      </c>
      <c r="J42">
        <v>0.15926000000000001</v>
      </c>
      <c r="K42">
        <v>10.327450000000001</v>
      </c>
      <c r="L42">
        <v>1.0000000000000001E-5</v>
      </c>
      <c r="M42">
        <v>4.1464999999999996</v>
      </c>
      <c r="N42">
        <v>6.2469999999999998E-2</v>
      </c>
      <c r="O42">
        <f t="shared" si="0"/>
        <v>624.69999999999993</v>
      </c>
      <c r="P42">
        <v>0.54564999999999997</v>
      </c>
      <c r="Q42">
        <v>0.82062000000000002</v>
      </c>
      <c r="R42">
        <v>97.678089999999997</v>
      </c>
      <c r="S42">
        <v>29</v>
      </c>
      <c r="T42" s="1" t="s">
        <v>443</v>
      </c>
      <c r="U42" t="s">
        <v>444</v>
      </c>
      <c r="V42" t="s">
        <v>445</v>
      </c>
      <c r="W42">
        <v>42.57338</v>
      </c>
      <c r="X42">
        <v>6.0130000000000003E-2</v>
      </c>
      <c r="Y42">
        <v>38.553449999999998</v>
      </c>
      <c r="Z42">
        <v>0.29071999999999998</v>
      </c>
      <c r="AA42">
        <v>0.24862999999999999</v>
      </c>
      <c r="AB42">
        <v>17.761500000000002</v>
      </c>
      <c r="AC42">
        <v>3.2390000000000002E-2</v>
      </c>
      <c r="AD42">
        <v>4.87E-2</v>
      </c>
      <c r="AE42">
        <v>0.20357</v>
      </c>
      <c r="AF42">
        <v>99.772469999999998</v>
      </c>
      <c r="AG42">
        <v>57</v>
      </c>
      <c r="AH42" s="1" t="s">
        <v>446</v>
      </c>
      <c r="AI42" t="s">
        <v>251</v>
      </c>
      <c r="AJ42" t="s">
        <v>447</v>
      </c>
      <c r="AK42" s="8">
        <v>43.2986</v>
      </c>
      <c r="AL42" s="8">
        <v>5.4190000000000002E-2</v>
      </c>
      <c r="AM42" s="8">
        <v>39.339599999999997</v>
      </c>
      <c r="AN42" s="8">
        <v>0.26580999999999999</v>
      </c>
      <c r="AO42" s="8">
        <v>0.25403999999999999</v>
      </c>
      <c r="AP42" s="8">
        <v>17.444939999999999</v>
      </c>
      <c r="AQ42" s="8">
        <v>3.8280000000000002E-2</v>
      </c>
      <c r="AR42" s="8">
        <v>3.108E-2</v>
      </c>
      <c r="AS42" s="8">
        <v>0.19373000000000001</v>
      </c>
      <c r="AT42" s="8">
        <v>100.9203</v>
      </c>
      <c r="AU42">
        <v>54</v>
      </c>
      <c r="AV42" s="1" t="s">
        <v>448</v>
      </c>
      <c r="AW42" t="s">
        <v>88</v>
      </c>
      <c r="AX42" t="s">
        <v>449</v>
      </c>
      <c r="AY42" s="8">
        <v>43.876910000000002</v>
      </c>
      <c r="AZ42" s="8">
        <v>4.6620000000000002E-2</v>
      </c>
      <c r="BA42" s="8">
        <v>39.198039999999999</v>
      </c>
      <c r="BB42" s="8">
        <v>0.32167000000000001</v>
      </c>
      <c r="BC42" s="8">
        <v>0.24228</v>
      </c>
      <c r="BD42" s="8">
        <v>16.748539999999998</v>
      </c>
      <c r="BE42" s="8">
        <v>4.598E-2</v>
      </c>
      <c r="BF42" s="8">
        <v>2.7789999999999999E-2</v>
      </c>
      <c r="BG42" s="8">
        <v>0.19886000000000001</v>
      </c>
      <c r="BH42" s="8">
        <v>100.7067</v>
      </c>
      <c r="BI42">
        <v>59</v>
      </c>
      <c r="BJ42" t="s">
        <v>450</v>
      </c>
    </row>
    <row r="43" spans="1:62" x14ac:dyDescent="0.2">
      <c r="A43" s="1" t="s">
        <v>876</v>
      </c>
      <c r="B43" t="s">
        <v>280</v>
      </c>
      <c r="C43" t="s">
        <v>453</v>
      </c>
      <c r="D43">
        <v>3.7228500000000002</v>
      </c>
      <c r="E43">
        <v>4.3306500000000003</v>
      </c>
      <c r="F43">
        <v>16.540839999999999</v>
      </c>
      <c r="G43">
        <v>45.940730000000002</v>
      </c>
      <c r="H43">
        <v>2.1677599999999999</v>
      </c>
      <c r="I43">
        <v>11.45275</v>
      </c>
      <c r="J43">
        <v>0.14652000000000001</v>
      </c>
      <c r="K43">
        <v>8.8631100000000007</v>
      </c>
      <c r="L43">
        <v>2.7599999999999999E-3</v>
      </c>
      <c r="M43">
        <v>4.1303200000000002</v>
      </c>
      <c r="N43">
        <v>2.436E-2</v>
      </c>
      <c r="P43">
        <v>0.42015000000000002</v>
      </c>
      <c r="Q43">
        <v>8.7230000000000002E-2</v>
      </c>
      <c r="R43">
        <v>97.830020000000005</v>
      </c>
      <c r="S43">
        <v>31</v>
      </c>
      <c r="T43" s="1" t="s">
        <v>454</v>
      </c>
      <c r="U43" t="s">
        <v>455</v>
      </c>
      <c r="V43" t="s">
        <v>456</v>
      </c>
      <c r="W43">
        <v>43.061</v>
      </c>
      <c r="X43">
        <v>6.1679999999999999E-2</v>
      </c>
      <c r="Y43">
        <v>38.833410000000001</v>
      </c>
      <c r="Z43">
        <v>0.28628999999999999</v>
      </c>
      <c r="AA43">
        <v>0.26235999999999998</v>
      </c>
      <c r="AB43">
        <v>17.05574</v>
      </c>
      <c r="AC43">
        <v>4.8820000000000002E-2</v>
      </c>
      <c r="AD43">
        <v>3.4819999999999997E-2</v>
      </c>
      <c r="AE43">
        <v>0.22445000000000001</v>
      </c>
      <c r="AF43">
        <v>99.868589999999998</v>
      </c>
      <c r="AG43">
        <v>55</v>
      </c>
      <c r="AH43" s="1" t="s">
        <v>457</v>
      </c>
      <c r="AI43" t="s">
        <v>251</v>
      </c>
      <c r="AJ43" t="s">
        <v>447</v>
      </c>
      <c r="AK43" s="8">
        <v>43.2986</v>
      </c>
      <c r="AL43" s="8">
        <v>5.4190000000000002E-2</v>
      </c>
      <c r="AM43" s="8">
        <v>39.339599999999997</v>
      </c>
      <c r="AN43" s="8">
        <v>0.26580999999999999</v>
      </c>
      <c r="AO43" s="8">
        <v>0.25403999999999999</v>
      </c>
      <c r="AP43" s="8">
        <v>17.444939999999999</v>
      </c>
      <c r="AQ43" s="8">
        <v>3.8280000000000002E-2</v>
      </c>
      <c r="AR43" s="8">
        <v>3.108E-2</v>
      </c>
      <c r="AS43" s="8">
        <v>0.19373000000000001</v>
      </c>
      <c r="AT43" s="8">
        <v>100.9203</v>
      </c>
      <c r="AU43">
        <v>54</v>
      </c>
      <c r="AV43" s="1" t="s">
        <v>448</v>
      </c>
      <c r="AW43" t="s">
        <v>88</v>
      </c>
      <c r="AX43" t="s">
        <v>449</v>
      </c>
      <c r="AY43" s="8">
        <v>43.876910000000002</v>
      </c>
      <c r="AZ43" s="8">
        <v>4.6620000000000002E-2</v>
      </c>
      <c r="BA43" s="8">
        <v>39.198039999999999</v>
      </c>
      <c r="BB43" s="8">
        <v>0.32167000000000001</v>
      </c>
      <c r="BC43" s="8">
        <v>0.24228</v>
      </c>
      <c r="BD43" s="8">
        <v>16.748539999999998</v>
      </c>
      <c r="BE43" s="8">
        <v>4.598E-2</v>
      </c>
      <c r="BF43" s="8">
        <v>2.7789999999999999E-2</v>
      </c>
      <c r="BG43" s="8">
        <v>0.19886000000000001</v>
      </c>
      <c r="BH43" s="8">
        <v>100.7067</v>
      </c>
      <c r="BI43">
        <v>59</v>
      </c>
      <c r="BJ43" t="s">
        <v>450</v>
      </c>
    </row>
    <row r="44" spans="1:62" ht="14" customHeight="1" x14ac:dyDescent="0.2">
      <c r="A44" s="1" t="s">
        <v>877</v>
      </c>
      <c r="AK44" s="8"/>
      <c r="AL44" s="8"/>
      <c r="AM44" s="8"/>
      <c r="AN44" s="8"/>
      <c r="AO44" s="8"/>
      <c r="AP44" s="8"/>
      <c r="AQ44" s="8"/>
      <c r="AR44" s="8"/>
      <c r="AS44" s="8"/>
      <c r="AT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spans="1:62" x14ac:dyDescent="0.2">
      <c r="A45" s="1" t="s">
        <v>878</v>
      </c>
      <c r="B45" t="s">
        <v>207</v>
      </c>
      <c r="C45" t="s">
        <v>460</v>
      </c>
      <c r="D45">
        <v>3.6310600000000002</v>
      </c>
      <c r="E45">
        <v>5.5752300000000004</v>
      </c>
      <c r="F45">
        <v>14.96278</v>
      </c>
      <c r="G45">
        <v>43.250059999999998</v>
      </c>
      <c r="H45">
        <v>1.44062</v>
      </c>
      <c r="I45">
        <v>11.960089999999999</v>
      </c>
      <c r="J45">
        <v>0.14521999999999999</v>
      </c>
      <c r="K45">
        <v>10.80791</v>
      </c>
      <c r="L45">
        <v>1.0000000000000001E-5</v>
      </c>
      <c r="M45">
        <v>4.18337</v>
      </c>
      <c r="N45">
        <v>6.0139999999999999E-2</v>
      </c>
      <c r="O45">
        <f t="shared" si="0"/>
        <v>601.4</v>
      </c>
      <c r="P45">
        <v>0.59979000000000005</v>
      </c>
      <c r="Q45">
        <v>1.02186</v>
      </c>
      <c r="R45">
        <v>97.638149999999996</v>
      </c>
      <c r="S45">
        <v>66</v>
      </c>
      <c r="T45" s="1" t="s">
        <v>461</v>
      </c>
      <c r="U45" t="s">
        <v>462</v>
      </c>
      <c r="V45" t="s">
        <v>463</v>
      </c>
      <c r="W45">
        <v>42.668190000000003</v>
      </c>
      <c r="X45">
        <v>5.7840000000000003E-2</v>
      </c>
      <c r="Y45">
        <v>38.960329999999999</v>
      </c>
      <c r="Z45">
        <v>0.29321000000000003</v>
      </c>
      <c r="AA45">
        <v>0.28169</v>
      </c>
      <c r="AB45">
        <v>18.226880000000001</v>
      </c>
      <c r="AC45">
        <v>3.347E-2</v>
      </c>
      <c r="AD45">
        <v>3.5270000000000003E-2</v>
      </c>
      <c r="AE45">
        <v>0.17554</v>
      </c>
      <c r="AF45">
        <v>100.7324</v>
      </c>
      <c r="AG45">
        <v>142</v>
      </c>
      <c r="AH45" s="1" t="s">
        <v>464</v>
      </c>
      <c r="AI45" t="s">
        <v>465</v>
      </c>
      <c r="AJ45" t="s">
        <v>466</v>
      </c>
      <c r="AK45" s="8">
        <v>42.635080000000002</v>
      </c>
      <c r="AL45" s="8">
        <v>6.6600000000000006E-2</v>
      </c>
      <c r="AM45" s="8">
        <v>38.873910000000002</v>
      </c>
      <c r="AN45" s="8">
        <v>0.27762999999999999</v>
      </c>
      <c r="AO45" s="8">
        <v>0.26450000000000001</v>
      </c>
      <c r="AP45" s="8">
        <v>18.24776</v>
      </c>
      <c r="AQ45" s="8">
        <v>4.48E-2</v>
      </c>
      <c r="AR45" s="8">
        <v>4.2169999999999999E-2</v>
      </c>
      <c r="AS45" s="8">
        <v>0.15218999999999999</v>
      </c>
      <c r="AT45" s="8">
        <v>100.6046</v>
      </c>
      <c r="AU45">
        <v>131</v>
      </c>
      <c r="AV45" s="1" t="s">
        <v>467</v>
      </c>
      <c r="AW45" t="s">
        <v>468</v>
      </c>
      <c r="AX45" t="s">
        <v>469</v>
      </c>
      <c r="AY45" s="8">
        <v>44.136719999999997</v>
      </c>
      <c r="AZ45" s="8">
        <v>4.3279999999999999E-2</v>
      </c>
      <c r="BA45" s="8">
        <v>39.531350000000003</v>
      </c>
      <c r="BB45" s="8">
        <v>0.33029999999999998</v>
      </c>
      <c r="BC45" s="8">
        <v>0.26251999999999998</v>
      </c>
      <c r="BD45" s="8">
        <v>17.014939999999999</v>
      </c>
      <c r="BE45" s="8">
        <v>3.2009999999999997E-2</v>
      </c>
      <c r="BF45" s="8">
        <v>3.7650000000000003E-2</v>
      </c>
      <c r="BG45" s="8">
        <v>0.20194999999999999</v>
      </c>
      <c r="BH45" s="8">
        <v>101.5907</v>
      </c>
      <c r="BI45">
        <v>143</v>
      </c>
      <c r="BJ45" t="s">
        <v>470</v>
      </c>
    </row>
    <row r="46" spans="1:62" x14ac:dyDescent="0.2">
      <c r="A46" s="1" t="s">
        <v>879</v>
      </c>
      <c r="AK46" s="8"/>
      <c r="AL46" s="8"/>
      <c r="AM46" s="8"/>
      <c r="AN46" s="8"/>
      <c r="AO46" s="8"/>
      <c r="AP46" s="8"/>
      <c r="AQ46" s="8"/>
      <c r="AR46" s="8"/>
      <c r="AS46" s="8"/>
      <c r="AT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pans="1:62" x14ac:dyDescent="0.2">
      <c r="A47" s="1" t="s">
        <v>880</v>
      </c>
      <c r="B47" t="s">
        <v>473</v>
      </c>
      <c r="C47" t="s">
        <v>474</v>
      </c>
      <c r="D47">
        <v>3.5733100000000002</v>
      </c>
      <c r="E47">
        <v>5.4496900000000004</v>
      </c>
      <c r="F47">
        <v>15.08643</v>
      </c>
      <c r="G47">
        <v>42.684019999999997</v>
      </c>
      <c r="H47">
        <v>1.3672200000000001</v>
      </c>
      <c r="I47">
        <v>11.90882</v>
      </c>
      <c r="J47">
        <v>0.16466</v>
      </c>
      <c r="K47">
        <v>11.03975</v>
      </c>
      <c r="L47">
        <v>1.0000000000000001E-5</v>
      </c>
      <c r="M47">
        <v>4.18391</v>
      </c>
      <c r="N47">
        <v>6.0490000000000002E-2</v>
      </c>
      <c r="O47">
        <f t="shared" si="0"/>
        <v>604.9</v>
      </c>
      <c r="P47">
        <v>0.62675000000000003</v>
      </c>
      <c r="Q47">
        <v>1.0245899999999999</v>
      </c>
      <c r="R47">
        <v>97.169640000000001</v>
      </c>
      <c r="S47">
        <v>67</v>
      </c>
      <c r="T47" s="1" t="s">
        <v>475</v>
      </c>
      <c r="U47" t="s">
        <v>476</v>
      </c>
      <c r="V47" t="s">
        <v>477</v>
      </c>
      <c r="W47">
        <v>41.9998</v>
      </c>
      <c r="X47">
        <v>4.7809999999999998E-2</v>
      </c>
      <c r="Y47">
        <v>38.711939999999998</v>
      </c>
      <c r="Z47">
        <v>0.31616</v>
      </c>
      <c r="AA47">
        <v>0.25918999999999998</v>
      </c>
      <c r="AB47">
        <v>18.242270000000001</v>
      </c>
      <c r="AC47">
        <v>3.0130000000000001E-2</v>
      </c>
      <c r="AD47">
        <v>4.4940000000000001E-2</v>
      </c>
      <c r="AE47">
        <v>0.19671</v>
      </c>
      <c r="AF47">
        <v>99.848939999999999</v>
      </c>
      <c r="AG47">
        <v>140</v>
      </c>
      <c r="AH47" s="1" t="s">
        <v>478</v>
      </c>
      <c r="AI47" t="s">
        <v>465</v>
      </c>
      <c r="AJ47" t="s">
        <v>466</v>
      </c>
      <c r="AK47" s="8">
        <v>42.635080000000002</v>
      </c>
      <c r="AL47" s="8">
        <v>6.6600000000000006E-2</v>
      </c>
      <c r="AM47" s="8">
        <v>38.873910000000002</v>
      </c>
      <c r="AN47" s="8">
        <v>0.27762999999999999</v>
      </c>
      <c r="AO47" s="8">
        <v>0.26450000000000001</v>
      </c>
      <c r="AP47" s="8">
        <v>18.24776</v>
      </c>
      <c r="AQ47" s="8">
        <v>4.48E-2</v>
      </c>
      <c r="AR47" s="8">
        <v>4.2169999999999999E-2</v>
      </c>
      <c r="AS47" s="8">
        <v>0.15218999999999999</v>
      </c>
      <c r="AT47" s="8">
        <v>100.6046</v>
      </c>
      <c r="AU47">
        <v>131</v>
      </c>
      <c r="AV47" s="1" t="s">
        <v>467</v>
      </c>
      <c r="AW47" t="s">
        <v>468</v>
      </c>
      <c r="AX47" t="s">
        <v>469</v>
      </c>
      <c r="AY47" s="8">
        <v>44.136719999999997</v>
      </c>
      <c r="AZ47" s="8">
        <v>4.3279999999999999E-2</v>
      </c>
      <c r="BA47" s="8">
        <v>39.531350000000003</v>
      </c>
      <c r="BB47" s="8">
        <v>0.33029999999999998</v>
      </c>
      <c r="BC47" s="8">
        <v>0.26251999999999998</v>
      </c>
      <c r="BD47" s="8">
        <v>17.014939999999999</v>
      </c>
      <c r="BE47" s="8">
        <v>3.2009999999999997E-2</v>
      </c>
      <c r="BF47" s="8">
        <v>3.7650000000000003E-2</v>
      </c>
      <c r="BG47" s="8">
        <v>0.20194999999999999</v>
      </c>
      <c r="BH47" s="8">
        <v>101.5907</v>
      </c>
      <c r="BI47">
        <v>143</v>
      </c>
      <c r="BJ47" t="s">
        <v>470</v>
      </c>
    </row>
    <row r="48" spans="1:62" x14ac:dyDescent="0.2">
      <c r="A48" s="1" t="s">
        <v>881</v>
      </c>
      <c r="AK48" s="8"/>
      <c r="AL48" s="8"/>
      <c r="AM48" s="8"/>
      <c r="AN48" s="8"/>
      <c r="AO48" s="8"/>
      <c r="AP48" s="8"/>
      <c r="AQ48" s="8"/>
      <c r="AR48" s="8"/>
      <c r="AS48" s="8"/>
      <c r="AT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spans="1:62" x14ac:dyDescent="0.2">
      <c r="A49" s="1" t="s">
        <v>882</v>
      </c>
      <c r="B49" t="s">
        <v>481</v>
      </c>
      <c r="C49" t="s">
        <v>482</v>
      </c>
      <c r="D49">
        <v>3.7418300000000002</v>
      </c>
      <c r="E49">
        <v>5.53085</v>
      </c>
      <c r="F49">
        <v>15.09948</v>
      </c>
      <c r="G49">
        <v>42.866430000000001</v>
      </c>
      <c r="H49">
        <v>1.42763</v>
      </c>
      <c r="I49">
        <v>11.87635</v>
      </c>
      <c r="J49">
        <v>0.17105999999999999</v>
      </c>
      <c r="K49">
        <v>11.39095</v>
      </c>
      <c r="L49">
        <v>1.0000000000000001E-5</v>
      </c>
      <c r="M49">
        <v>4.1582299999999996</v>
      </c>
      <c r="N49">
        <v>5.2200000000000003E-2</v>
      </c>
      <c r="O49">
        <f t="shared" si="0"/>
        <v>522</v>
      </c>
      <c r="P49">
        <v>0.57969000000000004</v>
      </c>
      <c r="Q49">
        <v>1.06097</v>
      </c>
      <c r="R49">
        <v>97.955680000000001</v>
      </c>
      <c r="S49">
        <v>69</v>
      </c>
      <c r="T49" s="1" t="s">
        <v>483</v>
      </c>
      <c r="U49" t="s">
        <v>484</v>
      </c>
      <c r="V49" t="s">
        <v>485</v>
      </c>
      <c r="W49">
        <v>42.649769999999997</v>
      </c>
      <c r="X49">
        <v>5.4829999999999997E-2</v>
      </c>
      <c r="Y49">
        <v>39.290619999999997</v>
      </c>
      <c r="Z49">
        <v>0.30797000000000002</v>
      </c>
      <c r="AA49">
        <v>0.26052999999999998</v>
      </c>
      <c r="AB49">
        <v>18.464659999999999</v>
      </c>
      <c r="AC49">
        <v>3.8370000000000001E-2</v>
      </c>
      <c r="AD49">
        <v>3.1480000000000001E-2</v>
      </c>
      <c r="AE49">
        <v>0.16564999999999999</v>
      </c>
      <c r="AF49">
        <v>101.26390000000001</v>
      </c>
      <c r="AG49">
        <v>138</v>
      </c>
      <c r="AH49" s="1" t="s">
        <v>486</v>
      </c>
      <c r="AI49" t="s">
        <v>465</v>
      </c>
      <c r="AJ49" t="s">
        <v>466</v>
      </c>
      <c r="AK49" s="8">
        <v>42.635080000000002</v>
      </c>
      <c r="AL49" s="8">
        <v>6.6600000000000006E-2</v>
      </c>
      <c r="AM49" s="8">
        <v>38.873910000000002</v>
      </c>
      <c r="AN49" s="8">
        <v>0.27762999999999999</v>
      </c>
      <c r="AO49" s="8">
        <v>0.26450000000000001</v>
      </c>
      <c r="AP49" s="8">
        <v>18.24776</v>
      </c>
      <c r="AQ49" s="8">
        <v>4.48E-2</v>
      </c>
      <c r="AR49" s="8">
        <v>4.2169999999999999E-2</v>
      </c>
      <c r="AS49" s="8">
        <v>0.15218999999999999</v>
      </c>
      <c r="AT49" s="8">
        <v>100.6046</v>
      </c>
      <c r="AU49">
        <v>131</v>
      </c>
      <c r="AV49" s="1" t="s">
        <v>467</v>
      </c>
      <c r="AW49" t="s">
        <v>468</v>
      </c>
      <c r="AX49" t="s">
        <v>469</v>
      </c>
      <c r="AY49" s="8">
        <v>44.136719999999997</v>
      </c>
      <c r="AZ49" s="8">
        <v>4.3279999999999999E-2</v>
      </c>
      <c r="BA49" s="8">
        <v>39.531350000000003</v>
      </c>
      <c r="BB49" s="8">
        <v>0.33029999999999998</v>
      </c>
      <c r="BC49" s="8">
        <v>0.26251999999999998</v>
      </c>
      <c r="BD49" s="8">
        <v>17.014939999999999</v>
      </c>
      <c r="BE49" s="8">
        <v>3.2009999999999997E-2</v>
      </c>
      <c r="BF49" s="8">
        <v>3.7650000000000003E-2</v>
      </c>
      <c r="BG49" s="8">
        <v>0.20194999999999999</v>
      </c>
      <c r="BH49" s="8">
        <v>101.5907</v>
      </c>
      <c r="BI49">
        <v>143</v>
      </c>
      <c r="BJ49" t="s">
        <v>470</v>
      </c>
    </row>
    <row r="50" spans="1:62" x14ac:dyDescent="0.2">
      <c r="A50" s="1" t="s">
        <v>883</v>
      </c>
      <c r="B50" t="s">
        <v>489</v>
      </c>
      <c r="C50" t="s">
        <v>490</v>
      </c>
      <c r="D50">
        <v>3.7761399999999998</v>
      </c>
      <c r="E50">
        <v>4.74146</v>
      </c>
      <c r="F50">
        <v>15.55223</v>
      </c>
      <c r="G50">
        <v>43.43271</v>
      </c>
      <c r="H50">
        <v>1.4180600000000001</v>
      </c>
      <c r="I50">
        <v>12.338290000000001</v>
      </c>
      <c r="J50">
        <v>0.15658</v>
      </c>
      <c r="K50">
        <v>10.6669</v>
      </c>
      <c r="L50">
        <v>1.0000000000000001E-5</v>
      </c>
      <c r="M50">
        <v>4.3343600000000002</v>
      </c>
      <c r="N50">
        <v>6.2309999999999997E-2</v>
      </c>
      <c r="O50">
        <f t="shared" si="0"/>
        <v>623.1</v>
      </c>
      <c r="P50">
        <v>0.63832999999999995</v>
      </c>
      <c r="Q50">
        <v>1.0688599999999999</v>
      </c>
      <c r="R50">
        <v>98.186260000000004</v>
      </c>
      <c r="S50">
        <v>72</v>
      </c>
      <c r="T50" s="1" t="s">
        <v>491</v>
      </c>
      <c r="U50" t="s">
        <v>492</v>
      </c>
      <c r="V50" t="s">
        <v>493</v>
      </c>
      <c r="W50">
        <v>42.078389999999999</v>
      </c>
      <c r="X50">
        <v>5.0819999999999997E-2</v>
      </c>
      <c r="Y50">
        <v>39.141379999999998</v>
      </c>
      <c r="Z50">
        <v>0.32097999999999999</v>
      </c>
      <c r="AA50">
        <v>0.27007999999999999</v>
      </c>
      <c r="AB50">
        <v>19.138590000000001</v>
      </c>
      <c r="AC50">
        <v>3.4439999999999998E-2</v>
      </c>
      <c r="AD50">
        <v>2.529E-2</v>
      </c>
      <c r="AE50">
        <v>0.18668000000000001</v>
      </c>
      <c r="AF50">
        <v>101.2467</v>
      </c>
      <c r="AG50">
        <v>136</v>
      </c>
      <c r="AH50" s="1" t="s">
        <v>494</v>
      </c>
      <c r="AI50" t="s">
        <v>465</v>
      </c>
      <c r="AJ50" t="s">
        <v>466</v>
      </c>
      <c r="AK50" s="8">
        <v>42.635080000000002</v>
      </c>
      <c r="AL50" s="8">
        <v>6.6600000000000006E-2</v>
      </c>
      <c r="AM50" s="8">
        <v>38.873910000000002</v>
      </c>
      <c r="AN50" s="8">
        <v>0.27762999999999999</v>
      </c>
      <c r="AO50" s="8">
        <v>0.26450000000000001</v>
      </c>
      <c r="AP50" s="8">
        <v>18.24776</v>
      </c>
      <c r="AQ50" s="8">
        <v>4.48E-2</v>
      </c>
      <c r="AR50" s="8">
        <v>4.2169999999999999E-2</v>
      </c>
      <c r="AS50" s="8">
        <v>0.15218999999999999</v>
      </c>
      <c r="AT50" s="8">
        <v>100.6046</v>
      </c>
      <c r="AU50">
        <v>131</v>
      </c>
      <c r="AV50" s="1" t="s">
        <v>467</v>
      </c>
      <c r="AW50" t="s">
        <v>468</v>
      </c>
      <c r="AX50" t="s">
        <v>469</v>
      </c>
      <c r="AY50" s="8">
        <v>44.136719999999997</v>
      </c>
      <c r="AZ50" s="8">
        <v>4.3279999999999999E-2</v>
      </c>
      <c r="BA50" s="8">
        <v>39.531350000000003</v>
      </c>
      <c r="BB50" s="8">
        <v>0.33029999999999998</v>
      </c>
      <c r="BC50" s="8">
        <v>0.26251999999999998</v>
      </c>
      <c r="BD50" s="8">
        <v>17.014939999999999</v>
      </c>
      <c r="BE50" s="8">
        <v>3.2009999999999997E-2</v>
      </c>
      <c r="BF50" s="8">
        <v>3.7650000000000003E-2</v>
      </c>
      <c r="BG50" s="8">
        <v>0.20194999999999999</v>
      </c>
      <c r="BH50" s="8">
        <v>101.5907</v>
      </c>
      <c r="BI50">
        <v>143</v>
      </c>
      <c r="BJ50" t="s">
        <v>470</v>
      </c>
    </row>
    <row r="51" spans="1:62" x14ac:dyDescent="0.2">
      <c r="A51" s="1" t="s">
        <v>884</v>
      </c>
      <c r="B51" t="s">
        <v>363</v>
      </c>
      <c r="C51" t="s">
        <v>496</v>
      </c>
      <c r="D51">
        <v>3.74891</v>
      </c>
      <c r="E51">
        <v>5.5464500000000001</v>
      </c>
      <c r="F51">
        <v>15.18215</v>
      </c>
      <c r="G51">
        <v>43.117600000000003</v>
      </c>
      <c r="H51">
        <v>1.3838600000000001</v>
      </c>
      <c r="I51">
        <v>12.019640000000001</v>
      </c>
      <c r="J51">
        <v>0.16127</v>
      </c>
      <c r="K51">
        <v>10.8834</v>
      </c>
      <c r="L51">
        <v>8.5900000000000004E-3</v>
      </c>
      <c r="M51">
        <v>4.2386900000000001</v>
      </c>
      <c r="N51">
        <v>6.2059999999999997E-2</v>
      </c>
      <c r="O51">
        <f t="shared" si="0"/>
        <v>620.6</v>
      </c>
      <c r="P51">
        <v>0.58165999999999995</v>
      </c>
      <c r="Q51">
        <v>1.0258100000000001</v>
      </c>
      <c r="R51">
        <v>97.96011</v>
      </c>
      <c r="S51">
        <v>74</v>
      </c>
      <c r="T51" s="1" t="s">
        <v>497</v>
      </c>
      <c r="U51" t="s">
        <v>498</v>
      </c>
      <c r="V51" t="s">
        <v>499</v>
      </c>
      <c r="W51">
        <v>42.422280000000001</v>
      </c>
      <c r="X51">
        <v>8.0500000000000002E-2</v>
      </c>
      <c r="Y51">
        <v>39.03436</v>
      </c>
      <c r="Z51">
        <v>0.35387000000000002</v>
      </c>
      <c r="AA51">
        <v>0.26469999999999999</v>
      </c>
      <c r="AB51">
        <v>18.598410000000001</v>
      </c>
      <c r="AC51">
        <v>3.329E-2</v>
      </c>
      <c r="AD51">
        <v>4.2290000000000001E-2</v>
      </c>
      <c r="AE51">
        <v>0.17999000000000001</v>
      </c>
      <c r="AF51">
        <v>101.0097</v>
      </c>
      <c r="AG51">
        <v>134</v>
      </c>
      <c r="AH51" s="1" t="s">
        <v>500</v>
      </c>
      <c r="AI51" t="s">
        <v>465</v>
      </c>
      <c r="AJ51" t="s">
        <v>466</v>
      </c>
      <c r="AK51" s="8">
        <v>42.635080000000002</v>
      </c>
      <c r="AL51" s="8">
        <v>6.6600000000000006E-2</v>
      </c>
      <c r="AM51" s="8">
        <v>38.873910000000002</v>
      </c>
      <c r="AN51" s="8">
        <v>0.27762999999999999</v>
      </c>
      <c r="AO51" s="8">
        <v>0.26450000000000001</v>
      </c>
      <c r="AP51" s="8">
        <v>18.24776</v>
      </c>
      <c r="AQ51" s="8">
        <v>4.48E-2</v>
      </c>
      <c r="AR51" s="8">
        <v>4.2169999999999999E-2</v>
      </c>
      <c r="AS51" s="8">
        <v>0.15218999999999999</v>
      </c>
      <c r="AT51" s="8">
        <v>100.6046</v>
      </c>
      <c r="AU51">
        <v>131</v>
      </c>
      <c r="AV51" s="1" t="s">
        <v>467</v>
      </c>
      <c r="AW51" t="s">
        <v>468</v>
      </c>
      <c r="AX51" t="s">
        <v>469</v>
      </c>
      <c r="AY51" s="8">
        <v>44.136719999999997</v>
      </c>
      <c r="AZ51" s="8">
        <v>4.3279999999999999E-2</v>
      </c>
      <c r="BA51" s="8">
        <v>39.531350000000003</v>
      </c>
      <c r="BB51" s="8">
        <v>0.33029999999999998</v>
      </c>
      <c r="BC51" s="8">
        <v>0.26251999999999998</v>
      </c>
      <c r="BD51" s="8">
        <v>17.014939999999999</v>
      </c>
      <c r="BE51" s="8">
        <v>3.2009999999999997E-2</v>
      </c>
      <c r="BF51" s="8">
        <v>3.7650000000000003E-2</v>
      </c>
      <c r="BG51" s="8">
        <v>0.20194999999999999</v>
      </c>
      <c r="BH51" s="8">
        <v>101.5907</v>
      </c>
      <c r="BI51">
        <v>143</v>
      </c>
      <c r="BJ51" t="s">
        <v>470</v>
      </c>
    </row>
    <row r="52" spans="1:62" x14ac:dyDescent="0.2">
      <c r="A52" s="1" t="s">
        <v>885</v>
      </c>
      <c r="B52" t="s">
        <v>334</v>
      </c>
      <c r="C52" t="s">
        <v>502</v>
      </c>
      <c r="D52">
        <v>3.7534299999999998</v>
      </c>
      <c r="E52">
        <v>5.50101</v>
      </c>
      <c r="F52">
        <v>15.23119</v>
      </c>
      <c r="G52">
        <v>42.452300000000001</v>
      </c>
      <c r="H52">
        <v>1.4283600000000001</v>
      </c>
      <c r="I52">
        <v>12.37543</v>
      </c>
      <c r="J52">
        <v>0.14566999999999999</v>
      </c>
      <c r="K52">
        <v>10.51681</v>
      </c>
      <c r="L52">
        <v>4.3600000000000002E-3</v>
      </c>
      <c r="M52">
        <v>4.2413699999999999</v>
      </c>
      <c r="N52">
        <v>6.268E-2</v>
      </c>
      <c r="O52">
        <f t="shared" si="0"/>
        <v>626.79999999999995</v>
      </c>
      <c r="P52">
        <v>0.61380000000000001</v>
      </c>
      <c r="Q52">
        <v>1.0099499999999999</v>
      </c>
      <c r="R52">
        <v>97.336340000000007</v>
      </c>
      <c r="S52">
        <v>38</v>
      </c>
      <c r="T52" s="1" t="s">
        <v>503</v>
      </c>
      <c r="U52" t="s">
        <v>504</v>
      </c>
      <c r="V52" t="s">
        <v>505</v>
      </c>
      <c r="W52">
        <v>42.477020000000003</v>
      </c>
      <c r="X52">
        <v>5.3109999999999997E-2</v>
      </c>
      <c r="Y52">
        <v>38.695799999999998</v>
      </c>
      <c r="Z52">
        <v>0.30541000000000001</v>
      </c>
      <c r="AA52">
        <v>0.23011999999999999</v>
      </c>
      <c r="AB52">
        <v>17.531359999999999</v>
      </c>
      <c r="AC52">
        <v>4.1079999999999998E-2</v>
      </c>
      <c r="AD52">
        <v>3.1060000000000001E-2</v>
      </c>
      <c r="AE52">
        <v>0.20943000000000001</v>
      </c>
      <c r="AF52">
        <v>99.574420000000003</v>
      </c>
      <c r="AG52">
        <v>83</v>
      </c>
      <c r="AH52" s="1" t="s">
        <v>506</v>
      </c>
      <c r="AI52" t="s">
        <v>507</v>
      </c>
      <c r="AJ52" t="s">
        <v>508</v>
      </c>
      <c r="AK52" s="8">
        <v>43.234529999999999</v>
      </c>
      <c r="AL52" s="8">
        <v>5.3969999999999997E-2</v>
      </c>
      <c r="AM52" s="8">
        <v>38.903840000000002</v>
      </c>
      <c r="AN52" s="8">
        <v>0.27173000000000003</v>
      </c>
      <c r="AO52" s="8">
        <v>0.21690999999999999</v>
      </c>
      <c r="AP52" s="8">
        <v>17.242640000000002</v>
      </c>
      <c r="AQ52" s="8">
        <v>4.0289999999999999E-2</v>
      </c>
      <c r="AR52" s="8">
        <v>1.985E-2</v>
      </c>
      <c r="AS52" s="8">
        <v>0.19284999999999999</v>
      </c>
      <c r="AT52" s="8">
        <v>100.17659999999999</v>
      </c>
      <c r="AU52">
        <v>80</v>
      </c>
      <c r="AV52" s="1" t="s">
        <v>509</v>
      </c>
      <c r="AW52" t="s">
        <v>510</v>
      </c>
      <c r="AX52" t="s">
        <v>511</v>
      </c>
      <c r="AY52" s="8">
        <v>42.972720000000002</v>
      </c>
      <c r="AZ52" s="8">
        <v>5.0520000000000002E-2</v>
      </c>
      <c r="BA52" s="8">
        <v>38.723669999999998</v>
      </c>
      <c r="BB52" s="8">
        <v>0.32801000000000002</v>
      </c>
      <c r="BC52" s="8">
        <v>0.26799000000000001</v>
      </c>
      <c r="BD52" s="8">
        <v>17.03248</v>
      </c>
      <c r="BE52" s="8">
        <v>3.755E-2</v>
      </c>
      <c r="BF52" s="8">
        <v>2.8119999999999999E-2</v>
      </c>
      <c r="BG52" s="8">
        <v>0.19694999999999999</v>
      </c>
      <c r="BH52" s="8">
        <v>99.638000000000005</v>
      </c>
      <c r="BI52">
        <v>88</v>
      </c>
      <c r="BJ52" t="s">
        <v>512</v>
      </c>
    </row>
    <row r="53" spans="1:62" x14ac:dyDescent="0.2">
      <c r="A53" s="1" t="s">
        <v>886</v>
      </c>
      <c r="B53" t="s">
        <v>513</v>
      </c>
      <c r="C53" t="s">
        <v>514</v>
      </c>
      <c r="D53">
        <v>3.6206900000000002</v>
      </c>
      <c r="E53">
        <v>5.1292400000000002</v>
      </c>
      <c r="F53">
        <v>15.223140000000001</v>
      </c>
      <c r="G53">
        <v>42.611890000000002</v>
      </c>
      <c r="H53">
        <v>1.4282600000000001</v>
      </c>
      <c r="I53">
        <v>12.719329999999999</v>
      </c>
      <c r="J53">
        <v>0.13649</v>
      </c>
      <c r="K53">
        <v>10.34463</v>
      </c>
      <c r="L53">
        <v>1.653E-2</v>
      </c>
      <c r="M53">
        <v>4.2293700000000003</v>
      </c>
      <c r="N53">
        <v>6.148E-2</v>
      </c>
      <c r="O53">
        <f t="shared" si="0"/>
        <v>614.79999999999995</v>
      </c>
      <c r="P53">
        <v>0.60602999999999996</v>
      </c>
      <c r="Q53">
        <v>1.0221199999999999</v>
      </c>
      <c r="R53">
        <v>97.14922</v>
      </c>
      <c r="S53">
        <v>41</v>
      </c>
      <c r="T53" s="1" t="s">
        <v>515</v>
      </c>
      <c r="U53" t="s">
        <v>516</v>
      </c>
      <c r="V53" t="s">
        <v>517</v>
      </c>
      <c r="W53">
        <v>43.151420000000002</v>
      </c>
      <c r="X53">
        <v>5.5939999999999997E-2</v>
      </c>
      <c r="Y53">
        <v>38.743839999999999</v>
      </c>
      <c r="Z53">
        <v>0.29863000000000001</v>
      </c>
      <c r="AA53">
        <v>0.24698999999999999</v>
      </c>
      <c r="AB53">
        <v>17.52975</v>
      </c>
      <c r="AC53">
        <v>3.61E-2</v>
      </c>
      <c r="AD53">
        <v>2.6710000000000001E-2</v>
      </c>
      <c r="AE53">
        <v>0.20535999999999999</v>
      </c>
      <c r="AF53">
        <v>100.29470000000001</v>
      </c>
      <c r="AG53">
        <v>82</v>
      </c>
      <c r="AH53" s="1" t="s">
        <v>518</v>
      </c>
      <c r="AI53" t="s">
        <v>507</v>
      </c>
      <c r="AJ53" t="s">
        <v>508</v>
      </c>
      <c r="AK53" s="8">
        <v>43.234529999999999</v>
      </c>
      <c r="AL53" s="8">
        <v>5.3969999999999997E-2</v>
      </c>
      <c r="AM53" s="8">
        <v>38.903840000000002</v>
      </c>
      <c r="AN53" s="8">
        <v>0.27173000000000003</v>
      </c>
      <c r="AO53" s="8">
        <v>0.21690999999999999</v>
      </c>
      <c r="AP53" s="8">
        <v>17.242640000000002</v>
      </c>
      <c r="AQ53" s="8">
        <v>4.0289999999999999E-2</v>
      </c>
      <c r="AR53" s="8">
        <v>1.985E-2</v>
      </c>
      <c r="AS53" s="8">
        <v>0.19284999999999999</v>
      </c>
      <c r="AT53" s="8">
        <v>100.17659999999999</v>
      </c>
      <c r="AU53">
        <v>80</v>
      </c>
      <c r="AV53" s="1" t="s">
        <v>509</v>
      </c>
      <c r="AW53" t="s">
        <v>510</v>
      </c>
      <c r="AX53" t="s">
        <v>511</v>
      </c>
      <c r="AY53" s="8">
        <v>42.972720000000002</v>
      </c>
      <c r="AZ53" s="8">
        <v>5.0520000000000002E-2</v>
      </c>
      <c r="BA53" s="8">
        <v>38.723669999999998</v>
      </c>
      <c r="BB53" s="8">
        <v>0.32801000000000002</v>
      </c>
      <c r="BC53" s="8">
        <v>0.26799000000000001</v>
      </c>
      <c r="BD53" s="8">
        <v>17.03248</v>
      </c>
      <c r="BE53" s="8">
        <v>3.755E-2</v>
      </c>
      <c r="BF53" s="8">
        <v>2.8119999999999999E-2</v>
      </c>
      <c r="BG53" s="8">
        <v>0.19694999999999999</v>
      </c>
      <c r="BH53" s="8">
        <v>99.638000000000005</v>
      </c>
      <c r="BI53">
        <v>88</v>
      </c>
      <c r="BJ53" t="s">
        <v>512</v>
      </c>
    </row>
    <row r="54" spans="1:62" x14ac:dyDescent="0.2">
      <c r="A54" s="1" t="s">
        <v>887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  <row r="55" spans="1:62" x14ac:dyDescent="0.2">
      <c r="A55" s="1" t="s">
        <v>888</v>
      </c>
      <c r="B55" t="s">
        <v>519</v>
      </c>
      <c r="C55" t="s">
        <v>520</v>
      </c>
      <c r="D55">
        <v>3.61002</v>
      </c>
      <c r="E55">
        <v>5.3684000000000003</v>
      </c>
      <c r="F55">
        <v>15.316599999999999</v>
      </c>
      <c r="G55">
        <v>43.428069999999998</v>
      </c>
      <c r="H55">
        <v>1.45119</v>
      </c>
      <c r="I55">
        <v>12.348549999999999</v>
      </c>
      <c r="J55">
        <v>0.16056000000000001</v>
      </c>
      <c r="K55">
        <v>10.48897</v>
      </c>
      <c r="L55">
        <v>8.6E-3</v>
      </c>
      <c r="M55">
        <v>4.2558400000000001</v>
      </c>
      <c r="N55">
        <v>6.0650000000000003E-2</v>
      </c>
      <c r="O55">
        <f t="shared" si="0"/>
        <v>606.5</v>
      </c>
      <c r="P55">
        <v>0.63041000000000003</v>
      </c>
      <c r="Q55">
        <v>0.97633000000000003</v>
      </c>
      <c r="R55">
        <v>98.104159999999993</v>
      </c>
      <c r="S55">
        <v>43</v>
      </c>
      <c r="T55" s="1" t="s">
        <v>521</v>
      </c>
      <c r="U55" t="s">
        <v>522</v>
      </c>
      <c r="V55" t="s">
        <v>523</v>
      </c>
      <c r="W55">
        <v>43.380009999999999</v>
      </c>
      <c r="X55">
        <v>4.5589999999999999E-2</v>
      </c>
      <c r="Y55">
        <v>39.54813</v>
      </c>
      <c r="Z55">
        <v>0.30291000000000001</v>
      </c>
      <c r="AA55">
        <v>0.21679999999999999</v>
      </c>
      <c r="AB55">
        <v>17.686330000000002</v>
      </c>
      <c r="AC55">
        <v>3.0349999999999999E-2</v>
      </c>
      <c r="AD55">
        <v>2.5190000000000001E-2</v>
      </c>
      <c r="AE55">
        <v>0.23200999999999999</v>
      </c>
      <c r="AF55">
        <v>101.46729999999999</v>
      </c>
      <c r="AG55">
        <v>85</v>
      </c>
      <c r="AH55" s="1" t="s">
        <v>524</v>
      </c>
      <c r="AI55" t="s">
        <v>507</v>
      </c>
      <c r="AJ55" t="s">
        <v>508</v>
      </c>
      <c r="AK55" s="8">
        <v>43.234529999999999</v>
      </c>
      <c r="AL55" s="8">
        <v>5.3969999999999997E-2</v>
      </c>
      <c r="AM55" s="8">
        <v>38.903840000000002</v>
      </c>
      <c r="AN55" s="8">
        <v>0.27173000000000003</v>
      </c>
      <c r="AO55" s="8">
        <v>0.21690999999999999</v>
      </c>
      <c r="AP55" s="8">
        <v>17.242640000000002</v>
      </c>
      <c r="AQ55" s="8">
        <v>4.0289999999999999E-2</v>
      </c>
      <c r="AR55" s="8">
        <v>1.985E-2</v>
      </c>
      <c r="AS55" s="8">
        <v>0.19284999999999999</v>
      </c>
      <c r="AT55" s="8">
        <v>100.17659999999999</v>
      </c>
      <c r="AU55">
        <v>80</v>
      </c>
      <c r="AV55" s="1" t="s">
        <v>509</v>
      </c>
      <c r="AW55" t="s">
        <v>510</v>
      </c>
      <c r="AX55" t="s">
        <v>511</v>
      </c>
      <c r="AY55" s="8">
        <v>42.972720000000002</v>
      </c>
      <c r="AZ55" s="8">
        <v>5.0520000000000002E-2</v>
      </c>
      <c r="BA55" s="8">
        <v>38.723669999999998</v>
      </c>
      <c r="BB55" s="8">
        <v>0.32801000000000002</v>
      </c>
      <c r="BC55" s="8">
        <v>0.26799000000000001</v>
      </c>
      <c r="BD55" s="8">
        <v>17.03248</v>
      </c>
      <c r="BE55" s="8">
        <v>3.755E-2</v>
      </c>
      <c r="BF55" s="8">
        <v>2.8119999999999999E-2</v>
      </c>
      <c r="BG55" s="8">
        <v>0.19694999999999999</v>
      </c>
      <c r="BH55" s="8">
        <v>99.638000000000005</v>
      </c>
      <c r="BI55">
        <v>88</v>
      </c>
      <c r="BJ55" t="s">
        <v>512</v>
      </c>
    </row>
    <row r="56" spans="1:62" x14ac:dyDescent="0.2">
      <c r="A56" s="1" t="s">
        <v>889</v>
      </c>
      <c r="AK56" s="8"/>
      <c r="AL56" s="8"/>
      <c r="AM56" s="8"/>
      <c r="AN56" s="8"/>
      <c r="AO56" s="8"/>
      <c r="AP56" s="8"/>
      <c r="AQ56" s="8"/>
      <c r="AR56" s="8"/>
      <c r="AS56" s="8"/>
      <c r="AT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spans="1:62" x14ac:dyDescent="0.2">
      <c r="A57" s="1" t="s">
        <v>890</v>
      </c>
      <c r="B57" t="s">
        <v>444</v>
      </c>
      <c r="C57" t="s">
        <v>527</v>
      </c>
      <c r="D57">
        <v>3.8971200000000001</v>
      </c>
      <c r="E57">
        <v>4.5277799999999999</v>
      </c>
      <c r="F57">
        <v>15.62359</v>
      </c>
      <c r="G57">
        <v>44.05386</v>
      </c>
      <c r="H57">
        <v>1.40534</v>
      </c>
      <c r="I57">
        <v>12.210140000000001</v>
      </c>
      <c r="J57">
        <v>0.15262000000000001</v>
      </c>
      <c r="K57">
        <v>10.729430000000001</v>
      </c>
      <c r="L57">
        <v>1.0000000000000001E-5</v>
      </c>
      <c r="M57">
        <v>4.19902</v>
      </c>
      <c r="N57">
        <v>7.6700000000000004E-2</v>
      </c>
      <c r="O57">
        <f t="shared" si="0"/>
        <v>767</v>
      </c>
      <c r="P57">
        <v>0.60472999999999999</v>
      </c>
      <c r="Q57">
        <v>1.1273</v>
      </c>
      <c r="R57">
        <v>98.607640000000004</v>
      </c>
      <c r="S57">
        <v>57</v>
      </c>
      <c r="T57" s="1" t="s">
        <v>528</v>
      </c>
      <c r="U57" t="s">
        <v>529</v>
      </c>
      <c r="V57" t="s">
        <v>530</v>
      </c>
      <c r="W57">
        <v>42.236179999999997</v>
      </c>
      <c r="X57">
        <v>5.57E-2</v>
      </c>
      <c r="Y57">
        <v>39.098210000000002</v>
      </c>
      <c r="Z57">
        <v>0.29587999999999998</v>
      </c>
      <c r="AA57">
        <v>0.27348</v>
      </c>
      <c r="AB57">
        <v>19.187619999999999</v>
      </c>
      <c r="AC57">
        <v>3.3000000000000002E-2</v>
      </c>
      <c r="AD57">
        <v>4.061E-2</v>
      </c>
      <c r="AE57">
        <v>0.18889</v>
      </c>
      <c r="AF57">
        <v>101.4096</v>
      </c>
      <c r="AG57">
        <v>116</v>
      </c>
      <c r="AH57" s="1" t="s">
        <v>531</v>
      </c>
      <c r="AI57" t="s">
        <v>532</v>
      </c>
      <c r="AJ57" t="s">
        <v>533</v>
      </c>
      <c r="AK57" s="8">
        <v>41.8123</v>
      </c>
      <c r="AL57" s="8">
        <v>5.9420000000000001E-2</v>
      </c>
      <c r="AM57" s="8">
        <v>38.806910000000002</v>
      </c>
      <c r="AN57" s="8">
        <v>0.27478000000000002</v>
      </c>
      <c r="AO57" s="8">
        <v>0.25407999999999997</v>
      </c>
      <c r="AP57" s="8">
        <v>19.10913</v>
      </c>
      <c r="AQ57" s="8">
        <v>2.912E-2</v>
      </c>
      <c r="AR57" s="8">
        <v>2.1129999999999999E-2</v>
      </c>
      <c r="AS57" s="8">
        <v>0.20827000000000001</v>
      </c>
      <c r="AT57" s="8">
        <v>100.57510000000001</v>
      </c>
      <c r="AU57">
        <v>114</v>
      </c>
      <c r="AV57" s="1" t="s">
        <v>534</v>
      </c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spans="1:62" x14ac:dyDescent="0.2">
      <c r="A58" s="1" t="s">
        <v>891</v>
      </c>
      <c r="B58" t="s">
        <v>184</v>
      </c>
      <c r="C58" t="s">
        <v>538</v>
      </c>
      <c r="D58">
        <v>3.8315000000000001</v>
      </c>
      <c r="E58">
        <v>5.1800499999999996</v>
      </c>
      <c r="F58">
        <v>15.73747</v>
      </c>
      <c r="G58">
        <v>43.324710000000003</v>
      </c>
      <c r="H58">
        <v>1.77712</v>
      </c>
      <c r="I58">
        <v>11.5032</v>
      </c>
      <c r="J58">
        <v>0.16184999999999999</v>
      </c>
      <c r="K58">
        <v>10.386609999999999</v>
      </c>
      <c r="L58">
        <v>1.8440000000000002E-2</v>
      </c>
      <c r="M58">
        <v>4.3334799999999998</v>
      </c>
      <c r="N58">
        <v>8.1110000000000002E-2</v>
      </c>
      <c r="O58">
        <f t="shared" si="0"/>
        <v>811.1</v>
      </c>
      <c r="P58">
        <v>0.67178000000000004</v>
      </c>
      <c r="Q58">
        <v>1.2395499999999999</v>
      </c>
      <c r="R58">
        <v>98.246889999999993</v>
      </c>
      <c r="S58">
        <v>14</v>
      </c>
      <c r="T58" s="1" t="s">
        <v>539</v>
      </c>
      <c r="U58" t="s">
        <v>308</v>
      </c>
      <c r="V58" t="s">
        <v>540</v>
      </c>
      <c r="W58">
        <v>42.373690000000003</v>
      </c>
      <c r="X58">
        <v>6.1490000000000003E-2</v>
      </c>
      <c r="Y58">
        <v>38.854170000000003</v>
      </c>
      <c r="Z58">
        <v>0.26340999999999998</v>
      </c>
      <c r="AA58">
        <v>0.24978</v>
      </c>
      <c r="AB58">
        <v>18.50224</v>
      </c>
      <c r="AC58">
        <v>2.3300000000000001E-2</v>
      </c>
      <c r="AD58">
        <v>3.8210000000000001E-2</v>
      </c>
      <c r="AE58">
        <v>0.17568</v>
      </c>
      <c r="AF58">
        <v>100.542</v>
      </c>
      <c r="AG58">
        <v>33</v>
      </c>
      <c r="AH58" s="1" t="s">
        <v>541</v>
      </c>
      <c r="AI58" t="s">
        <v>280</v>
      </c>
      <c r="AJ58" t="s">
        <v>542</v>
      </c>
      <c r="AK58" s="8">
        <v>42.517000000000003</v>
      </c>
      <c r="AL58" s="8">
        <v>4.8939999999999997E-2</v>
      </c>
      <c r="AM58" s="8">
        <v>38.781140000000001</v>
      </c>
      <c r="AN58" s="8">
        <v>0.24981999999999999</v>
      </c>
      <c r="AO58" s="8">
        <v>0.25125999999999998</v>
      </c>
      <c r="AP58" s="8">
        <v>18.13598</v>
      </c>
      <c r="AQ58" s="8">
        <v>3.031E-2</v>
      </c>
      <c r="AR58" s="8">
        <v>3.1289999999999998E-2</v>
      </c>
      <c r="AS58" s="8">
        <v>0.16855999999999999</v>
      </c>
      <c r="AT58" s="8">
        <v>100.21429999999999</v>
      </c>
      <c r="AU58">
        <v>31</v>
      </c>
      <c r="AV58" s="1" t="s">
        <v>543</v>
      </c>
      <c r="AW58" t="s">
        <v>544</v>
      </c>
      <c r="AX58" t="s">
        <v>545</v>
      </c>
      <c r="AY58" s="8">
        <v>44.328449999999997</v>
      </c>
      <c r="AZ58" s="8">
        <v>4.6260000000000003E-2</v>
      </c>
      <c r="BA58" s="8">
        <v>39.574739999999998</v>
      </c>
      <c r="BB58" s="8">
        <v>0.29064000000000001</v>
      </c>
      <c r="BC58" s="8">
        <v>0.22972000000000001</v>
      </c>
      <c r="BD58" s="8">
        <v>16.06185</v>
      </c>
      <c r="BE58" s="8">
        <v>3.8440000000000002E-2</v>
      </c>
      <c r="BF58" s="8">
        <v>2.035E-2</v>
      </c>
      <c r="BG58" s="8">
        <v>0.22219</v>
      </c>
      <c r="BH58" s="8">
        <v>100.8126</v>
      </c>
      <c r="BI58">
        <v>35</v>
      </c>
      <c r="BJ58" t="s">
        <v>546</v>
      </c>
    </row>
    <row r="59" spans="1:62" x14ac:dyDescent="0.2">
      <c r="A59" s="1" t="s">
        <v>892</v>
      </c>
      <c r="B59" t="s">
        <v>549</v>
      </c>
      <c r="C59" t="s">
        <v>550</v>
      </c>
      <c r="D59">
        <v>4.1062599999999998</v>
      </c>
      <c r="E59">
        <v>4.9790799999999997</v>
      </c>
      <c r="F59">
        <v>15.51071</v>
      </c>
      <c r="G59">
        <v>42.145890000000001</v>
      </c>
      <c r="H59">
        <v>1.49939</v>
      </c>
      <c r="I59">
        <v>11.769399999999999</v>
      </c>
      <c r="J59">
        <v>0.14509</v>
      </c>
      <c r="K59">
        <v>11.06076</v>
      </c>
      <c r="L59">
        <v>1.0000000000000001E-5</v>
      </c>
      <c r="M59">
        <v>4.1166400000000003</v>
      </c>
      <c r="N59">
        <v>6.1710000000000001E-2</v>
      </c>
      <c r="O59">
        <f t="shared" si="0"/>
        <v>617.1</v>
      </c>
      <c r="P59">
        <v>0.64317000000000002</v>
      </c>
      <c r="Q59">
        <v>1.15276</v>
      </c>
      <c r="R59">
        <v>97.190870000000004</v>
      </c>
      <c r="S59">
        <v>1</v>
      </c>
      <c r="T59" s="1" t="s">
        <v>551</v>
      </c>
      <c r="U59" t="s">
        <v>79</v>
      </c>
      <c r="V59" t="s">
        <v>552</v>
      </c>
      <c r="W59">
        <v>40.984119999999997</v>
      </c>
      <c r="X59">
        <v>5.2290000000000003E-2</v>
      </c>
      <c r="Y59">
        <v>38.200850000000003</v>
      </c>
      <c r="Z59">
        <v>0.30932999999999999</v>
      </c>
      <c r="AA59">
        <v>0.24517</v>
      </c>
      <c r="AB59">
        <v>19.459910000000001</v>
      </c>
      <c r="AC59">
        <v>3.0550000000000001E-2</v>
      </c>
      <c r="AD59">
        <v>2.7230000000000001E-2</v>
      </c>
      <c r="AE59">
        <v>0.17935000000000001</v>
      </c>
      <c r="AF59">
        <v>99.488780000000006</v>
      </c>
      <c r="AG59">
        <v>5</v>
      </c>
      <c r="AH59" s="1" t="s">
        <v>553</v>
      </c>
      <c r="AI59" t="s">
        <v>554</v>
      </c>
      <c r="AJ59" t="s">
        <v>555</v>
      </c>
      <c r="AK59" s="8">
        <v>42.206049999999998</v>
      </c>
      <c r="AL59" s="8">
        <v>6.9129999999999997E-2</v>
      </c>
      <c r="AM59" s="8">
        <v>38.864730000000002</v>
      </c>
      <c r="AN59" s="8">
        <v>0.28287000000000001</v>
      </c>
      <c r="AO59" s="8">
        <v>0.27786</v>
      </c>
      <c r="AP59" s="8">
        <v>19.0837</v>
      </c>
      <c r="AQ59" s="8">
        <v>2.8660000000000001E-2</v>
      </c>
      <c r="AR59" s="8">
        <v>1.925E-2</v>
      </c>
      <c r="AS59" s="8">
        <v>0.17185</v>
      </c>
      <c r="AT59" s="8">
        <v>101.00409999999999</v>
      </c>
      <c r="AU59">
        <v>6</v>
      </c>
      <c r="AV59" s="1" t="s">
        <v>556</v>
      </c>
      <c r="AW59" t="s">
        <v>322</v>
      </c>
      <c r="AX59" t="s">
        <v>557</v>
      </c>
      <c r="AY59" s="8">
        <v>42.283230000000003</v>
      </c>
      <c r="AZ59" s="8">
        <v>5.0959999999999998E-2</v>
      </c>
      <c r="BA59" s="8">
        <v>38.805239999999998</v>
      </c>
      <c r="BB59" s="8">
        <v>0.33178999999999997</v>
      </c>
      <c r="BC59" s="8">
        <v>0.25624999999999998</v>
      </c>
      <c r="BD59" s="8">
        <v>18.06766</v>
      </c>
      <c r="BE59" s="8">
        <v>5.7910000000000003E-2</v>
      </c>
      <c r="BF59" s="8">
        <v>4.2810000000000001E-2</v>
      </c>
      <c r="BG59" s="8">
        <v>0.16564999999999999</v>
      </c>
      <c r="BH59" s="8">
        <v>100.0615</v>
      </c>
      <c r="BI59">
        <v>8</v>
      </c>
      <c r="BJ59" t="s">
        <v>558</v>
      </c>
    </row>
    <row r="60" spans="1:62" x14ac:dyDescent="0.2">
      <c r="A60" s="1" t="s">
        <v>893</v>
      </c>
      <c r="AK60" s="8"/>
      <c r="AL60" s="8"/>
      <c r="AM60" s="8"/>
      <c r="AN60" s="8"/>
      <c r="AO60" s="8"/>
      <c r="AP60" s="8"/>
      <c r="AQ60" s="8"/>
      <c r="AR60" s="8"/>
      <c r="AS60" s="8"/>
      <c r="AT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spans="1:62" x14ac:dyDescent="0.2">
      <c r="A61" s="1" t="s">
        <v>894</v>
      </c>
      <c r="B61" t="s">
        <v>561</v>
      </c>
      <c r="C61" t="s">
        <v>562</v>
      </c>
      <c r="D61">
        <v>3.7572399999999999</v>
      </c>
      <c r="E61">
        <v>5.3739999999999997</v>
      </c>
      <c r="F61">
        <v>15.564550000000001</v>
      </c>
      <c r="G61">
        <v>42.811239999999998</v>
      </c>
      <c r="H61">
        <v>1.52912</v>
      </c>
      <c r="I61">
        <v>11.7775</v>
      </c>
      <c r="J61">
        <v>0.17945</v>
      </c>
      <c r="K61">
        <v>11.602980000000001</v>
      </c>
      <c r="L61">
        <v>1.635E-2</v>
      </c>
      <c r="M61">
        <v>4.2399899999999997</v>
      </c>
      <c r="N61">
        <v>7.5660000000000005E-2</v>
      </c>
      <c r="O61">
        <f t="shared" si="0"/>
        <v>756.6</v>
      </c>
      <c r="P61">
        <v>0.61485000000000001</v>
      </c>
      <c r="Q61">
        <v>1.2783899999999999</v>
      </c>
      <c r="R61">
        <v>98.82132</v>
      </c>
      <c r="S61">
        <v>3</v>
      </c>
      <c r="T61" s="1" t="s">
        <v>563</v>
      </c>
      <c r="U61" t="s">
        <v>564</v>
      </c>
      <c r="V61" t="s">
        <v>565</v>
      </c>
      <c r="W61">
        <v>41.453429999999997</v>
      </c>
      <c r="X61">
        <v>4.8599999999999997E-2</v>
      </c>
      <c r="Y61">
        <v>38.443080000000002</v>
      </c>
      <c r="Z61">
        <v>0.33352999999999999</v>
      </c>
      <c r="AA61">
        <v>0.24504000000000001</v>
      </c>
      <c r="AB61">
        <v>19.064160000000001</v>
      </c>
      <c r="AC61">
        <v>2.4410000000000001E-2</v>
      </c>
      <c r="AD61">
        <v>5.6370000000000003E-2</v>
      </c>
      <c r="AE61">
        <v>0.15923999999999999</v>
      </c>
      <c r="AF61">
        <v>99.827860000000001</v>
      </c>
      <c r="AG61">
        <v>4</v>
      </c>
      <c r="AH61" s="1" t="s">
        <v>566</v>
      </c>
      <c r="AI61" t="s">
        <v>554</v>
      </c>
      <c r="AJ61" t="s">
        <v>555</v>
      </c>
      <c r="AK61" s="8">
        <v>42.206049999999998</v>
      </c>
      <c r="AL61" s="8">
        <v>6.9129999999999997E-2</v>
      </c>
      <c r="AM61" s="8">
        <v>38.864730000000002</v>
      </c>
      <c r="AN61" s="8">
        <v>0.28287000000000001</v>
      </c>
      <c r="AO61" s="8">
        <v>0.27786</v>
      </c>
      <c r="AP61" s="8">
        <v>19.0837</v>
      </c>
      <c r="AQ61" s="8">
        <v>2.8660000000000001E-2</v>
      </c>
      <c r="AR61" s="8">
        <v>1.925E-2</v>
      </c>
      <c r="AS61" s="8">
        <v>0.17185</v>
      </c>
      <c r="AT61" s="8">
        <v>101.00409999999999</v>
      </c>
      <c r="AU61">
        <v>6</v>
      </c>
      <c r="AV61" s="1" t="s">
        <v>556</v>
      </c>
      <c r="AW61" t="s">
        <v>322</v>
      </c>
      <c r="AX61" t="s">
        <v>557</v>
      </c>
      <c r="AY61" s="8">
        <v>42.283230000000003</v>
      </c>
      <c r="AZ61" s="8">
        <v>5.0959999999999998E-2</v>
      </c>
      <c r="BA61" s="8">
        <v>38.805239999999998</v>
      </c>
      <c r="BB61" s="8">
        <v>0.33178999999999997</v>
      </c>
      <c r="BC61" s="8">
        <v>0.25624999999999998</v>
      </c>
      <c r="BD61" s="8">
        <v>18.06766</v>
      </c>
      <c r="BE61" s="8">
        <v>5.7910000000000003E-2</v>
      </c>
      <c r="BF61" s="8">
        <v>4.2810000000000001E-2</v>
      </c>
      <c r="BG61" s="8">
        <v>0.16564999999999999</v>
      </c>
      <c r="BH61" s="8">
        <v>100.0615</v>
      </c>
      <c r="BI61">
        <v>8</v>
      </c>
      <c r="BJ61" t="s">
        <v>558</v>
      </c>
    </row>
    <row r="62" spans="1:62" x14ac:dyDescent="0.2">
      <c r="A62" s="1" t="s">
        <v>895</v>
      </c>
      <c r="AK62" s="8"/>
      <c r="AL62" s="8"/>
      <c r="AM62" s="8"/>
      <c r="AN62" s="8"/>
      <c r="AO62" s="8"/>
      <c r="AP62" s="8"/>
      <c r="AQ62" s="8"/>
      <c r="AR62" s="8"/>
      <c r="AS62" s="8"/>
      <c r="AT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spans="1:62" x14ac:dyDescent="0.2">
      <c r="A63" s="1" t="s">
        <v>896</v>
      </c>
      <c r="AK63" s="8"/>
      <c r="AL63" s="8"/>
      <c r="AM63" s="8"/>
      <c r="AN63" s="8"/>
      <c r="AO63" s="8"/>
      <c r="AP63" s="8"/>
      <c r="AQ63" s="8"/>
      <c r="AR63" s="8"/>
      <c r="AS63" s="8"/>
      <c r="AT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spans="1:62" x14ac:dyDescent="0.2">
      <c r="A64" s="1" t="s">
        <v>897</v>
      </c>
      <c r="B64" t="s">
        <v>570</v>
      </c>
      <c r="C64" t="s">
        <v>571</v>
      </c>
      <c r="D64">
        <v>3.8864000000000001</v>
      </c>
      <c r="E64">
        <v>5.4979800000000001</v>
      </c>
      <c r="F64">
        <v>16.06889</v>
      </c>
      <c r="G64">
        <v>44.716769999999997</v>
      </c>
      <c r="H64">
        <v>1.3105199999999999</v>
      </c>
      <c r="I64">
        <v>11.771940000000001</v>
      </c>
      <c r="J64">
        <v>0.15891</v>
      </c>
      <c r="K64">
        <v>10.18834</v>
      </c>
      <c r="L64">
        <v>5.876E-2</v>
      </c>
      <c r="M64">
        <v>3.6387999999999998</v>
      </c>
      <c r="N64">
        <v>4.7100000000000003E-2</v>
      </c>
      <c r="O64">
        <f t="shared" si="0"/>
        <v>471.00000000000006</v>
      </c>
      <c r="P64">
        <v>0.54912000000000005</v>
      </c>
      <c r="Q64">
        <v>0.92327999999999999</v>
      </c>
      <c r="R64">
        <v>98.816829999999996</v>
      </c>
      <c r="S64">
        <v>58</v>
      </c>
      <c r="T64" s="1" t="s">
        <v>572</v>
      </c>
      <c r="U64" t="s">
        <v>573</v>
      </c>
      <c r="V64" t="s">
        <v>574</v>
      </c>
      <c r="W64">
        <v>42.693289999999998</v>
      </c>
      <c r="X64">
        <v>5.2269999999999997E-2</v>
      </c>
      <c r="Y64">
        <v>39.28593</v>
      </c>
      <c r="Z64">
        <v>0.27471000000000001</v>
      </c>
      <c r="AA64">
        <v>0.21793000000000001</v>
      </c>
      <c r="AB64">
        <v>18.127269999999999</v>
      </c>
      <c r="AC64">
        <v>3.5999999999999997E-2</v>
      </c>
      <c r="AD64">
        <v>3.7920000000000002E-2</v>
      </c>
      <c r="AE64">
        <v>0.19092999999999999</v>
      </c>
      <c r="AF64">
        <v>100.91630000000001</v>
      </c>
      <c r="AG64">
        <v>120</v>
      </c>
      <c r="AH64" s="1" t="s">
        <v>575</v>
      </c>
      <c r="AI64" t="s">
        <v>576</v>
      </c>
      <c r="AJ64" t="s">
        <v>577</v>
      </c>
      <c r="AK64" s="8">
        <v>42.690629999999999</v>
      </c>
      <c r="AL64" s="8">
        <v>5.7360000000000001E-2</v>
      </c>
      <c r="AM64" s="8">
        <v>39.127160000000003</v>
      </c>
      <c r="AN64" s="8">
        <v>0.28592000000000001</v>
      </c>
      <c r="AO64" s="8">
        <v>0.23857</v>
      </c>
      <c r="AP64" s="8">
        <v>18.227979999999999</v>
      </c>
      <c r="AQ64" s="8">
        <v>3.5270000000000003E-2</v>
      </c>
      <c r="AR64" s="8">
        <v>3.6740000000000002E-2</v>
      </c>
      <c r="AS64" s="8">
        <v>0.21612999999999999</v>
      </c>
      <c r="AT64" s="8">
        <v>100.9158</v>
      </c>
      <c r="AU64">
        <v>117</v>
      </c>
      <c r="AV64" s="1" t="s">
        <v>578</v>
      </c>
      <c r="AW64" t="s">
        <v>579</v>
      </c>
      <c r="AX64" t="s">
        <v>580</v>
      </c>
      <c r="AY64" s="8">
        <v>41.795529999999999</v>
      </c>
      <c r="AZ64" s="8">
        <v>6.6540000000000002E-2</v>
      </c>
      <c r="BA64" s="8">
        <v>38.87829</v>
      </c>
      <c r="BB64" s="8">
        <v>0.32785999999999998</v>
      </c>
      <c r="BC64" s="8">
        <v>0.30725999999999998</v>
      </c>
      <c r="BD64" s="8">
        <v>18.837430000000001</v>
      </c>
      <c r="BE64" s="8">
        <v>2.6450000000000001E-2</v>
      </c>
      <c r="BF64" s="8">
        <v>2.674E-2</v>
      </c>
      <c r="BG64" s="8">
        <v>0.13</v>
      </c>
      <c r="BH64" s="8">
        <v>100.3961</v>
      </c>
      <c r="BI64">
        <v>123</v>
      </c>
      <c r="BJ64" t="s">
        <v>581</v>
      </c>
    </row>
    <row r="65" spans="1:62" x14ac:dyDescent="0.2">
      <c r="A65" s="1" t="s">
        <v>898</v>
      </c>
      <c r="B65" t="s">
        <v>431</v>
      </c>
      <c r="C65" t="s">
        <v>585</v>
      </c>
      <c r="D65">
        <v>4.0481699999999998</v>
      </c>
      <c r="E65">
        <v>5.4845600000000001</v>
      </c>
      <c r="F65">
        <v>15.59042</v>
      </c>
      <c r="G65">
        <v>43.818829999999998</v>
      </c>
      <c r="H65">
        <v>1.2958000000000001</v>
      </c>
      <c r="I65">
        <v>11.46064</v>
      </c>
      <c r="J65">
        <v>0.14226</v>
      </c>
      <c r="K65">
        <v>10.50028</v>
      </c>
      <c r="L65">
        <v>1.123E-2</v>
      </c>
      <c r="M65">
        <v>4.1885399999999997</v>
      </c>
      <c r="N65">
        <v>5.8709999999999998E-2</v>
      </c>
      <c r="O65">
        <f t="shared" si="0"/>
        <v>587.1</v>
      </c>
      <c r="P65">
        <v>0.61238999999999999</v>
      </c>
      <c r="Q65">
        <v>0.93969999999999998</v>
      </c>
      <c r="R65">
        <v>98.151520000000005</v>
      </c>
      <c r="S65">
        <v>62</v>
      </c>
      <c r="T65" s="1" t="s">
        <v>586</v>
      </c>
      <c r="U65" t="s">
        <v>587</v>
      </c>
      <c r="V65" t="s">
        <v>588</v>
      </c>
      <c r="W65">
        <v>42.234630000000003</v>
      </c>
      <c r="X65">
        <v>5.484E-2</v>
      </c>
      <c r="Y65">
        <v>38.972940000000001</v>
      </c>
      <c r="Z65">
        <v>0.30312</v>
      </c>
      <c r="AA65">
        <v>0.25691000000000003</v>
      </c>
      <c r="AB65">
        <v>18.668109999999999</v>
      </c>
      <c r="AC65">
        <v>3.5839999999999997E-2</v>
      </c>
      <c r="AD65">
        <v>3.8679999999999999E-2</v>
      </c>
      <c r="AE65">
        <v>0.18811</v>
      </c>
      <c r="AF65">
        <v>100.75320000000001</v>
      </c>
      <c r="AG65">
        <v>121</v>
      </c>
      <c r="AH65" s="1" t="s">
        <v>589</v>
      </c>
      <c r="AI65" t="s">
        <v>576</v>
      </c>
      <c r="AJ65" t="s">
        <v>577</v>
      </c>
      <c r="AK65" s="8">
        <v>42.690629999999999</v>
      </c>
      <c r="AL65" s="8">
        <v>5.7360000000000001E-2</v>
      </c>
      <c r="AM65" s="8">
        <v>39.127160000000003</v>
      </c>
      <c r="AN65" s="8">
        <v>0.28592000000000001</v>
      </c>
      <c r="AO65" s="8">
        <v>0.23857</v>
      </c>
      <c r="AP65" s="8">
        <v>18.227979999999999</v>
      </c>
      <c r="AQ65" s="8">
        <v>3.5270000000000003E-2</v>
      </c>
      <c r="AR65" s="8">
        <v>3.6740000000000002E-2</v>
      </c>
      <c r="AS65" s="8">
        <v>0.21612999999999999</v>
      </c>
      <c r="AT65" s="8">
        <v>100.9158</v>
      </c>
      <c r="AU65">
        <v>117</v>
      </c>
      <c r="AV65" s="1" t="s">
        <v>578</v>
      </c>
      <c r="AW65" t="s">
        <v>579</v>
      </c>
      <c r="AX65" t="s">
        <v>580</v>
      </c>
      <c r="AY65" s="8">
        <v>41.795529999999999</v>
      </c>
      <c r="AZ65" s="8">
        <v>6.6540000000000002E-2</v>
      </c>
      <c r="BA65" s="8">
        <v>38.87829</v>
      </c>
      <c r="BB65" s="8">
        <v>0.32785999999999998</v>
      </c>
      <c r="BC65" s="8">
        <v>0.30725999999999998</v>
      </c>
      <c r="BD65" s="8">
        <v>18.837430000000001</v>
      </c>
      <c r="BE65" s="8">
        <v>2.6450000000000001E-2</v>
      </c>
      <c r="BF65" s="8">
        <v>2.674E-2</v>
      </c>
      <c r="BG65" s="8">
        <v>0.13</v>
      </c>
      <c r="BH65" s="8">
        <v>100.3961</v>
      </c>
      <c r="BI65">
        <v>123</v>
      </c>
      <c r="BJ65" t="s">
        <v>581</v>
      </c>
    </row>
    <row r="66" spans="1:62" x14ac:dyDescent="0.2">
      <c r="A66" s="1" t="s">
        <v>899</v>
      </c>
      <c r="B66" t="s">
        <v>49</v>
      </c>
      <c r="C66" t="s">
        <v>593</v>
      </c>
      <c r="D66">
        <v>3.74857</v>
      </c>
      <c r="E66">
        <v>5.1449800000000003</v>
      </c>
      <c r="F66">
        <v>15.641260000000001</v>
      </c>
      <c r="G66">
        <v>42.800559999999997</v>
      </c>
      <c r="H66">
        <v>1.67618</v>
      </c>
      <c r="I66">
        <v>11.66689</v>
      </c>
      <c r="J66">
        <v>0.16511999999999999</v>
      </c>
      <c r="K66">
        <v>10.892110000000001</v>
      </c>
      <c r="L66">
        <v>1.0000000000000001E-5</v>
      </c>
      <c r="M66">
        <v>4.1856</v>
      </c>
      <c r="N66">
        <v>7.8460000000000002E-2</v>
      </c>
      <c r="O66">
        <f t="shared" si="0"/>
        <v>784.6</v>
      </c>
      <c r="P66">
        <v>0.63122999999999996</v>
      </c>
      <c r="Q66">
        <v>0.94891999999999999</v>
      </c>
      <c r="R66">
        <v>97.579890000000006</v>
      </c>
      <c r="S66">
        <v>64</v>
      </c>
      <c r="T66" s="1" t="s">
        <v>594</v>
      </c>
      <c r="U66" t="s">
        <v>595</v>
      </c>
      <c r="V66" t="s">
        <v>596</v>
      </c>
      <c r="W66">
        <v>41.663609999999998</v>
      </c>
      <c r="X66">
        <v>4.9700000000000001E-2</v>
      </c>
      <c r="Y66">
        <v>38.508540000000004</v>
      </c>
      <c r="Z66">
        <v>0.29515000000000002</v>
      </c>
      <c r="AA66">
        <v>0.2631</v>
      </c>
      <c r="AB66">
        <v>19.013000000000002</v>
      </c>
      <c r="AC66">
        <v>3.1789999999999999E-2</v>
      </c>
      <c r="AD66">
        <v>3.7359999999999997E-2</v>
      </c>
      <c r="AE66">
        <v>0.18708</v>
      </c>
      <c r="AF66">
        <v>100.0493</v>
      </c>
      <c r="AG66">
        <v>128</v>
      </c>
      <c r="AH66" s="1" t="s">
        <v>597</v>
      </c>
      <c r="AI66" t="s">
        <v>598</v>
      </c>
      <c r="AJ66" t="s">
        <v>599</v>
      </c>
      <c r="AK66" s="8">
        <v>42.126460000000002</v>
      </c>
      <c r="AL66" s="8">
        <v>4.7559999999999998E-2</v>
      </c>
      <c r="AM66" s="8">
        <v>38.688470000000002</v>
      </c>
      <c r="AN66" s="8">
        <v>0.27404000000000001</v>
      </c>
      <c r="AO66" s="8">
        <v>0.26373000000000002</v>
      </c>
      <c r="AP66" s="8">
        <v>18.683730000000001</v>
      </c>
      <c r="AQ66" s="8">
        <v>2.794E-2</v>
      </c>
      <c r="AR66" s="8">
        <v>3.5860000000000003E-2</v>
      </c>
      <c r="AS66" s="8">
        <v>0.19211</v>
      </c>
      <c r="AT66" s="8">
        <v>100.3399</v>
      </c>
      <c r="AU66">
        <v>126</v>
      </c>
      <c r="AV66" s="1" t="s">
        <v>600</v>
      </c>
      <c r="AW66" t="s">
        <v>601</v>
      </c>
      <c r="AX66" t="s">
        <v>602</v>
      </c>
      <c r="AY66" s="8">
        <v>41.04766</v>
      </c>
      <c r="AZ66" s="8">
        <v>6.1809999999999997E-2</v>
      </c>
      <c r="BA66" s="8">
        <v>37.93703</v>
      </c>
      <c r="BB66" s="8">
        <v>0.27886</v>
      </c>
      <c r="BC66" s="8">
        <v>0.28383000000000003</v>
      </c>
      <c r="BD66" s="8">
        <v>18.676169999999999</v>
      </c>
      <c r="BE66" s="8">
        <v>3.9600000000000003E-2</v>
      </c>
      <c r="BF66" s="8">
        <v>3.295E-2</v>
      </c>
      <c r="BG66" s="8">
        <v>0.18351999999999999</v>
      </c>
      <c r="BH66" s="8">
        <v>98.541420000000002</v>
      </c>
      <c r="BI66">
        <v>129</v>
      </c>
      <c r="BJ66" t="s">
        <v>603</v>
      </c>
    </row>
    <row r="67" spans="1:62" x14ac:dyDescent="0.2">
      <c r="A67" s="1" t="s">
        <v>900</v>
      </c>
      <c r="B67" t="s">
        <v>510</v>
      </c>
      <c r="C67" t="s">
        <v>607</v>
      </c>
      <c r="D67">
        <v>3.74125</v>
      </c>
      <c r="E67">
        <v>5.1886200000000002</v>
      </c>
      <c r="F67">
        <v>15.48696</v>
      </c>
      <c r="G67">
        <v>43.00797</v>
      </c>
      <c r="H67">
        <v>1.37385</v>
      </c>
      <c r="I67">
        <v>11.608420000000001</v>
      </c>
      <c r="J67">
        <v>0.15039</v>
      </c>
      <c r="K67">
        <v>10.480790000000001</v>
      </c>
      <c r="L67">
        <v>1.9609999999999999E-2</v>
      </c>
      <c r="M67">
        <v>4.4155699999999998</v>
      </c>
      <c r="N67">
        <v>5.1220000000000002E-2</v>
      </c>
      <c r="O67">
        <f t="shared" ref="O67:O102" si="1">N67*10000</f>
        <v>512.20000000000005</v>
      </c>
      <c r="P67">
        <v>0.58164000000000005</v>
      </c>
      <c r="Q67">
        <v>1.03277</v>
      </c>
      <c r="R67">
        <v>97.139049999999997</v>
      </c>
      <c r="S67">
        <v>88</v>
      </c>
      <c r="T67" s="1" t="s">
        <v>608</v>
      </c>
      <c r="U67" t="s">
        <v>609</v>
      </c>
      <c r="V67" t="s">
        <v>610</v>
      </c>
      <c r="W67">
        <v>42.291809999999998</v>
      </c>
      <c r="X67">
        <v>5.2580000000000002E-2</v>
      </c>
      <c r="Y67">
        <v>38.748629999999999</v>
      </c>
      <c r="Z67">
        <v>0.28736</v>
      </c>
      <c r="AA67">
        <v>0.25231999999999999</v>
      </c>
      <c r="AB67">
        <v>18.347370000000002</v>
      </c>
      <c r="AC67">
        <v>2.8369999999999999E-2</v>
      </c>
      <c r="AD67">
        <v>4.7129999999999998E-2</v>
      </c>
      <c r="AE67">
        <v>0.17558000000000001</v>
      </c>
      <c r="AF67">
        <v>100.2312</v>
      </c>
      <c r="AG67">
        <v>163</v>
      </c>
      <c r="AH67" s="1" t="s">
        <v>611</v>
      </c>
      <c r="AI67" t="s">
        <v>612</v>
      </c>
      <c r="AJ67" t="s">
        <v>613</v>
      </c>
      <c r="AK67" s="8">
        <v>43.062860000000001</v>
      </c>
      <c r="AL67" s="8">
        <v>4.8180000000000001E-2</v>
      </c>
      <c r="AM67" s="8">
        <v>39.28781</v>
      </c>
      <c r="AN67" s="8">
        <v>0.27627000000000002</v>
      </c>
      <c r="AO67" s="8">
        <v>0.26593</v>
      </c>
      <c r="AP67" s="8">
        <v>17.950299999999999</v>
      </c>
      <c r="AQ67" s="8">
        <v>3.2469999999999999E-2</v>
      </c>
      <c r="AR67" s="8">
        <v>3.0429999999999999E-2</v>
      </c>
      <c r="AS67" s="8">
        <v>0.19322</v>
      </c>
      <c r="AT67" s="8">
        <v>101.1474</v>
      </c>
      <c r="AU67">
        <v>164</v>
      </c>
      <c r="AV67" s="1" t="s">
        <v>614</v>
      </c>
      <c r="AW67" t="s">
        <v>615</v>
      </c>
      <c r="AX67" t="s">
        <v>616</v>
      </c>
      <c r="AY67" s="8">
        <v>42.173859999999998</v>
      </c>
      <c r="AZ67" s="8">
        <v>6.0679999999999998E-2</v>
      </c>
      <c r="BA67" s="8">
        <v>38.441780000000001</v>
      </c>
      <c r="BB67" s="8">
        <v>0.32956000000000002</v>
      </c>
      <c r="BC67" s="8">
        <v>0.26390000000000002</v>
      </c>
      <c r="BD67" s="8">
        <v>17.295929999999998</v>
      </c>
      <c r="BE67" s="8">
        <v>3.7629999999999997E-2</v>
      </c>
      <c r="BF67" s="8">
        <v>2.6550000000000001E-2</v>
      </c>
      <c r="BG67" s="8">
        <v>0.19416</v>
      </c>
      <c r="BH67" s="8">
        <v>98.82405</v>
      </c>
      <c r="BI67">
        <v>166</v>
      </c>
      <c r="BJ67" t="s">
        <v>617</v>
      </c>
    </row>
    <row r="68" spans="1:62" x14ac:dyDescent="0.2">
      <c r="A68" s="1" t="s">
        <v>901</v>
      </c>
      <c r="B68" t="s">
        <v>621</v>
      </c>
      <c r="C68" t="s">
        <v>622</v>
      </c>
      <c r="D68">
        <v>3.8773599999999999</v>
      </c>
      <c r="E68">
        <v>5.2949599999999997</v>
      </c>
      <c r="F68">
        <v>15.68688</v>
      </c>
      <c r="G68">
        <v>43.210349999999998</v>
      </c>
      <c r="H68">
        <v>1.36998</v>
      </c>
      <c r="I68">
        <v>11.66639</v>
      </c>
      <c r="J68">
        <v>0.16220000000000001</v>
      </c>
      <c r="K68">
        <v>10.39744</v>
      </c>
      <c r="L68">
        <v>1.0630000000000001E-2</v>
      </c>
      <c r="M68">
        <v>4.4292199999999999</v>
      </c>
      <c r="N68">
        <v>5.1490000000000001E-2</v>
      </c>
      <c r="O68">
        <f t="shared" si="1"/>
        <v>514.9</v>
      </c>
      <c r="P68">
        <v>0.59824999999999995</v>
      </c>
      <c r="Q68">
        <v>1.0779300000000001</v>
      </c>
      <c r="R68">
        <v>97.83305</v>
      </c>
      <c r="S68">
        <v>87</v>
      </c>
      <c r="T68" s="1" t="s">
        <v>623</v>
      </c>
      <c r="U68" t="s">
        <v>624</v>
      </c>
      <c r="V68" t="s">
        <v>625</v>
      </c>
      <c r="W68">
        <v>42.459139999999998</v>
      </c>
      <c r="X68">
        <v>5.9429999999999997E-2</v>
      </c>
      <c r="Y68">
        <v>38.320160000000001</v>
      </c>
      <c r="Z68">
        <v>0.28631000000000001</v>
      </c>
      <c r="AA68">
        <v>0.26044</v>
      </c>
      <c r="AB68">
        <v>18.3062</v>
      </c>
      <c r="AC68">
        <v>1.9890000000000001E-2</v>
      </c>
      <c r="AD68">
        <v>3.6889999999999999E-2</v>
      </c>
      <c r="AE68">
        <v>0.22101000000000001</v>
      </c>
      <c r="AF68">
        <v>99.969470000000001</v>
      </c>
      <c r="AG68">
        <v>159</v>
      </c>
      <c r="AH68" s="1" t="s">
        <v>626</v>
      </c>
      <c r="AI68" t="s">
        <v>612</v>
      </c>
      <c r="AJ68" t="s">
        <v>613</v>
      </c>
      <c r="AK68" s="8">
        <v>43.062860000000001</v>
      </c>
      <c r="AL68" s="8">
        <v>4.8180000000000001E-2</v>
      </c>
      <c r="AM68" s="8">
        <v>39.28781</v>
      </c>
      <c r="AN68" s="8">
        <v>0.27627000000000002</v>
      </c>
      <c r="AO68" s="8">
        <v>0.26593</v>
      </c>
      <c r="AP68" s="8">
        <v>17.950299999999999</v>
      </c>
      <c r="AQ68" s="8">
        <v>3.2469999999999999E-2</v>
      </c>
      <c r="AR68" s="8">
        <v>3.0429999999999999E-2</v>
      </c>
      <c r="AS68" s="8">
        <v>0.19322</v>
      </c>
      <c r="AT68" s="8">
        <v>101.1474</v>
      </c>
      <c r="AU68">
        <v>164</v>
      </c>
      <c r="AV68" s="1" t="s">
        <v>614</v>
      </c>
      <c r="AW68" t="s">
        <v>615</v>
      </c>
      <c r="AX68" t="s">
        <v>616</v>
      </c>
      <c r="AY68" s="8">
        <v>42.173859999999998</v>
      </c>
      <c r="AZ68" s="8">
        <v>6.0679999999999998E-2</v>
      </c>
      <c r="BA68" s="8">
        <v>38.441780000000001</v>
      </c>
      <c r="BB68" s="8">
        <v>0.32956000000000002</v>
      </c>
      <c r="BC68" s="8">
        <v>0.26390000000000002</v>
      </c>
      <c r="BD68" s="8">
        <v>17.295929999999998</v>
      </c>
      <c r="BE68" s="8">
        <v>3.7629999999999997E-2</v>
      </c>
      <c r="BF68" s="8">
        <v>2.6550000000000001E-2</v>
      </c>
      <c r="BG68" s="8">
        <v>0.19416</v>
      </c>
      <c r="BH68" s="8">
        <v>98.82405</v>
      </c>
      <c r="BI68">
        <v>166</v>
      </c>
      <c r="BJ68" t="s">
        <v>617</v>
      </c>
    </row>
    <row r="69" spans="1:62" x14ac:dyDescent="0.2">
      <c r="A69" s="1" t="s">
        <v>902</v>
      </c>
      <c r="B69" t="s">
        <v>522</v>
      </c>
      <c r="C69" t="s">
        <v>630</v>
      </c>
      <c r="D69">
        <v>3.8363299999999998</v>
      </c>
      <c r="E69">
        <v>5.5301299999999998</v>
      </c>
      <c r="F69">
        <v>15.52319</v>
      </c>
      <c r="G69">
        <v>43.369819999999997</v>
      </c>
      <c r="H69">
        <v>1.36555</v>
      </c>
      <c r="I69">
        <v>11.721299999999999</v>
      </c>
      <c r="J69">
        <v>0.17344999999999999</v>
      </c>
      <c r="K69">
        <v>10.741619999999999</v>
      </c>
      <c r="L69">
        <v>7.45E-3</v>
      </c>
      <c r="M69">
        <v>4.3500699999999997</v>
      </c>
      <c r="N69">
        <v>5.4199999999999998E-2</v>
      </c>
      <c r="O69">
        <f t="shared" si="1"/>
        <v>542</v>
      </c>
      <c r="P69">
        <v>0.56940999999999997</v>
      </c>
      <c r="Q69">
        <v>1.0390699999999999</v>
      </c>
      <c r="R69">
        <v>98.281589999999994</v>
      </c>
      <c r="S69">
        <v>85</v>
      </c>
      <c r="T69" s="1" t="s">
        <v>631</v>
      </c>
      <c r="U69" t="s">
        <v>632</v>
      </c>
      <c r="V69" t="s">
        <v>633</v>
      </c>
      <c r="W69">
        <v>42.739179999999998</v>
      </c>
      <c r="X69">
        <v>5.6090000000000001E-2</v>
      </c>
      <c r="Y69">
        <v>39.055689999999998</v>
      </c>
      <c r="Z69">
        <v>0.29626000000000002</v>
      </c>
      <c r="AA69">
        <v>0.26404</v>
      </c>
      <c r="AB69">
        <v>18.205819999999999</v>
      </c>
      <c r="AC69">
        <v>3.1789999999999999E-2</v>
      </c>
      <c r="AD69">
        <v>4.8129999999999999E-2</v>
      </c>
      <c r="AE69">
        <v>0.21747</v>
      </c>
      <c r="AF69">
        <v>100.9145</v>
      </c>
      <c r="AG69">
        <v>158</v>
      </c>
      <c r="AH69" s="1" t="s">
        <v>634</v>
      </c>
      <c r="AI69" t="s">
        <v>612</v>
      </c>
      <c r="AJ69" t="s">
        <v>613</v>
      </c>
      <c r="AK69" s="8">
        <v>43.062860000000001</v>
      </c>
      <c r="AL69" s="8">
        <v>4.8180000000000001E-2</v>
      </c>
      <c r="AM69" s="8">
        <v>39.28781</v>
      </c>
      <c r="AN69" s="8">
        <v>0.27627000000000002</v>
      </c>
      <c r="AO69" s="8">
        <v>0.26593</v>
      </c>
      <c r="AP69" s="8">
        <v>17.950299999999999</v>
      </c>
      <c r="AQ69" s="8">
        <v>3.2469999999999999E-2</v>
      </c>
      <c r="AR69" s="8">
        <v>3.0429999999999999E-2</v>
      </c>
      <c r="AS69" s="8">
        <v>0.19322</v>
      </c>
      <c r="AT69" s="8">
        <v>101.1474</v>
      </c>
      <c r="AU69">
        <v>164</v>
      </c>
      <c r="AV69" s="1" t="s">
        <v>614</v>
      </c>
      <c r="AW69" t="s">
        <v>615</v>
      </c>
      <c r="AX69" t="s">
        <v>616</v>
      </c>
      <c r="AY69" s="8">
        <v>42.173859999999998</v>
      </c>
      <c r="AZ69" s="8">
        <v>6.0679999999999998E-2</v>
      </c>
      <c r="BA69" s="8">
        <v>38.441780000000001</v>
      </c>
      <c r="BB69" s="8">
        <v>0.32956000000000002</v>
      </c>
      <c r="BC69" s="8">
        <v>0.26390000000000002</v>
      </c>
      <c r="BD69" s="8">
        <v>17.295929999999998</v>
      </c>
      <c r="BE69" s="8">
        <v>3.7629999999999997E-2</v>
      </c>
      <c r="BF69" s="8">
        <v>2.6550000000000001E-2</v>
      </c>
      <c r="BG69" s="8">
        <v>0.19416</v>
      </c>
      <c r="BH69" s="8">
        <v>98.82405</v>
      </c>
      <c r="BI69">
        <v>166</v>
      </c>
      <c r="BJ69" t="s">
        <v>617</v>
      </c>
    </row>
    <row r="70" spans="1:62" x14ac:dyDescent="0.2">
      <c r="A70" s="1" t="s">
        <v>903</v>
      </c>
      <c r="B70" t="s">
        <v>504</v>
      </c>
      <c r="C70" t="s">
        <v>638</v>
      </c>
      <c r="D70">
        <v>3.8031199999999998</v>
      </c>
      <c r="E70">
        <v>5.5210400000000002</v>
      </c>
      <c r="F70">
        <v>15.270060000000001</v>
      </c>
      <c r="G70">
        <v>43.808880000000002</v>
      </c>
      <c r="H70">
        <v>1.32741</v>
      </c>
      <c r="I70">
        <v>11.703760000000001</v>
      </c>
      <c r="J70">
        <v>0.15128</v>
      </c>
      <c r="K70">
        <v>10.614599999999999</v>
      </c>
      <c r="L70">
        <v>2.1700000000000001E-3</v>
      </c>
      <c r="M70">
        <v>4.3906400000000003</v>
      </c>
      <c r="N70">
        <v>4.8770000000000001E-2</v>
      </c>
      <c r="O70">
        <f t="shared" si="1"/>
        <v>487.7</v>
      </c>
      <c r="P70">
        <v>0.55972</v>
      </c>
      <c r="Q70">
        <v>1.0607899999999999</v>
      </c>
      <c r="R70">
        <v>98.262240000000006</v>
      </c>
      <c r="S70">
        <v>83</v>
      </c>
      <c r="T70" s="1" t="s">
        <v>639</v>
      </c>
      <c r="U70" t="s">
        <v>640</v>
      </c>
      <c r="V70" t="s">
        <v>641</v>
      </c>
      <c r="W70">
        <v>42.542180000000002</v>
      </c>
      <c r="X70">
        <v>4.8849999999999998E-2</v>
      </c>
      <c r="Y70">
        <v>38.996000000000002</v>
      </c>
      <c r="Z70">
        <v>0.28619</v>
      </c>
      <c r="AA70">
        <v>0.26552999999999999</v>
      </c>
      <c r="AB70">
        <v>17.824459999999998</v>
      </c>
      <c r="AC70">
        <v>2.8209999999999999E-2</v>
      </c>
      <c r="AD70">
        <v>4.4110000000000003E-2</v>
      </c>
      <c r="AE70">
        <v>0.17793</v>
      </c>
      <c r="AF70">
        <v>100.2135</v>
      </c>
      <c r="AG70">
        <v>155</v>
      </c>
      <c r="AH70" s="1" t="s">
        <v>642</v>
      </c>
      <c r="AI70" t="s">
        <v>612</v>
      </c>
      <c r="AJ70" t="s">
        <v>613</v>
      </c>
      <c r="AK70" s="8">
        <v>43.062860000000001</v>
      </c>
      <c r="AL70" s="8">
        <v>4.8180000000000001E-2</v>
      </c>
      <c r="AM70" s="8">
        <v>39.28781</v>
      </c>
      <c r="AN70" s="8">
        <v>0.27627000000000002</v>
      </c>
      <c r="AO70" s="8">
        <v>0.26593</v>
      </c>
      <c r="AP70" s="8">
        <v>17.950299999999999</v>
      </c>
      <c r="AQ70" s="8">
        <v>3.2469999999999999E-2</v>
      </c>
      <c r="AR70" s="8">
        <v>3.0429999999999999E-2</v>
      </c>
      <c r="AS70" s="8">
        <v>0.19322</v>
      </c>
      <c r="AT70" s="8">
        <v>101.1474</v>
      </c>
      <c r="AU70">
        <v>164</v>
      </c>
      <c r="AV70" s="1" t="s">
        <v>614</v>
      </c>
      <c r="AW70" t="s">
        <v>615</v>
      </c>
      <c r="AX70" t="s">
        <v>616</v>
      </c>
      <c r="AY70" s="8">
        <v>42.173859999999998</v>
      </c>
      <c r="AZ70" s="8">
        <v>6.0679999999999998E-2</v>
      </c>
      <c r="BA70" s="8">
        <v>38.441780000000001</v>
      </c>
      <c r="BB70" s="8">
        <v>0.32956000000000002</v>
      </c>
      <c r="BC70" s="8">
        <v>0.26390000000000002</v>
      </c>
      <c r="BD70" s="8">
        <v>17.295929999999998</v>
      </c>
      <c r="BE70" s="8">
        <v>3.7629999999999997E-2</v>
      </c>
      <c r="BF70" s="8">
        <v>2.6550000000000001E-2</v>
      </c>
      <c r="BG70" s="8">
        <v>0.19416</v>
      </c>
      <c r="BH70" s="8">
        <v>98.82405</v>
      </c>
      <c r="BI70">
        <v>166</v>
      </c>
      <c r="BJ70" t="s">
        <v>617</v>
      </c>
    </row>
    <row r="71" spans="1:62" x14ac:dyDescent="0.2">
      <c r="A71" s="1" t="s">
        <v>904</v>
      </c>
      <c r="B71" t="s">
        <v>646</v>
      </c>
      <c r="C71" t="s">
        <v>647</v>
      </c>
      <c r="D71">
        <v>3.9869300000000001</v>
      </c>
      <c r="E71">
        <v>5.3411499999999998</v>
      </c>
      <c r="F71">
        <v>15.523490000000001</v>
      </c>
      <c r="G71">
        <v>43.53436</v>
      </c>
      <c r="H71">
        <v>1.2812399999999999</v>
      </c>
      <c r="I71">
        <v>11.770379999999999</v>
      </c>
      <c r="J71">
        <v>0.16563</v>
      </c>
      <c r="K71">
        <v>10.566269999999999</v>
      </c>
      <c r="L71">
        <v>1.0000000000000001E-5</v>
      </c>
      <c r="M71">
        <v>4.3551399999999996</v>
      </c>
      <c r="N71">
        <v>5.1490000000000001E-2</v>
      </c>
      <c r="O71">
        <f t="shared" si="1"/>
        <v>514.9</v>
      </c>
      <c r="P71">
        <v>0.57408000000000003</v>
      </c>
      <c r="Q71">
        <v>1.0115799999999999</v>
      </c>
      <c r="R71">
        <v>98.161760000000001</v>
      </c>
      <c r="S71">
        <v>81</v>
      </c>
      <c r="T71" s="1" t="s">
        <v>648</v>
      </c>
      <c r="U71" t="s">
        <v>649</v>
      </c>
      <c r="V71" t="s">
        <v>650</v>
      </c>
      <c r="W71">
        <v>43.043590000000002</v>
      </c>
      <c r="X71">
        <v>4.5830000000000003E-2</v>
      </c>
      <c r="Y71">
        <v>39.295029999999997</v>
      </c>
      <c r="Z71">
        <v>0.27087</v>
      </c>
      <c r="AA71">
        <v>0.2271</v>
      </c>
      <c r="AB71">
        <v>18.008710000000001</v>
      </c>
      <c r="AC71">
        <v>2.9350000000000001E-2</v>
      </c>
      <c r="AD71">
        <v>2.945E-2</v>
      </c>
      <c r="AE71">
        <v>0.17793999999999999</v>
      </c>
      <c r="AF71">
        <v>101.1279</v>
      </c>
      <c r="AG71">
        <v>154</v>
      </c>
      <c r="AH71" s="1" t="s">
        <v>651</v>
      </c>
      <c r="AI71" t="s">
        <v>612</v>
      </c>
      <c r="AJ71" t="s">
        <v>613</v>
      </c>
      <c r="AK71" s="8">
        <v>43.062860000000001</v>
      </c>
      <c r="AL71" s="8">
        <v>4.8180000000000001E-2</v>
      </c>
      <c r="AM71" s="8">
        <v>39.28781</v>
      </c>
      <c r="AN71" s="8">
        <v>0.27627000000000002</v>
      </c>
      <c r="AO71" s="8">
        <v>0.26593</v>
      </c>
      <c r="AP71" s="8">
        <v>17.950299999999999</v>
      </c>
      <c r="AQ71" s="8">
        <v>3.2469999999999999E-2</v>
      </c>
      <c r="AR71" s="8">
        <v>3.0429999999999999E-2</v>
      </c>
      <c r="AS71" s="8">
        <v>0.19322</v>
      </c>
      <c r="AT71" s="8">
        <v>101.1474</v>
      </c>
      <c r="AU71">
        <v>164</v>
      </c>
      <c r="AV71" s="1" t="s">
        <v>614</v>
      </c>
      <c r="AW71" t="s">
        <v>615</v>
      </c>
      <c r="AX71" t="s">
        <v>616</v>
      </c>
      <c r="AY71" s="8">
        <v>42.173859999999998</v>
      </c>
      <c r="AZ71" s="8">
        <v>6.0679999999999998E-2</v>
      </c>
      <c r="BA71" s="8">
        <v>38.441780000000001</v>
      </c>
      <c r="BB71" s="8">
        <v>0.32956000000000002</v>
      </c>
      <c r="BC71" s="8">
        <v>0.26390000000000002</v>
      </c>
      <c r="BD71" s="8">
        <v>17.295929999999998</v>
      </c>
      <c r="BE71" s="8">
        <v>3.7629999999999997E-2</v>
      </c>
      <c r="BF71" s="8">
        <v>2.6550000000000001E-2</v>
      </c>
      <c r="BG71" s="8">
        <v>0.19416</v>
      </c>
      <c r="BH71" s="8">
        <v>98.82405</v>
      </c>
      <c r="BI71">
        <v>166</v>
      </c>
      <c r="BJ71" t="s">
        <v>617</v>
      </c>
    </row>
    <row r="72" spans="1:62" x14ac:dyDescent="0.2">
      <c r="A72" s="1" t="s">
        <v>905</v>
      </c>
      <c r="B72" t="s">
        <v>154</v>
      </c>
      <c r="C72" t="s">
        <v>655</v>
      </c>
      <c r="D72">
        <v>3.7001900000000001</v>
      </c>
      <c r="E72">
        <v>5.4267599999999998</v>
      </c>
      <c r="F72">
        <v>15.38355</v>
      </c>
      <c r="G72">
        <v>43.443750000000001</v>
      </c>
      <c r="H72">
        <v>1.3641399999999999</v>
      </c>
      <c r="I72">
        <v>11.503489999999999</v>
      </c>
      <c r="J72">
        <v>0.16172</v>
      </c>
      <c r="K72">
        <v>10.50638</v>
      </c>
      <c r="L72">
        <v>6.9199999999999999E-3</v>
      </c>
      <c r="M72">
        <v>4.3933499999999999</v>
      </c>
      <c r="N72">
        <v>5.1499999999999997E-2</v>
      </c>
      <c r="O72">
        <f t="shared" si="1"/>
        <v>515</v>
      </c>
      <c r="P72">
        <v>0.62192999999999998</v>
      </c>
      <c r="Q72">
        <v>1.0159</v>
      </c>
      <c r="R72">
        <v>97.579570000000004</v>
      </c>
      <c r="S72">
        <v>79</v>
      </c>
      <c r="T72" s="1" t="s">
        <v>656</v>
      </c>
      <c r="U72" t="s">
        <v>657</v>
      </c>
      <c r="V72" t="s">
        <v>658</v>
      </c>
      <c r="W72">
        <v>42.282110000000003</v>
      </c>
      <c r="X72">
        <v>5.4339999999999999E-2</v>
      </c>
      <c r="Y72">
        <v>38.574069999999999</v>
      </c>
      <c r="Z72">
        <v>0.29042000000000001</v>
      </c>
      <c r="AA72">
        <v>0.26229999999999998</v>
      </c>
      <c r="AB72">
        <v>18.082080000000001</v>
      </c>
      <c r="AC72">
        <v>2.887E-2</v>
      </c>
      <c r="AD72">
        <v>4.0079999999999998E-2</v>
      </c>
      <c r="AE72">
        <v>0.17333000000000001</v>
      </c>
      <c r="AF72">
        <v>99.787610000000001</v>
      </c>
      <c r="AG72">
        <v>151</v>
      </c>
      <c r="AH72" s="1" t="s">
        <v>659</v>
      </c>
      <c r="AI72" t="s">
        <v>612</v>
      </c>
      <c r="AJ72" t="s">
        <v>613</v>
      </c>
      <c r="AK72" s="8">
        <v>43.062860000000001</v>
      </c>
      <c r="AL72" s="8">
        <v>4.8180000000000001E-2</v>
      </c>
      <c r="AM72" s="8">
        <v>39.28781</v>
      </c>
      <c r="AN72" s="8">
        <v>0.27627000000000002</v>
      </c>
      <c r="AO72" s="8">
        <v>0.26593</v>
      </c>
      <c r="AP72" s="8">
        <v>17.950299999999999</v>
      </c>
      <c r="AQ72" s="8">
        <v>3.2469999999999999E-2</v>
      </c>
      <c r="AR72" s="8">
        <v>3.0429999999999999E-2</v>
      </c>
      <c r="AS72" s="8">
        <v>0.19322</v>
      </c>
      <c r="AT72" s="8">
        <v>101.1474</v>
      </c>
      <c r="AU72">
        <v>164</v>
      </c>
      <c r="AV72" s="1" t="s">
        <v>614</v>
      </c>
      <c r="AW72" t="s">
        <v>615</v>
      </c>
      <c r="AX72" t="s">
        <v>616</v>
      </c>
      <c r="AY72" s="8">
        <v>42.173859999999998</v>
      </c>
      <c r="AZ72" s="8">
        <v>6.0679999999999998E-2</v>
      </c>
      <c r="BA72" s="8">
        <v>38.441780000000001</v>
      </c>
      <c r="BB72" s="8">
        <v>0.32956000000000002</v>
      </c>
      <c r="BC72" s="8">
        <v>0.26390000000000002</v>
      </c>
      <c r="BD72" s="8">
        <v>17.295929999999998</v>
      </c>
      <c r="BE72" s="8">
        <v>3.7629999999999997E-2</v>
      </c>
      <c r="BF72" s="8">
        <v>2.6550000000000001E-2</v>
      </c>
      <c r="BG72" s="8">
        <v>0.19416</v>
      </c>
      <c r="BH72" s="8">
        <v>98.82405</v>
      </c>
      <c r="BI72">
        <v>166</v>
      </c>
      <c r="BJ72" t="s">
        <v>617</v>
      </c>
    </row>
    <row r="73" spans="1:62" x14ac:dyDescent="0.2">
      <c r="A73" s="1" t="s">
        <v>906</v>
      </c>
      <c r="B73" t="s">
        <v>662</v>
      </c>
      <c r="C73" t="s">
        <v>663</v>
      </c>
      <c r="D73">
        <v>3.99349</v>
      </c>
      <c r="E73">
        <v>5.4014300000000004</v>
      </c>
      <c r="F73">
        <v>15.40551</v>
      </c>
      <c r="G73">
        <v>43.918880000000001</v>
      </c>
      <c r="H73">
        <v>1.3876999999999999</v>
      </c>
      <c r="I73">
        <v>10.64813</v>
      </c>
      <c r="J73">
        <v>0.16406000000000001</v>
      </c>
      <c r="K73">
        <v>11.78609</v>
      </c>
      <c r="L73">
        <v>1.0000000000000001E-5</v>
      </c>
      <c r="M73">
        <v>3.9879199999999999</v>
      </c>
      <c r="N73">
        <v>5.8819999999999997E-2</v>
      </c>
      <c r="O73">
        <f t="shared" si="1"/>
        <v>588.19999999999993</v>
      </c>
      <c r="P73">
        <v>0.57765</v>
      </c>
      <c r="Q73">
        <v>0.99827999999999995</v>
      </c>
      <c r="R73">
        <v>98.327969999999993</v>
      </c>
      <c r="S73">
        <v>52</v>
      </c>
      <c r="T73" s="1" t="s">
        <v>664</v>
      </c>
      <c r="U73" t="s">
        <v>665</v>
      </c>
      <c r="V73" t="s">
        <v>666</v>
      </c>
      <c r="W73">
        <v>40.558779999999999</v>
      </c>
      <c r="X73">
        <v>4.8759999999999998E-2</v>
      </c>
      <c r="Y73">
        <v>38.353000000000002</v>
      </c>
      <c r="Z73">
        <v>0.29063</v>
      </c>
      <c r="AA73">
        <v>0.30201</v>
      </c>
      <c r="AB73">
        <v>20.293990000000001</v>
      </c>
      <c r="AC73">
        <v>2.5520000000000001E-2</v>
      </c>
      <c r="AD73">
        <v>4.1029999999999997E-2</v>
      </c>
      <c r="AE73">
        <v>0.18190999999999999</v>
      </c>
      <c r="AF73">
        <v>100.0956</v>
      </c>
      <c r="AG73">
        <v>107</v>
      </c>
      <c r="AH73" s="1" t="s">
        <v>667</v>
      </c>
      <c r="AI73" t="s">
        <v>668</v>
      </c>
      <c r="AJ73" t="s">
        <v>669</v>
      </c>
      <c r="AK73" s="8">
        <v>41.014389999999999</v>
      </c>
      <c r="AL73" s="8">
        <v>5.5559999999999998E-2</v>
      </c>
      <c r="AM73" s="8">
        <v>38.829920000000001</v>
      </c>
      <c r="AN73" s="8">
        <v>0.27478000000000002</v>
      </c>
      <c r="AO73" s="8">
        <v>0.30048000000000002</v>
      </c>
      <c r="AP73" s="8">
        <v>20.176649999999999</v>
      </c>
      <c r="AQ73" s="8">
        <v>2.5899999999999999E-2</v>
      </c>
      <c r="AR73" s="8">
        <v>3.3050000000000003E-2</v>
      </c>
      <c r="AS73" s="8">
        <v>0.15140999999999999</v>
      </c>
      <c r="AT73" s="8">
        <v>100.8621</v>
      </c>
      <c r="AU73">
        <v>105</v>
      </c>
      <c r="AV73" s="1" t="s">
        <v>670</v>
      </c>
      <c r="AW73" t="s">
        <v>671</v>
      </c>
      <c r="AX73" t="s">
        <v>672</v>
      </c>
      <c r="AY73" s="8">
        <v>43.292580000000001</v>
      </c>
      <c r="AZ73" s="8">
        <v>3.3529999999999997E-2</v>
      </c>
      <c r="BA73" s="8">
        <v>39.940080000000002</v>
      </c>
      <c r="BB73" s="8">
        <v>0.33235999999999999</v>
      </c>
      <c r="BC73" s="8">
        <v>0.29319000000000001</v>
      </c>
      <c r="BD73" s="8">
        <v>18.113189999999999</v>
      </c>
      <c r="BE73" s="8">
        <v>3.4540000000000001E-2</v>
      </c>
      <c r="BF73" s="8">
        <v>4.3189999999999999E-2</v>
      </c>
      <c r="BG73" s="8">
        <v>0.14771999999999999</v>
      </c>
      <c r="BH73" s="8">
        <v>102.2304</v>
      </c>
      <c r="BI73">
        <v>111</v>
      </c>
      <c r="BJ73" t="s">
        <v>673</v>
      </c>
    </row>
    <row r="74" spans="1:62" x14ac:dyDescent="0.2">
      <c r="A74" s="1" t="s">
        <v>907</v>
      </c>
      <c r="B74" t="s">
        <v>251</v>
      </c>
      <c r="C74" t="s">
        <v>677</v>
      </c>
      <c r="D74">
        <v>3.8889800000000001</v>
      </c>
      <c r="E74">
        <v>5.1309699999999996</v>
      </c>
      <c r="F74">
        <v>15.430709999999999</v>
      </c>
      <c r="G74">
        <v>44.076749999999997</v>
      </c>
      <c r="H74">
        <v>1.37405</v>
      </c>
      <c r="I74">
        <v>10.9384</v>
      </c>
      <c r="J74">
        <v>0.16669999999999999</v>
      </c>
      <c r="K74">
        <v>11.68507</v>
      </c>
      <c r="L74">
        <v>1.0000000000000001E-5</v>
      </c>
      <c r="M74">
        <v>4.0819799999999997</v>
      </c>
      <c r="N74">
        <v>5.6989999999999999E-2</v>
      </c>
      <c r="O74">
        <f t="shared" si="1"/>
        <v>569.9</v>
      </c>
      <c r="P74">
        <v>0.65398000000000001</v>
      </c>
      <c r="Q74">
        <v>0.99931000000000003</v>
      </c>
      <c r="R74">
        <v>98.483919999999998</v>
      </c>
      <c r="S74">
        <v>54</v>
      </c>
      <c r="T74" s="1" t="s">
        <v>678</v>
      </c>
      <c r="U74" t="s">
        <v>679</v>
      </c>
      <c r="V74" t="s">
        <v>680</v>
      </c>
      <c r="W74">
        <v>40.669240000000002</v>
      </c>
      <c r="X74">
        <v>0.70750999999999997</v>
      </c>
      <c r="Y74">
        <v>38.449159999999999</v>
      </c>
      <c r="Z74">
        <v>0.33091999999999999</v>
      </c>
      <c r="AA74">
        <v>0.32995999999999998</v>
      </c>
      <c r="AB74">
        <v>20.457249999999998</v>
      </c>
      <c r="AC74">
        <v>2.9399999999999999E-2</v>
      </c>
      <c r="AD74">
        <v>4.8590000000000001E-2</v>
      </c>
      <c r="AE74">
        <v>0.15764</v>
      </c>
      <c r="AF74">
        <v>101.1797</v>
      </c>
      <c r="AG74">
        <v>110</v>
      </c>
      <c r="AH74" s="1" t="s">
        <v>681</v>
      </c>
      <c r="AI74" t="s">
        <v>668</v>
      </c>
      <c r="AJ74" t="s">
        <v>669</v>
      </c>
      <c r="AK74" s="8">
        <v>41.014389999999999</v>
      </c>
      <c r="AL74" s="8">
        <v>5.5559999999999998E-2</v>
      </c>
      <c r="AM74" s="8">
        <v>38.829920000000001</v>
      </c>
      <c r="AN74" s="8">
        <v>0.27478000000000002</v>
      </c>
      <c r="AO74" s="8">
        <v>0.30048000000000002</v>
      </c>
      <c r="AP74" s="8">
        <v>20.176649999999999</v>
      </c>
      <c r="AQ74" s="8">
        <v>2.5899999999999999E-2</v>
      </c>
      <c r="AR74" s="8">
        <v>3.3050000000000003E-2</v>
      </c>
      <c r="AS74" s="8">
        <v>0.15140999999999999</v>
      </c>
      <c r="AT74" s="8">
        <v>100.8621</v>
      </c>
      <c r="AU74">
        <v>105</v>
      </c>
      <c r="AV74" s="1" t="s">
        <v>670</v>
      </c>
      <c r="AW74" t="s">
        <v>671</v>
      </c>
      <c r="AX74" t="s">
        <v>672</v>
      </c>
      <c r="AY74" s="8">
        <v>43.292580000000001</v>
      </c>
      <c r="AZ74" s="8">
        <v>3.3529999999999997E-2</v>
      </c>
      <c r="BA74" s="8">
        <v>39.940080000000002</v>
      </c>
      <c r="BB74" s="8">
        <v>0.33235999999999999</v>
      </c>
      <c r="BC74" s="8">
        <v>0.29319000000000001</v>
      </c>
      <c r="BD74" s="8">
        <v>18.113189999999999</v>
      </c>
      <c r="BE74" s="8">
        <v>3.4540000000000001E-2</v>
      </c>
      <c r="BF74" s="8">
        <v>4.3189999999999999E-2</v>
      </c>
      <c r="BG74" s="8">
        <v>0.14771999999999999</v>
      </c>
      <c r="BH74" s="8">
        <v>102.2304</v>
      </c>
      <c r="BI74">
        <v>111</v>
      </c>
      <c r="BJ74" t="s">
        <v>673</v>
      </c>
    </row>
    <row r="75" spans="1:62" x14ac:dyDescent="0.2">
      <c r="A75" s="1" t="s">
        <v>908</v>
      </c>
      <c r="B75" t="s">
        <v>685</v>
      </c>
      <c r="C75" t="s">
        <v>686</v>
      </c>
      <c r="D75">
        <v>3.79054</v>
      </c>
      <c r="E75">
        <v>5.6129600000000002</v>
      </c>
      <c r="F75">
        <v>15.668760000000001</v>
      </c>
      <c r="G75">
        <v>43.947429999999997</v>
      </c>
      <c r="H75">
        <v>1.2668699999999999</v>
      </c>
      <c r="I75">
        <v>11.53448</v>
      </c>
      <c r="J75">
        <v>0.15010000000000001</v>
      </c>
      <c r="K75">
        <v>10.48329</v>
      </c>
      <c r="L75">
        <v>1.7080000000000001E-2</v>
      </c>
      <c r="M75">
        <v>4.2354200000000004</v>
      </c>
      <c r="N75">
        <v>4.2689999999999999E-2</v>
      </c>
      <c r="O75">
        <f t="shared" si="1"/>
        <v>426.9</v>
      </c>
      <c r="P75">
        <v>0.53144000000000002</v>
      </c>
      <c r="Q75">
        <v>0.88675999999999999</v>
      </c>
      <c r="R75">
        <v>98.167820000000006</v>
      </c>
      <c r="S75">
        <v>34</v>
      </c>
      <c r="T75" s="1" t="s">
        <v>687</v>
      </c>
      <c r="U75" t="s">
        <v>688</v>
      </c>
      <c r="V75" t="s">
        <v>689</v>
      </c>
      <c r="W75">
        <v>43.121290000000002</v>
      </c>
      <c r="X75">
        <v>5.7119999999999997E-2</v>
      </c>
      <c r="Y75">
        <v>39.079070000000002</v>
      </c>
      <c r="Z75">
        <v>0.29824000000000001</v>
      </c>
      <c r="AA75">
        <v>0.24704999999999999</v>
      </c>
      <c r="AB75">
        <v>17.545200000000001</v>
      </c>
      <c r="AC75">
        <v>3.1489999999999997E-2</v>
      </c>
      <c r="AD75">
        <v>5.7610000000000001E-2</v>
      </c>
      <c r="AE75">
        <v>0.1991</v>
      </c>
      <c r="AF75">
        <v>100.6362</v>
      </c>
      <c r="AG75">
        <v>70</v>
      </c>
      <c r="AH75" s="1" t="s">
        <v>690</v>
      </c>
      <c r="AI75" t="s">
        <v>473</v>
      </c>
      <c r="AJ75" t="s">
        <v>691</v>
      </c>
      <c r="AK75" s="8">
        <v>43.460650000000001</v>
      </c>
      <c r="AL75" s="8">
        <v>6.404E-2</v>
      </c>
      <c r="AM75" s="8">
        <v>39.200150000000001</v>
      </c>
      <c r="AN75" s="8">
        <v>0.27046999999999999</v>
      </c>
      <c r="AO75" s="8">
        <v>0.23461000000000001</v>
      </c>
      <c r="AP75" s="8">
        <v>17.390059999999998</v>
      </c>
      <c r="AQ75" s="8">
        <v>3.4229999999999997E-2</v>
      </c>
      <c r="AR75" s="8">
        <v>4.1140000000000003E-2</v>
      </c>
      <c r="AS75" s="8">
        <v>0.21673000000000001</v>
      </c>
      <c r="AT75" s="8">
        <v>100.9121</v>
      </c>
      <c r="AU75">
        <v>67</v>
      </c>
      <c r="AV75" s="1" t="s">
        <v>692</v>
      </c>
      <c r="AW75" t="s">
        <v>693</v>
      </c>
      <c r="AX75" t="s">
        <v>694</v>
      </c>
      <c r="AY75" s="8">
        <v>44.529870000000003</v>
      </c>
      <c r="AZ75" s="8">
        <v>5.0930000000000003E-2</v>
      </c>
      <c r="BA75" s="8">
        <v>39.981479999999998</v>
      </c>
      <c r="BB75" s="8">
        <v>0.26841999999999999</v>
      </c>
      <c r="BC75" s="8">
        <v>0.23289000000000001</v>
      </c>
      <c r="BD75" s="8">
        <v>16.661210000000001</v>
      </c>
      <c r="BE75" s="8">
        <v>3.9019999999999999E-2</v>
      </c>
      <c r="BF75" s="8">
        <v>2.2179999999999998E-2</v>
      </c>
      <c r="BG75" s="8">
        <v>0.21201</v>
      </c>
      <c r="BH75" s="8">
        <v>101.998</v>
      </c>
      <c r="BI75">
        <v>71</v>
      </c>
      <c r="BJ75" t="s">
        <v>695</v>
      </c>
    </row>
    <row r="76" spans="1:62" x14ac:dyDescent="0.2">
      <c r="A76" s="1" t="s">
        <v>909</v>
      </c>
      <c r="AK76" s="8"/>
      <c r="AL76" s="8"/>
      <c r="AM76" s="8"/>
      <c r="AN76" s="8"/>
      <c r="AO76" s="8"/>
      <c r="AP76" s="8"/>
      <c r="AQ76" s="8"/>
      <c r="AR76" s="8"/>
      <c r="AS76" s="8"/>
      <c r="AT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spans="1:62" x14ac:dyDescent="0.2">
      <c r="A77" s="1" t="s">
        <v>910</v>
      </c>
      <c r="AK77" s="8"/>
      <c r="AL77" s="8"/>
      <c r="AM77" s="8"/>
      <c r="AN77" s="8"/>
      <c r="AO77" s="8"/>
      <c r="AP77" s="8"/>
      <c r="AQ77" s="8"/>
      <c r="AR77" s="8"/>
      <c r="AS77" s="8"/>
      <c r="AT77" s="8"/>
      <c r="AY77" s="8"/>
      <c r="AZ77" s="8"/>
      <c r="BA77" s="8"/>
      <c r="BB77" s="8"/>
      <c r="BC77" s="8"/>
      <c r="BD77" s="8"/>
      <c r="BE77" s="8"/>
      <c r="BF77" s="8"/>
      <c r="BG77" s="8"/>
      <c r="BH77" s="8"/>
    </row>
    <row r="78" spans="1:62" x14ac:dyDescent="0.2">
      <c r="A78" s="1" t="s">
        <v>911</v>
      </c>
      <c r="AK78" s="8"/>
      <c r="AL78" s="8"/>
      <c r="AM78" s="8"/>
      <c r="AN78" s="8"/>
      <c r="AO78" s="8"/>
      <c r="AP78" s="8"/>
      <c r="AQ78" s="8"/>
      <c r="AR78" s="8"/>
      <c r="AS78" s="8"/>
      <c r="AT78" s="8"/>
      <c r="AY78" s="8"/>
      <c r="AZ78" s="8"/>
      <c r="BA78" s="8"/>
      <c r="BB78" s="8"/>
      <c r="BC78" s="8"/>
      <c r="BD78" s="8"/>
      <c r="BE78" s="8"/>
      <c r="BF78" s="8"/>
      <c r="BG78" s="8"/>
      <c r="BH78" s="8"/>
    </row>
    <row r="79" spans="1:62" x14ac:dyDescent="0.2">
      <c r="A79" s="1" t="s">
        <v>912</v>
      </c>
      <c r="B79" t="s">
        <v>699</v>
      </c>
      <c r="C79" t="s">
        <v>700</v>
      </c>
      <c r="D79">
        <v>3.52346</v>
      </c>
      <c r="E79">
        <v>5.2624599999999999</v>
      </c>
      <c r="F79">
        <v>14.912280000000001</v>
      </c>
      <c r="G79">
        <v>43.98536</v>
      </c>
      <c r="H79">
        <v>1.4423600000000001</v>
      </c>
      <c r="I79">
        <v>12.713520000000001</v>
      </c>
      <c r="J79">
        <v>0.15876000000000001</v>
      </c>
      <c r="K79">
        <v>10.601039999999999</v>
      </c>
      <c r="L79">
        <v>5.9500000000000004E-3</v>
      </c>
      <c r="M79">
        <v>4.0963399999999996</v>
      </c>
      <c r="N79">
        <v>6.139E-2</v>
      </c>
      <c r="O79">
        <f t="shared" si="1"/>
        <v>613.9</v>
      </c>
      <c r="P79">
        <v>0.60382999999999998</v>
      </c>
      <c r="Q79">
        <v>0.87050000000000005</v>
      </c>
      <c r="R79">
        <v>98.23724</v>
      </c>
      <c r="S79">
        <v>51</v>
      </c>
      <c r="T79" s="1" t="s">
        <v>701</v>
      </c>
      <c r="U79" t="s">
        <v>702</v>
      </c>
      <c r="V79" t="s">
        <v>703</v>
      </c>
      <c r="W79">
        <v>42.56006</v>
      </c>
      <c r="X79">
        <v>4.8280000000000003E-2</v>
      </c>
      <c r="Y79">
        <v>38.634740000000001</v>
      </c>
      <c r="Z79">
        <v>0.32240999999999997</v>
      </c>
      <c r="AA79">
        <v>0.24374999999999999</v>
      </c>
      <c r="AB79">
        <v>18.098330000000001</v>
      </c>
      <c r="AC79">
        <v>5.1119999999999999E-2</v>
      </c>
      <c r="AD79">
        <v>5.0029999999999998E-2</v>
      </c>
      <c r="AE79">
        <v>0.20710999999999999</v>
      </c>
      <c r="AF79">
        <v>100.2158</v>
      </c>
      <c r="AG79">
        <v>98</v>
      </c>
      <c r="AH79" s="1" t="s">
        <v>704</v>
      </c>
      <c r="AI79" t="s">
        <v>705</v>
      </c>
      <c r="AJ79" t="s">
        <v>706</v>
      </c>
      <c r="AK79" s="8">
        <v>43.301310000000001</v>
      </c>
      <c r="AL79" s="8">
        <v>4.99E-2</v>
      </c>
      <c r="AM79" s="8">
        <v>39.150390000000002</v>
      </c>
      <c r="AN79" s="8">
        <v>0.30242000000000002</v>
      </c>
      <c r="AO79" s="8">
        <v>0.25192999999999999</v>
      </c>
      <c r="AP79" s="8">
        <v>17.37191</v>
      </c>
      <c r="AQ79" s="8">
        <v>3.125E-2</v>
      </c>
      <c r="AR79" s="8">
        <v>2.8559999999999999E-2</v>
      </c>
      <c r="AS79" s="8">
        <v>0.18521000000000001</v>
      </c>
      <c r="AT79" s="8">
        <v>100.6729</v>
      </c>
      <c r="AU79">
        <v>97</v>
      </c>
      <c r="AV79" s="1" t="s">
        <v>707</v>
      </c>
      <c r="AW79" t="s">
        <v>708</v>
      </c>
      <c r="AX79" t="s">
        <v>709</v>
      </c>
      <c r="AY79" s="8">
        <v>43.232640000000004</v>
      </c>
      <c r="AZ79" s="8">
        <v>4.6899999999999997E-2</v>
      </c>
      <c r="BA79" s="8">
        <v>39.600639999999999</v>
      </c>
      <c r="BB79" s="8">
        <v>0.32745000000000002</v>
      </c>
      <c r="BC79" s="8">
        <v>0.29631000000000002</v>
      </c>
      <c r="BD79" s="8">
        <v>17.59843</v>
      </c>
      <c r="BE79" s="8">
        <v>4.018E-2</v>
      </c>
      <c r="BF79" s="8">
        <v>3.9570000000000001E-2</v>
      </c>
      <c r="BG79" s="8">
        <v>0.18781</v>
      </c>
      <c r="BH79" s="8">
        <v>101.3699</v>
      </c>
      <c r="BI79">
        <v>100</v>
      </c>
      <c r="BJ79" t="s">
        <v>710</v>
      </c>
    </row>
    <row r="80" spans="1:62" x14ac:dyDescent="0.2">
      <c r="A80" s="1" t="s">
        <v>913</v>
      </c>
      <c r="B80" t="s">
        <v>372</v>
      </c>
      <c r="C80" t="s">
        <v>713</v>
      </c>
      <c r="D80">
        <v>3.8494999999999999</v>
      </c>
      <c r="E80">
        <v>5.3013000000000003</v>
      </c>
      <c r="F80">
        <v>15.521179999999999</v>
      </c>
      <c r="G80">
        <v>43.942740000000001</v>
      </c>
      <c r="H80">
        <v>1.5367200000000001</v>
      </c>
      <c r="I80">
        <v>12.448499999999999</v>
      </c>
      <c r="J80">
        <v>0.13144</v>
      </c>
      <c r="K80">
        <v>10.21424</v>
      </c>
      <c r="L80">
        <v>1.0000000000000001E-5</v>
      </c>
      <c r="M80">
        <v>4.2149799999999997</v>
      </c>
      <c r="N80">
        <v>6.2719999999999998E-2</v>
      </c>
      <c r="O80">
        <f t="shared" si="1"/>
        <v>627.19999999999993</v>
      </c>
      <c r="P80">
        <v>0.57147000000000003</v>
      </c>
      <c r="Q80">
        <v>0.78571000000000002</v>
      </c>
      <c r="R80">
        <v>98.580489999999998</v>
      </c>
      <c r="S80">
        <v>48</v>
      </c>
      <c r="T80" s="1" t="s">
        <v>714</v>
      </c>
      <c r="U80" t="s">
        <v>715</v>
      </c>
      <c r="V80" t="s">
        <v>716</v>
      </c>
      <c r="W80">
        <v>42.115589999999997</v>
      </c>
      <c r="X80">
        <v>5.5460000000000002E-2</v>
      </c>
      <c r="Y80">
        <v>38.740580000000001</v>
      </c>
      <c r="Z80">
        <v>0.29841000000000001</v>
      </c>
      <c r="AA80">
        <v>0.26795000000000002</v>
      </c>
      <c r="AB80">
        <v>18.906580000000002</v>
      </c>
      <c r="AC80">
        <v>2.4309999999999998E-2</v>
      </c>
      <c r="AD80">
        <v>4.3520000000000003E-2</v>
      </c>
      <c r="AE80">
        <v>0.19747000000000001</v>
      </c>
      <c r="AF80">
        <v>100.6499</v>
      </c>
      <c r="AG80">
        <v>91</v>
      </c>
      <c r="AH80" s="1" t="s">
        <v>717</v>
      </c>
      <c r="AI80" t="s">
        <v>718</v>
      </c>
      <c r="AJ80" t="s">
        <v>719</v>
      </c>
      <c r="AK80" s="8">
        <v>42.482250000000001</v>
      </c>
      <c r="AL80" s="8">
        <v>5.5160000000000001E-2</v>
      </c>
      <c r="AM80" s="8">
        <v>38.763730000000002</v>
      </c>
      <c r="AN80" s="8">
        <v>0.28360999999999997</v>
      </c>
      <c r="AO80" s="8">
        <v>0.28783999999999998</v>
      </c>
      <c r="AP80" s="8">
        <v>18.808039999999998</v>
      </c>
      <c r="AQ80" s="8">
        <v>2.496E-2</v>
      </c>
      <c r="AR80" s="8">
        <v>2.7099999999999999E-2</v>
      </c>
      <c r="AS80" s="8">
        <v>0.19705</v>
      </c>
      <c r="AT80" s="8">
        <v>100.9297</v>
      </c>
      <c r="AU80">
        <v>89</v>
      </c>
      <c r="AV80" s="1" t="s">
        <v>720</v>
      </c>
      <c r="AW80" t="s">
        <v>721</v>
      </c>
      <c r="AX80" t="s">
        <v>722</v>
      </c>
      <c r="AY80" s="8">
        <v>43.273600000000002</v>
      </c>
      <c r="AZ80" s="8">
        <v>5.3510000000000002E-2</v>
      </c>
      <c r="BA80" s="8">
        <v>38.789400000000001</v>
      </c>
      <c r="BB80" s="8">
        <v>0.32400000000000001</v>
      </c>
      <c r="BC80" s="8">
        <v>0.26780999999999999</v>
      </c>
      <c r="BD80" s="8">
        <v>16.49736</v>
      </c>
      <c r="BE80" s="8">
        <v>5.636E-2</v>
      </c>
      <c r="BF80" s="8">
        <v>2.0709999999999999E-2</v>
      </c>
      <c r="BG80" s="8">
        <v>0.20923</v>
      </c>
      <c r="BH80" s="8">
        <v>99.491969999999995</v>
      </c>
      <c r="BI80">
        <v>94</v>
      </c>
      <c r="BJ80" t="s">
        <v>723</v>
      </c>
    </row>
    <row r="81" spans="1:62" x14ac:dyDescent="0.2">
      <c r="A81" s="1" t="s">
        <v>914</v>
      </c>
      <c r="AK81" s="8"/>
      <c r="AL81" s="8"/>
      <c r="AM81" s="8"/>
      <c r="AN81" s="8"/>
      <c r="AO81" s="8"/>
      <c r="AP81" s="8"/>
      <c r="AQ81" s="8"/>
      <c r="AR81" s="8"/>
      <c r="AS81" s="8"/>
      <c r="AT81" s="8"/>
      <c r="AY81" s="8"/>
      <c r="AZ81" s="8"/>
      <c r="BA81" s="8"/>
      <c r="BB81" s="8"/>
      <c r="BC81" s="8"/>
      <c r="BD81" s="8"/>
      <c r="BE81" s="8"/>
      <c r="BF81" s="8"/>
      <c r="BG81" s="8"/>
      <c r="BH81" s="8"/>
    </row>
    <row r="82" spans="1:62" x14ac:dyDescent="0.2">
      <c r="A82" s="1" t="s">
        <v>915</v>
      </c>
      <c r="B82" t="s">
        <v>727</v>
      </c>
      <c r="C82" t="s">
        <v>728</v>
      </c>
      <c r="D82">
        <v>3.9423599999999999</v>
      </c>
      <c r="E82">
        <v>5.4654699999999998</v>
      </c>
      <c r="F82">
        <v>15.67179</v>
      </c>
      <c r="G82">
        <v>44.33896</v>
      </c>
      <c r="H82">
        <v>1.2642199999999999</v>
      </c>
      <c r="I82">
        <v>11.562189999999999</v>
      </c>
      <c r="J82">
        <v>0.14546999999999999</v>
      </c>
      <c r="K82">
        <v>10.572939999999999</v>
      </c>
      <c r="L82">
        <v>1.427E-2</v>
      </c>
      <c r="M82">
        <v>4.2232700000000003</v>
      </c>
      <c r="N82">
        <v>4.879E-2</v>
      </c>
      <c r="O82">
        <f t="shared" si="1"/>
        <v>487.9</v>
      </c>
      <c r="P82">
        <v>0.56355</v>
      </c>
      <c r="Q82">
        <v>0.93306</v>
      </c>
      <c r="R82">
        <v>98.74633</v>
      </c>
      <c r="S82">
        <v>17</v>
      </c>
      <c r="T82" s="1" t="s">
        <v>729</v>
      </c>
      <c r="U82" t="s">
        <v>334</v>
      </c>
      <c r="V82" t="s">
        <v>730</v>
      </c>
      <c r="W82">
        <v>42.845619999999997</v>
      </c>
      <c r="X82">
        <v>4.4729999999999999E-2</v>
      </c>
      <c r="Y82">
        <v>39.333080000000002</v>
      </c>
      <c r="Z82">
        <v>0.29415999999999998</v>
      </c>
      <c r="AA82">
        <v>0.27289000000000002</v>
      </c>
      <c r="AB82">
        <v>17.974049999999998</v>
      </c>
      <c r="AC82">
        <v>2.5239999999999999E-2</v>
      </c>
      <c r="AD82">
        <v>3.1179999999999999E-2</v>
      </c>
      <c r="AE82">
        <v>0.19464000000000001</v>
      </c>
      <c r="AF82">
        <v>101.01560000000001</v>
      </c>
      <c r="AG82">
        <v>38</v>
      </c>
      <c r="AH82" s="1" t="s">
        <v>731</v>
      </c>
      <c r="AI82" t="s">
        <v>124</v>
      </c>
      <c r="AJ82" t="s">
        <v>732</v>
      </c>
      <c r="AK82" s="8">
        <v>43.068510000000003</v>
      </c>
      <c r="AL82" s="8">
        <v>5.9560000000000002E-2</v>
      </c>
      <c r="AM82" s="8">
        <v>39.359290000000001</v>
      </c>
      <c r="AN82" s="8">
        <v>0.27578999999999998</v>
      </c>
      <c r="AO82" s="8">
        <v>0.24292</v>
      </c>
      <c r="AP82" s="8">
        <v>17.423829999999999</v>
      </c>
      <c r="AQ82" s="8">
        <v>3.7859999999999998E-2</v>
      </c>
      <c r="AR82" s="8">
        <v>2.8510000000000001E-2</v>
      </c>
      <c r="AS82" s="8">
        <v>0.20244000000000001</v>
      </c>
      <c r="AT82" s="8">
        <v>100.6987</v>
      </c>
      <c r="AU82">
        <v>36</v>
      </c>
      <c r="AV82" s="1" t="s">
        <v>733</v>
      </c>
      <c r="AW82" t="s">
        <v>734</v>
      </c>
      <c r="AX82" t="s">
        <v>735</v>
      </c>
      <c r="AY82" s="8">
        <v>42.950180000000003</v>
      </c>
      <c r="AZ82" s="8">
        <v>5.1060000000000001E-2</v>
      </c>
      <c r="BA82" s="8">
        <v>38.829810000000002</v>
      </c>
      <c r="BB82" s="8">
        <v>0.32700000000000001</v>
      </c>
      <c r="BC82" s="8">
        <v>0.26444000000000001</v>
      </c>
      <c r="BD82" s="8">
        <v>17.373619999999999</v>
      </c>
      <c r="BE82" s="8">
        <v>3.703E-2</v>
      </c>
      <c r="BF82" s="8">
        <v>3.6990000000000002E-2</v>
      </c>
      <c r="BG82" s="8">
        <v>0.18837000000000001</v>
      </c>
      <c r="BH82" s="8">
        <v>100.0585</v>
      </c>
      <c r="BI82">
        <v>42</v>
      </c>
      <c r="BJ82" t="s">
        <v>736</v>
      </c>
    </row>
    <row r="83" spans="1:62" x14ac:dyDescent="0.2">
      <c r="A83" s="1" t="s">
        <v>916</v>
      </c>
      <c r="B83" t="s">
        <v>739</v>
      </c>
      <c r="C83" t="s">
        <v>740</v>
      </c>
      <c r="D83">
        <v>4.0090000000000003</v>
      </c>
      <c r="E83">
        <v>5.1137199999999998</v>
      </c>
      <c r="F83">
        <v>16.080780000000001</v>
      </c>
      <c r="G83">
        <v>43.847389999999997</v>
      </c>
      <c r="H83">
        <v>1.31697</v>
      </c>
      <c r="I83">
        <v>11.60553</v>
      </c>
      <c r="J83">
        <v>0.16336000000000001</v>
      </c>
      <c r="K83">
        <v>10.204000000000001</v>
      </c>
      <c r="L83">
        <v>2.1149999999999999E-2</v>
      </c>
      <c r="M83">
        <v>4.2493999999999996</v>
      </c>
      <c r="N83">
        <v>5.203E-2</v>
      </c>
      <c r="O83">
        <f t="shared" si="1"/>
        <v>520.29999999999995</v>
      </c>
      <c r="P83">
        <v>0.59211000000000003</v>
      </c>
      <c r="Q83">
        <v>0.96926000000000001</v>
      </c>
      <c r="R83">
        <v>98.224729999999994</v>
      </c>
      <c r="S83">
        <v>18</v>
      </c>
      <c r="T83" s="1" t="s">
        <v>741</v>
      </c>
      <c r="U83" t="s">
        <v>742</v>
      </c>
      <c r="V83" t="s">
        <v>743</v>
      </c>
      <c r="W83">
        <v>42.982640000000004</v>
      </c>
      <c r="X83">
        <v>5.7049999999999997E-2</v>
      </c>
      <c r="Y83">
        <v>38.948650000000001</v>
      </c>
      <c r="Z83">
        <v>0.27822000000000002</v>
      </c>
      <c r="AA83">
        <v>0.25230000000000002</v>
      </c>
      <c r="AB83">
        <v>17.610220000000002</v>
      </c>
      <c r="AC83">
        <v>2.7199999999999998E-2</v>
      </c>
      <c r="AD83">
        <v>3.8190000000000002E-2</v>
      </c>
      <c r="AE83">
        <v>0.22042</v>
      </c>
      <c r="AF83">
        <v>100.4149</v>
      </c>
      <c r="AG83">
        <v>40</v>
      </c>
      <c r="AH83" s="1" t="s">
        <v>744</v>
      </c>
      <c r="AI83" t="s">
        <v>124</v>
      </c>
      <c r="AJ83" t="s">
        <v>732</v>
      </c>
      <c r="AK83" s="8">
        <v>43.068510000000003</v>
      </c>
      <c r="AL83" s="8">
        <v>5.9560000000000002E-2</v>
      </c>
      <c r="AM83" s="8">
        <v>39.359290000000001</v>
      </c>
      <c r="AN83" s="8">
        <v>0.27578999999999998</v>
      </c>
      <c r="AO83" s="8">
        <v>0.24292</v>
      </c>
      <c r="AP83" s="8">
        <v>17.423829999999999</v>
      </c>
      <c r="AQ83" s="8">
        <v>3.7859999999999998E-2</v>
      </c>
      <c r="AR83" s="8">
        <v>2.8510000000000001E-2</v>
      </c>
      <c r="AS83" s="8">
        <v>0.20244000000000001</v>
      </c>
      <c r="AT83" s="8">
        <v>100.6987</v>
      </c>
      <c r="AU83">
        <v>36</v>
      </c>
      <c r="AV83" s="1" t="s">
        <v>733</v>
      </c>
      <c r="AW83" t="s">
        <v>734</v>
      </c>
      <c r="AX83" t="s">
        <v>735</v>
      </c>
      <c r="AY83" s="8">
        <v>42.950180000000003</v>
      </c>
      <c r="AZ83" s="8">
        <v>5.1060000000000001E-2</v>
      </c>
      <c r="BA83" s="8">
        <v>38.829810000000002</v>
      </c>
      <c r="BB83" s="8">
        <v>0.32700000000000001</v>
      </c>
      <c r="BC83" s="8">
        <v>0.26444000000000001</v>
      </c>
      <c r="BD83" s="8">
        <v>17.373619999999999</v>
      </c>
      <c r="BE83" s="8">
        <v>3.703E-2</v>
      </c>
      <c r="BF83" s="8">
        <v>3.6990000000000002E-2</v>
      </c>
      <c r="BG83" s="8">
        <v>0.18837000000000001</v>
      </c>
      <c r="BH83" s="8">
        <v>100.0585</v>
      </c>
      <c r="BI83">
        <v>42</v>
      </c>
      <c r="BJ83" t="s">
        <v>736</v>
      </c>
    </row>
    <row r="84" spans="1:62" x14ac:dyDescent="0.2">
      <c r="A84" s="1" t="s">
        <v>917</v>
      </c>
      <c r="B84" t="s">
        <v>294</v>
      </c>
      <c r="C84" t="s">
        <v>748</v>
      </c>
      <c r="D84">
        <v>4.2829199999999998</v>
      </c>
      <c r="E84">
        <v>5.15951</v>
      </c>
      <c r="F84">
        <v>16.32321</v>
      </c>
      <c r="G84">
        <v>42.942120000000003</v>
      </c>
      <c r="H84">
        <v>1.3480799999999999</v>
      </c>
      <c r="I84">
        <v>11.516069999999999</v>
      </c>
      <c r="J84">
        <v>0.14487</v>
      </c>
      <c r="K84">
        <v>10.082599999999999</v>
      </c>
      <c r="L84">
        <v>1.0000000000000001E-5</v>
      </c>
      <c r="M84">
        <v>4.5400900000000002</v>
      </c>
      <c r="N84">
        <v>5.3449999999999998E-2</v>
      </c>
      <c r="O84">
        <f t="shared" si="1"/>
        <v>534.5</v>
      </c>
      <c r="P84">
        <v>0.60524999999999995</v>
      </c>
      <c r="Q84">
        <v>0.97114</v>
      </c>
      <c r="R84">
        <v>97.969319999999996</v>
      </c>
      <c r="S84">
        <v>32</v>
      </c>
      <c r="T84" s="1" t="s">
        <v>749</v>
      </c>
      <c r="U84" t="s">
        <v>750</v>
      </c>
      <c r="V84" t="s">
        <v>751</v>
      </c>
      <c r="W84">
        <v>42.957250000000002</v>
      </c>
      <c r="X84">
        <v>6.0299999999999999E-2</v>
      </c>
      <c r="Y84">
        <v>38.897530000000003</v>
      </c>
      <c r="Z84">
        <v>0.28122999999999998</v>
      </c>
      <c r="AA84">
        <v>0.23794999999999999</v>
      </c>
      <c r="AB84">
        <v>17.571179999999998</v>
      </c>
      <c r="AC84">
        <v>2.5780000000000001E-2</v>
      </c>
      <c r="AD84">
        <v>5.2249999999999998E-2</v>
      </c>
      <c r="AE84">
        <v>0.18873000000000001</v>
      </c>
      <c r="AF84">
        <v>100.2722</v>
      </c>
      <c r="AG84">
        <v>63</v>
      </c>
      <c r="AH84" s="1" t="s">
        <v>752</v>
      </c>
      <c r="AI84" t="s">
        <v>753</v>
      </c>
      <c r="AJ84" t="s">
        <v>754</v>
      </c>
      <c r="AK84" s="8">
        <v>43.673430000000003</v>
      </c>
      <c r="AL84" s="8">
        <v>5.7230000000000003E-2</v>
      </c>
      <c r="AM84" s="8">
        <v>39.436100000000003</v>
      </c>
      <c r="AN84" s="8">
        <v>0.26113999999999998</v>
      </c>
      <c r="AO84" s="8">
        <v>0.24082000000000001</v>
      </c>
      <c r="AP84" s="8">
        <v>17.24166</v>
      </c>
      <c r="AQ84" s="8">
        <v>3.465E-2</v>
      </c>
      <c r="AR84" s="8">
        <v>4.0289999999999999E-2</v>
      </c>
      <c r="AS84" s="8">
        <v>0.20197000000000001</v>
      </c>
      <c r="AT84" s="8">
        <v>101.18729999999999</v>
      </c>
      <c r="AU84">
        <v>61</v>
      </c>
      <c r="AV84" s="1" t="s">
        <v>755</v>
      </c>
      <c r="AW84" t="s">
        <v>756</v>
      </c>
      <c r="AX84" t="s">
        <v>757</v>
      </c>
      <c r="AY84" s="8">
        <v>42.97927</v>
      </c>
      <c r="AZ84" s="8">
        <v>5.7079999999999999E-2</v>
      </c>
      <c r="BA84" s="8">
        <v>39.375050000000002</v>
      </c>
      <c r="BB84" s="8">
        <v>0.32577</v>
      </c>
      <c r="BC84" s="8">
        <v>0.26840999999999998</v>
      </c>
      <c r="BD84" s="8">
        <v>18.26491</v>
      </c>
      <c r="BE84" s="8">
        <v>5.0220000000000001E-2</v>
      </c>
      <c r="BF84" s="8">
        <v>4.4159999999999998E-2</v>
      </c>
      <c r="BG84" s="8">
        <v>0.16839000000000001</v>
      </c>
      <c r="BH84" s="8">
        <v>101.5333</v>
      </c>
      <c r="BI84">
        <v>65</v>
      </c>
      <c r="BJ84" t="s">
        <v>758</v>
      </c>
    </row>
    <row r="85" spans="1:62" x14ac:dyDescent="0.2">
      <c r="A85" s="1" t="s">
        <v>918</v>
      </c>
      <c r="B85" t="s">
        <v>322</v>
      </c>
      <c r="C85" t="s">
        <v>762</v>
      </c>
      <c r="D85">
        <v>3.3823300000000001</v>
      </c>
      <c r="E85">
        <v>5.5290499999999998</v>
      </c>
      <c r="F85">
        <v>15.04242</v>
      </c>
      <c r="G85">
        <v>43.582700000000003</v>
      </c>
      <c r="H85">
        <v>1.53766</v>
      </c>
      <c r="I85">
        <v>11.447710000000001</v>
      </c>
      <c r="J85">
        <v>0.16369</v>
      </c>
      <c r="K85">
        <v>11.992789999999999</v>
      </c>
      <c r="L85">
        <v>1.07E-3</v>
      </c>
      <c r="M85">
        <v>4.3685999999999998</v>
      </c>
      <c r="N85">
        <v>5.9310000000000002E-2</v>
      </c>
      <c r="O85">
        <f t="shared" si="1"/>
        <v>593.1</v>
      </c>
      <c r="P85">
        <v>0.59728999999999999</v>
      </c>
      <c r="Q85">
        <v>1.49438</v>
      </c>
      <c r="R85">
        <v>99.198980000000006</v>
      </c>
      <c r="S85">
        <v>8</v>
      </c>
      <c r="T85" s="1" t="s">
        <v>763</v>
      </c>
      <c r="U85" t="s">
        <v>764</v>
      </c>
      <c r="V85" t="s">
        <v>765</v>
      </c>
      <c r="W85">
        <v>41.474910000000001</v>
      </c>
      <c r="X85">
        <v>5.4420000000000003E-2</v>
      </c>
      <c r="Y85">
        <v>38.75967</v>
      </c>
      <c r="Z85">
        <v>0.27910000000000001</v>
      </c>
      <c r="AA85">
        <v>0.26157000000000002</v>
      </c>
      <c r="AB85">
        <v>19.564250000000001</v>
      </c>
      <c r="AC85">
        <v>2.5020000000000001E-2</v>
      </c>
      <c r="AD85">
        <v>4.0480000000000002E-2</v>
      </c>
      <c r="AE85">
        <v>0.17168</v>
      </c>
      <c r="AF85">
        <v>100.6311</v>
      </c>
      <c r="AG85">
        <v>11</v>
      </c>
      <c r="AH85" s="1" t="s">
        <v>766</v>
      </c>
      <c r="AI85" t="s">
        <v>767</v>
      </c>
      <c r="AJ85" t="s">
        <v>768</v>
      </c>
      <c r="AK85" s="8">
        <v>41.957430000000002</v>
      </c>
      <c r="AL85" s="8">
        <v>5.4809999999999998E-2</v>
      </c>
      <c r="AM85" s="8">
        <v>38.689399999999999</v>
      </c>
      <c r="AN85" s="8">
        <v>0.26973000000000003</v>
      </c>
      <c r="AO85" s="8">
        <v>0.25259999999999999</v>
      </c>
      <c r="AP85" s="8">
        <v>19.382439999999999</v>
      </c>
      <c r="AQ85" s="8">
        <v>2.8989999999999998E-2</v>
      </c>
      <c r="AR85" s="8">
        <v>3.372E-2</v>
      </c>
      <c r="AS85" s="8">
        <v>0.16178000000000001</v>
      </c>
      <c r="AT85" s="8">
        <v>100.8309</v>
      </c>
      <c r="AU85">
        <v>12</v>
      </c>
      <c r="AV85" s="1" t="s">
        <v>769</v>
      </c>
      <c r="AW85" t="s">
        <v>770</v>
      </c>
      <c r="AX85" t="s">
        <v>771</v>
      </c>
      <c r="AY85" s="8">
        <v>42.998190000000001</v>
      </c>
      <c r="AZ85" s="8">
        <v>4.947E-2</v>
      </c>
      <c r="BA85" s="8">
        <v>38.912739999999999</v>
      </c>
      <c r="BB85" s="8">
        <v>0.29561999999999999</v>
      </c>
      <c r="BC85" s="8">
        <v>0.24782999999999999</v>
      </c>
      <c r="BD85" s="8">
        <v>17.32563</v>
      </c>
      <c r="BE85" s="8">
        <v>3.7100000000000001E-2</v>
      </c>
      <c r="BF85" s="8">
        <v>2.5409999999999999E-2</v>
      </c>
      <c r="BG85" s="8">
        <v>0.19586000000000001</v>
      </c>
      <c r="BH85" s="8">
        <v>100.0879</v>
      </c>
      <c r="BI85">
        <v>15</v>
      </c>
      <c r="BJ85" t="s">
        <v>772</v>
      </c>
    </row>
    <row r="86" spans="1:62" x14ac:dyDescent="0.2">
      <c r="A86" s="1" t="s">
        <v>919</v>
      </c>
      <c r="B86" t="s">
        <v>774</v>
      </c>
      <c r="C86" t="s">
        <v>775</v>
      </c>
      <c r="D86">
        <v>3.7661099999999998</v>
      </c>
      <c r="E86">
        <v>4.9171699999999996</v>
      </c>
      <c r="F86">
        <v>15.25403</v>
      </c>
      <c r="G86">
        <v>43.712420000000002</v>
      </c>
      <c r="H86">
        <v>1.4946600000000001</v>
      </c>
      <c r="I86">
        <v>12.398630000000001</v>
      </c>
      <c r="J86">
        <v>0.15962000000000001</v>
      </c>
      <c r="K86">
        <v>10.350009999999999</v>
      </c>
      <c r="L86">
        <v>4.2900000000000004E-3</v>
      </c>
      <c r="M86">
        <v>4.1386700000000003</v>
      </c>
      <c r="N86">
        <v>6.0510000000000001E-2</v>
      </c>
      <c r="O86">
        <f t="shared" si="1"/>
        <v>605.1</v>
      </c>
      <c r="P86">
        <v>0.57732000000000006</v>
      </c>
      <c r="Q86">
        <v>1.00475</v>
      </c>
      <c r="R86">
        <v>97.838189999999997</v>
      </c>
      <c r="S86">
        <v>90</v>
      </c>
      <c r="T86" s="1" t="s">
        <v>776</v>
      </c>
      <c r="U86" t="s">
        <v>777</v>
      </c>
      <c r="V86" t="s">
        <v>778</v>
      </c>
      <c r="W86">
        <v>43.473860000000002</v>
      </c>
      <c r="X86">
        <v>5.5329999999999997E-2</v>
      </c>
      <c r="Y86">
        <v>39.110880000000002</v>
      </c>
      <c r="Z86">
        <v>0.31664999999999999</v>
      </c>
      <c r="AA86">
        <v>0.2384</v>
      </c>
      <c r="AB86">
        <v>16.692679999999999</v>
      </c>
      <c r="AC86">
        <v>4.1849999999999998E-2</v>
      </c>
      <c r="AD86">
        <v>2.7799999999999998E-2</v>
      </c>
      <c r="AE86">
        <v>0.19889000000000001</v>
      </c>
      <c r="AF86">
        <v>100.1564</v>
      </c>
      <c r="AG86">
        <v>171</v>
      </c>
      <c r="AH86" s="1" t="s">
        <v>779</v>
      </c>
      <c r="AI86" t="s">
        <v>780</v>
      </c>
      <c r="AJ86" t="s">
        <v>781</v>
      </c>
      <c r="AK86" s="8">
        <v>41.984780000000001</v>
      </c>
      <c r="AL86" s="8">
        <v>5.2229999999999999E-2</v>
      </c>
      <c r="AM86" s="8">
        <v>38.700740000000003</v>
      </c>
      <c r="AN86" s="8">
        <v>0.27934999999999999</v>
      </c>
      <c r="AO86" s="8">
        <v>0.28666999999999998</v>
      </c>
      <c r="AP86" s="8">
        <v>18.534890000000001</v>
      </c>
      <c r="AQ86" s="8">
        <v>3.0040000000000001E-2</v>
      </c>
      <c r="AR86" s="8">
        <v>2.9479999999999999E-2</v>
      </c>
      <c r="AS86" s="8">
        <v>0.22056000000000001</v>
      </c>
      <c r="AT86" s="8">
        <v>100.1187</v>
      </c>
      <c r="AU86">
        <v>169</v>
      </c>
      <c r="AV86" s="1" t="s">
        <v>782</v>
      </c>
      <c r="AW86" t="s">
        <v>783</v>
      </c>
      <c r="AX86" t="s">
        <v>784</v>
      </c>
      <c r="AY86" s="8">
        <v>43.299430000000001</v>
      </c>
      <c r="AZ86" s="8">
        <v>4.2000000000000003E-2</v>
      </c>
      <c r="BA86" s="8">
        <v>39.799190000000003</v>
      </c>
      <c r="BB86" s="8">
        <v>0.32628000000000001</v>
      </c>
      <c r="BC86" s="8">
        <v>0.27683999999999997</v>
      </c>
      <c r="BD86" s="8">
        <v>17.990120000000001</v>
      </c>
      <c r="BE86" s="8">
        <v>3.286E-2</v>
      </c>
      <c r="BF86" s="8">
        <v>2.7009999999999999E-2</v>
      </c>
      <c r="BG86" s="8">
        <v>0.17480000000000001</v>
      </c>
      <c r="BH86" s="8">
        <v>101.96850000000001</v>
      </c>
      <c r="BI86">
        <v>173</v>
      </c>
      <c r="BJ86" t="s">
        <v>785</v>
      </c>
    </row>
    <row r="87" spans="1:62" x14ac:dyDescent="0.2">
      <c r="A87" s="1" t="s">
        <v>920</v>
      </c>
      <c r="B87" t="s">
        <v>788</v>
      </c>
      <c r="C87" t="s">
        <v>789</v>
      </c>
      <c r="D87">
        <v>3.8769</v>
      </c>
      <c r="E87">
        <v>5.3117999999999999</v>
      </c>
      <c r="F87">
        <v>15.297829999999999</v>
      </c>
      <c r="G87">
        <v>43.46622</v>
      </c>
      <c r="H87">
        <v>1.26817</v>
      </c>
      <c r="I87">
        <v>11.64594</v>
      </c>
      <c r="J87">
        <v>0.16664999999999999</v>
      </c>
      <c r="K87">
        <v>10.49067</v>
      </c>
      <c r="L87">
        <v>4.8799999999999998E-3</v>
      </c>
      <c r="M87">
        <v>3.8687100000000001</v>
      </c>
      <c r="N87">
        <v>5.5039999999999999E-2</v>
      </c>
      <c r="O87">
        <f t="shared" si="1"/>
        <v>550.4</v>
      </c>
      <c r="P87">
        <v>0.59821999999999997</v>
      </c>
      <c r="Q87">
        <v>0.94901000000000002</v>
      </c>
      <c r="R87">
        <v>97.000039999999998</v>
      </c>
      <c r="S87">
        <v>37</v>
      </c>
      <c r="T87" s="1" t="s">
        <v>790</v>
      </c>
      <c r="U87" t="s">
        <v>791</v>
      </c>
      <c r="V87" t="s">
        <v>792</v>
      </c>
      <c r="W87">
        <v>41.627029999999998</v>
      </c>
      <c r="X87">
        <v>4.7579999999999997E-2</v>
      </c>
      <c r="Y87">
        <v>38.788119999999999</v>
      </c>
      <c r="Z87">
        <v>0.35011999999999999</v>
      </c>
      <c r="AA87">
        <v>0.27661000000000002</v>
      </c>
      <c r="AB87">
        <v>18.87829</v>
      </c>
      <c r="AC87">
        <v>2.717E-2</v>
      </c>
      <c r="AD87">
        <v>4.8149999999999998E-2</v>
      </c>
      <c r="AE87">
        <v>0.19528000000000001</v>
      </c>
      <c r="AF87">
        <v>100.2384</v>
      </c>
      <c r="AG87">
        <v>75</v>
      </c>
      <c r="AH87" s="1" t="s">
        <v>793</v>
      </c>
      <c r="AI87" t="s">
        <v>794</v>
      </c>
      <c r="AJ87" t="s">
        <v>795</v>
      </c>
      <c r="AK87" s="8">
        <v>42.043819999999997</v>
      </c>
      <c r="AL87" s="8">
        <v>5.3150000000000003E-2</v>
      </c>
      <c r="AM87" s="8">
        <v>38.85904</v>
      </c>
      <c r="AN87" s="8">
        <v>0.27705000000000002</v>
      </c>
      <c r="AO87" s="8">
        <v>0.27888000000000002</v>
      </c>
      <c r="AP87" s="8">
        <v>18.62501</v>
      </c>
      <c r="AQ87" s="8">
        <v>2.7539999999999999E-2</v>
      </c>
      <c r="AR87" s="8">
        <v>2.8649999999999998E-2</v>
      </c>
      <c r="AS87" s="8">
        <v>0.19575000000000001</v>
      </c>
      <c r="AT87" s="8">
        <v>100.38890000000001</v>
      </c>
      <c r="AU87">
        <v>73</v>
      </c>
      <c r="AV87" s="1" t="s">
        <v>796</v>
      </c>
      <c r="AW87" t="s">
        <v>315</v>
      </c>
      <c r="AX87" t="s">
        <v>797</v>
      </c>
      <c r="AY87" s="8">
        <v>40.918390000000002</v>
      </c>
      <c r="AZ87" s="8">
        <v>5.4550000000000001E-2</v>
      </c>
      <c r="BA87" s="8">
        <v>37.979500000000002</v>
      </c>
      <c r="BB87" s="8">
        <v>0.27645999999999998</v>
      </c>
      <c r="BC87" s="8">
        <v>0.25971</v>
      </c>
      <c r="BD87" s="8">
        <v>18.677769999999999</v>
      </c>
      <c r="BE87" s="8">
        <v>2.2890000000000001E-2</v>
      </c>
      <c r="BF87" s="8">
        <v>3.3770000000000001E-2</v>
      </c>
      <c r="BG87" s="8">
        <v>0.17587</v>
      </c>
      <c r="BH87" s="8">
        <v>98.398929999999993</v>
      </c>
      <c r="BI87">
        <v>77</v>
      </c>
      <c r="BJ87" t="s">
        <v>798</v>
      </c>
    </row>
    <row r="88" spans="1:62" x14ac:dyDescent="0.2">
      <c r="A88" s="1" t="s">
        <v>921</v>
      </c>
      <c r="AK88" s="8"/>
      <c r="AL88" s="8"/>
      <c r="AM88" s="8"/>
      <c r="AN88" s="8"/>
      <c r="AO88" s="8"/>
      <c r="AP88" s="8"/>
      <c r="AQ88" s="8"/>
      <c r="AR88" s="8"/>
      <c r="AS88" s="8"/>
      <c r="AT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spans="1:62" x14ac:dyDescent="0.2">
      <c r="A89" s="1" t="s">
        <v>924</v>
      </c>
      <c r="AK89" s="8"/>
      <c r="AL89" s="8"/>
      <c r="AM89" s="8"/>
      <c r="AN89" s="8"/>
      <c r="AO89" s="8"/>
      <c r="AP89" s="8"/>
      <c r="AQ89" s="8"/>
      <c r="AR89" s="8"/>
      <c r="AS89" s="8"/>
      <c r="AT89" s="8"/>
      <c r="AY89" s="8"/>
      <c r="AZ89" s="8"/>
      <c r="BA89" s="8"/>
      <c r="BB89" s="8"/>
      <c r="BC89" s="8"/>
      <c r="BD89" s="8"/>
      <c r="BE89" s="8"/>
      <c r="BF89" s="8"/>
      <c r="BG89" s="8"/>
      <c r="BH89" s="8"/>
    </row>
    <row r="90" spans="1:62" x14ac:dyDescent="0.2">
      <c r="A90" s="1" t="s">
        <v>927</v>
      </c>
      <c r="AK90" s="8"/>
      <c r="AL90" s="8"/>
      <c r="AM90" s="8"/>
      <c r="AN90" s="8"/>
      <c r="AO90" s="8"/>
      <c r="AP90" s="8"/>
      <c r="AQ90" s="8"/>
      <c r="AR90" s="8"/>
      <c r="AS90" s="8"/>
      <c r="AT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spans="1:62" x14ac:dyDescent="0.2">
      <c r="A91" s="1" t="s">
        <v>928</v>
      </c>
      <c r="B91" t="s">
        <v>801</v>
      </c>
      <c r="C91" t="s">
        <v>802</v>
      </c>
      <c r="D91">
        <v>3.5852599999999999</v>
      </c>
      <c r="E91">
        <v>7.4937199999999997</v>
      </c>
      <c r="F91">
        <v>15.02675</v>
      </c>
      <c r="G91">
        <v>42.83428</v>
      </c>
      <c r="H91">
        <v>1.46149</v>
      </c>
      <c r="I91">
        <v>10.89175</v>
      </c>
      <c r="J91">
        <v>0.15626000000000001</v>
      </c>
      <c r="K91">
        <v>11.052860000000001</v>
      </c>
      <c r="L91">
        <v>1.1650000000000001E-2</v>
      </c>
      <c r="M91">
        <v>3.6419800000000002</v>
      </c>
      <c r="N91">
        <v>7.3039999999999994E-2</v>
      </c>
      <c r="O91">
        <f t="shared" si="1"/>
        <v>730.4</v>
      </c>
      <c r="P91">
        <v>0.56527000000000005</v>
      </c>
      <c r="Q91">
        <v>1.07483</v>
      </c>
      <c r="R91">
        <v>97.869140000000002</v>
      </c>
      <c r="S91">
        <v>26</v>
      </c>
      <c r="T91" s="1" t="s">
        <v>803</v>
      </c>
      <c r="U91" t="s">
        <v>387</v>
      </c>
      <c r="V91" t="s">
        <v>804</v>
      </c>
      <c r="W91">
        <v>42.524940000000001</v>
      </c>
      <c r="X91">
        <v>5.8999999999999997E-2</v>
      </c>
      <c r="Y91">
        <v>38.820680000000003</v>
      </c>
      <c r="Z91">
        <v>0.30070999999999998</v>
      </c>
      <c r="AA91">
        <v>0.26367000000000002</v>
      </c>
      <c r="AB91">
        <v>17.99926</v>
      </c>
      <c r="AC91">
        <v>3.1730000000000001E-2</v>
      </c>
      <c r="AD91">
        <v>3.6380000000000003E-2</v>
      </c>
      <c r="AE91">
        <v>0.18326000000000001</v>
      </c>
      <c r="AF91">
        <v>100.2196</v>
      </c>
      <c r="AG91">
        <v>46</v>
      </c>
      <c r="AH91" s="1" t="s">
        <v>805</v>
      </c>
      <c r="AI91" t="s">
        <v>222</v>
      </c>
      <c r="AJ91" t="s">
        <v>806</v>
      </c>
      <c r="AK91" s="8">
        <v>42.530119999999997</v>
      </c>
      <c r="AL91" s="8">
        <v>5.5309999999999998E-2</v>
      </c>
      <c r="AM91" s="8">
        <v>38.753230000000002</v>
      </c>
      <c r="AN91" s="8">
        <v>0.27804000000000001</v>
      </c>
      <c r="AO91" s="8">
        <v>0.24684</v>
      </c>
      <c r="AP91" s="8">
        <v>18.055599999999998</v>
      </c>
      <c r="AQ91" s="8">
        <v>2.9319999999999999E-2</v>
      </c>
      <c r="AR91" s="8">
        <v>2.2190000000000001E-2</v>
      </c>
      <c r="AS91" s="8">
        <v>0.19095000000000001</v>
      </c>
      <c r="AT91" s="8">
        <v>100.16160000000001</v>
      </c>
      <c r="AU91">
        <v>44</v>
      </c>
      <c r="AV91" s="1" t="s">
        <v>807</v>
      </c>
      <c r="AW91" t="s">
        <v>699</v>
      </c>
      <c r="AX91" t="s">
        <v>808</v>
      </c>
      <c r="AY91" s="8">
        <v>44.321800000000003</v>
      </c>
      <c r="AZ91" s="8">
        <v>5.5259999999999997E-2</v>
      </c>
      <c r="BA91" s="8">
        <v>39.669580000000003</v>
      </c>
      <c r="BB91" s="8">
        <v>0.33074999999999999</v>
      </c>
      <c r="BC91" s="8">
        <v>0.25730999999999998</v>
      </c>
      <c r="BD91" s="8">
        <v>16.114339999999999</v>
      </c>
      <c r="BE91" s="8">
        <v>3.9870000000000003E-2</v>
      </c>
      <c r="BF91" s="8">
        <v>3.1469999999999998E-2</v>
      </c>
      <c r="BG91" s="8">
        <v>0.22969000000000001</v>
      </c>
      <c r="BH91" s="8">
        <v>101.0501</v>
      </c>
      <c r="BI91">
        <v>51</v>
      </c>
      <c r="BJ91" t="s">
        <v>809</v>
      </c>
    </row>
    <row r="92" spans="1:62" x14ac:dyDescent="0.2">
      <c r="A92" s="1" t="s">
        <v>929</v>
      </c>
      <c r="B92" t="s">
        <v>265</v>
      </c>
      <c r="C92" t="s">
        <v>811</v>
      </c>
      <c r="D92">
        <v>3.6083699999999999</v>
      </c>
      <c r="E92">
        <v>5.4943999999999997</v>
      </c>
      <c r="F92">
        <v>15.10389</v>
      </c>
      <c r="G92">
        <v>43.372810000000001</v>
      </c>
      <c r="H92">
        <v>1.4737499999999999</v>
      </c>
      <c r="I92">
        <v>12.02271</v>
      </c>
      <c r="J92">
        <v>0.1762</v>
      </c>
      <c r="K92">
        <v>11.07405</v>
      </c>
      <c r="L92">
        <v>6.9199999999999999E-3</v>
      </c>
      <c r="M92">
        <v>3.96116</v>
      </c>
      <c r="N92">
        <v>7.0660000000000001E-2</v>
      </c>
      <c r="O92">
        <f t="shared" si="1"/>
        <v>706.6</v>
      </c>
      <c r="P92">
        <v>0.59699000000000002</v>
      </c>
      <c r="Q92">
        <v>1.09867</v>
      </c>
      <c r="R92">
        <v>98.060599999999994</v>
      </c>
      <c r="S92">
        <v>23</v>
      </c>
      <c r="T92" s="1" t="s">
        <v>812</v>
      </c>
      <c r="U92" t="s">
        <v>372</v>
      </c>
      <c r="V92" t="s">
        <v>813</v>
      </c>
      <c r="W92">
        <v>42.554839999999999</v>
      </c>
      <c r="X92">
        <v>5.0180000000000002E-2</v>
      </c>
      <c r="Y92">
        <v>38.705570000000002</v>
      </c>
      <c r="Z92">
        <v>0.30958000000000002</v>
      </c>
      <c r="AA92">
        <v>0.26190000000000002</v>
      </c>
      <c r="AB92">
        <v>18.146439999999998</v>
      </c>
      <c r="AC92">
        <v>3.3860000000000001E-2</v>
      </c>
      <c r="AD92">
        <v>2.734E-2</v>
      </c>
      <c r="AE92">
        <v>0.19814000000000001</v>
      </c>
      <c r="AF92">
        <v>100.28789999999999</v>
      </c>
      <c r="AG92">
        <v>48</v>
      </c>
      <c r="AH92" s="1" t="s">
        <v>814</v>
      </c>
      <c r="AI92" t="s">
        <v>222</v>
      </c>
      <c r="AJ92" t="s">
        <v>806</v>
      </c>
      <c r="AK92" s="8">
        <v>42.530119999999997</v>
      </c>
      <c r="AL92" s="8">
        <v>5.5309999999999998E-2</v>
      </c>
      <c r="AM92" s="8">
        <v>38.753230000000002</v>
      </c>
      <c r="AN92" s="8">
        <v>0.27804000000000001</v>
      </c>
      <c r="AO92" s="8">
        <v>0.24684</v>
      </c>
      <c r="AP92" s="8">
        <v>18.055599999999998</v>
      </c>
      <c r="AQ92" s="8">
        <v>2.9319999999999999E-2</v>
      </c>
      <c r="AR92" s="8">
        <v>2.2190000000000001E-2</v>
      </c>
      <c r="AS92" s="8">
        <v>0.19095000000000001</v>
      </c>
      <c r="AT92" s="8">
        <v>100.16160000000001</v>
      </c>
      <c r="AU92">
        <v>44</v>
      </c>
      <c r="AV92" s="1" t="s">
        <v>807</v>
      </c>
      <c r="AW92" t="s">
        <v>699</v>
      </c>
      <c r="AX92" t="s">
        <v>808</v>
      </c>
      <c r="AY92" s="8">
        <v>44.321800000000003</v>
      </c>
      <c r="AZ92" s="8">
        <v>5.5259999999999997E-2</v>
      </c>
      <c r="BA92" s="8">
        <v>39.669580000000003</v>
      </c>
      <c r="BB92" s="8">
        <v>0.33074999999999999</v>
      </c>
      <c r="BC92" s="8">
        <v>0.25730999999999998</v>
      </c>
      <c r="BD92" s="8">
        <v>16.114339999999999</v>
      </c>
      <c r="BE92" s="8">
        <v>3.9870000000000003E-2</v>
      </c>
      <c r="BF92" s="8">
        <v>3.1469999999999998E-2</v>
      </c>
      <c r="BG92" s="8">
        <v>0.22969000000000001</v>
      </c>
      <c r="BH92" s="8">
        <v>101.0501</v>
      </c>
      <c r="BI92">
        <v>51</v>
      </c>
      <c r="BJ92" t="s">
        <v>809</v>
      </c>
    </row>
    <row r="93" spans="1:62" x14ac:dyDescent="0.2">
      <c r="A93" s="1" t="s">
        <v>930</v>
      </c>
      <c r="B93" t="s">
        <v>818</v>
      </c>
      <c r="C93" t="s">
        <v>819</v>
      </c>
      <c r="D93">
        <v>3.8763800000000002</v>
      </c>
      <c r="E93">
        <v>5.3506</v>
      </c>
      <c r="F93">
        <v>15.509399999999999</v>
      </c>
      <c r="G93">
        <v>42.813450000000003</v>
      </c>
      <c r="H93">
        <v>1.4683600000000001</v>
      </c>
      <c r="I93">
        <v>11.962630000000001</v>
      </c>
      <c r="J93">
        <v>0.16397</v>
      </c>
      <c r="K93">
        <v>11.04684</v>
      </c>
      <c r="L93">
        <v>1.2160000000000001E-2</v>
      </c>
      <c r="M93">
        <v>4.0158300000000002</v>
      </c>
      <c r="N93">
        <v>6.2230000000000001E-2</v>
      </c>
      <c r="O93">
        <f t="shared" si="1"/>
        <v>622.29999999999995</v>
      </c>
      <c r="P93">
        <v>0.55854000000000004</v>
      </c>
      <c r="Q93">
        <v>1.08971</v>
      </c>
      <c r="R93">
        <v>97.930109999999999</v>
      </c>
      <c r="S93">
        <v>20</v>
      </c>
      <c r="T93" s="1" t="s">
        <v>820</v>
      </c>
      <c r="U93" t="s">
        <v>237</v>
      </c>
      <c r="V93" t="s">
        <v>821</v>
      </c>
      <c r="W93">
        <v>41.939959999999999</v>
      </c>
      <c r="X93">
        <v>0.14605000000000001</v>
      </c>
      <c r="Y93">
        <v>38.711469999999998</v>
      </c>
      <c r="Z93">
        <v>0.37089</v>
      </c>
      <c r="AA93">
        <v>0.26438</v>
      </c>
      <c r="AB93">
        <v>18.234639999999999</v>
      </c>
      <c r="AC93">
        <v>3.2620000000000003E-2</v>
      </c>
      <c r="AD93">
        <v>5.6160000000000002E-2</v>
      </c>
      <c r="AE93">
        <v>0.18815000000000001</v>
      </c>
      <c r="AF93">
        <v>99.944329999999994</v>
      </c>
      <c r="AG93">
        <v>50</v>
      </c>
      <c r="AH93" s="1" t="s">
        <v>822</v>
      </c>
      <c r="AI93" t="s">
        <v>222</v>
      </c>
      <c r="AJ93" t="s">
        <v>806</v>
      </c>
      <c r="AK93" s="8">
        <v>42.530119999999997</v>
      </c>
      <c r="AL93" s="8">
        <v>5.5309999999999998E-2</v>
      </c>
      <c r="AM93" s="8">
        <v>38.753230000000002</v>
      </c>
      <c r="AN93" s="8">
        <v>0.27804000000000001</v>
      </c>
      <c r="AO93" s="8">
        <v>0.24684</v>
      </c>
      <c r="AP93" s="8">
        <v>18.055599999999998</v>
      </c>
      <c r="AQ93" s="8">
        <v>2.9319999999999999E-2</v>
      </c>
      <c r="AR93" s="8">
        <v>2.2190000000000001E-2</v>
      </c>
      <c r="AS93" s="8">
        <v>0.19095000000000001</v>
      </c>
      <c r="AT93" s="8">
        <v>100.16160000000001</v>
      </c>
      <c r="AU93">
        <v>44</v>
      </c>
      <c r="AV93" s="1" t="s">
        <v>807</v>
      </c>
      <c r="AW93" t="s">
        <v>699</v>
      </c>
      <c r="AX93" t="s">
        <v>808</v>
      </c>
      <c r="AY93" s="8">
        <v>44.321800000000003</v>
      </c>
      <c r="AZ93" s="8">
        <v>5.5259999999999997E-2</v>
      </c>
      <c r="BA93" s="8">
        <v>39.669580000000003</v>
      </c>
      <c r="BB93" s="8">
        <v>0.33074999999999999</v>
      </c>
      <c r="BC93" s="8">
        <v>0.25730999999999998</v>
      </c>
      <c r="BD93" s="8">
        <v>16.114339999999999</v>
      </c>
      <c r="BE93" s="8">
        <v>3.9870000000000003E-2</v>
      </c>
      <c r="BF93" s="8">
        <v>3.1469999999999998E-2</v>
      </c>
      <c r="BG93" s="8">
        <v>0.22969000000000001</v>
      </c>
      <c r="BH93" s="8">
        <v>101.0501</v>
      </c>
      <c r="BI93">
        <v>51</v>
      </c>
      <c r="BJ93" t="s">
        <v>809</v>
      </c>
    </row>
    <row r="94" spans="1:62" x14ac:dyDescent="0.2">
      <c r="A94" s="1" t="s">
        <v>932</v>
      </c>
      <c r="AK94" s="8"/>
      <c r="AL94" s="8"/>
      <c r="AM94" s="8"/>
      <c r="AN94" s="8"/>
      <c r="AO94" s="8"/>
      <c r="AP94" s="8"/>
      <c r="AQ94" s="8"/>
      <c r="AR94" s="8"/>
      <c r="AS94" s="8"/>
      <c r="AT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spans="1:62" x14ac:dyDescent="0.2">
      <c r="A95" s="1" t="s">
        <v>933</v>
      </c>
      <c r="AK95" s="8"/>
      <c r="AL95" s="8"/>
      <c r="AM95" s="8"/>
      <c r="AN95" s="8"/>
      <c r="AO95" s="8"/>
      <c r="AP95" s="8"/>
      <c r="AQ95" s="8"/>
      <c r="AR95" s="8"/>
      <c r="AS95" s="8"/>
      <c r="AT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spans="1:62" x14ac:dyDescent="0.2">
      <c r="A96" s="1" t="s">
        <v>934</v>
      </c>
      <c r="AK96" s="8"/>
      <c r="AL96" s="8"/>
      <c r="AM96" s="8"/>
      <c r="AN96" s="8"/>
      <c r="AO96" s="8"/>
      <c r="AP96" s="8"/>
      <c r="AQ96" s="8"/>
      <c r="AR96" s="8"/>
      <c r="AS96" s="8"/>
      <c r="AT96" s="8"/>
      <c r="AY96" s="8"/>
      <c r="AZ96" s="8"/>
      <c r="BA96" s="8"/>
      <c r="BB96" s="8"/>
      <c r="BC96" s="8"/>
      <c r="BD96" s="8"/>
      <c r="BE96" s="8"/>
      <c r="BF96" s="8"/>
      <c r="BG96" s="8"/>
      <c r="BH96" s="8"/>
    </row>
    <row r="97" spans="1:62" x14ac:dyDescent="0.2">
      <c r="A97" s="1" t="s">
        <v>935</v>
      </c>
      <c r="B97" t="s">
        <v>349</v>
      </c>
      <c r="C97" t="s">
        <v>825</v>
      </c>
      <c r="D97">
        <v>3.6361400000000001</v>
      </c>
      <c r="E97">
        <v>5.0547800000000001</v>
      </c>
      <c r="F97">
        <v>15.697710000000001</v>
      </c>
      <c r="G97">
        <v>42.820210000000003</v>
      </c>
      <c r="H97">
        <v>1.43727</v>
      </c>
      <c r="I97">
        <v>12.25234</v>
      </c>
      <c r="J97">
        <v>0.161</v>
      </c>
      <c r="K97">
        <v>10.772030000000001</v>
      </c>
      <c r="L97">
        <v>1.585E-2</v>
      </c>
      <c r="M97">
        <v>4.0611899999999999</v>
      </c>
      <c r="N97">
        <v>5.7959999999999998E-2</v>
      </c>
      <c r="O97">
        <f t="shared" si="1"/>
        <v>579.6</v>
      </c>
      <c r="P97">
        <v>0.56059999999999999</v>
      </c>
      <c r="Q97">
        <v>0.95601999999999998</v>
      </c>
      <c r="R97">
        <v>97.483109999999996</v>
      </c>
      <c r="S97">
        <v>24</v>
      </c>
      <c r="T97" s="1" t="s">
        <v>826</v>
      </c>
      <c r="U97" t="s">
        <v>387</v>
      </c>
      <c r="V97" t="s">
        <v>804</v>
      </c>
      <c r="W97">
        <v>42.524940000000001</v>
      </c>
      <c r="X97">
        <v>5.8999999999999997E-2</v>
      </c>
      <c r="Y97">
        <v>38.820680000000003</v>
      </c>
      <c r="Z97">
        <v>0.30070999999999998</v>
      </c>
      <c r="AA97">
        <v>0.26367000000000002</v>
      </c>
      <c r="AB97">
        <v>17.99926</v>
      </c>
      <c r="AC97">
        <v>3.1730000000000001E-2</v>
      </c>
      <c r="AD97">
        <v>3.6380000000000003E-2</v>
      </c>
      <c r="AE97">
        <v>0.18326000000000001</v>
      </c>
      <c r="AF97">
        <v>100.2196</v>
      </c>
      <c r="AG97">
        <v>46</v>
      </c>
      <c r="AH97" s="1" t="s">
        <v>805</v>
      </c>
      <c r="AI97" t="s">
        <v>222</v>
      </c>
      <c r="AJ97" t="s">
        <v>806</v>
      </c>
      <c r="AK97" s="8">
        <v>42.530119999999997</v>
      </c>
      <c r="AL97" s="8">
        <v>5.5309999999999998E-2</v>
      </c>
      <c r="AM97" s="8">
        <v>38.753230000000002</v>
      </c>
      <c r="AN97" s="8">
        <v>0.27804000000000001</v>
      </c>
      <c r="AO97" s="8">
        <v>0.24684</v>
      </c>
      <c r="AP97" s="8">
        <v>18.055599999999998</v>
      </c>
      <c r="AQ97" s="8">
        <v>2.9319999999999999E-2</v>
      </c>
      <c r="AR97" s="8">
        <v>2.2190000000000001E-2</v>
      </c>
      <c r="AS97" s="8">
        <v>0.19095000000000001</v>
      </c>
      <c r="AT97" s="8">
        <v>100.16160000000001</v>
      </c>
      <c r="AU97">
        <v>44</v>
      </c>
      <c r="AV97" s="1" t="s">
        <v>807</v>
      </c>
      <c r="AW97" t="s">
        <v>699</v>
      </c>
      <c r="AX97" t="s">
        <v>808</v>
      </c>
      <c r="AY97" s="8">
        <v>44.321800000000003</v>
      </c>
      <c r="AZ97" s="8">
        <v>5.5259999999999997E-2</v>
      </c>
      <c r="BA97" s="8">
        <v>39.669580000000003</v>
      </c>
      <c r="BB97" s="8">
        <v>0.33074999999999999</v>
      </c>
      <c r="BC97" s="8">
        <v>0.25730999999999998</v>
      </c>
      <c r="BD97" s="8">
        <v>16.114339999999999</v>
      </c>
      <c r="BE97" s="8">
        <v>3.9870000000000003E-2</v>
      </c>
      <c r="BF97" s="8">
        <v>3.1469999999999998E-2</v>
      </c>
      <c r="BG97" s="8">
        <v>0.22969000000000001</v>
      </c>
      <c r="BH97" s="8">
        <v>101.0501</v>
      </c>
      <c r="BI97">
        <v>51</v>
      </c>
      <c r="BJ97" t="s">
        <v>809</v>
      </c>
    </row>
    <row r="98" spans="1:62" x14ac:dyDescent="0.2">
      <c r="A98" s="1" t="s">
        <v>936</v>
      </c>
      <c r="B98" t="s">
        <v>192</v>
      </c>
      <c r="C98" t="s">
        <v>829</v>
      </c>
      <c r="D98">
        <v>3.9311500000000001</v>
      </c>
      <c r="E98">
        <v>5.1888199999999998</v>
      </c>
      <c r="F98">
        <v>15.65001</v>
      </c>
      <c r="G98">
        <v>45.453719999999997</v>
      </c>
      <c r="H98">
        <v>1.1675800000000001</v>
      </c>
      <c r="I98">
        <v>10.39315</v>
      </c>
      <c r="J98">
        <v>0.20599000000000001</v>
      </c>
      <c r="K98">
        <v>11.69839</v>
      </c>
      <c r="L98">
        <v>1.001E-2</v>
      </c>
      <c r="M98">
        <v>3.7574299999999998</v>
      </c>
      <c r="N98">
        <v>5.0270000000000002E-2</v>
      </c>
      <c r="O98">
        <f t="shared" si="1"/>
        <v>502.70000000000005</v>
      </c>
      <c r="P98">
        <v>0.46222000000000002</v>
      </c>
      <c r="Q98">
        <v>0.77976999999999996</v>
      </c>
      <c r="R98">
        <v>98.748500000000007</v>
      </c>
      <c r="S98">
        <v>10</v>
      </c>
      <c r="T98" s="1" t="s">
        <v>830</v>
      </c>
      <c r="U98" t="s">
        <v>116</v>
      </c>
      <c r="V98" t="s">
        <v>831</v>
      </c>
      <c r="W98">
        <v>40.737229999999997</v>
      </c>
      <c r="X98">
        <v>4.1959999999999997E-2</v>
      </c>
      <c r="Y98">
        <v>38.648739999999997</v>
      </c>
      <c r="Z98">
        <v>0.30351</v>
      </c>
      <c r="AA98">
        <v>0.33745000000000003</v>
      </c>
      <c r="AB98">
        <v>20.636559999999999</v>
      </c>
      <c r="AC98">
        <v>2.358E-2</v>
      </c>
      <c r="AD98">
        <v>4.7329999999999997E-2</v>
      </c>
      <c r="AE98">
        <v>0.11516</v>
      </c>
      <c r="AF98">
        <v>100.89149999999999</v>
      </c>
      <c r="AG98">
        <v>19</v>
      </c>
      <c r="AH98" s="1" t="s">
        <v>832</v>
      </c>
      <c r="AI98" t="s">
        <v>102</v>
      </c>
      <c r="AJ98" t="s">
        <v>833</v>
      </c>
      <c r="AK98" s="8">
        <v>40.684480000000001</v>
      </c>
      <c r="AL98" s="8">
        <v>4.7690000000000003E-2</v>
      </c>
      <c r="AM98" s="8">
        <v>38.376980000000003</v>
      </c>
      <c r="AN98" s="8">
        <v>0.27298</v>
      </c>
      <c r="AO98" s="8">
        <v>0.31724999999999998</v>
      </c>
      <c r="AP98" s="8">
        <v>20.687539999999998</v>
      </c>
      <c r="AQ98" s="8">
        <v>2.6069999999999999E-2</v>
      </c>
      <c r="AR98" s="8">
        <v>2.928E-2</v>
      </c>
      <c r="AS98" s="8">
        <v>0.11476</v>
      </c>
      <c r="AT98" s="8">
        <v>100.557</v>
      </c>
      <c r="AU98">
        <v>16</v>
      </c>
      <c r="AV98" s="1" t="s">
        <v>834</v>
      </c>
      <c r="AW98" t="s">
        <v>265</v>
      </c>
      <c r="AX98" t="s">
        <v>835</v>
      </c>
      <c r="AY98" s="8">
        <v>42.384180000000001</v>
      </c>
      <c r="AZ98" s="8">
        <v>3.814E-2</v>
      </c>
      <c r="BA98" s="8">
        <v>38.929609999999997</v>
      </c>
      <c r="BB98" s="8">
        <v>0.35260999999999998</v>
      </c>
      <c r="BC98" s="8">
        <v>0.26651000000000002</v>
      </c>
      <c r="BD98" s="8">
        <v>17.77814</v>
      </c>
      <c r="BE98" s="8">
        <v>3.1419999999999997E-2</v>
      </c>
      <c r="BF98" s="8">
        <v>1.6740000000000001E-2</v>
      </c>
      <c r="BG98" s="8">
        <v>0.20466000000000001</v>
      </c>
      <c r="BH98" s="8">
        <v>100.002</v>
      </c>
      <c r="BI98">
        <v>23</v>
      </c>
      <c r="BJ98" t="s">
        <v>836</v>
      </c>
    </row>
    <row r="99" spans="1:62" x14ac:dyDescent="0.2">
      <c r="A99" s="1" t="s">
        <v>937</v>
      </c>
      <c r="AK99" s="8"/>
      <c r="AL99" s="8"/>
      <c r="AM99" s="8"/>
      <c r="AN99" s="8"/>
      <c r="AO99" s="8"/>
      <c r="AP99" s="8"/>
      <c r="AQ99" s="8"/>
      <c r="AR99" s="8"/>
      <c r="AS99" s="8"/>
      <c r="AT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spans="1:62" x14ac:dyDescent="0.2">
      <c r="A100" s="1" t="s">
        <v>938</v>
      </c>
      <c r="B100" t="s">
        <v>764</v>
      </c>
      <c r="C100" t="s">
        <v>839</v>
      </c>
      <c r="D100">
        <v>3.8951899999999999</v>
      </c>
      <c r="E100">
        <v>5.0737199999999998</v>
      </c>
      <c r="F100">
        <v>15.719849999999999</v>
      </c>
      <c r="G100">
        <v>43.495570000000001</v>
      </c>
      <c r="H100">
        <v>1.3299000000000001</v>
      </c>
      <c r="I100">
        <v>10.565759999999999</v>
      </c>
      <c r="J100">
        <v>0.22165000000000001</v>
      </c>
      <c r="K100">
        <v>11.578419999999999</v>
      </c>
      <c r="L100">
        <v>1.0000000000000001E-5</v>
      </c>
      <c r="M100">
        <v>4.1656500000000003</v>
      </c>
      <c r="N100">
        <v>5.3039999999999997E-2</v>
      </c>
      <c r="O100">
        <f t="shared" si="1"/>
        <v>530.4</v>
      </c>
      <c r="P100">
        <v>0.57430999999999999</v>
      </c>
      <c r="Q100">
        <v>0.97160999999999997</v>
      </c>
      <c r="R100">
        <v>97.644679999999994</v>
      </c>
      <c r="S100">
        <v>11</v>
      </c>
      <c r="T100" s="1" t="s">
        <v>840</v>
      </c>
      <c r="U100" t="s">
        <v>278</v>
      </c>
      <c r="V100" t="s">
        <v>841</v>
      </c>
      <c r="W100">
        <v>40.335979999999999</v>
      </c>
      <c r="X100">
        <v>5.0479999999999997E-2</v>
      </c>
      <c r="Y100">
        <v>38.094320000000003</v>
      </c>
      <c r="Z100">
        <v>0.27733999999999998</v>
      </c>
      <c r="AA100">
        <v>0.33646999999999999</v>
      </c>
      <c r="AB100">
        <v>20.56335</v>
      </c>
      <c r="AC100">
        <v>2.0670000000000001E-2</v>
      </c>
      <c r="AD100">
        <v>4.4690000000000001E-2</v>
      </c>
      <c r="AE100">
        <v>9.8479999999999998E-2</v>
      </c>
      <c r="AF100">
        <v>99.821780000000004</v>
      </c>
      <c r="AG100">
        <v>21</v>
      </c>
      <c r="AH100" s="1" t="s">
        <v>842</v>
      </c>
      <c r="AI100" t="s">
        <v>102</v>
      </c>
      <c r="AJ100" t="s">
        <v>833</v>
      </c>
      <c r="AK100" s="8">
        <v>40.684480000000001</v>
      </c>
      <c r="AL100" s="8">
        <v>4.7690000000000003E-2</v>
      </c>
      <c r="AM100" s="8">
        <v>38.376980000000003</v>
      </c>
      <c r="AN100" s="8">
        <v>0.27298</v>
      </c>
      <c r="AO100" s="8">
        <v>0.31724999999999998</v>
      </c>
      <c r="AP100" s="8">
        <v>20.687539999999998</v>
      </c>
      <c r="AQ100" s="8">
        <v>2.6069999999999999E-2</v>
      </c>
      <c r="AR100" s="8">
        <v>2.928E-2</v>
      </c>
      <c r="AS100" s="8">
        <v>0.11476</v>
      </c>
      <c r="AT100" s="8">
        <v>100.557</v>
      </c>
      <c r="AU100">
        <v>16</v>
      </c>
      <c r="AV100" s="1" t="s">
        <v>834</v>
      </c>
      <c r="AW100" t="s">
        <v>265</v>
      </c>
      <c r="AX100" t="s">
        <v>835</v>
      </c>
      <c r="AY100" s="8">
        <v>42.384180000000001</v>
      </c>
      <c r="AZ100" s="8">
        <v>3.814E-2</v>
      </c>
      <c r="BA100" s="8">
        <v>38.929609999999997</v>
      </c>
      <c r="BB100" s="8">
        <v>0.35260999999999998</v>
      </c>
      <c r="BC100" s="8">
        <v>0.26651000000000002</v>
      </c>
      <c r="BD100" s="8">
        <v>17.77814</v>
      </c>
      <c r="BE100" s="8">
        <v>3.1419999999999997E-2</v>
      </c>
      <c r="BF100" s="8">
        <v>1.6740000000000001E-2</v>
      </c>
      <c r="BG100" s="8">
        <v>0.20466000000000001</v>
      </c>
      <c r="BH100" s="8">
        <v>100.002</v>
      </c>
      <c r="BI100">
        <v>23</v>
      </c>
      <c r="BJ100" t="s">
        <v>836</v>
      </c>
    </row>
    <row r="101" spans="1:62" x14ac:dyDescent="0.2">
      <c r="A101" s="1" t="s">
        <v>939</v>
      </c>
      <c r="B101" t="s">
        <v>169</v>
      </c>
      <c r="C101" t="s">
        <v>846</v>
      </c>
      <c r="D101">
        <v>3.9487700000000001</v>
      </c>
      <c r="E101">
        <v>5.5424199999999999</v>
      </c>
      <c r="F101">
        <v>15.5692</v>
      </c>
      <c r="G101">
        <v>43.375480000000003</v>
      </c>
      <c r="H101">
        <v>1.29358</v>
      </c>
      <c r="I101">
        <v>11.60141</v>
      </c>
      <c r="J101">
        <v>0.15842000000000001</v>
      </c>
      <c r="K101">
        <v>10.82057</v>
      </c>
      <c r="L101">
        <v>1.0109999999999999E-2</v>
      </c>
      <c r="M101">
        <v>4.2750899999999996</v>
      </c>
      <c r="N101">
        <v>5.6730000000000003E-2</v>
      </c>
      <c r="O101">
        <f t="shared" si="1"/>
        <v>567.30000000000007</v>
      </c>
      <c r="P101">
        <v>0.54635</v>
      </c>
      <c r="Q101">
        <v>0.97158</v>
      </c>
      <c r="R101">
        <v>98.169700000000006</v>
      </c>
      <c r="S101">
        <v>13</v>
      </c>
      <c r="T101" s="1" t="s">
        <v>847</v>
      </c>
      <c r="U101" t="s">
        <v>848</v>
      </c>
      <c r="V101" t="s">
        <v>849</v>
      </c>
      <c r="W101">
        <v>42.773919999999997</v>
      </c>
      <c r="X101">
        <v>4.5199999999999997E-2</v>
      </c>
      <c r="Y101">
        <v>38.74136</v>
      </c>
      <c r="Z101">
        <v>0.28552</v>
      </c>
      <c r="AA101">
        <v>0.24435999999999999</v>
      </c>
      <c r="AB101">
        <v>18.197859999999999</v>
      </c>
      <c r="AC101">
        <v>3.2599999999999997E-2</v>
      </c>
      <c r="AD101">
        <v>4.1709999999999997E-2</v>
      </c>
      <c r="AE101">
        <v>0.20688999999999999</v>
      </c>
      <c r="AF101">
        <v>100.5694</v>
      </c>
      <c r="AG101">
        <v>27</v>
      </c>
      <c r="AH101" s="1" t="s">
        <v>850</v>
      </c>
      <c r="AI101" t="s">
        <v>851</v>
      </c>
      <c r="AJ101" t="s">
        <v>852</v>
      </c>
      <c r="AK101" s="8">
        <v>43.112789999999997</v>
      </c>
      <c r="AL101" s="8">
        <v>4.1110000000000001E-2</v>
      </c>
      <c r="AM101" s="8">
        <v>39.040599999999998</v>
      </c>
      <c r="AN101" s="8">
        <v>0.26743</v>
      </c>
      <c r="AO101" s="8">
        <v>0.25617000000000001</v>
      </c>
      <c r="AP101" s="8">
        <v>17.906849999999999</v>
      </c>
      <c r="AQ101" s="8">
        <v>3.27E-2</v>
      </c>
      <c r="AR101" s="8">
        <v>2.1270000000000001E-2</v>
      </c>
      <c r="AS101" s="8">
        <v>0.18529999999999999</v>
      </c>
      <c r="AT101" s="8">
        <v>100.8642</v>
      </c>
      <c r="AU101">
        <v>25</v>
      </c>
      <c r="AV101" s="1" t="s">
        <v>853</v>
      </c>
      <c r="AW101" t="s">
        <v>441</v>
      </c>
      <c r="AX101" t="s">
        <v>854</v>
      </c>
      <c r="AY101" s="8">
        <v>43.264760000000003</v>
      </c>
      <c r="AZ101" s="8">
        <v>4.7379999999999999E-2</v>
      </c>
      <c r="BA101" s="8">
        <v>39.140590000000003</v>
      </c>
      <c r="BB101" s="8">
        <v>0.31985999999999998</v>
      </c>
      <c r="BC101" s="8">
        <v>0.26757999999999998</v>
      </c>
      <c r="BD101" s="8">
        <v>17.464839999999999</v>
      </c>
      <c r="BE101" s="8">
        <v>3.5020000000000003E-2</v>
      </c>
      <c r="BF101" s="8">
        <v>2.8250000000000001E-2</v>
      </c>
      <c r="BG101" s="8">
        <v>0.18939</v>
      </c>
      <c r="BH101" s="8">
        <v>100.7577</v>
      </c>
      <c r="BI101">
        <v>29</v>
      </c>
      <c r="BJ101" t="s">
        <v>855</v>
      </c>
    </row>
    <row r="102" spans="1:62" x14ac:dyDescent="0.2">
      <c r="A102" s="1" t="s">
        <v>940</v>
      </c>
      <c r="B102" t="s">
        <v>791</v>
      </c>
      <c r="C102" t="s">
        <v>859</v>
      </c>
      <c r="D102">
        <v>3.86713</v>
      </c>
      <c r="E102">
        <v>5.2601500000000003</v>
      </c>
      <c r="F102">
        <v>15.362360000000001</v>
      </c>
      <c r="G102">
        <v>43.86103</v>
      </c>
      <c r="H102">
        <v>1.2461</v>
      </c>
      <c r="I102">
        <v>11.728440000000001</v>
      </c>
      <c r="J102">
        <v>0.12126000000000001</v>
      </c>
      <c r="K102">
        <v>11.15103</v>
      </c>
      <c r="L102">
        <v>1.0000000000000001E-5</v>
      </c>
      <c r="M102">
        <v>4.1959999999999997</v>
      </c>
      <c r="N102">
        <v>5.0349999999999999E-2</v>
      </c>
      <c r="O102">
        <f t="shared" si="1"/>
        <v>503.5</v>
      </c>
      <c r="P102">
        <v>0.54442000000000002</v>
      </c>
      <c r="Q102">
        <v>0.92537999999999998</v>
      </c>
      <c r="R102">
        <v>98.313670000000002</v>
      </c>
      <c r="S102">
        <v>75</v>
      </c>
      <c r="T102" s="1" t="s">
        <v>860</v>
      </c>
      <c r="U102" t="s">
        <v>861</v>
      </c>
      <c r="V102" t="s">
        <v>862</v>
      </c>
      <c r="W102">
        <v>41.943240000000003</v>
      </c>
      <c r="X102">
        <v>4.895E-2</v>
      </c>
      <c r="Y102">
        <v>38.45391</v>
      </c>
      <c r="Z102">
        <v>0.29688999999999999</v>
      </c>
      <c r="AA102">
        <v>0.25679999999999997</v>
      </c>
      <c r="AB102">
        <v>18.791399999999999</v>
      </c>
      <c r="AC102">
        <v>3.0009999999999998E-2</v>
      </c>
      <c r="AD102">
        <v>3.6600000000000001E-2</v>
      </c>
      <c r="AE102">
        <v>0.21915000000000001</v>
      </c>
      <c r="AF102">
        <v>100.077</v>
      </c>
      <c r="AG102">
        <v>147</v>
      </c>
      <c r="AH102" s="1" t="s">
        <v>863</v>
      </c>
      <c r="AI102" t="s">
        <v>864</v>
      </c>
      <c r="AJ102" t="s">
        <v>865</v>
      </c>
      <c r="AK102" s="8">
        <v>42.30444</v>
      </c>
      <c r="AL102" s="8">
        <v>6.25E-2</v>
      </c>
      <c r="AM102" s="8">
        <v>38.869810000000001</v>
      </c>
      <c r="AN102" s="8">
        <v>0.28392000000000001</v>
      </c>
      <c r="AO102" s="8">
        <v>0.26251000000000002</v>
      </c>
      <c r="AP102" s="8">
        <v>18.656770000000002</v>
      </c>
      <c r="AQ102" s="8">
        <v>2.4629999999999999E-2</v>
      </c>
      <c r="AR102" s="8">
        <v>1.917E-2</v>
      </c>
      <c r="AS102" s="8">
        <v>0.19216</v>
      </c>
      <c r="AT102" s="8">
        <v>100.6759</v>
      </c>
      <c r="AU102">
        <v>145</v>
      </c>
      <c r="AV102" s="1" t="s">
        <v>866</v>
      </c>
      <c r="AW102" t="s">
        <v>867</v>
      </c>
      <c r="AX102" t="s">
        <v>868</v>
      </c>
      <c r="AY102" s="8">
        <v>44.32499</v>
      </c>
      <c r="AZ102" s="8">
        <v>9.1069999999999998E-2</v>
      </c>
      <c r="BA102" s="8">
        <v>39.785319999999999</v>
      </c>
      <c r="BB102" s="8">
        <v>0.26906999999999998</v>
      </c>
      <c r="BC102" s="8">
        <v>0.23585999999999999</v>
      </c>
      <c r="BD102" s="8">
        <v>17.99456</v>
      </c>
      <c r="BE102" s="8">
        <v>4.3139999999999998E-2</v>
      </c>
      <c r="BF102" s="8">
        <v>3.2460000000000003E-2</v>
      </c>
      <c r="BG102" s="8">
        <v>0.21043999999999999</v>
      </c>
      <c r="BH102" s="8">
        <v>102.98690000000001</v>
      </c>
      <c r="BI102">
        <v>150</v>
      </c>
      <c r="BJ102" t="s">
        <v>869</v>
      </c>
    </row>
    <row r="103" spans="1:62" s="7" customFormat="1" x14ac:dyDescent="0.2">
      <c r="A103" s="23" t="s">
        <v>941</v>
      </c>
      <c r="S103"/>
      <c r="T103" s="23"/>
      <c r="AF103"/>
      <c r="AH103" s="1"/>
      <c r="AU103"/>
      <c r="AV103" s="1"/>
    </row>
    <row r="106" spans="1:62" ht="16" thickBot="1" x14ac:dyDescent="0.25"/>
    <row r="107" spans="1:62" ht="16" thickBot="1" x14ac:dyDescent="0.25">
      <c r="C107" s="157" t="s">
        <v>1192</v>
      </c>
      <c r="D107" s="158"/>
      <c r="E107" s="158"/>
      <c r="F107" s="158"/>
      <c r="G107" s="159"/>
      <c r="J107" s="149" t="s">
        <v>1223</v>
      </c>
      <c r="K107" s="150"/>
      <c r="L107" s="150"/>
      <c r="M107" s="150"/>
      <c r="N107" s="150"/>
      <c r="O107" s="151"/>
      <c r="T107"/>
    </row>
    <row r="108" spans="1:62" ht="16" thickBot="1" x14ac:dyDescent="0.25">
      <c r="C108" s="63" t="s">
        <v>1178</v>
      </c>
      <c r="D108" s="64" t="s">
        <v>1181</v>
      </c>
      <c r="E108" s="64" t="s">
        <v>1182</v>
      </c>
      <c r="F108" s="64" t="s">
        <v>1183</v>
      </c>
      <c r="G108" s="65" t="s">
        <v>1184</v>
      </c>
      <c r="J108" s="63" t="s">
        <v>1178</v>
      </c>
      <c r="K108" s="64" t="s">
        <v>1206</v>
      </c>
      <c r="L108" s="64" t="s">
        <v>1179</v>
      </c>
      <c r="M108" s="64" t="s">
        <v>1221</v>
      </c>
      <c r="N108" s="64" t="s">
        <v>1180</v>
      </c>
      <c r="O108" s="65" t="s">
        <v>1217</v>
      </c>
      <c r="T108"/>
      <c r="V108" s="149" t="s">
        <v>1224</v>
      </c>
      <c r="W108" s="150"/>
      <c r="X108" s="150"/>
      <c r="Y108" s="150"/>
      <c r="Z108" s="150"/>
      <c r="AA108" s="151"/>
    </row>
    <row r="109" spans="1:62" ht="18" thickBot="1" x14ac:dyDescent="0.3">
      <c r="C109" s="66" t="s">
        <v>1185</v>
      </c>
      <c r="D109" s="67">
        <v>2.6639799091126291</v>
      </c>
      <c r="E109" s="67">
        <v>1.6901239062085829</v>
      </c>
      <c r="F109" s="67" t="s">
        <v>62</v>
      </c>
      <c r="G109" s="68" t="s">
        <v>62</v>
      </c>
      <c r="J109" s="66" t="s">
        <v>1193</v>
      </c>
      <c r="K109" s="69" t="s">
        <v>1209</v>
      </c>
      <c r="L109" s="69" t="s">
        <v>1202</v>
      </c>
      <c r="M109" s="69">
        <v>10</v>
      </c>
      <c r="N109" s="69">
        <v>1</v>
      </c>
      <c r="O109" s="70">
        <v>1</v>
      </c>
      <c r="V109" s="63" t="s">
        <v>1178</v>
      </c>
      <c r="W109" s="64" t="s">
        <v>1206</v>
      </c>
      <c r="X109" s="64" t="s">
        <v>1220</v>
      </c>
      <c r="Y109" s="64" t="s">
        <v>1221</v>
      </c>
      <c r="Z109" s="64" t="s">
        <v>1180</v>
      </c>
      <c r="AA109" s="65" t="s">
        <v>1217</v>
      </c>
    </row>
    <row r="110" spans="1:62" x14ac:dyDescent="0.2">
      <c r="C110" s="71" t="s">
        <v>5</v>
      </c>
      <c r="D110" s="72">
        <v>2.9037445479305735</v>
      </c>
      <c r="E110" s="72">
        <v>1.1360322282900051</v>
      </c>
      <c r="F110" s="72">
        <v>0.23383371620736584</v>
      </c>
      <c r="G110" s="73">
        <v>0.38575609219154883</v>
      </c>
      <c r="J110" s="71" t="s">
        <v>1194</v>
      </c>
      <c r="K110" s="74" t="s">
        <v>1219</v>
      </c>
      <c r="L110" s="74" t="s">
        <v>1203</v>
      </c>
      <c r="M110" s="74">
        <v>30</v>
      </c>
      <c r="N110" s="74">
        <v>1</v>
      </c>
      <c r="O110" s="75">
        <v>4</v>
      </c>
      <c r="V110" s="66" t="s">
        <v>1194</v>
      </c>
      <c r="W110" s="69" t="s">
        <v>1207</v>
      </c>
      <c r="X110" s="69" t="s">
        <v>1203</v>
      </c>
      <c r="Y110" s="69">
        <v>30</v>
      </c>
      <c r="Z110" s="69">
        <v>2</v>
      </c>
      <c r="AA110" s="70">
        <v>4</v>
      </c>
    </row>
    <row r="111" spans="1:62" ht="17" x14ac:dyDescent="0.25">
      <c r="C111" s="71" t="s">
        <v>1186</v>
      </c>
      <c r="D111" s="72">
        <v>2.8714400968132279</v>
      </c>
      <c r="E111" s="72">
        <v>0.68482453614736383</v>
      </c>
      <c r="F111" s="72" t="s">
        <v>62</v>
      </c>
      <c r="G111" s="73" t="s">
        <v>62</v>
      </c>
      <c r="J111" s="71" t="s">
        <v>1195</v>
      </c>
      <c r="K111" s="74" t="s">
        <v>1214</v>
      </c>
      <c r="L111" s="74" t="s">
        <v>1202</v>
      </c>
      <c r="M111" s="74">
        <v>30</v>
      </c>
      <c r="N111" s="74">
        <v>2</v>
      </c>
      <c r="O111" s="75">
        <v>1</v>
      </c>
      <c r="V111" s="71" t="s">
        <v>1195</v>
      </c>
      <c r="W111" s="74" t="s">
        <v>1214</v>
      </c>
      <c r="X111" s="74" t="s">
        <v>1202</v>
      </c>
      <c r="Y111" s="74">
        <v>60</v>
      </c>
      <c r="Z111" s="74">
        <v>1</v>
      </c>
      <c r="AA111" s="75">
        <v>1</v>
      </c>
    </row>
    <row r="112" spans="1:62" ht="17" x14ac:dyDescent="0.25">
      <c r="C112" s="71" t="s">
        <v>1187</v>
      </c>
      <c r="D112" s="72">
        <v>2.4824317170532275</v>
      </c>
      <c r="E112" s="72">
        <v>0.54399964557799485</v>
      </c>
      <c r="F112" s="72">
        <v>0.44444848109247492</v>
      </c>
      <c r="G112" s="73">
        <v>0.48623194147815119</v>
      </c>
      <c r="J112" s="71" t="s">
        <v>1196</v>
      </c>
      <c r="K112" s="74" t="s">
        <v>1218</v>
      </c>
      <c r="L112" s="74" t="s">
        <v>1203</v>
      </c>
      <c r="M112" s="74">
        <v>30</v>
      </c>
      <c r="N112" s="74">
        <v>2</v>
      </c>
      <c r="O112" s="75">
        <v>4</v>
      </c>
      <c r="V112" s="71" t="s">
        <v>1196</v>
      </c>
      <c r="W112" s="74" t="s">
        <v>1207</v>
      </c>
      <c r="X112" s="74" t="s">
        <v>1203</v>
      </c>
      <c r="Y112" s="74">
        <v>30</v>
      </c>
      <c r="Z112" s="74">
        <v>1</v>
      </c>
      <c r="AA112" s="75">
        <v>4</v>
      </c>
    </row>
    <row r="113" spans="3:27" ht="17" x14ac:dyDescent="0.25">
      <c r="C113" s="71" t="s">
        <v>1188</v>
      </c>
      <c r="D113" s="72">
        <v>2.6358011429553247</v>
      </c>
      <c r="E113" s="72">
        <v>1.5780259588695036</v>
      </c>
      <c r="F113" s="72" t="s">
        <v>62</v>
      </c>
      <c r="G113" s="73" t="s">
        <v>62</v>
      </c>
      <c r="J113" s="71" t="s">
        <v>1197</v>
      </c>
      <c r="K113" s="74" t="s">
        <v>1210</v>
      </c>
      <c r="L113" s="74" t="s">
        <v>1204</v>
      </c>
      <c r="M113" s="74">
        <v>10</v>
      </c>
      <c r="N113" s="74">
        <v>1</v>
      </c>
      <c r="O113" s="75">
        <v>3</v>
      </c>
      <c r="V113" s="71" t="s">
        <v>26</v>
      </c>
      <c r="W113" s="74" t="s">
        <v>1214</v>
      </c>
      <c r="X113" s="74" t="s">
        <v>1204</v>
      </c>
      <c r="Y113" s="74">
        <v>60</v>
      </c>
      <c r="Z113" s="74">
        <v>1</v>
      </c>
      <c r="AA113" s="75">
        <v>5</v>
      </c>
    </row>
    <row r="114" spans="3:27" x14ac:dyDescent="0.2">
      <c r="C114" s="71" t="s">
        <v>9</v>
      </c>
      <c r="D114" s="72">
        <v>1.8175540436510165</v>
      </c>
      <c r="E114" s="72">
        <v>0.55384600016525454</v>
      </c>
      <c r="F114" s="72" t="s">
        <v>62</v>
      </c>
      <c r="G114" s="73" t="s">
        <v>62</v>
      </c>
      <c r="J114" s="71" t="s">
        <v>26</v>
      </c>
      <c r="K114" s="74" t="s">
        <v>1214</v>
      </c>
      <c r="L114" s="74" t="s">
        <v>1204</v>
      </c>
      <c r="M114" s="74">
        <v>30</v>
      </c>
      <c r="N114" s="74">
        <v>1</v>
      </c>
      <c r="O114" s="75">
        <v>5</v>
      </c>
      <c r="V114" s="71" t="s">
        <v>1198</v>
      </c>
      <c r="W114" s="74" t="s">
        <v>1222</v>
      </c>
      <c r="X114" s="74" t="s">
        <v>1205</v>
      </c>
      <c r="Y114" s="74">
        <v>30</v>
      </c>
      <c r="Z114" s="74">
        <v>2</v>
      </c>
      <c r="AA114" s="75">
        <v>2</v>
      </c>
    </row>
    <row r="115" spans="3:27" x14ac:dyDescent="0.2">
      <c r="C115" s="71" t="s">
        <v>10</v>
      </c>
      <c r="D115" s="72">
        <v>7.2625482625482354</v>
      </c>
      <c r="E115" s="72">
        <v>7.2296562348739224</v>
      </c>
      <c r="F115" s="72">
        <v>20.64360073484383</v>
      </c>
      <c r="G115" s="73">
        <v>7.798669000172187</v>
      </c>
      <c r="J115" s="71" t="s">
        <v>1198</v>
      </c>
      <c r="K115" s="74" t="s">
        <v>1222</v>
      </c>
      <c r="L115" s="74" t="s">
        <v>1205</v>
      </c>
      <c r="M115" s="74">
        <v>30</v>
      </c>
      <c r="N115" s="74">
        <v>1</v>
      </c>
      <c r="O115" s="75">
        <v>2</v>
      </c>
      <c r="V115" s="71" t="s">
        <v>1199</v>
      </c>
      <c r="W115" s="74" t="s">
        <v>1216</v>
      </c>
      <c r="X115" s="74" t="s">
        <v>1205</v>
      </c>
      <c r="Y115" s="74">
        <v>10</v>
      </c>
      <c r="Z115" s="74">
        <v>1</v>
      </c>
      <c r="AA115" s="75">
        <v>2</v>
      </c>
    </row>
    <row r="116" spans="3:27" x14ac:dyDescent="0.2">
      <c r="C116" s="71" t="s">
        <v>11</v>
      </c>
      <c r="D116" s="72">
        <v>2.2635303681957217</v>
      </c>
      <c r="E116" s="72">
        <v>1.166272945895062</v>
      </c>
      <c r="F116" s="72">
        <v>1.4046081476068522</v>
      </c>
      <c r="G116" s="73">
        <v>0.85405304271010574</v>
      </c>
      <c r="J116" s="71" t="s">
        <v>1199</v>
      </c>
      <c r="K116" s="74" t="s">
        <v>1216</v>
      </c>
      <c r="L116" s="74" t="s">
        <v>1205</v>
      </c>
      <c r="M116" s="74">
        <v>10</v>
      </c>
      <c r="N116" s="74">
        <v>2</v>
      </c>
      <c r="O116" s="75">
        <v>2</v>
      </c>
      <c r="V116" s="71" t="s">
        <v>28</v>
      </c>
      <c r="W116" s="74" t="s">
        <v>1215</v>
      </c>
      <c r="X116" s="74" t="s">
        <v>1204</v>
      </c>
      <c r="Y116" s="74">
        <v>30</v>
      </c>
      <c r="Z116" s="74">
        <v>1</v>
      </c>
      <c r="AA116" s="75">
        <v>3</v>
      </c>
    </row>
    <row r="117" spans="3:27" ht="17" x14ac:dyDescent="0.25">
      <c r="C117" s="71" t="s">
        <v>1189</v>
      </c>
      <c r="D117" s="72">
        <v>6.7192154448969132</v>
      </c>
      <c r="E117" s="72">
        <v>22.18528556521311</v>
      </c>
      <c r="F117" s="72" t="s">
        <v>62</v>
      </c>
      <c r="G117" s="73" t="s">
        <v>62</v>
      </c>
      <c r="J117" s="71" t="s">
        <v>28</v>
      </c>
      <c r="K117" s="74" t="s">
        <v>1215</v>
      </c>
      <c r="L117" s="74" t="s">
        <v>1205</v>
      </c>
      <c r="M117" s="74">
        <v>30</v>
      </c>
      <c r="N117" s="74">
        <v>3</v>
      </c>
      <c r="O117" s="75">
        <v>2</v>
      </c>
      <c r="V117" s="71" t="s">
        <v>27</v>
      </c>
      <c r="W117" s="74" t="s">
        <v>1208</v>
      </c>
      <c r="X117" s="74" t="s">
        <v>1204</v>
      </c>
      <c r="Y117" s="74">
        <v>30</v>
      </c>
      <c r="Z117" s="74">
        <v>2</v>
      </c>
      <c r="AA117" s="75">
        <v>3</v>
      </c>
    </row>
    <row r="118" spans="3:27" ht="18" thickBot="1" x14ac:dyDescent="0.3">
      <c r="C118" s="71" t="s">
        <v>1190</v>
      </c>
      <c r="D118" s="72">
        <v>2.245558840090085</v>
      </c>
      <c r="E118" s="72">
        <v>0.70222664340251706</v>
      </c>
      <c r="F118" s="72" t="s">
        <v>62</v>
      </c>
      <c r="G118" s="73" t="s">
        <v>62</v>
      </c>
      <c r="J118" s="71" t="s">
        <v>27</v>
      </c>
      <c r="K118" s="74" t="s">
        <v>1208</v>
      </c>
      <c r="L118" s="74" t="s">
        <v>1204</v>
      </c>
      <c r="M118" s="74">
        <v>30</v>
      </c>
      <c r="N118" s="74">
        <v>2</v>
      </c>
      <c r="O118" s="75">
        <v>5</v>
      </c>
      <c r="V118" s="76" t="s">
        <v>29</v>
      </c>
      <c r="W118" s="77" t="s">
        <v>29</v>
      </c>
      <c r="X118" s="77" t="s">
        <v>1205</v>
      </c>
      <c r="Y118" s="77">
        <v>30</v>
      </c>
      <c r="Z118" s="77">
        <v>2</v>
      </c>
      <c r="AA118" s="78">
        <v>2</v>
      </c>
    </row>
    <row r="119" spans="3:27" ht="17" x14ac:dyDescent="0.25">
      <c r="C119" s="71" t="s">
        <v>1191</v>
      </c>
      <c r="D119" s="72">
        <v>11.537327949541673</v>
      </c>
      <c r="E119" s="72">
        <v>1.7400080535850861</v>
      </c>
      <c r="F119" s="72" t="s">
        <v>62</v>
      </c>
      <c r="G119" s="73" t="s">
        <v>62</v>
      </c>
      <c r="J119" s="71" t="s">
        <v>14</v>
      </c>
      <c r="K119" s="74" t="s">
        <v>1211</v>
      </c>
      <c r="L119" s="74" t="s">
        <v>1204</v>
      </c>
      <c r="M119" s="74">
        <v>30</v>
      </c>
      <c r="N119" s="74">
        <v>2</v>
      </c>
      <c r="O119" s="75">
        <v>3</v>
      </c>
    </row>
    <row r="120" spans="3:27" ht="16" thickBot="1" x14ac:dyDescent="0.25">
      <c r="C120" s="76" t="s">
        <v>17</v>
      </c>
      <c r="D120" s="79" t="s">
        <v>62</v>
      </c>
      <c r="E120" s="79" t="s">
        <v>62</v>
      </c>
      <c r="F120" s="79">
        <v>9.2367149758454055</v>
      </c>
      <c r="G120" s="80">
        <v>5.7449339530672727</v>
      </c>
      <c r="J120" s="71" t="s">
        <v>1201</v>
      </c>
      <c r="K120" s="74" t="s">
        <v>1212</v>
      </c>
      <c r="L120" s="74" t="s">
        <v>1204</v>
      </c>
      <c r="M120" s="74">
        <v>30</v>
      </c>
      <c r="N120" s="74">
        <v>3</v>
      </c>
      <c r="O120" s="75">
        <v>3</v>
      </c>
    </row>
    <row r="121" spans="3:27" ht="16" thickBot="1" x14ac:dyDescent="0.25">
      <c r="J121" s="76" t="s">
        <v>1200</v>
      </c>
      <c r="K121" s="77" t="s">
        <v>1213</v>
      </c>
      <c r="L121" s="77" t="s">
        <v>1202</v>
      </c>
      <c r="M121" s="77">
        <v>20</v>
      </c>
      <c r="N121" s="77">
        <v>3</v>
      </c>
      <c r="O121" s="78">
        <v>1</v>
      </c>
      <c r="T121"/>
    </row>
    <row r="122" spans="3:27" x14ac:dyDescent="0.2">
      <c r="T122"/>
    </row>
    <row r="123" spans="3:27" x14ac:dyDescent="0.2">
      <c r="T123"/>
    </row>
    <row r="124" spans="3:27" x14ac:dyDescent="0.2">
      <c r="T124"/>
    </row>
    <row r="125" spans="3:27" x14ac:dyDescent="0.2">
      <c r="T125"/>
    </row>
    <row r="126" spans="3:27" x14ac:dyDescent="0.2">
      <c r="T126"/>
    </row>
    <row r="127" spans="3:27" x14ac:dyDescent="0.2">
      <c r="T127"/>
    </row>
    <row r="128" spans="3:27" x14ac:dyDescent="0.2">
      <c r="T128"/>
    </row>
  </sheetData>
  <mergeCells count="3">
    <mergeCell ref="C107:G107"/>
    <mergeCell ref="J107:O107"/>
    <mergeCell ref="V108:AA10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2308-A44F-444A-AAEC-D9FC74395C6E}">
  <dimension ref="A1:L38"/>
  <sheetViews>
    <sheetView zoomScale="87" zoomScaleNormal="178" workbookViewId="0">
      <pane ySplit="1" topLeftCell="A2" activePane="bottomLeft" state="frozen"/>
      <selection pane="bottomLeft" activeCell="P17" sqref="P17"/>
    </sheetView>
  </sheetViews>
  <sheetFormatPr baseColWidth="10" defaultRowHeight="15" x14ac:dyDescent="0.2"/>
  <cols>
    <col min="1" max="1" width="62.33203125" customWidth="1"/>
  </cols>
  <sheetData>
    <row r="1" spans="1:12" x14ac:dyDescent="0.2">
      <c r="A1" t="s">
        <v>1018</v>
      </c>
      <c r="B1" t="s">
        <v>7</v>
      </c>
      <c r="C1" t="s">
        <v>13</v>
      </c>
      <c r="D1" t="s">
        <v>6</v>
      </c>
      <c r="E1" t="s">
        <v>12</v>
      </c>
      <c r="F1" t="s">
        <v>1019</v>
      </c>
      <c r="G1" t="s">
        <v>9</v>
      </c>
      <c r="H1" t="s">
        <v>5</v>
      </c>
      <c r="I1" t="s">
        <v>10</v>
      </c>
      <c r="J1" t="s">
        <v>8</v>
      </c>
      <c r="K1" t="s">
        <v>4</v>
      </c>
      <c r="L1" t="s">
        <v>16</v>
      </c>
    </row>
    <row r="2" spans="1:12" x14ac:dyDescent="0.2">
      <c r="A2" t="s">
        <v>1020</v>
      </c>
      <c r="B2" s="8">
        <v>42.45</v>
      </c>
      <c r="C2" s="8">
        <v>4.58</v>
      </c>
      <c r="D2" s="8">
        <v>14.34</v>
      </c>
      <c r="E2" s="8"/>
      <c r="F2" s="8">
        <v>12.49</v>
      </c>
      <c r="G2" s="8">
        <v>12.01</v>
      </c>
      <c r="H2" s="8">
        <v>5.3</v>
      </c>
      <c r="I2" s="8">
        <v>0.21</v>
      </c>
      <c r="J2" s="8">
        <v>1.04</v>
      </c>
      <c r="K2" s="8">
        <v>3.82</v>
      </c>
      <c r="L2" s="8">
        <v>0.73</v>
      </c>
    </row>
    <row r="3" spans="1:12" x14ac:dyDescent="0.2">
      <c r="A3" t="s">
        <v>1021</v>
      </c>
      <c r="B3" s="8">
        <v>44.73</v>
      </c>
      <c r="C3" s="8">
        <v>3.78</v>
      </c>
      <c r="D3" s="8">
        <v>14.41</v>
      </c>
      <c r="E3" s="8"/>
      <c r="F3" s="8">
        <v>12.28</v>
      </c>
      <c r="G3" s="8">
        <v>12.67</v>
      </c>
      <c r="H3" s="8">
        <v>6.09</v>
      </c>
      <c r="I3" s="8">
        <v>0.17</v>
      </c>
      <c r="J3" s="8">
        <v>0.73</v>
      </c>
      <c r="K3" s="8">
        <v>3.33</v>
      </c>
      <c r="L3" s="8">
        <v>0.51</v>
      </c>
    </row>
    <row r="4" spans="1:12" x14ac:dyDescent="0.2">
      <c r="A4" t="s">
        <v>1022</v>
      </c>
      <c r="B4" s="8">
        <v>43.13</v>
      </c>
      <c r="C4" s="8">
        <v>4.04</v>
      </c>
      <c r="D4" s="8">
        <v>14.25</v>
      </c>
      <c r="E4" s="8"/>
      <c r="F4" s="8">
        <v>12.35</v>
      </c>
      <c r="G4" s="8">
        <v>13.22</v>
      </c>
      <c r="H4" s="8">
        <v>5.87</v>
      </c>
      <c r="I4" s="8">
        <v>0.18</v>
      </c>
      <c r="J4" s="8">
        <v>1.02</v>
      </c>
      <c r="K4" s="8">
        <v>3.53</v>
      </c>
      <c r="L4" s="8">
        <v>0.67</v>
      </c>
    </row>
    <row r="5" spans="1:12" x14ac:dyDescent="0.2">
      <c r="A5" t="s">
        <v>1023</v>
      </c>
      <c r="B5" s="8">
        <v>42.42</v>
      </c>
      <c r="C5" s="8">
        <v>5.0599999999999996</v>
      </c>
      <c r="D5" s="8">
        <v>13.93</v>
      </c>
      <c r="E5" s="8"/>
      <c r="F5" s="8">
        <v>12.99</v>
      </c>
      <c r="G5" s="8">
        <v>12.23</v>
      </c>
      <c r="H5" s="8">
        <v>5.47</v>
      </c>
      <c r="I5" s="8">
        <v>0.2</v>
      </c>
      <c r="J5" s="8">
        <v>1.63</v>
      </c>
      <c r="K5" s="8">
        <v>4.09</v>
      </c>
      <c r="L5" s="8">
        <v>0.81</v>
      </c>
    </row>
    <row r="6" spans="1:12" x14ac:dyDescent="0.2">
      <c r="A6" t="s">
        <v>1024</v>
      </c>
      <c r="B6" s="8">
        <v>44.28</v>
      </c>
      <c r="C6" s="8">
        <v>3.64</v>
      </c>
      <c r="D6" s="8">
        <v>13.11</v>
      </c>
      <c r="E6" s="8"/>
      <c r="F6" s="8">
        <v>11.8</v>
      </c>
      <c r="G6" s="8">
        <v>11.37</v>
      </c>
      <c r="H6" s="8">
        <v>8.26</v>
      </c>
      <c r="I6" s="8">
        <v>0.19</v>
      </c>
      <c r="J6" s="8">
        <v>1.76</v>
      </c>
      <c r="K6" s="8">
        <v>3.83</v>
      </c>
      <c r="L6" s="8">
        <v>0.89</v>
      </c>
    </row>
    <row r="7" spans="1:12" x14ac:dyDescent="0.2">
      <c r="A7" t="s">
        <v>1025</v>
      </c>
      <c r="B7" s="8">
        <v>42.822220000000002</v>
      </c>
      <c r="C7" s="8">
        <v>4.02074</v>
      </c>
      <c r="D7" s="8">
        <v>15.8186</v>
      </c>
      <c r="E7" s="8">
        <v>7.4700000000000001E-3</v>
      </c>
      <c r="F7" s="8">
        <v>12.3864</v>
      </c>
      <c r="G7" s="8">
        <v>10.33928</v>
      </c>
      <c r="H7" s="8">
        <v>4.2693199999999996</v>
      </c>
      <c r="I7" s="8">
        <v>0.22337000000000001</v>
      </c>
      <c r="J7" s="8">
        <v>1.9400500000000001</v>
      </c>
      <c r="K7" s="8">
        <v>5.0531100000000002</v>
      </c>
      <c r="L7" s="8">
        <v>1.20852</v>
      </c>
    </row>
    <row r="8" spans="1:12" x14ac:dyDescent="0.2">
      <c r="A8" t="s">
        <v>1026</v>
      </c>
      <c r="B8" s="8">
        <v>44.41395</v>
      </c>
      <c r="C8" s="8">
        <v>4.0068099999999998</v>
      </c>
      <c r="D8" s="8">
        <v>15.484579999999999</v>
      </c>
      <c r="E8" s="8">
        <v>1.7099999999999999E-3</v>
      </c>
      <c r="F8" s="8">
        <v>12.33962</v>
      </c>
      <c r="G8" s="8">
        <v>10.509650000000001</v>
      </c>
      <c r="H8" s="8">
        <v>4.4601699999999997</v>
      </c>
      <c r="I8" s="8">
        <v>0.19489999999999999</v>
      </c>
      <c r="J8" s="8">
        <v>1.97187</v>
      </c>
      <c r="K8" s="8">
        <v>4.8953300000000004</v>
      </c>
      <c r="L8" s="8">
        <v>1.20462</v>
      </c>
    </row>
    <row r="9" spans="1:12" x14ac:dyDescent="0.2">
      <c r="A9" t="s">
        <v>1027</v>
      </c>
      <c r="B9" s="8">
        <v>44.399909999999998</v>
      </c>
      <c r="C9" s="8">
        <v>4.0193000000000003</v>
      </c>
      <c r="D9" s="8">
        <v>15.595890000000001</v>
      </c>
      <c r="E9" s="8">
        <v>1.0000000000000001E-5</v>
      </c>
      <c r="F9" s="8">
        <v>12.67351</v>
      </c>
      <c r="G9" s="8">
        <v>10.38111</v>
      </c>
      <c r="H9" s="8">
        <v>4.4746199999999998</v>
      </c>
      <c r="I9" s="8">
        <v>0.20480000000000001</v>
      </c>
      <c r="J9" s="8">
        <v>1.98773</v>
      </c>
      <c r="K9" s="8">
        <v>4.8240100000000004</v>
      </c>
      <c r="L9" s="8">
        <v>1.19634</v>
      </c>
    </row>
    <row r="10" spans="1:12" x14ac:dyDescent="0.2">
      <c r="A10" t="s">
        <v>1028</v>
      </c>
      <c r="B10" s="8">
        <v>43.586019999999998</v>
      </c>
      <c r="C10" s="8">
        <v>3.9609000000000001</v>
      </c>
      <c r="D10" s="8">
        <v>15.4832</v>
      </c>
      <c r="E10" s="8">
        <v>1.0000000000000001E-5</v>
      </c>
      <c r="F10" s="8">
        <v>13.45336</v>
      </c>
      <c r="G10" s="8">
        <v>10.103020000000001</v>
      </c>
      <c r="H10" s="8">
        <v>4.3941699999999999</v>
      </c>
      <c r="I10" s="8">
        <v>0.20482</v>
      </c>
      <c r="J10" s="8">
        <v>2.02746</v>
      </c>
      <c r="K10" s="8">
        <v>4.9586100000000002</v>
      </c>
      <c r="L10" s="8">
        <v>1.23586</v>
      </c>
    </row>
    <row r="11" spans="1:12" x14ac:dyDescent="0.2">
      <c r="A11" t="s">
        <v>1029</v>
      </c>
      <c r="B11" s="8">
        <v>43.851230000000001</v>
      </c>
      <c r="C11" s="8">
        <v>3.9832100000000001</v>
      </c>
      <c r="D11" s="8">
        <v>15.57691</v>
      </c>
      <c r="E11" s="8">
        <v>2.2100000000000002E-3</v>
      </c>
      <c r="F11" s="8">
        <v>12.33179</v>
      </c>
      <c r="G11" s="8">
        <v>10.17484</v>
      </c>
      <c r="H11" s="8">
        <v>4.3860000000000001</v>
      </c>
      <c r="I11" s="8">
        <v>0.20737</v>
      </c>
      <c r="J11" s="8">
        <v>2.0129199999999998</v>
      </c>
      <c r="K11" s="8">
        <v>4.9291200000000002</v>
      </c>
      <c r="L11" s="8">
        <v>1.2360800000000001</v>
      </c>
    </row>
    <row r="12" spans="1:12" x14ac:dyDescent="0.2">
      <c r="A12" t="s">
        <v>1030</v>
      </c>
      <c r="B12" s="8">
        <v>44.258130000000001</v>
      </c>
      <c r="C12" s="8">
        <v>3.9916100000000001</v>
      </c>
      <c r="D12" s="8">
        <v>15.478579999999999</v>
      </c>
      <c r="E12" s="8">
        <v>1.4999999999999999E-4</v>
      </c>
      <c r="F12" s="8">
        <v>12.37668</v>
      </c>
      <c r="G12" s="8">
        <v>10.416069999999999</v>
      </c>
      <c r="H12" s="8">
        <v>4.3578999999999999</v>
      </c>
      <c r="I12" s="8">
        <v>0.21659999999999999</v>
      </c>
      <c r="J12" s="8">
        <v>2.01301</v>
      </c>
      <c r="K12" s="8">
        <v>4.6775099999999998</v>
      </c>
      <c r="L12" s="8">
        <v>1.22238</v>
      </c>
    </row>
    <row r="13" spans="1:12" x14ac:dyDescent="0.2">
      <c r="A13" t="s">
        <v>1031</v>
      </c>
      <c r="B13" s="8">
        <v>44.522419999999997</v>
      </c>
      <c r="C13" s="8">
        <v>3.9302100000000002</v>
      </c>
      <c r="D13" s="8">
        <v>15.70947</v>
      </c>
      <c r="E13" s="8">
        <v>6.8700000000000002E-3</v>
      </c>
      <c r="F13" s="8">
        <v>12.37729</v>
      </c>
      <c r="G13" s="8">
        <v>10.369070000000001</v>
      </c>
      <c r="H13" s="8">
        <v>4.46997</v>
      </c>
      <c r="I13" s="8">
        <v>0.22506999999999999</v>
      </c>
      <c r="J13" s="8">
        <v>1.9386099999999999</v>
      </c>
      <c r="K13" s="8">
        <v>4.7949999999999999</v>
      </c>
      <c r="L13" s="8">
        <v>1.2043999999999999</v>
      </c>
    </row>
    <row r="14" spans="1:12" x14ac:dyDescent="0.2">
      <c r="A14" t="s">
        <v>1032</v>
      </c>
      <c r="B14" s="8">
        <v>42.971629999999998</v>
      </c>
      <c r="C14" s="8">
        <v>3.93472</v>
      </c>
      <c r="D14" s="8">
        <v>15.030659999999999</v>
      </c>
      <c r="E14" s="8">
        <v>6.94E-3</v>
      </c>
      <c r="F14" s="8">
        <v>14.15136</v>
      </c>
      <c r="G14" s="8">
        <v>10.944290000000001</v>
      </c>
      <c r="H14" s="8">
        <v>4.6879600000000003</v>
      </c>
      <c r="I14" s="8">
        <v>0.25707000000000002</v>
      </c>
      <c r="J14" s="8">
        <v>1.7858000000000001</v>
      </c>
      <c r="K14" s="8">
        <v>4.7583200000000003</v>
      </c>
      <c r="L14" s="8">
        <v>1.16137</v>
      </c>
    </row>
    <row r="15" spans="1:12" x14ac:dyDescent="0.2">
      <c r="A15" t="s">
        <v>1033</v>
      </c>
      <c r="B15" s="8">
        <v>44.913130000000002</v>
      </c>
      <c r="C15" s="8">
        <v>3.9167100000000001</v>
      </c>
      <c r="D15" s="8">
        <v>15.477499999999999</v>
      </c>
      <c r="E15" s="8">
        <v>1.0000000000000001E-5</v>
      </c>
      <c r="F15" s="8">
        <v>12.53631</v>
      </c>
      <c r="G15" s="8">
        <v>10.67474</v>
      </c>
      <c r="H15" s="8">
        <v>4.6412699999999996</v>
      </c>
      <c r="I15" s="8">
        <v>0.20701</v>
      </c>
      <c r="J15" s="8">
        <v>1.8890199999999999</v>
      </c>
      <c r="K15" s="8">
        <v>4.50542</v>
      </c>
      <c r="L15" s="8">
        <v>1.11449</v>
      </c>
    </row>
    <row r="16" spans="1:12" x14ac:dyDescent="0.2">
      <c r="A16" t="s">
        <v>1034</v>
      </c>
      <c r="B16" s="8">
        <v>43.463909999999998</v>
      </c>
      <c r="C16" s="8">
        <v>4.04</v>
      </c>
      <c r="D16" s="8">
        <v>15.45439</v>
      </c>
      <c r="E16" s="8">
        <v>1.0000000000000001E-5</v>
      </c>
      <c r="F16" s="8">
        <v>13.01695</v>
      </c>
      <c r="G16" s="8">
        <v>10.557180000000001</v>
      </c>
      <c r="H16" s="8">
        <v>4.6097599999999996</v>
      </c>
      <c r="I16" s="8">
        <v>0.21715000000000001</v>
      </c>
      <c r="J16" s="8">
        <v>1.8708</v>
      </c>
      <c r="K16" s="8">
        <v>4.6871700000000001</v>
      </c>
      <c r="L16" s="8">
        <v>1.19956</v>
      </c>
    </row>
    <row r="17" spans="1:12" x14ac:dyDescent="0.2">
      <c r="A17" t="s">
        <v>1035</v>
      </c>
      <c r="B17" s="8">
        <v>44.423290000000001</v>
      </c>
      <c r="C17" s="8">
        <v>4.1067099999999996</v>
      </c>
      <c r="D17" s="8">
        <v>15.296379999999999</v>
      </c>
      <c r="E17" s="8">
        <v>1.2189999999999999E-2</v>
      </c>
      <c r="F17" s="8">
        <v>12.894500000000001</v>
      </c>
      <c r="G17" s="8">
        <v>10.679489999999999</v>
      </c>
      <c r="H17" s="8">
        <v>4.53843</v>
      </c>
      <c r="I17" s="8">
        <v>0.23158999999999999</v>
      </c>
      <c r="J17" s="8">
        <v>1.8947400000000001</v>
      </c>
      <c r="K17" s="8">
        <v>4.7445599999999999</v>
      </c>
      <c r="L17" s="8">
        <v>1.1574800000000001</v>
      </c>
    </row>
    <row r="18" spans="1:12" x14ac:dyDescent="0.2">
      <c r="A18" t="s">
        <v>1036</v>
      </c>
      <c r="B18" s="8">
        <v>44.502679999999998</v>
      </c>
      <c r="C18" s="8">
        <v>4.1248699999999996</v>
      </c>
      <c r="D18" s="8">
        <v>15.167719999999999</v>
      </c>
      <c r="E18" s="8">
        <v>1.5350000000000001E-2</v>
      </c>
      <c r="F18" s="8">
        <v>12.745480000000001</v>
      </c>
      <c r="G18" s="8">
        <v>10.659990000000001</v>
      </c>
      <c r="H18" s="8">
        <v>4.5731999999999999</v>
      </c>
      <c r="I18" s="8">
        <v>0.23688000000000001</v>
      </c>
      <c r="J18" s="8">
        <v>1.8942000000000001</v>
      </c>
      <c r="K18" s="8">
        <v>4.6945499999999996</v>
      </c>
      <c r="L18" s="8">
        <v>1.1827000000000001</v>
      </c>
    </row>
    <row r="19" spans="1:12" x14ac:dyDescent="0.2">
      <c r="A19" t="s">
        <v>1037</v>
      </c>
      <c r="B19" s="8">
        <v>43.858750000000001</v>
      </c>
      <c r="C19" s="8">
        <v>3.9213800000000001</v>
      </c>
      <c r="D19" s="8">
        <v>15.729509999999999</v>
      </c>
      <c r="E19" s="8">
        <v>1.6879999999999999E-2</v>
      </c>
      <c r="F19" s="8">
        <v>13.018380000000001</v>
      </c>
      <c r="G19" s="8">
        <v>10.70598</v>
      </c>
      <c r="H19" s="8">
        <v>4.4405900000000003</v>
      </c>
      <c r="I19" s="8">
        <v>0.2445</v>
      </c>
      <c r="J19" s="8">
        <v>1.8475299999999999</v>
      </c>
      <c r="K19" s="8">
        <v>4.7085999999999997</v>
      </c>
      <c r="L19" s="8">
        <v>1.12558</v>
      </c>
    </row>
    <row r="20" spans="1:12" x14ac:dyDescent="0.2">
      <c r="A20" t="s">
        <v>1038</v>
      </c>
      <c r="B20" s="8">
        <v>43.646030000000003</v>
      </c>
      <c r="C20" s="8">
        <v>3.9872100000000001</v>
      </c>
      <c r="D20" s="8">
        <v>15.619479999999999</v>
      </c>
      <c r="E20" s="8">
        <v>1.3999999999999999E-4</v>
      </c>
      <c r="F20" s="8">
        <v>12.9733</v>
      </c>
      <c r="G20" s="8">
        <v>10.716850000000001</v>
      </c>
      <c r="H20" s="8">
        <v>4.5793100000000004</v>
      </c>
      <c r="I20" s="8">
        <v>0.21851999999999999</v>
      </c>
      <c r="J20" s="8">
        <v>1.8407899999999999</v>
      </c>
      <c r="K20" s="8">
        <v>4.6624400000000001</v>
      </c>
      <c r="L20" s="8">
        <v>1.1625300000000001</v>
      </c>
    </row>
    <row r="21" spans="1:12" x14ac:dyDescent="0.2">
      <c r="A21" t="s">
        <v>1039</v>
      </c>
      <c r="B21" s="8">
        <v>44.31326</v>
      </c>
      <c r="C21" s="8">
        <v>4.0032800000000002</v>
      </c>
      <c r="D21" s="8">
        <v>15.604839999999999</v>
      </c>
      <c r="E21" s="8">
        <v>2.162E-2</v>
      </c>
      <c r="F21" s="8">
        <v>12.81742</v>
      </c>
      <c r="G21" s="8">
        <v>10.738709999999999</v>
      </c>
      <c r="H21" s="8">
        <v>4.5178000000000003</v>
      </c>
      <c r="I21" s="8">
        <v>0.24071000000000001</v>
      </c>
      <c r="J21" s="8">
        <v>1.85483</v>
      </c>
      <c r="K21" s="8">
        <v>4.7178100000000001</v>
      </c>
      <c r="L21" s="8">
        <v>1.1227199999999999</v>
      </c>
    </row>
    <row r="22" spans="1:12" x14ac:dyDescent="0.2">
      <c r="A22" t="s">
        <v>1040</v>
      </c>
      <c r="B22" s="8">
        <v>43.687049999999999</v>
      </c>
      <c r="C22" s="8">
        <v>4.1154599999999997</v>
      </c>
      <c r="D22" s="8">
        <v>15.34821</v>
      </c>
      <c r="E22" s="8">
        <v>1.0000000000000001E-5</v>
      </c>
      <c r="F22" s="8">
        <v>12.89227</v>
      </c>
      <c r="G22" s="8">
        <v>10.58189</v>
      </c>
      <c r="H22" s="8">
        <v>4.5217900000000002</v>
      </c>
      <c r="I22" s="8">
        <v>0.22545999999999999</v>
      </c>
      <c r="J22" s="8">
        <v>1.9136500000000001</v>
      </c>
      <c r="K22" s="8">
        <v>4.6801000000000004</v>
      </c>
      <c r="L22" s="8">
        <v>1.20045</v>
      </c>
    </row>
    <row r="23" spans="1:12" x14ac:dyDescent="0.2">
      <c r="A23" t="s">
        <v>1041</v>
      </c>
      <c r="B23" s="8">
        <v>44.727789999999999</v>
      </c>
      <c r="C23" s="8">
        <v>4.0830299999999999</v>
      </c>
      <c r="D23" s="8">
        <v>15.102460000000001</v>
      </c>
      <c r="E23" s="8">
        <v>5.8599999999999998E-3</v>
      </c>
      <c r="F23" s="8">
        <v>12.974970000000001</v>
      </c>
      <c r="G23" s="8">
        <v>10.941649999999999</v>
      </c>
      <c r="H23" s="8">
        <v>4.8405899999999997</v>
      </c>
      <c r="I23" s="8">
        <v>0.23196</v>
      </c>
      <c r="J23" s="8">
        <v>1.8390200000000001</v>
      </c>
      <c r="K23" s="8">
        <v>4.7190399999999997</v>
      </c>
      <c r="L23" s="8">
        <v>1.13771</v>
      </c>
    </row>
    <row r="24" spans="1:12" x14ac:dyDescent="0.2">
      <c r="A24" t="s">
        <v>1042</v>
      </c>
      <c r="B24" s="8">
        <v>44.131419999999999</v>
      </c>
      <c r="C24" s="8">
        <v>4.1055999999999999</v>
      </c>
      <c r="D24" s="8">
        <v>15.3431</v>
      </c>
      <c r="E24" s="8">
        <v>1.0000000000000001E-5</v>
      </c>
      <c r="F24" s="8">
        <v>12.676310000000001</v>
      </c>
      <c r="G24" s="8">
        <v>10.69772</v>
      </c>
      <c r="H24" s="8">
        <v>4.53531</v>
      </c>
      <c r="I24" s="8">
        <v>0.22861999999999999</v>
      </c>
      <c r="J24" s="8">
        <v>1.9098200000000001</v>
      </c>
      <c r="K24" s="8">
        <v>4.7326600000000001</v>
      </c>
      <c r="L24" s="8">
        <v>1.16696</v>
      </c>
    </row>
    <row r="25" spans="1:12" x14ac:dyDescent="0.2">
      <c r="A25" t="s">
        <v>1043</v>
      </c>
      <c r="B25" s="8">
        <v>43.742629999999998</v>
      </c>
      <c r="C25" s="8">
        <v>4.0977899999999998</v>
      </c>
      <c r="D25" s="8">
        <v>15.545529999999999</v>
      </c>
      <c r="E25" s="8">
        <v>1.272E-2</v>
      </c>
      <c r="F25" s="8">
        <v>12.588329999999999</v>
      </c>
      <c r="G25" s="8">
        <v>10.67113</v>
      </c>
      <c r="H25" s="8">
        <v>4.4883100000000002</v>
      </c>
      <c r="I25" s="8">
        <v>0.21994</v>
      </c>
      <c r="J25" s="8">
        <v>1.86398</v>
      </c>
      <c r="K25" s="8">
        <v>4.7452800000000002</v>
      </c>
      <c r="L25" s="8">
        <v>1.20041</v>
      </c>
    </row>
    <row r="26" spans="1:12" x14ac:dyDescent="0.2">
      <c r="A26" t="s">
        <v>1044</v>
      </c>
      <c r="B26" s="8">
        <v>45.299259999999997</v>
      </c>
      <c r="C26" s="8">
        <v>4.0453799999999998</v>
      </c>
      <c r="D26" s="8">
        <v>14.915050000000001</v>
      </c>
      <c r="E26" s="8">
        <v>1.0000000000000001E-5</v>
      </c>
      <c r="F26" s="8">
        <v>12.43403</v>
      </c>
      <c r="G26" s="8">
        <v>10.300219999999999</v>
      </c>
      <c r="H26" s="8">
        <v>4.5015499999999999</v>
      </c>
      <c r="I26" s="8">
        <v>0.21448999999999999</v>
      </c>
      <c r="J26" s="8">
        <v>2.00345</v>
      </c>
      <c r="K26" s="8">
        <v>4.4977999999999998</v>
      </c>
      <c r="L26" s="8">
        <v>1.20075</v>
      </c>
    </row>
    <row r="27" spans="1:12" x14ac:dyDescent="0.2">
      <c r="A27" t="s">
        <v>1045</v>
      </c>
      <c r="B27" s="8">
        <v>45.472610000000003</v>
      </c>
      <c r="C27" s="8">
        <v>4.0526400000000002</v>
      </c>
      <c r="D27" s="8">
        <v>14.94265</v>
      </c>
      <c r="E27" s="8">
        <v>6.4400000000000004E-3</v>
      </c>
      <c r="F27" s="8">
        <v>12.47681</v>
      </c>
      <c r="G27" s="8">
        <v>10.362830000000001</v>
      </c>
      <c r="H27" s="8">
        <v>4.6336000000000004</v>
      </c>
      <c r="I27" s="8">
        <v>0.23744999999999999</v>
      </c>
      <c r="J27" s="8">
        <v>2.0288900000000001</v>
      </c>
      <c r="K27" s="8">
        <v>4.4863099999999996</v>
      </c>
      <c r="L27" s="8">
        <v>1.18608</v>
      </c>
    </row>
    <row r="28" spans="1:12" x14ac:dyDescent="0.2">
      <c r="A28" t="s">
        <v>1046</v>
      </c>
      <c r="B28" s="8">
        <v>45.542369999999998</v>
      </c>
      <c r="C28" s="8">
        <v>4.0696500000000002</v>
      </c>
      <c r="D28" s="8">
        <v>14.79368</v>
      </c>
      <c r="E28" s="8">
        <v>4.3600000000000002E-3</v>
      </c>
      <c r="F28" s="8">
        <v>12.52176</v>
      </c>
      <c r="G28" s="8">
        <v>10.305759999999999</v>
      </c>
      <c r="H28" s="8">
        <v>4.5510799999999998</v>
      </c>
      <c r="I28" s="8">
        <v>0.24226</v>
      </c>
      <c r="J28" s="8">
        <v>1.9728699999999999</v>
      </c>
      <c r="K28" s="8">
        <v>4.4443599999999996</v>
      </c>
      <c r="L28" s="8">
        <v>1.1569799999999999</v>
      </c>
    </row>
    <row r="29" spans="1:12" x14ac:dyDescent="0.2">
      <c r="A29" t="s">
        <v>1047</v>
      </c>
      <c r="B29" s="8">
        <v>45.328270000000003</v>
      </c>
      <c r="C29" s="8">
        <v>4.1274100000000002</v>
      </c>
      <c r="D29" s="8">
        <v>14.80194</v>
      </c>
      <c r="E29" s="8">
        <v>1.0000000000000001E-5</v>
      </c>
      <c r="F29" s="8">
        <v>12.34994</v>
      </c>
      <c r="G29" s="8">
        <v>10.379810000000001</v>
      </c>
      <c r="H29" s="8">
        <v>4.6125600000000002</v>
      </c>
      <c r="I29" s="8">
        <v>0.23186999999999999</v>
      </c>
      <c r="J29" s="8">
        <v>1.9752700000000001</v>
      </c>
      <c r="K29" s="8">
        <v>4.4233399999999996</v>
      </c>
      <c r="L29" s="8">
        <v>1.1982200000000001</v>
      </c>
    </row>
    <row r="30" spans="1:12" x14ac:dyDescent="0.2">
      <c r="A30" t="s">
        <v>1048</v>
      </c>
      <c r="B30" s="8">
        <v>45.071869999999997</v>
      </c>
      <c r="C30" s="8">
        <v>3.95939</v>
      </c>
      <c r="D30" s="8">
        <v>15.23245</v>
      </c>
      <c r="E30" s="8">
        <v>2.009E-2</v>
      </c>
      <c r="F30" s="8">
        <v>12.26652</v>
      </c>
      <c r="G30" s="8">
        <v>10.372439999999999</v>
      </c>
      <c r="H30" s="8">
        <v>4.4047000000000001</v>
      </c>
      <c r="I30" s="8">
        <v>0.21318000000000001</v>
      </c>
      <c r="J30" s="8">
        <v>1.9664600000000001</v>
      </c>
      <c r="K30" s="8">
        <v>4.5591400000000002</v>
      </c>
      <c r="L30" s="8">
        <v>1.16147</v>
      </c>
    </row>
    <row r="31" spans="1:12" x14ac:dyDescent="0.2">
      <c r="A31" t="s">
        <v>1049</v>
      </c>
      <c r="B31" s="8">
        <v>44.033250000000002</v>
      </c>
      <c r="C31" s="8">
        <v>4.0075700000000003</v>
      </c>
      <c r="D31" s="8">
        <v>15.633609999999999</v>
      </c>
      <c r="E31" s="8">
        <v>3.81E-3</v>
      </c>
      <c r="F31" s="8">
        <v>12.540089999999999</v>
      </c>
      <c r="G31" s="8">
        <v>10.247540000000001</v>
      </c>
      <c r="H31" s="8">
        <v>4.5565699999999998</v>
      </c>
      <c r="I31" s="8">
        <v>0.23516000000000001</v>
      </c>
      <c r="J31" s="8">
        <v>1.9818100000000001</v>
      </c>
      <c r="K31" s="8">
        <v>4.9411199999999997</v>
      </c>
      <c r="L31" s="8">
        <v>1.23878</v>
      </c>
    </row>
    <row r="32" spans="1:12" x14ac:dyDescent="0.2">
      <c r="A32" t="s">
        <v>1050</v>
      </c>
      <c r="B32" s="8">
        <v>44.019010000000002</v>
      </c>
      <c r="C32" s="8">
        <v>3.9825499999999998</v>
      </c>
      <c r="D32" s="8">
        <v>15.66018</v>
      </c>
      <c r="E32" s="8">
        <v>3.2699999999999999E-3</v>
      </c>
      <c r="F32" s="8">
        <v>12.536899999999999</v>
      </c>
      <c r="G32" s="8">
        <v>10.3178</v>
      </c>
      <c r="H32" s="8">
        <v>4.3549699999999998</v>
      </c>
      <c r="I32" s="8">
        <v>0.23252</v>
      </c>
      <c r="J32" s="8">
        <v>1.97628</v>
      </c>
      <c r="K32" s="8">
        <v>4.7743799999999998</v>
      </c>
      <c r="L32" s="8">
        <v>1.2267999999999999</v>
      </c>
    </row>
    <row r="33" spans="1:12" x14ac:dyDescent="0.2">
      <c r="A33" t="s">
        <v>1051</v>
      </c>
      <c r="B33" s="8">
        <v>44.112000000000002</v>
      </c>
      <c r="C33" s="8">
        <v>3.98238</v>
      </c>
      <c r="D33" s="8">
        <v>15.696149999999999</v>
      </c>
      <c r="E33" s="8">
        <v>1.0000000000000001E-5</v>
      </c>
      <c r="F33" s="8">
        <v>12.52225</v>
      </c>
      <c r="G33" s="8">
        <v>10.241400000000001</v>
      </c>
      <c r="H33" s="8">
        <v>4.5525099999999998</v>
      </c>
      <c r="I33" s="8">
        <v>0.21736</v>
      </c>
      <c r="J33" s="8">
        <v>1.97967</v>
      </c>
      <c r="K33" s="8">
        <v>4.9738600000000002</v>
      </c>
      <c r="L33" s="8">
        <v>1.27491</v>
      </c>
    </row>
    <row r="34" spans="1:12" x14ac:dyDescent="0.2">
      <c r="A34" t="s">
        <v>1052</v>
      </c>
      <c r="B34" s="8">
        <v>43.920180000000002</v>
      </c>
      <c r="C34" s="8">
        <v>3.996</v>
      </c>
      <c r="D34" s="8">
        <v>15.73781</v>
      </c>
      <c r="E34" s="8">
        <v>1.0000000000000001E-5</v>
      </c>
      <c r="F34" s="8">
        <v>12.86547</v>
      </c>
      <c r="G34" s="8">
        <v>10.27369</v>
      </c>
      <c r="H34" s="8">
        <v>4.4061199999999996</v>
      </c>
      <c r="I34" s="8">
        <v>0.22198999999999999</v>
      </c>
      <c r="J34" s="8">
        <v>1.9695800000000001</v>
      </c>
      <c r="K34" s="8">
        <v>5.0029599999999999</v>
      </c>
      <c r="L34" s="8">
        <v>1.2321899999999999</v>
      </c>
    </row>
    <row r="35" spans="1:12" x14ac:dyDescent="0.2">
      <c r="A35" t="s">
        <v>1053</v>
      </c>
      <c r="B35" s="8">
        <v>43.822800000000001</v>
      </c>
      <c r="C35" s="8">
        <v>4.0151399999999997</v>
      </c>
      <c r="D35" s="8">
        <v>15.591049999999999</v>
      </c>
      <c r="E35" s="8">
        <v>1.0000000000000001E-5</v>
      </c>
      <c r="F35" s="8">
        <v>12.775880000000001</v>
      </c>
      <c r="G35" s="8">
        <v>10.3635</v>
      </c>
      <c r="H35" s="8">
        <v>4.3592899999999997</v>
      </c>
      <c r="I35" s="8">
        <v>0.22897999999999999</v>
      </c>
      <c r="J35" s="8">
        <v>2.0148299999999999</v>
      </c>
      <c r="K35" s="8">
        <v>4.8500199999999998</v>
      </c>
      <c r="L35" s="8">
        <v>1.2382599999999999</v>
      </c>
    </row>
    <row r="36" spans="1:12" x14ac:dyDescent="0.2">
      <c r="A36" t="s">
        <v>1054</v>
      </c>
      <c r="B36" s="8">
        <v>43.761229999999998</v>
      </c>
      <c r="C36" s="8">
        <v>4.02203</v>
      </c>
      <c r="D36" s="8">
        <v>15.32709</v>
      </c>
      <c r="E36" s="8">
        <v>7.9900000000000006E-3</v>
      </c>
      <c r="F36" s="8">
        <v>12.711309999999999</v>
      </c>
      <c r="G36" s="8">
        <v>10.36772</v>
      </c>
      <c r="H36" s="8">
        <v>4.4341100000000004</v>
      </c>
      <c r="I36" s="8">
        <v>0.24066000000000001</v>
      </c>
      <c r="J36" s="8">
        <v>1.99204</v>
      </c>
      <c r="K36" s="8">
        <v>4.7599400000000003</v>
      </c>
      <c r="L36" s="8">
        <v>1.19268</v>
      </c>
    </row>
    <row r="37" spans="1:12" x14ac:dyDescent="0.2">
      <c r="A37" t="s">
        <v>1055</v>
      </c>
      <c r="B37" s="8">
        <v>43.743409999999997</v>
      </c>
      <c r="C37" s="8">
        <v>3.9753500000000002</v>
      </c>
      <c r="D37" s="8">
        <v>15.454140000000001</v>
      </c>
      <c r="E37" s="8">
        <v>1.0000000000000001E-5</v>
      </c>
      <c r="F37" s="8">
        <v>12.432689999999999</v>
      </c>
      <c r="G37" s="8">
        <v>10.355219999999999</v>
      </c>
      <c r="H37" s="8">
        <v>4.4503700000000004</v>
      </c>
      <c r="I37" s="8">
        <v>0.23080000000000001</v>
      </c>
      <c r="J37" s="8">
        <v>1.9552099999999999</v>
      </c>
      <c r="K37" s="8">
        <v>4.8562599999999998</v>
      </c>
      <c r="L37" s="8">
        <v>1.2114100000000001</v>
      </c>
    </row>
    <row r="38" spans="1:12" s="7" customFormat="1" x14ac:dyDescent="0.2">
      <c r="A38" s="7" t="s">
        <v>1056</v>
      </c>
      <c r="B38" s="43">
        <v>43.832549999999998</v>
      </c>
      <c r="C38" s="43">
        <v>3.9863499999999998</v>
      </c>
      <c r="D38" s="43">
        <v>15.455769999999999</v>
      </c>
      <c r="E38" s="43">
        <v>4.8399999999999997E-3</v>
      </c>
      <c r="F38" s="43">
        <v>12.623810000000001</v>
      </c>
      <c r="G38" s="43">
        <v>10.323169999999999</v>
      </c>
      <c r="H38" s="43">
        <v>4.4216899999999999</v>
      </c>
      <c r="I38" s="43">
        <v>0.20036999999999999</v>
      </c>
      <c r="J38" s="43">
        <v>1.9382299999999999</v>
      </c>
      <c r="K38" s="43">
        <v>4.8258400000000004</v>
      </c>
      <c r="L38" s="43">
        <v>1.2068700000000001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8236-D09D-D845-8C1B-7354C14328E5}">
  <dimension ref="A1:S18"/>
  <sheetViews>
    <sheetView zoomScale="107" workbookViewId="0">
      <selection activeCell="J28" sqref="J28"/>
    </sheetView>
  </sheetViews>
  <sheetFormatPr baseColWidth="10" defaultRowHeight="15" x14ac:dyDescent="0.2"/>
  <cols>
    <col min="1" max="1" width="13.1640625" customWidth="1"/>
    <col min="2" max="2" width="10" customWidth="1"/>
    <col min="3" max="3" width="11" bestFit="1" customWidth="1"/>
    <col min="4" max="4" width="14.6640625" bestFit="1" customWidth="1"/>
    <col min="5" max="5" width="11.6640625" bestFit="1" customWidth="1"/>
    <col min="6" max="7" width="14.6640625" bestFit="1" customWidth="1"/>
    <col min="8" max="9" width="11.6640625" bestFit="1" customWidth="1"/>
    <col min="10" max="12" width="11" bestFit="1" customWidth="1"/>
    <col min="13" max="13" width="11.6640625" bestFit="1" customWidth="1"/>
    <col min="14" max="14" width="12.6640625" bestFit="1" customWidth="1"/>
    <col min="15" max="15" width="13.6640625" bestFit="1" customWidth="1"/>
    <col min="16" max="16" width="11.6640625" bestFit="1" customWidth="1"/>
    <col min="17" max="17" width="12.6640625" bestFit="1" customWidth="1"/>
    <col min="18" max="19" width="11" bestFit="1" customWidth="1"/>
  </cols>
  <sheetData>
    <row r="1" spans="1:19" x14ac:dyDescent="0.2">
      <c r="A1" t="s">
        <v>1834</v>
      </c>
      <c r="B1" t="s">
        <v>1894</v>
      </c>
      <c r="C1" t="s">
        <v>1895</v>
      </c>
      <c r="D1" t="s">
        <v>1896</v>
      </c>
      <c r="E1" t="s">
        <v>1897</v>
      </c>
      <c r="F1" t="s">
        <v>1898</v>
      </c>
      <c r="G1" t="s">
        <v>1899</v>
      </c>
      <c r="H1" t="s">
        <v>1900</v>
      </c>
      <c r="I1" t="s">
        <v>1901</v>
      </c>
      <c r="J1" t="s">
        <v>1902</v>
      </c>
      <c r="K1" t="s">
        <v>1903</v>
      </c>
      <c r="L1" t="s">
        <v>1904</v>
      </c>
      <c r="M1" t="s">
        <v>1905</v>
      </c>
      <c r="N1" t="s">
        <v>1906</v>
      </c>
      <c r="O1" t="s">
        <v>1907</v>
      </c>
      <c r="P1" t="s">
        <v>1908</v>
      </c>
      <c r="Q1" t="s">
        <v>1909</v>
      </c>
      <c r="R1" t="s">
        <v>1910</v>
      </c>
      <c r="S1" t="s">
        <v>1911</v>
      </c>
    </row>
    <row r="2" spans="1:19" x14ac:dyDescent="0.2">
      <c r="A2" t="s">
        <v>1246</v>
      </c>
      <c r="B2" s="25">
        <v>1.8358055694303399</v>
      </c>
      <c r="C2" s="25">
        <v>68.209137261684006</v>
      </c>
      <c r="D2" s="24">
        <v>306528.66513450397</v>
      </c>
      <c r="E2" s="25">
        <v>189.54472787831401</v>
      </c>
      <c r="F2" s="24">
        <v>190787</v>
      </c>
      <c r="G2" s="24">
        <v>190241.064290282</v>
      </c>
      <c r="H2" s="25">
        <v>741.28574395621501</v>
      </c>
      <c r="I2" s="25">
        <v>764.042762869748</v>
      </c>
      <c r="J2" s="25">
        <v>3.1039886721093399</v>
      </c>
      <c r="K2" s="25">
        <v>24.070339912212699</v>
      </c>
      <c r="L2" s="25">
        <v>4.2336970682356903</v>
      </c>
      <c r="M2" s="25">
        <v>104.523059294796</v>
      </c>
      <c r="N2" s="25">
        <v>1142.39018169109</v>
      </c>
      <c r="O2" s="25">
        <v>77433.085387706305</v>
      </c>
      <c r="P2" s="25">
        <v>149.47933079485199</v>
      </c>
      <c r="Q2" s="25">
        <v>2989.1173269062701</v>
      </c>
      <c r="R2" s="25">
        <v>0.99016518443141299</v>
      </c>
      <c r="S2" s="25">
        <v>59.4657181749484</v>
      </c>
    </row>
    <row r="3" spans="1:19" x14ac:dyDescent="0.2">
      <c r="A3" t="s">
        <v>1247</v>
      </c>
      <c r="B3" s="25">
        <v>1.8056478613801199</v>
      </c>
      <c r="C3" s="25">
        <v>68.507133550196102</v>
      </c>
      <c r="D3" s="24">
        <v>305364.48373934301</v>
      </c>
      <c r="E3" s="25">
        <v>188.70068645702199</v>
      </c>
      <c r="F3" s="24">
        <v>190787</v>
      </c>
      <c r="G3" s="24">
        <v>189278.95782982599</v>
      </c>
      <c r="H3" s="25">
        <v>738.69864454755998</v>
      </c>
      <c r="I3" s="25">
        <v>758.58321249376104</v>
      </c>
      <c r="J3" s="25">
        <v>2.9956107658778199</v>
      </c>
      <c r="K3" s="25">
        <v>23.304010088504199</v>
      </c>
      <c r="L3" s="25">
        <v>4.1446949058329396</v>
      </c>
      <c r="M3" s="25">
        <v>103.262772518787</v>
      </c>
      <c r="N3" s="25">
        <v>1125.657598041</v>
      </c>
      <c r="O3" s="25">
        <v>76898.843809183905</v>
      </c>
      <c r="P3" s="25">
        <v>149.03831771716401</v>
      </c>
      <c r="Q3" s="25">
        <v>2963.0072687506099</v>
      </c>
      <c r="R3" s="25">
        <v>0.93283947391462396</v>
      </c>
      <c r="S3" s="25">
        <v>58.844742456956403</v>
      </c>
    </row>
    <row r="4" spans="1:19" x14ac:dyDescent="0.2">
      <c r="A4" t="s">
        <v>1248</v>
      </c>
      <c r="B4" s="25">
        <v>1.8023490999035201</v>
      </c>
      <c r="C4" s="25">
        <v>70.420531923761402</v>
      </c>
      <c r="D4" s="24">
        <v>305778.18434201501</v>
      </c>
      <c r="E4" s="25">
        <v>188.83469784193801</v>
      </c>
      <c r="F4" s="24">
        <v>190787</v>
      </c>
      <c r="G4" s="24">
        <v>189135.73614474401</v>
      </c>
      <c r="H4" s="25">
        <v>744.86408718800703</v>
      </c>
      <c r="I4" s="25">
        <v>759.43773637512697</v>
      </c>
      <c r="J4" s="25">
        <v>3.04640525220668</v>
      </c>
      <c r="K4" s="25">
        <v>24.375826513691901</v>
      </c>
      <c r="L4" s="25">
        <v>4.1604305141582296</v>
      </c>
      <c r="M4" s="25">
        <v>103.76976938751901</v>
      </c>
      <c r="N4" s="25">
        <v>1127.2088414165901</v>
      </c>
      <c r="O4" s="25">
        <v>77848.826179889904</v>
      </c>
      <c r="P4" s="25">
        <v>153.434905383174</v>
      </c>
      <c r="Q4" s="25">
        <v>3057.69709341821</v>
      </c>
      <c r="R4" s="25">
        <v>1.00042369969837</v>
      </c>
      <c r="S4" s="25">
        <v>60.882748137193701</v>
      </c>
    </row>
    <row r="5" spans="1:19" x14ac:dyDescent="0.2">
      <c r="A5" t="s">
        <v>1249</v>
      </c>
      <c r="B5" s="25">
        <v>1.9187602500748899</v>
      </c>
      <c r="C5" s="25">
        <v>72.9971675136225</v>
      </c>
      <c r="D5" s="24">
        <v>303732.72333755798</v>
      </c>
      <c r="E5" s="25">
        <v>202.65961453150899</v>
      </c>
      <c r="F5" s="24">
        <v>190787</v>
      </c>
      <c r="G5" s="24">
        <v>189416.61911955301</v>
      </c>
      <c r="H5" s="25">
        <v>669.93989844879798</v>
      </c>
      <c r="I5" s="25">
        <v>682.35147351389503</v>
      </c>
      <c r="J5" s="25">
        <v>3.23299269553184</v>
      </c>
      <c r="K5" s="25">
        <v>25.3450832310149</v>
      </c>
      <c r="L5" s="25">
        <v>4.2964356722595198</v>
      </c>
      <c r="M5" s="25">
        <v>101.263610685462</v>
      </c>
      <c r="N5" s="25">
        <v>1127.31324113866</v>
      </c>
      <c r="O5" s="25">
        <v>78080.390459314498</v>
      </c>
      <c r="P5" s="25">
        <v>154.89222535366599</v>
      </c>
      <c r="Q5" s="25">
        <v>3136.2723211382599</v>
      </c>
      <c r="R5" s="25">
        <v>0.95517328519436295</v>
      </c>
      <c r="S5" s="25">
        <v>63.626436986038499</v>
      </c>
    </row>
    <row r="6" spans="1:19" x14ac:dyDescent="0.2">
      <c r="A6" t="s">
        <v>1250</v>
      </c>
      <c r="B6" s="25">
        <v>1.87571689610405</v>
      </c>
      <c r="C6" s="25">
        <v>74.022811168352902</v>
      </c>
      <c r="D6" s="24">
        <v>302511.941140079</v>
      </c>
      <c r="E6" s="25">
        <v>202.66949569698701</v>
      </c>
      <c r="F6" s="24">
        <v>190787</v>
      </c>
      <c r="G6" s="24">
        <v>190421.12185277601</v>
      </c>
      <c r="H6" s="25">
        <v>621.58480081036998</v>
      </c>
      <c r="I6" s="25">
        <v>675.228601229996</v>
      </c>
      <c r="J6" s="25">
        <v>3.2176984427847399</v>
      </c>
      <c r="K6" s="25">
        <v>24.582387382555702</v>
      </c>
      <c r="L6" s="25">
        <v>4.2697626116703402</v>
      </c>
      <c r="M6" s="25">
        <v>99.765850863303896</v>
      </c>
      <c r="N6" s="25">
        <v>1129.4012267768401</v>
      </c>
      <c r="O6" s="25">
        <v>78343.637814311398</v>
      </c>
      <c r="P6" s="25">
        <v>154.232510531396</v>
      </c>
      <c r="Q6" s="25">
        <v>3131.0757980212502</v>
      </c>
      <c r="R6" s="25">
        <v>0.89978912256642996</v>
      </c>
      <c r="S6" s="25">
        <v>65.8183956895314</v>
      </c>
    </row>
    <row r="7" spans="1:19" x14ac:dyDescent="0.2">
      <c r="A7" t="s">
        <v>1251</v>
      </c>
      <c r="B7" s="25">
        <v>1.8829067217073101</v>
      </c>
      <c r="C7" s="25">
        <v>71.994524366949094</v>
      </c>
      <c r="D7" s="24">
        <v>303256.99375157797</v>
      </c>
      <c r="E7" s="25">
        <v>202.85351578666101</v>
      </c>
      <c r="F7" s="24">
        <v>190787</v>
      </c>
      <c r="G7" s="24">
        <v>187540.41510365999</v>
      </c>
      <c r="H7" s="25">
        <v>631.03388981394403</v>
      </c>
      <c r="I7" s="25">
        <v>666.46730067798796</v>
      </c>
      <c r="J7" s="25">
        <v>3.2839947056133698</v>
      </c>
      <c r="K7" s="25">
        <v>24.699818000299501</v>
      </c>
      <c r="L7" s="25">
        <v>4.2267903686167401</v>
      </c>
      <c r="M7" s="25">
        <v>97.008440132840306</v>
      </c>
      <c r="N7" s="25">
        <v>1103.4917274284301</v>
      </c>
      <c r="O7" s="25">
        <v>76993.746245245406</v>
      </c>
      <c r="P7" s="25">
        <v>152.29932874166201</v>
      </c>
      <c r="Q7" s="25">
        <v>3099.3809442443799</v>
      </c>
      <c r="R7" s="25">
        <v>0.81157498840361497</v>
      </c>
      <c r="S7" s="25">
        <v>62.094629807242697</v>
      </c>
    </row>
    <row r="8" spans="1:19" x14ac:dyDescent="0.2">
      <c r="A8" t="s">
        <v>1252</v>
      </c>
      <c r="B8" s="25">
        <v>1.7016809403723201</v>
      </c>
      <c r="C8" s="25">
        <v>66.015037209008298</v>
      </c>
      <c r="D8" s="24">
        <v>292081.71635429398</v>
      </c>
      <c r="E8" s="25">
        <v>175.94770029446801</v>
      </c>
      <c r="F8" s="24">
        <v>190787</v>
      </c>
      <c r="G8" s="24">
        <v>192023.081735632</v>
      </c>
      <c r="H8" s="25">
        <v>679.94139019356805</v>
      </c>
      <c r="I8" s="25">
        <v>736.118645468625</v>
      </c>
      <c r="J8" s="25">
        <v>3.0090337614040701</v>
      </c>
      <c r="K8" s="25">
        <v>22.061521629559898</v>
      </c>
      <c r="L8" s="25">
        <v>3.7821860768076201</v>
      </c>
      <c r="M8" s="25">
        <v>109.916401480395</v>
      </c>
      <c r="N8" s="25">
        <v>1165.1925733803</v>
      </c>
      <c r="O8" s="25">
        <v>77602.418056540293</v>
      </c>
      <c r="P8" s="25">
        <v>142.55718336970199</v>
      </c>
      <c r="Q8" s="25">
        <v>2594.5272651735099</v>
      </c>
      <c r="R8" s="25">
        <v>0.91910324085222805</v>
      </c>
      <c r="S8" s="25">
        <v>54.977184652219101</v>
      </c>
    </row>
    <row r="9" spans="1:19" x14ac:dyDescent="0.2">
      <c r="A9" t="s">
        <v>1253</v>
      </c>
      <c r="B9" s="25">
        <v>1.7463348831304999</v>
      </c>
      <c r="C9" s="25">
        <v>66.000104590423405</v>
      </c>
      <c r="D9" s="24">
        <v>289517.54176611401</v>
      </c>
      <c r="E9" s="25">
        <v>177.308236403286</v>
      </c>
      <c r="F9" s="24">
        <v>190787</v>
      </c>
      <c r="G9" s="24">
        <v>191623.863088735</v>
      </c>
      <c r="H9" s="25">
        <v>668.70116166688103</v>
      </c>
      <c r="I9" s="25">
        <v>733.81296752068704</v>
      </c>
      <c r="J9" s="25">
        <v>3.0291430627296299</v>
      </c>
      <c r="K9" s="25">
        <v>22.693235900088101</v>
      </c>
      <c r="L9" s="25">
        <v>3.74249477658734</v>
      </c>
      <c r="M9" s="25">
        <v>109.122168699151</v>
      </c>
      <c r="N9" s="25">
        <v>1150.73369940576</v>
      </c>
      <c r="O9" s="25">
        <v>76265.600771103302</v>
      </c>
      <c r="P9" s="25">
        <v>140.08596373680501</v>
      </c>
      <c r="Q9" s="25">
        <v>2599.0590790535698</v>
      </c>
      <c r="R9" s="25">
        <v>0.89841589845613201</v>
      </c>
      <c r="S9" s="25">
        <v>55.705627759878503</v>
      </c>
    </row>
    <row r="10" spans="1:19" x14ac:dyDescent="0.2">
      <c r="A10" t="s">
        <v>1254</v>
      </c>
      <c r="B10" s="25">
        <v>1.5936385980168899</v>
      </c>
      <c r="C10" s="25">
        <v>67.113069174052001</v>
      </c>
      <c r="D10" s="24">
        <v>286838.55648049503</v>
      </c>
      <c r="E10" s="25">
        <v>179.90602855527101</v>
      </c>
      <c r="F10" s="24">
        <v>190787</v>
      </c>
      <c r="G10" s="24">
        <v>190872.11053865499</v>
      </c>
      <c r="H10" s="25">
        <v>692.64604622046602</v>
      </c>
      <c r="I10" s="25">
        <v>727.50563411526798</v>
      </c>
      <c r="J10" s="25">
        <v>2.9668059162227101</v>
      </c>
      <c r="K10" s="25">
        <v>22.570757921466999</v>
      </c>
      <c r="L10" s="25">
        <v>3.85288484894751</v>
      </c>
      <c r="M10" s="25">
        <v>108.369593759072</v>
      </c>
      <c r="N10" s="25">
        <v>1151.82117754255</v>
      </c>
      <c r="O10" s="25">
        <v>76685.0487351989</v>
      </c>
      <c r="P10" s="25">
        <v>138.44099124405901</v>
      </c>
      <c r="Q10" s="25">
        <v>2598.60909018855</v>
      </c>
      <c r="R10" s="25">
        <v>0.89862218996312104</v>
      </c>
      <c r="S10" s="25">
        <v>56.819634205374697</v>
      </c>
    </row>
    <row r="11" spans="1:19" x14ac:dyDescent="0.2">
      <c r="A11" t="s">
        <v>1255</v>
      </c>
      <c r="B11" s="25">
        <v>1.78574419517776</v>
      </c>
      <c r="C11" s="25">
        <v>73.937625007021595</v>
      </c>
      <c r="D11" s="24">
        <v>293576.345058078</v>
      </c>
      <c r="E11" s="25">
        <v>184.25502915923201</v>
      </c>
      <c r="F11" s="24">
        <v>190787</v>
      </c>
      <c r="G11" s="24">
        <v>194138.573577709</v>
      </c>
      <c r="H11" s="25">
        <v>730.13880795684202</v>
      </c>
      <c r="I11" s="25">
        <v>771.900374885514</v>
      </c>
      <c r="J11" s="25">
        <v>3.0748585134050801</v>
      </c>
      <c r="K11" s="25">
        <v>22.975579080132</v>
      </c>
      <c r="L11" s="25">
        <v>4.1522583076528603</v>
      </c>
      <c r="M11" s="25">
        <v>115.676739682746</v>
      </c>
      <c r="N11" s="25">
        <v>1149.25705519442</v>
      </c>
      <c r="O11" s="25">
        <v>76998.209328927594</v>
      </c>
      <c r="P11" s="25">
        <v>146.403242401358</v>
      </c>
      <c r="Q11" s="25">
        <v>2751.8809342086302</v>
      </c>
      <c r="R11" s="25">
        <v>0.913375494498887</v>
      </c>
      <c r="S11" s="25">
        <v>57.901988121728202</v>
      </c>
    </row>
    <row r="12" spans="1:19" x14ac:dyDescent="0.2">
      <c r="A12" t="s">
        <v>1256</v>
      </c>
      <c r="B12" s="25">
        <v>1.82913189462044</v>
      </c>
      <c r="C12" s="25">
        <v>73.327302158980899</v>
      </c>
      <c r="D12" s="24">
        <v>294094.89968813601</v>
      </c>
      <c r="E12" s="25">
        <v>183.436134297108</v>
      </c>
      <c r="F12" s="24">
        <v>190787</v>
      </c>
      <c r="G12" s="24">
        <v>190565.52905802499</v>
      </c>
      <c r="H12" s="25">
        <v>688.25617428205703</v>
      </c>
      <c r="I12" s="25">
        <v>761.15317483122499</v>
      </c>
      <c r="J12" s="25">
        <v>3.1030068451539199</v>
      </c>
      <c r="K12" s="25">
        <v>23.146195838316199</v>
      </c>
      <c r="L12" s="25">
        <v>4.1339452285111298</v>
      </c>
      <c r="M12" s="25">
        <v>113.47604803959599</v>
      </c>
      <c r="N12" s="25">
        <v>1126.4641871353699</v>
      </c>
      <c r="O12" s="25">
        <v>75891.850916643598</v>
      </c>
      <c r="P12" s="25">
        <v>145.24077810479801</v>
      </c>
      <c r="Q12" s="25">
        <v>2716.34160201957</v>
      </c>
      <c r="R12" s="25">
        <v>0.88578121008065402</v>
      </c>
      <c r="S12" s="25">
        <v>57.510807372898398</v>
      </c>
    </row>
    <row r="13" spans="1:19" s="7" customFormat="1" x14ac:dyDescent="0.2">
      <c r="A13" s="7" t="s">
        <v>1257</v>
      </c>
      <c r="B13" s="44">
        <v>1.8918105825971001</v>
      </c>
      <c r="C13" s="44">
        <v>74.368967078807998</v>
      </c>
      <c r="D13" s="42">
        <v>295864.95138267899</v>
      </c>
      <c r="E13" s="44">
        <v>184.343353183717</v>
      </c>
      <c r="F13" s="42">
        <v>190787</v>
      </c>
      <c r="G13" s="42">
        <v>191612.2000751</v>
      </c>
      <c r="H13" s="44">
        <v>707.80188831307601</v>
      </c>
      <c r="I13" s="44">
        <v>787.86636810708501</v>
      </c>
      <c r="J13" s="44">
        <v>3.1782795264379899</v>
      </c>
      <c r="K13" s="44">
        <v>23.063651761864602</v>
      </c>
      <c r="L13" s="44">
        <v>4.0292275685443704</v>
      </c>
      <c r="M13" s="44">
        <v>114.214551395646</v>
      </c>
      <c r="N13" s="44">
        <v>1130.5867857646699</v>
      </c>
      <c r="O13" s="44">
        <v>76042.495994569195</v>
      </c>
      <c r="P13" s="44">
        <v>146.08938305164801</v>
      </c>
      <c r="Q13" s="44">
        <v>2725.6105709052199</v>
      </c>
      <c r="R13" s="44">
        <v>0.95297959440014901</v>
      </c>
      <c r="S13" s="44">
        <v>58.650586541776299</v>
      </c>
    </row>
    <row r="14" spans="1:19" x14ac:dyDescent="0.2">
      <c r="A14" t="s">
        <v>1892</v>
      </c>
      <c r="B14" s="25">
        <v>1.8057939577096029</v>
      </c>
      <c r="C14" s="25">
        <v>70.576117583571701</v>
      </c>
      <c r="D14" s="24">
        <v>298262.25018123939</v>
      </c>
      <c r="E14" s="25">
        <v>188.37160167379275</v>
      </c>
      <c r="F14" s="24">
        <v>190787</v>
      </c>
      <c r="G14" s="24">
        <v>190572.43936789141</v>
      </c>
      <c r="H14" s="25">
        <v>692.90771111648201</v>
      </c>
      <c r="I14" s="25">
        <v>735.37235434074319</v>
      </c>
      <c r="J14" s="25">
        <v>3.1034848466230991</v>
      </c>
      <c r="K14" s="25">
        <v>23.57403393830889</v>
      </c>
      <c r="L14" s="25">
        <v>4.0854006623186914</v>
      </c>
      <c r="M14" s="25">
        <v>106.69741716160951</v>
      </c>
      <c r="N14" s="25">
        <v>1135.7931912429733</v>
      </c>
      <c r="O14" s="25">
        <v>77090.346141552858</v>
      </c>
      <c r="P14" s="25">
        <v>147.68284670252368</v>
      </c>
      <c r="Q14" s="25">
        <v>2863.548274502336</v>
      </c>
      <c r="R14" s="25">
        <v>0.92152028187166557</v>
      </c>
      <c r="S14" s="25">
        <v>59.358208325482188</v>
      </c>
    </row>
    <row r="15" spans="1:19" x14ac:dyDescent="0.2">
      <c r="A15" t="s">
        <v>1893</v>
      </c>
      <c r="B15" s="25">
        <v>0.17534715541125095</v>
      </c>
      <c r="C15" s="25">
        <v>6.2356786401365607</v>
      </c>
      <c r="D15" s="24">
        <v>13397.005598775087</v>
      </c>
      <c r="E15" s="25">
        <v>18.492800395911956</v>
      </c>
      <c r="F15" s="24"/>
      <c r="G15" s="24">
        <v>3240.222722386472</v>
      </c>
      <c r="H15" s="25">
        <v>79.505419606755865</v>
      </c>
      <c r="I15" s="25">
        <v>77.32121858894763</v>
      </c>
      <c r="J15" s="25">
        <v>0.19734805701245126</v>
      </c>
      <c r="K15" s="25">
        <v>1.9368901974057999</v>
      </c>
      <c r="L15" s="25">
        <v>0.36661620883404256</v>
      </c>
      <c r="M15" s="25">
        <v>11.527759376453409</v>
      </c>
      <c r="N15" s="25">
        <v>31.706699238099446</v>
      </c>
      <c r="O15" s="25">
        <v>1520.8827587419764</v>
      </c>
      <c r="P15" s="25">
        <v>10.549457164190475</v>
      </c>
      <c r="Q15" s="25">
        <v>420.55744381946226</v>
      </c>
      <c r="R15" s="25">
        <v>9.6877957530407441E-2</v>
      </c>
      <c r="S15" s="25">
        <v>6.1928048124153214</v>
      </c>
    </row>
    <row r="16" spans="1:19" x14ac:dyDescent="0.2">
      <c r="A16" t="s">
        <v>1226</v>
      </c>
      <c r="B16" s="25"/>
      <c r="C16" s="25">
        <v>64</v>
      </c>
      <c r="D16" s="24">
        <v>298101</v>
      </c>
      <c r="E16" s="25">
        <v>175</v>
      </c>
      <c r="F16" s="24">
        <v>190787</v>
      </c>
      <c r="G16" s="24">
        <v>190787</v>
      </c>
      <c r="H16" s="25">
        <v>665</v>
      </c>
      <c r="I16" s="25">
        <v>665</v>
      </c>
      <c r="J16" s="25"/>
      <c r="K16" s="25">
        <v>23</v>
      </c>
      <c r="L16" s="25"/>
      <c r="M16" s="25">
        <v>104</v>
      </c>
      <c r="N16" s="25">
        <v>1104</v>
      </c>
      <c r="O16" s="25">
        <v>74232</v>
      </c>
      <c r="P16" s="25">
        <v>149</v>
      </c>
      <c r="Q16" s="25">
        <v>2939</v>
      </c>
      <c r="R16" s="25"/>
      <c r="S16" s="25">
        <v>56</v>
      </c>
    </row>
    <row r="17" spans="1:19" x14ac:dyDescent="0.2">
      <c r="A17" t="s">
        <v>1227</v>
      </c>
      <c r="B17" s="25"/>
      <c r="C17" s="25">
        <v>10.275183724330784</v>
      </c>
      <c r="D17" s="24">
        <v>5.4092465721144629E-2</v>
      </c>
      <c r="E17" s="25">
        <v>7.6409152421672868</v>
      </c>
      <c r="F17" s="24"/>
      <c r="G17" s="24">
        <v>0.11246082390760077</v>
      </c>
      <c r="H17" s="25">
        <v>4.1966482881927831</v>
      </c>
      <c r="I17" s="25">
        <v>10.582308923420028</v>
      </c>
      <c r="J17" s="25"/>
      <c r="K17" s="25">
        <v>2.4957997317777836</v>
      </c>
      <c r="L17" s="25"/>
      <c r="M17" s="25">
        <v>2.5936703477014498</v>
      </c>
      <c r="N17" s="25">
        <v>2.8798180473707706</v>
      </c>
      <c r="O17" s="25">
        <v>3.8505579016500402</v>
      </c>
      <c r="P17" s="25">
        <v>0.88399550166196228</v>
      </c>
      <c r="Q17" s="25">
        <v>2.5672584381648189</v>
      </c>
      <c r="R17" s="25"/>
      <c r="S17" s="25">
        <v>5.996800581218193</v>
      </c>
    </row>
    <row r="18" spans="1:19" s="7" customFormat="1" x14ac:dyDescent="0.2">
      <c r="A18" s="7" t="s">
        <v>1228</v>
      </c>
      <c r="B18" s="44">
        <v>4.8551263188867431</v>
      </c>
      <c r="C18" s="44">
        <v>4.4176974121257597</v>
      </c>
      <c r="D18" s="42">
        <v>2.2458433124933479</v>
      </c>
      <c r="E18" s="44">
        <v>4.9085956247100198</v>
      </c>
      <c r="F18" s="42"/>
      <c r="G18" s="42">
        <v>0.85012888881885218</v>
      </c>
      <c r="H18" s="44">
        <v>5.7370857858291693</v>
      </c>
      <c r="I18" s="44">
        <v>5.2572834790794953</v>
      </c>
      <c r="J18" s="44">
        <v>3.1794590076246965</v>
      </c>
      <c r="K18" s="44">
        <v>4.1081008928604792</v>
      </c>
      <c r="L18" s="44">
        <v>4.4869064155138156</v>
      </c>
      <c r="M18" s="44">
        <v>5.4020798643105197</v>
      </c>
      <c r="N18" s="44">
        <v>1.3957954442128993</v>
      </c>
      <c r="O18" s="44">
        <v>0.98642880390583543</v>
      </c>
      <c r="P18" s="44">
        <v>3.5716596069684923</v>
      </c>
      <c r="Q18" s="44">
        <v>7.3432923684960763</v>
      </c>
      <c r="R18" s="44">
        <v>5.256420256624315</v>
      </c>
      <c r="S18" s="44">
        <v>5.2164687809122947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6B9C-D9FF-744B-9317-478526945D2A}">
  <dimension ref="A1:AM31"/>
  <sheetViews>
    <sheetView workbookViewId="0">
      <selection activeCell="E19" sqref="E19:AM31"/>
    </sheetView>
  </sheetViews>
  <sheetFormatPr baseColWidth="10" defaultRowHeight="15" x14ac:dyDescent="0.2"/>
  <sheetData>
    <row r="1" spans="1:39" x14ac:dyDescent="0.2">
      <c r="A1" t="s">
        <v>1835</v>
      </c>
      <c r="B1" t="s">
        <v>1897</v>
      </c>
      <c r="C1" t="s">
        <v>1900</v>
      </c>
      <c r="D1" t="s">
        <v>1901</v>
      </c>
      <c r="E1" t="s">
        <v>1912</v>
      </c>
      <c r="F1" t="s">
        <v>1913</v>
      </c>
      <c r="G1" t="s">
        <v>1914</v>
      </c>
      <c r="H1" t="s">
        <v>1915</v>
      </c>
      <c r="I1" t="s">
        <v>1916</v>
      </c>
      <c r="J1" t="s">
        <v>1917</v>
      </c>
      <c r="K1" t="s">
        <v>1918</v>
      </c>
      <c r="L1" t="s">
        <v>1919</v>
      </c>
      <c r="M1" t="s">
        <v>1920</v>
      </c>
      <c r="N1" t="s">
        <v>1921</v>
      </c>
      <c r="O1" t="s">
        <v>1922</v>
      </c>
      <c r="P1" t="s">
        <v>1923</v>
      </c>
      <c r="Q1" t="s">
        <v>1924</v>
      </c>
      <c r="R1" t="s">
        <v>1925</v>
      </c>
      <c r="S1" t="s">
        <v>1926</v>
      </c>
      <c r="T1" t="s">
        <v>1927</v>
      </c>
      <c r="U1" t="s">
        <v>1928</v>
      </c>
      <c r="V1" t="s">
        <v>1929</v>
      </c>
      <c r="W1" t="s">
        <v>1930</v>
      </c>
      <c r="X1" t="s">
        <v>1931</v>
      </c>
      <c r="Y1" t="s">
        <v>1932</v>
      </c>
      <c r="Z1" t="s">
        <v>1933</v>
      </c>
      <c r="AA1" t="s">
        <v>1934</v>
      </c>
      <c r="AB1" t="s">
        <v>1935</v>
      </c>
      <c r="AC1" t="s">
        <v>1936</v>
      </c>
      <c r="AD1" t="s">
        <v>1937</v>
      </c>
      <c r="AE1" t="s">
        <v>1938</v>
      </c>
      <c r="AF1" t="s">
        <v>1939</v>
      </c>
      <c r="AG1" t="s">
        <v>1940</v>
      </c>
      <c r="AH1" t="s">
        <v>1941</v>
      </c>
      <c r="AI1" t="s">
        <v>1942</v>
      </c>
      <c r="AJ1" t="s">
        <v>1943</v>
      </c>
      <c r="AK1" t="s">
        <v>1944</v>
      </c>
      <c r="AL1" t="s">
        <v>1945</v>
      </c>
      <c r="AM1" t="s">
        <v>1946</v>
      </c>
    </row>
    <row r="2" spans="1:39" x14ac:dyDescent="0.2">
      <c r="A2" t="s">
        <v>1229</v>
      </c>
      <c r="B2" s="24">
        <v>71801.443503683797</v>
      </c>
      <c r="C2" s="24">
        <v>81430</v>
      </c>
      <c r="D2" s="24">
        <v>81371.976881785304</v>
      </c>
      <c r="E2" s="8">
        <v>30.356983362772301</v>
      </c>
      <c r="F2" s="8">
        <v>16525.1599501696</v>
      </c>
      <c r="G2" s="8">
        <v>317.374423994425</v>
      </c>
      <c r="H2" s="8">
        <v>294.03193198046102</v>
      </c>
      <c r="I2" s="8">
        <v>45.2579657790344</v>
      </c>
      <c r="J2" s="8">
        <v>117.06595984398101</v>
      </c>
      <c r="K2" s="8">
        <v>129.43802865567901</v>
      </c>
      <c r="L2" s="8">
        <v>105.15401303128699</v>
      </c>
      <c r="M2" s="8">
        <v>22.583031536558298</v>
      </c>
      <c r="N2" s="8">
        <v>9.2385806114331395</v>
      </c>
      <c r="O2" s="8">
        <v>407.37333645190802</v>
      </c>
      <c r="P2" s="8">
        <v>25.6919819573267</v>
      </c>
      <c r="Q2" s="8">
        <v>169.36178779407601</v>
      </c>
      <c r="R2" s="8">
        <v>17.934053481332501</v>
      </c>
      <c r="S2" s="8">
        <v>9.7621374114813406E-2</v>
      </c>
      <c r="T2" s="8">
        <v>128.001591134828</v>
      </c>
      <c r="U2" s="8">
        <v>15.485274766358</v>
      </c>
      <c r="V2" s="8">
        <v>37.490820109444201</v>
      </c>
      <c r="W2" s="8">
        <v>5.3465657465146803</v>
      </c>
      <c r="X2" s="8">
        <v>24.364327326505499</v>
      </c>
      <c r="Y2" s="8">
        <v>5.98644297925419</v>
      </c>
      <c r="Z2" s="8">
        <v>2.0974204394624798</v>
      </c>
      <c r="AA2" s="8">
        <v>6.1912534208328402</v>
      </c>
      <c r="AB2" s="8">
        <v>0.921920299283851</v>
      </c>
      <c r="AC2" s="8">
        <v>5.3360098598024202</v>
      </c>
      <c r="AD2" s="8">
        <v>1.0162670311367801</v>
      </c>
      <c r="AE2" s="8">
        <v>2.60344252945678</v>
      </c>
      <c r="AF2" s="8">
        <v>0.32512006251192799</v>
      </c>
      <c r="AG2" s="8">
        <v>2.0230734474906802</v>
      </c>
      <c r="AH2" s="8">
        <v>0.28387218622910199</v>
      </c>
      <c r="AI2" s="8">
        <v>4.5041933324360404</v>
      </c>
      <c r="AJ2" s="8">
        <v>1.19928265390315</v>
      </c>
      <c r="AK2" s="8">
        <v>1.82825124784904</v>
      </c>
      <c r="AL2" s="8">
        <v>1.20702534848054</v>
      </c>
      <c r="AM2" s="8">
        <v>0.40081997945186498</v>
      </c>
    </row>
    <row r="3" spans="1:39" x14ac:dyDescent="0.2">
      <c r="A3" t="s">
        <v>1230</v>
      </c>
      <c r="B3" s="24">
        <v>72353.139220969795</v>
      </c>
      <c r="C3" s="24">
        <v>81430</v>
      </c>
      <c r="D3" s="24">
        <v>81765.786577994499</v>
      </c>
      <c r="E3" s="8">
        <v>29.1737968459169</v>
      </c>
      <c r="F3" s="8">
        <v>16817.4138063313</v>
      </c>
      <c r="G3" s="8">
        <v>316.02767606261699</v>
      </c>
      <c r="H3" s="8">
        <v>294.50042626250098</v>
      </c>
      <c r="I3" s="8">
        <v>44.208860588737998</v>
      </c>
      <c r="J3" s="8">
        <v>114.57919742983999</v>
      </c>
      <c r="K3" s="8">
        <v>124.95415164048001</v>
      </c>
      <c r="L3" s="8">
        <v>102.068885803621</v>
      </c>
      <c r="M3" s="8">
        <v>20.833257274921198</v>
      </c>
      <c r="N3" s="8">
        <v>8.6610219751665305</v>
      </c>
      <c r="O3" s="8">
        <v>405.14559005918397</v>
      </c>
      <c r="P3" s="8">
        <v>24.814702760180602</v>
      </c>
      <c r="Q3" s="8">
        <v>166.554237403771</v>
      </c>
      <c r="R3" s="8">
        <v>18.103832576651101</v>
      </c>
      <c r="S3" s="8">
        <v>8.8847426311322794E-2</v>
      </c>
      <c r="T3" s="8">
        <v>129.44706354103599</v>
      </c>
      <c r="U3" s="8">
        <v>15.311942026478301</v>
      </c>
      <c r="V3" s="8">
        <v>37.814938366872298</v>
      </c>
      <c r="W3" s="8">
        <v>5.4077749194106097</v>
      </c>
      <c r="X3" s="8">
        <v>24.3519539172474</v>
      </c>
      <c r="Y3" s="8">
        <v>6.1389606924607403</v>
      </c>
      <c r="Z3" s="8">
        <v>2.07449354633279</v>
      </c>
      <c r="AA3" s="8">
        <v>6.0696685011688603</v>
      </c>
      <c r="AB3" s="8">
        <v>0.93119543096378699</v>
      </c>
      <c r="AC3" s="8">
        <v>5.31938585635453</v>
      </c>
      <c r="AD3" s="8">
        <v>0.95486131074513303</v>
      </c>
      <c r="AE3" s="8">
        <v>2.4549908358400998</v>
      </c>
      <c r="AF3" s="8">
        <v>0.33671878204547201</v>
      </c>
      <c r="AG3" s="8">
        <v>2.0258973463813401</v>
      </c>
      <c r="AH3" s="8">
        <v>0.26651677049081701</v>
      </c>
      <c r="AI3" s="8">
        <v>4.3431061957697903</v>
      </c>
      <c r="AJ3" s="8">
        <v>1.1828499475607099</v>
      </c>
      <c r="AK3" s="8">
        <v>1.6879397072706099</v>
      </c>
      <c r="AL3" s="8">
        <v>1.20524557012024</v>
      </c>
      <c r="AM3" s="8">
        <v>0.43674785554426099</v>
      </c>
    </row>
    <row r="4" spans="1:39" x14ac:dyDescent="0.2">
      <c r="A4" t="s">
        <v>1231</v>
      </c>
      <c r="B4" s="24">
        <v>71347.774959377406</v>
      </c>
      <c r="C4" s="24">
        <v>81430</v>
      </c>
      <c r="D4" s="24">
        <v>81608.358256367996</v>
      </c>
      <c r="E4" s="8">
        <v>28.625762766445401</v>
      </c>
      <c r="F4" s="8">
        <v>16730.457223093399</v>
      </c>
      <c r="G4" s="8">
        <v>314.869575258591</v>
      </c>
      <c r="H4" s="8">
        <v>291.75793683635902</v>
      </c>
      <c r="I4" s="8">
        <v>44.067917318772302</v>
      </c>
      <c r="J4" s="8">
        <v>116.04145259446599</v>
      </c>
      <c r="K4" s="8">
        <v>128.06285056532701</v>
      </c>
      <c r="L4" s="8">
        <v>104.734971242632</v>
      </c>
      <c r="M4" s="8">
        <v>21.069486182519299</v>
      </c>
      <c r="N4" s="8">
        <v>8.5754579769443797</v>
      </c>
      <c r="O4" s="8">
        <v>399.62868962645598</v>
      </c>
      <c r="P4" s="8">
        <v>24.1075898892786</v>
      </c>
      <c r="Q4" s="8">
        <v>163.035358857462</v>
      </c>
      <c r="R4" s="8">
        <v>18.035693806497601</v>
      </c>
      <c r="S4" s="8">
        <v>8.57612014984203E-2</v>
      </c>
      <c r="T4" s="8">
        <v>128.10269846684099</v>
      </c>
      <c r="U4" s="8">
        <v>15.2651358855876</v>
      </c>
      <c r="V4" s="8">
        <v>37.699200001527501</v>
      </c>
      <c r="W4" s="8">
        <v>5.3618258829607397</v>
      </c>
      <c r="X4" s="8">
        <v>24.0986434949019</v>
      </c>
      <c r="Y4" s="8">
        <v>5.9811100976002702</v>
      </c>
      <c r="Z4" s="8">
        <v>2.1010781541596901</v>
      </c>
      <c r="AA4" s="8">
        <v>6.1886862173031698</v>
      </c>
      <c r="AB4" s="8">
        <v>0.906739888382327</v>
      </c>
      <c r="AC4" s="8">
        <v>5.2429946949356596</v>
      </c>
      <c r="AD4" s="8">
        <v>0.95408314267784</v>
      </c>
      <c r="AE4" s="8">
        <v>2.5014320071795999</v>
      </c>
      <c r="AF4" s="8">
        <v>0.31785092215752803</v>
      </c>
      <c r="AG4" s="8">
        <v>1.90548906197199</v>
      </c>
      <c r="AH4" s="8">
        <v>0.25902429966242402</v>
      </c>
      <c r="AI4" s="8">
        <v>4.3220671338873498</v>
      </c>
      <c r="AJ4" s="8">
        <v>1.15398912114491</v>
      </c>
      <c r="AK4" s="8">
        <v>1.7462839489007</v>
      </c>
      <c r="AL4" s="8">
        <v>1.2064791749863899</v>
      </c>
      <c r="AM4" s="8">
        <v>0.43953979410476202</v>
      </c>
    </row>
    <row r="5" spans="1:39" x14ac:dyDescent="0.2">
      <c r="A5" t="s">
        <v>1232</v>
      </c>
      <c r="B5" s="24">
        <v>71833.3084641936</v>
      </c>
      <c r="C5" s="24">
        <v>81430</v>
      </c>
      <c r="D5" s="24">
        <v>81541.188166387394</v>
      </c>
      <c r="E5" s="8">
        <v>29.488132580112801</v>
      </c>
      <c r="F5" s="8">
        <v>16375.0515143428</v>
      </c>
      <c r="G5" s="8">
        <v>321.06965522439299</v>
      </c>
      <c r="H5" s="8">
        <v>289.80997436530498</v>
      </c>
      <c r="I5" s="8">
        <v>44.0166670695642</v>
      </c>
      <c r="J5" s="8">
        <v>119.17215818417</v>
      </c>
      <c r="K5" s="8">
        <v>130.227516724433</v>
      </c>
      <c r="L5" s="8">
        <v>106.16689171271599</v>
      </c>
      <c r="M5" s="8">
        <v>21.6833801310345</v>
      </c>
      <c r="N5" s="8">
        <v>9.0953021185684602</v>
      </c>
      <c r="O5" s="8">
        <v>396.642244075782</v>
      </c>
      <c r="P5" s="8">
        <v>25.172365696598099</v>
      </c>
      <c r="Q5" s="8">
        <v>165.460924037323</v>
      </c>
      <c r="R5" s="8">
        <v>17.684928800542501</v>
      </c>
      <c r="S5" s="8">
        <v>0.102566436430785</v>
      </c>
      <c r="T5" s="8">
        <v>129.808310562456</v>
      </c>
      <c r="U5" s="8">
        <v>14.9559460572444</v>
      </c>
      <c r="V5" s="8">
        <v>36.971246815133</v>
      </c>
      <c r="W5" s="8">
        <v>5.2659379903283297</v>
      </c>
      <c r="X5" s="8">
        <v>24.022011946617599</v>
      </c>
      <c r="Y5" s="8">
        <v>6.2905291860385901</v>
      </c>
      <c r="Z5" s="8">
        <v>2.06837611311306</v>
      </c>
      <c r="AA5" s="8">
        <v>6.2876410957925799</v>
      </c>
      <c r="AB5" s="8">
        <v>0.94722849055688096</v>
      </c>
      <c r="AC5" s="8">
        <v>5.23282797756388</v>
      </c>
      <c r="AD5" s="8">
        <v>0.95853006921051298</v>
      </c>
      <c r="AE5" s="8">
        <v>2.4931853485967599</v>
      </c>
      <c r="AF5" s="8">
        <v>0.32928931530498801</v>
      </c>
      <c r="AG5" s="8">
        <v>2.0152148484983101</v>
      </c>
      <c r="AH5" s="8">
        <v>0.28402985390732899</v>
      </c>
      <c r="AI5" s="8">
        <v>4.4229255550742703</v>
      </c>
      <c r="AJ5" s="8">
        <v>1.1403684656717501</v>
      </c>
      <c r="AK5" s="8">
        <v>1.8080834056850099</v>
      </c>
      <c r="AL5" s="8">
        <v>1.2109620038506099</v>
      </c>
      <c r="AM5" s="8">
        <v>0.44820826359747801</v>
      </c>
    </row>
    <row r="6" spans="1:39" x14ac:dyDescent="0.2">
      <c r="A6" t="s">
        <v>1233</v>
      </c>
      <c r="B6" s="24">
        <v>71740.012017526999</v>
      </c>
      <c r="C6" s="24">
        <v>81430</v>
      </c>
      <c r="D6" s="24">
        <v>81356.615160622605</v>
      </c>
      <c r="E6" s="8">
        <v>28.939438955562</v>
      </c>
      <c r="F6" s="8">
        <v>16522.2834965154</v>
      </c>
      <c r="G6" s="8">
        <v>322.64431964680102</v>
      </c>
      <c r="H6" s="8">
        <v>288.97738392372997</v>
      </c>
      <c r="I6" s="8">
        <v>43.806788856246499</v>
      </c>
      <c r="J6" s="8">
        <v>119.963126473491</v>
      </c>
      <c r="K6" s="8">
        <v>129.40744040262101</v>
      </c>
      <c r="L6" s="8">
        <v>106.636212244559</v>
      </c>
      <c r="M6" s="8">
        <v>21.804942263936301</v>
      </c>
      <c r="N6" s="8">
        <v>8.9729757827568797</v>
      </c>
      <c r="O6" s="8">
        <v>395.58086042273402</v>
      </c>
      <c r="P6" s="8">
        <v>24.8180455377505</v>
      </c>
      <c r="Q6" s="8">
        <v>164.265820035178</v>
      </c>
      <c r="R6" s="8">
        <v>17.707327485509001</v>
      </c>
      <c r="S6" s="8">
        <v>9.4239806526838305E-2</v>
      </c>
      <c r="T6" s="8">
        <v>128.10673681824801</v>
      </c>
      <c r="U6" s="8">
        <v>14.817994384778</v>
      </c>
      <c r="V6" s="8">
        <v>36.671993457458001</v>
      </c>
      <c r="W6" s="8">
        <v>5.1900618948750497</v>
      </c>
      <c r="X6" s="8">
        <v>23.786322875072099</v>
      </c>
      <c r="Y6" s="8">
        <v>5.92526608299233</v>
      </c>
      <c r="Z6" s="8">
        <v>2.0692695479322198</v>
      </c>
      <c r="AA6" s="8">
        <v>6.1630447505003296</v>
      </c>
      <c r="AB6" s="8">
        <v>0.91080062113522198</v>
      </c>
      <c r="AC6" s="8">
        <v>5.2817691522974499</v>
      </c>
      <c r="AD6" s="8">
        <v>0.953052827498998</v>
      </c>
      <c r="AE6" s="8">
        <v>2.5587105009578801</v>
      </c>
      <c r="AF6" s="8">
        <v>0.323220371072517</v>
      </c>
      <c r="AG6" s="8">
        <v>2.0548652151936602</v>
      </c>
      <c r="AH6" s="8">
        <v>0.26913828038572801</v>
      </c>
      <c r="AI6" s="8">
        <v>4.3232007281982998</v>
      </c>
      <c r="AJ6" s="8">
        <v>1.1420193049932701</v>
      </c>
      <c r="AK6" s="8">
        <v>1.77702145896025</v>
      </c>
      <c r="AL6" s="8">
        <v>1.2090642329254599</v>
      </c>
      <c r="AM6" s="8">
        <v>0.43304530936004199</v>
      </c>
    </row>
    <row r="7" spans="1:39" x14ac:dyDescent="0.2">
      <c r="A7" t="s">
        <v>1234</v>
      </c>
      <c r="B7" s="24">
        <v>72287.080964874898</v>
      </c>
      <c r="C7" s="24">
        <v>81430</v>
      </c>
      <c r="D7" s="24">
        <v>82303.609145649607</v>
      </c>
      <c r="E7" s="8">
        <v>29.4722659332147</v>
      </c>
      <c r="F7" s="8">
        <v>16462.588598438299</v>
      </c>
      <c r="G7" s="8">
        <v>321.42365190181101</v>
      </c>
      <c r="H7" s="8">
        <v>290.31037040981698</v>
      </c>
      <c r="I7" s="8">
        <v>43.769441861692201</v>
      </c>
      <c r="J7" s="8">
        <v>117.191598222016</v>
      </c>
      <c r="K7" s="8">
        <v>128.66428334529601</v>
      </c>
      <c r="L7" s="8">
        <v>106.732789502682</v>
      </c>
      <c r="M7" s="8">
        <v>21.480653830372699</v>
      </c>
      <c r="N7" s="8">
        <v>8.9061158143562302</v>
      </c>
      <c r="O7" s="8">
        <v>397.77297138721298</v>
      </c>
      <c r="P7" s="8">
        <v>25.040627516632199</v>
      </c>
      <c r="Q7" s="8">
        <v>165.30006611073301</v>
      </c>
      <c r="R7" s="8">
        <v>17.8033738393733</v>
      </c>
      <c r="S7" s="8">
        <v>9.7377509030430007E-2</v>
      </c>
      <c r="T7" s="8">
        <v>129.59651337531301</v>
      </c>
      <c r="U7" s="8">
        <v>14.976138237539301</v>
      </c>
      <c r="V7" s="8">
        <v>36.818782607947398</v>
      </c>
      <c r="W7" s="8">
        <v>5.3022756399561297</v>
      </c>
      <c r="X7" s="8">
        <v>24.0074016625518</v>
      </c>
      <c r="Y7" s="8">
        <v>6.3028276510501202</v>
      </c>
      <c r="Z7" s="8">
        <v>2.0834304520335101</v>
      </c>
      <c r="AA7" s="8">
        <v>6.4902921716551703</v>
      </c>
      <c r="AB7" s="8">
        <v>0.91894413616381898</v>
      </c>
      <c r="AC7" s="8">
        <v>5.2290710743175799</v>
      </c>
      <c r="AD7" s="8">
        <v>0.95112177191741798</v>
      </c>
      <c r="AE7" s="8">
        <v>2.5627073131925702</v>
      </c>
      <c r="AF7" s="8">
        <v>0.32730237892034802</v>
      </c>
      <c r="AG7" s="8">
        <v>1.9630493920273799</v>
      </c>
      <c r="AH7" s="8">
        <v>0.28094468023214098</v>
      </c>
      <c r="AI7" s="8">
        <v>4.3861829994262402</v>
      </c>
      <c r="AJ7" s="8">
        <v>1.1621631595684201</v>
      </c>
      <c r="AK7" s="8">
        <v>1.78414496562766</v>
      </c>
      <c r="AL7" s="8">
        <v>1.2216949919522699</v>
      </c>
      <c r="AM7" s="8">
        <v>0.42785186768097599</v>
      </c>
    </row>
    <row r="8" spans="1:39" x14ac:dyDescent="0.2">
      <c r="A8" t="s">
        <v>1235</v>
      </c>
      <c r="B8" s="24">
        <v>73663.373408102401</v>
      </c>
      <c r="C8" s="24">
        <v>81430</v>
      </c>
      <c r="D8" s="24">
        <v>82175.8157444026</v>
      </c>
      <c r="E8" s="8">
        <v>31.284479250355901</v>
      </c>
      <c r="F8" s="8">
        <v>16892.3684477401</v>
      </c>
      <c r="G8" s="8">
        <v>322.56642182173698</v>
      </c>
      <c r="H8" s="8">
        <v>303.42244344718301</v>
      </c>
      <c r="I8" s="8">
        <v>45.041159023347802</v>
      </c>
      <c r="J8" s="8">
        <v>121.558563017097</v>
      </c>
      <c r="K8" s="8">
        <v>126.22069415991901</v>
      </c>
      <c r="L8" s="8">
        <v>107.370748515828</v>
      </c>
      <c r="M8" s="8">
        <v>22.040838140138799</v>
      </c>
      <c r="N8" s="8">
        <v>9.3019053173651791</v>
      </c>
      <c r="O8" s="8">
        <v>397.03760848071403</v>
      </c>
      <c r="P8" s="8">
        <v>26.170554658722999</v>
      </c>
      <c r="Q8" s="8">
        <v>166.884622579287</v>
      </c>
      <c r="R8" s="8">
        <v>17.6268521974843</v>
      </c>
      <c r="S8" s="8">
        <v>0.103335425882444</v>
      </c>
      <c r="T8" s="8">
        <v>132.683960960755</v>
      </c>
      <c r="U8" s="8">
        <v>15.1883644508833</v>
      </c>
      <c r="V8" s="8">
        <v>37.348981308219997</v>
      </c>
      <c r="W8" s="8">
        <v>5.3634548238458999</v>
      </c>
      <c r="X8" s="8">
        <v>24.454087367550201</v>
      </c>
      <c r="Y8" s="8">
        <v>6.1651168804249696</v>
      </c>
      <c r="Z8" s="8">
        <v>2.1132278666212998</v>
      </c>
      <c r="AA8" s="8">
        <v>6.3406374146189197</v>
      </c>
      <c r="AB8" s="8">
        <v>0.93182491423090996</v>
      </c>
      <c r="AC8" s="8">
        <v>5.2548646153400798</v>
      </c>
      <c r="AD8" s="8">
        <v>0.943815281801061</v>
      </c>
      <c r="AE8" s="8">
        <v>2.5728177046310301</v>
      </c>
      <c r="AF8" s="8">
        <v>0.33428630619269301</v>
      </c>
      <c r="AG8" s="8">
        <v>1.9711158119520999</v>
      </c>
      <c r="AH8" s="8">
        <v>0.27082746923848799</v>
      </c>
      <c r="AI8" s="8">
        <v>4.4672408659512302</v>
      </c>
      <c r="AJ8" s="8">
        <v>1.14695305199391</v>
      </c>
      <c r="AK8" s="8">
        <v>1.7004830374311499</v>
      </c>
      <c r="AL8" s="8">
        <v>1.25776372408577</v>
      </c>
      <c r="AM8" s="8">
        <v>0.43528503290919901</v>
      </c>
    </row>
    <row r="9" spans="1:39" x14ac:dyDescent="0.2">
      <c r="A9" t="s">
        <v>1236</v>
      </c>
      <c r="B9" s="24">
        <v>73714.459798284501</v>
      </c>
      <c r="C9" s="24">
        <v>81430</v>
      </c>
      <c r="D9" s="24">
        <v>82569.515835952203</v>
      </c>
      <c r="E9" s="8">
        <v>30.923905691481998</v>
      </c>
      <c r="F9" s="8">
        <v>16817.837912880401</v>
      </c>
      <c r="G9" s="8">
        <v>323.15348559532703</v>
      </c>
      <c r="H9" s="8">
        <v>299.99556668182498</v>
      </c>
      <c r="I9" s="8">
        <v>45.084448672635197</v>
      </c>
      <c r="J9" s="8">
        <v>122.027688715653</v>
      </c>
      <c r="K9" s="8">
        <v>127.02605166569801</v>
      </c>
      <c r="L9" s="8">
        <v>111.01645959052</v>
      </c>
      <c r="M9" s="8">
        <v>22.264775732127301</v>
      </c>
      <c r="N9" s="8">
        <v>9.2686733804667707</v>
      </c>
      <c r="O9" s="8">
        <v>394.78636526751302</v>
      </c>
      <c r="P9" s="8">
        <v>25.773841723215401</v>
      </c>
      <c r="Q9" s="8">
        <v>164.27267536852301</v>
      </c>
      <c r="R9" s="8">
        <v>17.468943376043701</v>
      </c>
      <c r="S9" s="8">
        <v>0.11060210352713901</v>
      </c>
      <c r="T9" s="8">
        <v>131.038918259296</v>
      </c>
      <c r="U9" s="8">
        <v>15.3021650330124</v>
      </c>
      <c r="V9" s="8">
        <v>37.070077157370001</v>
      </c>
      <c r="W9" s="8">
        <v>5.3446434027672201</v>
      </c>
      <c r="X9" s="8">
        <v>24.122022812056599</v>
      </c>
      <c r="Y9" s="8">
        <v>6.0768350566574201</v>
      </c>
      <c r="Z9" s="8">
        <v>2.0567191330110801</v>
      </c>
      <c r="AA9" s="8">
        <v>6.2015352561800796</v>
      </c>
      <c r="AB9" s="8">
        <v>0.89644305223997101</v>
      </c>
      <c r="AC9" s="8">
        <v>5.1759136890026198</v>
      </c>
      <c r="AD9" s="8">
        <v>0.94621115513779497</v>
      </c>
      <c r="AE9" s="8">
        <v>2.4968595848517898</v>
      </c>
      <c r="AF9" s="8">
        <v>0.33864784481514598</v>
      </c>
      <c r="AG9" s="8">
        <v>1.9965400954494401</v>
      </c>
      <c r="AH9" s="8">
        <v>0.278285591213771</v>
      </c>
      <c r="AI9" s="8">
        <v>4.3713623323192001</v>
      </c>
      <c r="AJ9" s="8">
        <v>1.13070691269229</v>
      </c>
      <c r="AK9" s="8">
        <v>1.63371106137678</v>
      </c>
      <c r="AL9" s="8">
        <v>1.20695796687547</v>
      </c>
      <c r="AM9" s="8">
        <v>0.43652731799247502</v>
      </c>
    </row>
    <row r="10" spans="1:39" x14ac:dyDescent="0.2">
      <c r="A10" t="s">
        <v>1237</v>
      </c>
      <c r="B10" s="24">
        <v>75094.976297690504</v>
      </c>
      <c r="C10" s="24">
        <v>81430</v>
      </c>
      <c r="D10" s="24">
        <v>82030.960396437993</v>
      </c>
      <c r="E10" s="8">
        <v>31.547105391205601</v>
      </c>
      <c r="F10" s="8">
        <v>16968.522002501701</v>
      </c>
      <c r="G10" s="8">
        <v>324.66982587432801</v>
      </c>
      <c r="H10" s="8">
        <v>303.31706644801602</v>
      </c>
      <c r="I10" s="8">
        <v>44.628096387766703</v>
      </c>
      <c r="J10" s="8">
        <v>110.674724795584</v>
      </c>
      <c r="K10" s="8">
        <v>110.724732347993</v>
      </c>
      <c r="L10" s="8">
        <v>107.170751120351</v>
      </c>
      <c r="M10" s="8">
        <v>22.528209031641701</v>
      </c>
      <c r="N10" s="8">
        <v>9.5239313318473808</v>
      </c>
      <c r="O10" s="8">
        <v>399.860192530625</v>
      </c>
      <c r="P10" s="8">
        <v>26.343771786264501</v>
      </c>
      <c r="Q10" s="8">
        <v>168.11965318184701</v>
      </c>
      <c r="R10" s="8">
        <v>17.7136684313339</v>
      </c>
      <c r="S10" s="8">
        <v>9.6196745642769907E-2</v>
      </c>
      <c r="T10" s="8">
        <v>130.43007057482501</v>
      </c>
      <c r="U10" s="8">
        <v>15.3238338453365</v>
      </c>
      <c r="V10" s="8">
        <v>37.525830380055602</v>
      </c>
      <c r="W10" s="8">
        <v>5.3711712094844399</v>
      </c>
      <c r="X10" s="8">
        <v>24.372799379923801</v>
      </c>
      <c r="Y10" s="8">
        <v>6.1348309814958197</v>
      </c>
      <c r="Z10" s="8">
        <v>2.06239826718393</v>
      </c>
      <c r="AA10" s="8">
        <v>6.3385045310003898</v>
      </c>
      <c r="AB10" s="8">
        <v>0.92445667740873805</v>
      </c>
      <c r="AC10" s="8">
        <v>5.2829080177537104</v>
      </c>
      <c r="AD10" s="8">
        <v>0.963669865891713</v>
      </c>
      <c r="AE10" s="8">
        <v>2.5036322307114598</v>
      </c>
      <c r="AF10" s="8">
        <v>0.34845877818986298</v>
      </c>
      <c r="AG10" s="8">
        <v>2.09184196836501</v>
      </c>
      <c r="AH10" s="8">
        <v>0.299515706955993</v>
      </c>
      <c r="AI10" s="8">
        <v>4.4907221188190798</v>
      </c>
      <c r="AJ10" s="8">
        <v>1.1489955383791699</v>
      </c>
      <c r="AK10" s="8">
        <v>1.73573230405677</v>
      </c>
      <c r="AL10" s="8">
        <v>1.2222820739121101</v>
      </c>
      <c r="AM10" s="8">
        <v>0.424274672599259</v>
      </c>
    </row>
    <row r="11" spans="1:39" x14ac:dyDescent="0.2">
      <c r="A11" t="s">
        <v>1892</v>
      </c>
      <c r="B11" s="24">
        <v>72648.396514967098</v>
      </c>
      <c r="C11" s="24">
        <v>81430</v>
      </c>
      <c r="D11" s="24">
        <v>81858.202907288913</v>
      </c>
      <c r="E11" s="8">
        <v>29.979096753007511</v>
      </c>
      <c r="F11" s="8">
        <v>16679.075883557001</v>
      </c>
      <c r="G11" s="8">
        <v>320.42211504222558</v>
      </c>
      <c r="H11" s="8">
        <v>295.12478892835526</v>
      </c>
      <c r="I11" s="8">
        <v>44.43126061753302</v>
      </c>
      <c r="J11" s="8">
        <v>117.58605214181087</v>
      </c>
      <c r="K11" s="8">
        <v>126.08063883416068</v>
      </c>
      <c r="L11" s="8">
        <v>106.33908030713289</v>
      </c>
      <c r="M11" s="8">
        <v>21.809841569250008</v>
      </c>
      <c r="N11" s="8">
        <v>9.0604404787672159</v>
      </c>
      <c r="O11" s="8">
        <v>399.31420647801434</v>
      </c>
      <c r="P11" s="8">
        <v>25.325942391774401</v>
      </c>
      <c r="Q11" s="8">
        <v>165.91723837424448</v>
      </c>
      <c r="R11" s="8">
        <v>17.786519332751986</v>
      </c>
      <c r="S11" s="8">
        <v>9.7394225440551416E-2</v>
      </c>
      <c r="T11" s="8">
        <v>129.69065152151089</v>
      </c>
      <c r="U11" s="8">
        <v>15.180754965246425</v>
      </c>
      <c r="V11" s="8">
        <v>37.267985578225336</v>
      </c>
      <c r="W11" s="8">
        <v>5.3281901677936769</v>
      </c>
      <c r="X11" s="8">
        <v>24.175507864714103</v>
      </c>
      <c r="Y11" s="8">
        <v>6.1113244008860503</v>
      </c>
      <c r="Z11" s="8">
        <v>2.0807126133166731</v>
      </c>
      <c r="AA11" s="8">
        <v>6.2523625954502604</v>
      </c>
      <c r="AB11" s="8">
        <v>0.92106150115172292</v>
      </c>
      <c r="AC11" s="8">
        <v>5.2617494374853253</v>
      </c>
      <c r="AD11" s="8">
        <v>0.96017916177969453</v>
      </c>
      <c r="AE11" s="8">
        <v>2.527530895046441</v>
      </c>
      <c r="AF11" s="8">
        <v>0.33121052902338699</v>
      </c>
      <c r="AG11" s="8">
        <v>2.0052319097033231</v>
      </c>
      <c r="AH11" s="8">
        <v>0.27690609314619924</v>
      </c>
      <c r="AI11" s="8">
        <v>4.4034445846534993</v>
      </c>
      <c r="AJ11" s="8">
        <v>1.1563697951008423</v>
      </c>
      <c r="AK11" s="8">
        <v>1.7446279041286636</v>
      </c>
      <c r="AL11" s="8">
        <v>1.2163861207987621</v>
      </c>
      <c r="AM11" s="8">
        <v>0.43136667702670184</v>
      </c>
    </row>
    <row r="12" spans="1:39" x14ac:dyDescent="0.2">
      <c r="A12" t="s">
        <v>1893</v>
      </c>
      <c r="B12" s="24">
        <v>2335.1063936887485</v>
      </c>
      <c r="C12" s="24">
        <v>0</v>
      </c>
      <c r="D12" s="24">
        <v>815.01011662607175</v>
      </c>
      <c r="E12" s="8">
        <v>2.0283511889873829</v>
      </c>
      <c r="F12" s="8">
        <v>398.81860332115826</v>
      </c>
      <c r="G12" s="8">
        <v>6.5283067182364967</v>
      </c>
      <c r="H12" s="8">
        <v>10.787344091939049</v>
      </c>
      <c r="I12" s="8">
        <v>1.0958818725973443</v>
      </c>
      <c r="J12" s="8">
        <v>6.7755997344938859</v>
      </c>
      <c r="K12" s="8">
        <v>11.316201010728516</v>
      </c>
      <c r="L12" s="8">
        <v>4.5273954868807609</v>
      </c>
      <c r="M12" s="8">
        <v>1.1547819598811513</v>
      </c>
      <c r="N12" s="8">
        <v>0.58713941728837282</v>
      </c>
      <c r="O12" s="8">
        <v>8.1237242895528343</v>
      </c>
      <c r="P12" s="8">
        <v>1.3650630766507377</v>
      </c>
      <c r="Q12" s="8">
        <v>3.7937536727136214</v>
      </c>
      <c r="R12" s="8">
        <v>0.38475003927027246</v>
      </c>
      <c r="S12" s="8">
        <v>1.4240925167665345E-2</v>
      </c>
      <c r="T12" s="8">
        <v>2.9280111989248661</v>
      </c>
      <c r="U12" s="8">
        <v>0.4089741409332282</v>
      </c>
      <c r="V12" s="8">
        <v>0.75777870219465493</v>
      </c>
      <c r="W12" s="8">
        <v>0.12434851900500848</v>
      </c>
      <c r="X12" s="8">
        <v>0.4191901771668764</v>
      </c>
      <c r="Y12" s="8">
        <v>0.25064906978628054</v>
      </c>
      <c r="Z12" s="8">
        <v>3.6462749340865755E-2</v>
      </c>
      <c r="AA12" s="8">
        <v>0.23550906834578472</v>
      </c>
      <c r="AB12" s="8">
        <v>2.8569363524732785E-2</v>
      </c>
      <c r="AC12" s="8">
        <v>9.2751243724240276E-2</v>
      </c>
      <c r="AD12" s="8">
        <v>4.1214330452370163E-2</v>
      </c>
      <c r="AE12" s="8">
        <v>9.106218560011986E-2</v>
      </c>
      <c r="AF12" s="8">
        <v>1.7524550695685672E-2</v>
      </c>
      <c r="AG12" s="8">
        <v>0.10279918572484562</v>
      </c>
      <c r="AH12" s="8">
        <v>2.264378653598011E-2</v>
      </c>
      <c r="AI12" s="8">
        <v>0.13374348959475346</v>
      </c>
      <c r="AJ12" s="8">
        <v>4.1341719372423105E-2</v>
      </c>
      <c r="AK12" s="8">
        <v>0.11771367511724178</v>
      </c>
      <c r="AL12" s="8">
        <v>3.1670926773498399E-2</v>
      </c>
      <c r="AM12" s="8">
        <v>2.5121488296363455E-2</v>
      </c>
    </row>
    <row r="13" spans="1:39" x14ac:dyDescent="0.2">
      <c r="A13" t="s">
        <v>1226</v>
      </c>
      <c r="B13" s="24">
        <v>71971</v>
      </c>
      <c r="C13" s="24">
        <v>81430</v>
      </c>
      <c r="D13" s="24">
        <v>81430</v>
      </c>
      <c r="E13" s="8">
        <v>30.8</v>
      </c>
      <c r="F13" s="8">
        <v>16300</v>
      </c>
      <c r="G13" s="8">
        <v>308</v>
      </c>
      <c r="H13" s="8">
        <v>289.8</v>
      </c>
      <c r="I13" s="8">
        <v>43</v>
      </c>
      <c r="J13" s="8">
        <v>116</v>
      </c>
      <c r="K13" s="8">
        <v>127</v>
      </c>
      <c r="L13" s="8">
        <v>102</v>
      </c>
      <c r="M13" s="8">
        <v>22</v>
      </c>
      <c r="N13" s="8">
        <v>9.8000000000000007</v>
      </c>
      <c r="O13" s="8">
        <v>391</v>
      </c>
      <c r="P13" s="8">
        <v>26</v>
      </c>
      <c r="Q13" s="8">
        <v>170</v>
      </c>
      <c r="R13" s="8">
        <v>19.5</v>
      </c>
      <c r="S13" s="8">
        <v>0.1</v>
      </c>
      <c r="T13" s="8">
        <v>129.07</v>
      </c>
      <c r="U13" s="8">
        <v>14.79</v>
      </c>
      <c r="V13" s="8">
        <v>37.26</v>
      </c>
      <c r="W13" s="8">
        <v>5.35</v>
      </c>
      <c r="X13" s="8">
        <v>24.25</v>
      </c>
      <c r="Y13" s="8">
        <v>6.1</v>
      </c>
      <c r="Z13" s="8">
        <v>2.0699999999999998</v>
      </c>
      <c r="AA13" s="8">
        <v>6.35</v>
      </c>
      <c r="AB13" s="8">
        <v>0.92</v>
      </c>
      <c r="AC13" s="8">
        <v>5.39</v>
      </c>
      <c r="AD13" s="8">
        <v>0.98</v>
      </c>
      <c r="AE13" s="8">
        <v>2.56</v>
      </c>
      <c r="AF13" s="8">
        <v>0.34</v>
      </c>
      <c r="AG13" s="8">
        <v>2.04</v>
      </c>
      <c r="AH13" s="8">
        <v>0.27900000000000003</v>
      </c>
      <c r="AI13" s="8">
        <v>4.46</v>
      </c>
      <c r="AJ13" s="8">
        <v>1.1499999999999999</v>
      </c>
      <c r="AK13" s="8">
        <v>1.611</v>
      </c>
      <c r="AL13" s="8">
        <v>1.175</v>
      </c>
      <c r="AM13" s="8">
        <v>0.42</v>
      </c>
    </row>
    <row r="14" spans="1:39" x14ac:dyDescent="0.2">
      <c r="A14" t="s">
        <v>1227</v>
      </c>
      <c r="B14" s="24">
        <v>0.94120759051159286</v>
      </c>
      <c r="C14" s="24">
        <v>0</v>
      </c>
      <c r="D14" s="24">
        <v>0.52585399396894594</v>
      </c>
      <c r="E14" s="8">
        <v>2.6652702824431493</v>
      </c>
      <c r="F14" s="8">
        <v>2.3256189175276156</v>
      </c>
      <c r="G14" s="8">
        <v>4.0331542344888263</v>
      </c>
      <c r="H14" s="8">
        <v>1.8374012865270004</v>
      </c>
      <c r="I14" s="8">
        <v>3.3285130640302798</v>
      </c>
      <c r="J14" s="8">
        <v>1.3672863291472996</v>
      </c>
      <c r="K14" s="8">
        <v>0.72390642979473974</v>
      </c>
      <c r="L14" s="8">
        <v>4.2540003011106755</v>
      </c>
      <c r="M14" s="8">
        <v>0.86435650340905623</v>
      </c>
      <c r="N14" s="8">
        <v>7.5465257268651502</v>
      </c>
      <c r="O14" s="8">
        <v>2.1263955186737444</v>
      </c>
      <c r="P14" s="8">
        <v>2.5925292624061504</v>
      </c>
      <c r="Q14" s="8">
        <v>2.4016244857385431</v>
      </c>
      <c r="R14" s="8">
        <v>8.7870803448616108</v>
      </c>
      <c r="S14" s="8">
        <v>2.6057745594485899</v>
      </c>
      <c r="T14" s="8">
        <v>0.48086427637010437</v>
      </c>
      <c r="U14" s="8">
        <v>2.6420214012604881</v>
      </c>
      <c r="V14" s="8">
        <v>2.1432040325650884E-2</v>
      </c>
      <c r="W14" s="8">
        <v>0.40766041507145251</v>
      </c>
      <c r="X14" s="8">
        <v>0.30718406303462836</v>
      </c>
      <c r="Y14" s="8">
        <v>0.18564591616476542</v>
      </c>
      <c r="Z14" s="8">
        <v>0.51751755153011014</v>
      </c>
      <c r="AA14" s="8">
        <v>1.5375969220431376</v>
      </c>
      <c r="AB14" s="8">
        <v>0.11538055996987791</v>
      </c>
      <c r="AC14" s="8">
        <v>2.3794167442425675</v>
      </c>
      <c r="AD14" s="8">
        <v>2.0225345122760663</v>
      </c>
      <c r="AE14" s="8">
        <v>1.2683244122483999</v>
      </c>
      <c r="AF14" s="8">
        <v>2.5851385225332453</v>
      </c>
      <c r="AG14" s="8">
        <v>1.7043181517978889</v>
      </c>
      <c r="AH14" s="8">
        <v>0.75050424867411702</v>
      </c>
      <c r="AI14" s="8">
        <v>1.2680586400560685</v>
      </c>
      <c r="AJ14" s="8">
        <v>0.55389522616020404</v>
      </c>
      <c r="AK14" s="8">
        <v>8.2947178230082965</v>
      </c>
      <c r="AL14" s="8">
        <v>3.522223046703151</v>
      </c>
      <c r="AM14" s="8">
        <v>2.7063516730242512</v>
      </c>
    </row>
    <row r="15" spans="1:39" s="7" customFormat="1" x14ac:dyDescent="0.2">
      <c r="A15" s="7" t="s">
        <v>1228</v>
      </c>
      <c r="B15" s="42">
        <v>1.6071286536982736</v>
      </c>
      <c r="C15" s="42">
        <v>0</v>
      </c>
      <c r="D15" s="42">
        <v>0.49781823182041829</v>
      </c>
      <c r="E15" s="43">
        <v>3.3829424643754455</v>
      </c>
      <c r="F15" s="43">
        <v>1.1955656479575465</v>
      </c>
      <c r="G15" s="43">
        <v>1.0187041424054311</v>
      </c>
      <c r="H15" s="43">
        <v>1.8275903103750788</v>
      </c>
      <c r="I15" s="43">
        <v>1.2332329280849825</v>
      </c>
      <c r="J15" s="43">
        <v>2.8811239135413746</v>
      </c>
      <c r="K15" s="43">
        <v>4.487683880477956</v>
      </c>
      <c r="L15" s="43">
        <v>2.1287542988920682</v>
      </c>
      <c r="M15" s="43">
        <v>2.6473873187352588</v>
      </c>
      <c r="N15" s="43">
        <v>3.2401262315243438</v>
      </c>
      <c r="O15" s="43">
        <v>1.0172095254517466</v>
      </c>
      <c r="P15" s="43">
        <v>2.6949896977853345</v>
      </c>
      <c r="Q15" s="43">
        <v>1.1432668810929685</v>
      </c>
      <c r="R15" s="43">
        <v>1.0815776602277549</v>
      </c>
      <c r="S15" s="43">
        <v>7.3109699796102809</v>
      </c>
      <c r="T15" s="43">
        <v>1.1288443556161862</v>
      </c>
      <c r="U15" s="43">
        <v>1.3470151579071661</v>
      </c>
      <c r="V15" s="43">
        <v>1.0166617412203307</v>
      </c>
      <c r="W15" s="43">
        <v>1.1668926510603443</v>
      </c>
      <c r="X15" s="43">
        <v>0.86697284605696878</v>
      </c>
      <c r="Y15" s="43">
        <v>2.0506935432026827</v>
      </c>
      <c r="Z15" s="43">
        <v>0.87620820644576747</v>
      </c>
      <c r="AA15" s="43">
        <v>1.8833606076938081</v>
      </c>
      <c r="AB15" s="43">
        <v>1.5508933708014501</v>
      </c>
      <c r="AC15" s="43">
        <v>0.88137267677048103</v>
      </c>
      <c r="AD15" s="43">
        <v>2.1461791763934603</v>
      </c>
      <c r="AE15" s="43">
        <v>1.8014059843657555</v>
      </c>
      <c r="AF15" s="43">
        <v>2.6455304345787045</v>
      </c>
      <c r="AG15" s="43">
        <v>2.5632742334539973</v>
      </c>
      <c r="AH15" s="43">
        <v>4.0887122198543997</v>
      </c>
      <c r="AI15" s="43">
        <v>1.5186235119304623</v>
      </c>
      <c r="AJ15" s="43">
        <v>1.7875648234489672</v>
      </c>
      <c r="AK15" s="43">
        <v>3.3736040458447398</v>
      </c>
      <c r="AL15" s="43">
        <v>1.3018451226943097</v>
      </c>
      <c r="AM15" s="43">
        <v>2.9118485078077114</v>
      </c>
    </row>
    <row r="18" spans="1:39" x14ac:dyDescent="0.2">
      <c r="B18" t="s">
        <v>1897</v>
      </c>
      <c r="C18" t="s">
        <v>1900</v>
      </c>
      <c r="D18" t="s">
        <v>1901</v>
      </c>
      <c r="E18" t="s">
        <v>1912</v>
      </c>
      <c r="F18" t="s">
        <v>1913</v>
      </c>
      <c r="G18" t="s">
        <v>1914</v>
      </c>
      <c r="H18" t="s">
        <v>1915</v>
      </c>
      <c r="I18" t="s">
        <v>1916</v>
      </c>
      <c r="J18" t="s">
        <v>1917</v>
      </c>
      <c r="K18" t="s">
        <v>1918</v>
      </c>
      <c r="L18" t="s">
        <v>1919</v>
      </c>
      <c r="M18" t="s">
        <v>1920</v>
      </c>
      <c r="N18" t="s">
        <v>1921</v>
      </c>
      <c r="O18" t="s">
        <v>1922</v>
      </c>
      <c r="P18" t="s">
        <v>1923</v>
      </c>
      <c r="Q18" t="s">
        <v>1924</v>
      </c>
      <c r="R18" t="s">
        <v>1925</v>
      </c>
      <c r="S18" t="s">
        <v>1926</v>
      </c>
      <c r="T18" t="s">
        <v>1927</v>
      </c>
      <c r="U18" t="s">
        <v>1928</v>
      </c>
      <c r="V18" t="s">
        <v>1929</v>
      </c>
      <c r="W18" t="s">
        <v>1930</v>
      </c>
      <c r="X18" t="s">
        <v>1931</v>
      </c>
      <c r="Y18" t="s">
        <v>1932</v>
      </c>
      <c r="Z18" t="s">
        <v>1933</v>
      </c>
      <c r="AA18" t="s">
        <v>1934</v>
      </c>
      <c r="AB18" t="s">
        <v>1935</v>
      </c>
      <c r="AC18" t="s">
        <v>1936</v>
      </c>
      <c r="AD18" t="s">
        <v>1937</v>
      </c>
      <c r="AE18" t="s">
        <v>1938</v>
      </c>
      <c r="AF18" t="s">
        <v>1939</v>
      </c>
      <c r="AG18" t="s">
        <v>1940</v>
      </c>
      <c r="AH18" t="s">
        <v>1941</v>
      </c>
      <c r="AI18" t="s">
        <v>1942</v>
      </c>
      <c r="AJ18" t="s">
        <v>1943</v>
      </c>
      <c r="AK18" t="s">
        <v>1944</v>
      </c>
      <c r="AL18" t="s">
        <v>1945</v>
      </c>
      <c r="AM18" t="s">
        <v>1946</v>
      </c>
    </row>
    <row r="19" spans="1:39" x14ac:dyDescent="0.2">
      <c r="A19" t="s">
        <v>1238</v>
      </c>
      <c r="B19" s="24">
        <v>53065.249040337403</v>
      </c>
      <c r="C19" s="24">
        <v>92840</v>
      </c>
      <c r="D19" s="24">
        <v>93030.708613339302</v>
      </c>
      <c r="E19" s="8">
        <v>21.864586313082398</v>
      </c>
      <c r="F19" s="8">
        <v>22928.9209774134</v>
      </c>
      <c r="G19" s="8">
        <v>290.69762711581001</v>
      </c>
      <c r="H19" s="8">
        <v>433.44788722086099</v>
      </c>
      <c r="I19" s="8">
        <v>65.862898601581406</v>
      </c>
      <c r="J19" s="8">
        <v>331.66011333031202</v>
      </c>
      <c r="K19" s="8">
        <v>58.288507051340098</v>
      </c>
      <c r="L19" s="8">
        <v>124.957523234208</v>
      </c>
      <c r="M19" s="8">
        <v>22.452687779316999</v>
      </c>
      <c r="N19" s="8">
        <v>32.889160785458301</v>
      </c>
      <c r="O19" s="8">
        <v>1169.77551568075</v>
      </c>
      <c r="P19" s="8">
        <v>30.9471841995334</v>
      </c>
      <c r="Q19" s="8">
        <v>297.218801118871</v>
      </c>
      <c r="R19" s="8">
        <v>86.781094509666602</v>
      </c>
      <c r="S19" s="8">
        <v>0.56164119638766496</v>
      </c>
      <c r="T19" s="8">
        <v>723.38721923980199</v>
      </c>
      <c r="U19" s="8">
        <v>62.949707640555403</v>
      </c>
      <c r="V19" s="8">
        <v>124.31102103232899</v>
      </c>
      <c r="W19" s="8">
        <v>15.198810056929</v>
      </c>
      <c r="X19" s="8">
        <v>61.096825670153201</v>
      </c>
      <c r="Y19" s="8">
        <v>12.3390563721851</v>
      </c>
      <c r="Z19" s="8">
        <v>3.8412754367082198</v>
      </c>
      <c r="AA19" s="8">
        <v>10.7574141444719</v>
      </c>
      <c r="AB19" s="8">
        <v>1.3785701942655</v>
      </c>
      <c r="AC19" s="8">
        <v>7.0631140892623598</v>
      </c>
      <c r="AD19" s="8">
        <v>1.14262751143161</v>
      </c>
      <c r="AE19" s="8">
        <v>2.8141800371566501</v>
      </c>
      <c r="AF19" s="8">
        <v>0.32221333570489902</v>
      </c>
      <c r="AG19" s="8">
        <v>1.86924833062952</v>
      </c>
      <c r="AH19" s="8">
        <v>0.23025612484361199</v>
      </c>
      <c r="AI19" s="8">
        <v>6.7352375190821299</v>
      </c>
      <c r="AJ19" s="8">
        <v>5.0721743130762302</v>
      </c>
      <c r="AK19" s="8">
        <v>3.16588713179822</v>
      </c>
      <c r="AL19" s="8">
        <v>7.2822808071140503</v>
      </c>
      <c r="AM19" s="8">
        <v>2.12667050257236</v>
      </c>
    </row>
    <row r="20" spans="1:39" x14ac:dyDescent="0.2">
      <c r="A20" t="s">
        <v>1239</v>
      </c>
      <c r="B20" s="24">
        <v>53115.951070147603</v>
      </c>
      <c r="C20" s="24">
        <v>92840</v>
      </c>
      <c r="D20" s="24">
        <v>93078.028851012903</v>
      </c>
      <c r="E20" s="8">
        <v>21.389317431976</v>
      </c>
      <c r="F20" s="8">
        <v>23132.4033661379</v>
      </c>
      <c r="G20" s="8">
        <v>288.20995513554698</v>
      </c>
      <c r="H20" s="8">
        <v>430.825044893072</v>
      </c>
      <c r="I20" s="8">
        <v>63.661499686480397</v>
      </c>
      <c r="J20" s="8">
        <v>315.26976483724798</v>
      </c>
      <c r="K20" s="8">
        <v>55.407955616149899</v>
      </c>
      <c r="L20" s="8">
        <v>120.90010248022899</v>
      </c>
      <c r="M20" s="8">
        <v>21.051271681459099</v>
      </c>
      <c r="N20" s="8">
        <v>30.678429364477399</v>
      </c>
      <c r="O20" s="8">
        <v>1159.50881471714</v>
      </c>
      <c r="P20" s="8">
        <v>30.430808515108801</v>
      </c>
      <c r="Q20" s="8">
        <v>294.02108187706699</v>
      </c>
      <c r="R20" s="8">
        <v>87.621710599900993</v>
      </c>
      <c r="S20" s="8">
        <v>0.53361335546133304</v>
      </c>
      <c r="T20" s="8">
        <v>730.00527311656106</v>
      </c>
      <c r="U20" s="8">
        <v>62.806036266860303</v>
      </c>
      <c r="V20" s="8">
        <v>125.13937185013801</v>
      </c>
      <c r="W20" s="8">
        <v>15.253690822692</v>
      </c>
      <c r="X20" s="8">
        <v>61.982311223198103</v>
      </c>
      <c r="Y20" s="8">
        <v>12.590134807024899</v>
      </c>
      <c r="Z20" s="8">
        <v>3.8076855196088202</v>
      </c>
      <c r="AA20" s="8">
        <v>10.5878041981537</v>
      </c>
      <c r="AB20" s="8">
        <v>1.39870243815909</v>
      </c>
      <c r="AC20" s="8">
        <v>6.9379039854433504</v>
      </c>
      <c r="AD20" s="8">
        <v>1.1280785229237</v>
      </c>
      <c r="AE20" s="8">
        <v>2.8397171817284002</v>
      </c>
      <c r="AF20" s="8">
        <v>0.31816587718217798</v>
      </c>
      <c r="AG20" s="8">
        <v>1.7559115459536501</v>
      </c>
      <c r="AH20" s="8">
        <v>0.22786592893083699</v>
      </c>
      <c r="AI20" s="8">
        <v>6.7132494433807004</v>
      </c>
      <c r="AJ20" s="8">
        <v>5.1343382067543697</v>
      </c>
      <c r="AK20" s="8">
        <v>3.0287722938962598</v>
      </c>
      <c r="AL20" s="8">
        <v>7.2730574047058703</v>
      </c>
      <c r="AM20" s="8">
        <v>2.1614580415666</v>
      </c>
    </row>
    <row r="21" spans="1:39" x14ac:dyDescent="0.2">
      <c r="A21" t="s">
        <v>1240</v>
      </c>
      <c r="B21" s="24">
        <v>54069.6024337907</v>
      </c>
      <c r="C21" s="24">
        <v>92840</v>
      </c>
      <c r="D21" s="24">
        <v>93246.296299638401</v>
      </c>
      <c r="E21" s="8">
        <v>22.429183412795702</v>
      </c>
      <c r="F21" s="8">
        <v>24271.843732788599</v>
      </c>
      <c r="G21" s="8">
        <v>294.20589372746599</v>
      </c>
      <c r="H21" s="8">
        <v>454.207749547878</v>
      </c>
      <c r="I21" s="8">
        <v>65.152250808210795</v>
      </c>
      <c r="J21" s="8">
        <v>320.777798196525</v>
      </c>
      <c r="K21" s="8">
        <v>56.717898849847003</v>
      </c>
      <c r="L21" s="8">
        <v>122.902507920635</v>
      </c>
      <c r="M21" s="8">
        <v>21.627422396676</v>
      </c>
      <c r="N21" s="8">
        <v>32.8082269443873</v>
      </c>
      <c r="O21" s="8">
        <v>1222.52620116054</v>
      </c>
      <c r="P21" s="8">
        <v>31.852085242975701</v>
      </c>
      <c r="Q21" s="8">
        <v>309.507661315262</v>
      </c>
      <c r="R21" s="8">
        <v>89.325299859562705</v>
      </c>
      <c r="S21" s="8">
        <v>0.54823542654943003</v>
      </c>
      <c r="T21" s="8">
        <v>764.80785795229599</v>
      </c>
      <c r="U21" s="8">
        <v>65.183593786924106</v>
      </c>
      <c r="V21" s="8">
        <v>131.01915806922599</v>
      </c>
      <c r="W21" s="8">
        <v>16.069865168485901</v>
      </c>
      <c r="X21" s="8">
        <v>63.984612034842598</v>
      </c>
      <c r="Y21" s="8">
        <v>13.173674802481999</v>
      </c>
      <c r="Z21" s="8">
        <v>4.0471592648150603</v>
      </c>
      <c r="AA21" s="8">
        <v>11.0798416308975</v>
      </c>
      <c r="AB21" s="8">
        <v>1.4624978445299499</v>
      </c>
      <c r="AC21" s="8">
        <v>7.4568569661781199</v>
      </c>
      <c r="AD21" s="8">
        <v>1.200016553699</v>
      </c>
      <c r="AE21" s="8">
        <v>2.7934407535326602</v>
      </c>
      <c r="AF21" s="8">
        <v>0.34899473015712101</v>
      </c>
      <c r="AG21" s="8">
        <v>1.83549015910016</v>
      </c>
      <c r="AH21" s="8">
        <v>0.24006440172243099</v>
      </c>
      <c r="AI21" s="8">
        <v>7.2882204426549597</v>
      </c>
      <c r="AJ21" s="8">
        <v>5.4697489479195598</v>
      </c>
      <c r="AK21" s="8">
        <v>3.1032053999596001</v>
      </c>
      <c r="AL21" s="8">
        <v>7.7905990820000204</v>
      </c>
      <c r="AM21" s="8">
        <v>2.3044167491166001</v>
      </c>
    </row>
    <row r="22" spans="1:39" x14ac:dyDescent="0.2">
      <c r="A22" t="s">
        <v>1241</v>
      </c>
      <c r="B22" s="24">
        <v>53996.1232561875</v>
      </c>
      <c r="C22" s="24">
        <v>92840</v>
      </c>
      <c r="D22" s="24">
        <v>92847.935139152905</v>
      </c>
      <c r="E22" s="8">
        <v>22.401558531884501</v>
      </c>
      <c r="F22" s="8">
        <v>23802.8091621776</v>
      </c>
      <c r="G22" s="8">
        <v>286.21604786241301</v>
      </c>
      <c r="H22" s="8">
        <v>450.06298269172402</v>
      </c>
      <c r="I22" s="8">
        <v>63.754837562333698</v>
      </c>
      <c r="J22" s="8">
        <v>315.67931367887701</v>
      </c>
      <c r="K22" s="8">
        <v>56.746061370202099</v>
      </c>
      <c r="L22" s="8">
        <v>126.482299385944</v>
      </c>
      <c r="M22" s="8">
        <v>21.4717990662344</v>
      </c>
      <c r="N22" s="8">
        <v>32.492446797923598</v>
      </c>
      <c r="O22" s="8">
        <v>1214.22164868768</v>
      </c>
      <c r="P22" s="8">
        <v>31.318615769189702</v>
      </c>
      <c r="Q22" s="8">
        <v>308.81295105790502</v>
      </c>
      <c r="R22" s="8">
        <v>88.653551217825196</v>
      </c>
      <c r="S22" s="8">
        <v>0.56173528534446604</v>
      </c>
      <c r="T22" s="8">
        <v>755.87159528451195</v>
      </c>
      <c r="U22" s="8">
        <v>65.272368642779199</v>
      </c>
      <c r="V22" s="8">
        <v>131.26382250384</v>
      </c>
      <c r="W22" s="8">
        <v>16.029485006800599</v>
      </c>
      <c r="X22" s="8">
        <v>63.086349766456898</v>
      </c>
      <c r="Y22" s="8">
        <v>12.932982966329501</v>
      </c>
      <c r="Z22" s="8">
        <v>4.0147004301678102</v>
      </c>
      <c r="AA22" s="8">
        <v>11.005875511053</v>
      </c>
      <c r="AB22" s="8">
        <v>1.43209870212868</v>
      </c>
      <c r="AC22" s="8">
        <v>7.33079076495624</v>
      </c>
      <c r="AD22" s="8">
        <v>1.16573400203032</v>
      </c>
      <c r="AE22" s="8">
        <v>2.8164337488717801</v>
      </c>
      <c r="AF22" s="8">
        <v>0.34964071132997199</v>
      </c>
      <c r="AG22" s="8">
        <v>1.88629812670681</v>
      </c>
      <c r="AH22" s="8">
        <v>0.241010701382844</v>
      </c>
      <c r="AI22" s="8">
        <v>7.35222678439421</v>
      </c>
      <c r="AJ22" s="8">
        <v>5.4007814713270701</v>
      </c>
      <c r="AK22" s="8">
        <v>3.1635413352730901</v>
      </c>
      <c r="AL22" s="8">
        <v>7.8668419872798196</v>
      </c>
      <c r="AM22" s="8">
        <v>2.2822979517811799</v>
      </c>
    </row>
    <row r="23" spans="1:39" x14ac:dyDescent="0.2">
      <c r="A23" t="s">
        <v>1242</v>
      </c>
      <c r="B23" s="24">
        <v>53431.851162106999</v>
      </c>
      <c r="C23" s="24">
        <v>92840</v>
      </c>
      <c r="D23" s="24">
        <v>92405.460759424401</v>
      </c>
      <c r="E23" s="8">
        <v>22.653931206108201</v>
      </c>
      <c r="F23" s="8">
        <v>23514.108137040399</v>
      </c>
      <c r="G23" s="8">
        <v>290.45791836115097</v>
      </c>
      <c r="H23" s="8">
        <v>446.79152092085701</v>
      </c>
      <c r="I23" s="8">
        <v>64.920201197921102</v>
      </c>
      <c r="J23" s="8">
        <v>320.10619261959698</v>
      </c>
      <c r="K23" s="8">
        <v>57.123649163481097</v>
      </c>
      <c r="L23" s="8">
        <v>125.414034557013</v>
      </c>
      <c r="M23" s="8">
        <v>21.893855778696501</v>
      </c>
      <c r="N23" s="8">
        <v>31.844241606122999</v>
      </c>
      <c r="O23" s="8">
        <v>1200.7927658794199</v>
      </c>
      <c r="P23" s="8">
        <v>31.471931471288901</v>
      </c>
      <c r="Q23" s="8">
        <v>306.57647286780599</v>
      </c>
      <c r="R23" s="8">
        <v>87.201215310492202</v>
      </c>
      <c r="S23" s="8">
        <v>0.53359829548976001</v>
      </c>
      <c r="T23" s="8">
        <v>752.40028252854802</v>
      </c>
      <c r="U23" s="8">
        <v>63.000112564949298</v>
      </c>
      <c r="V23" s="8">
        <v>126.054360842581</v>
      </c>
      <c r="W23" s="8">
        <v>15.5396940058379</v>
      </c>
      <c r="X23" s="8">
        <v>62.422275398528299</v>
      </c>
      <c r="Y23" s="8">
        <v>12.966580577273501</v>
      </c>
      <c r="Z23" s="8">
        <v>3.9724947263404502</v>
      </c>
      <c r="AA23" s="8">
        <v>10.684433037260099</v>
      </c>
      <c r="AB23" s="8">
        <v>1.4133427524915301</v>
      </c>
      <c r="AC23" s="8">
        <v>7.1258401519132404</v>
      </c>
      <c r="AD23" s="8">
        <v>1.14593168402361</v>
      </c>
      <c r="AE23" s="8">
        <v>2.7641818937691101</v>
      </c>
      <c r="AF23" s="8">
        <v>0.33827988923040198</v>
      </c>
      <c r="AG23" s="8">
        <v>1.88245971265725</v>
      </c>
      <c r="AH23" s="8">
        <v>0.247938910393876</v>
      </c>
      <c r="AI23" s="8">
        <v>7.0140605786216401</v>
      </c>
      <c r="AJ23" s="8">
        <v>5.2662127276686297</v>
      </c>
      <c r="AK23" s="8">
        <v>3.1509994915191899</v>
      </c>
      <c r="AL23" s="8">
        <v>7.5802111217756201</v>
      </c>
      <c r="AM23" s="8">
        <v>2.1931985992687499</v>
      </c>
    </row>
    <row r="24" spans="1:39" x14ac:dyDescent="0.2">
      <c r="A24" t="s">
        <v>1243</v>
      </c>
      <c r="B24" s="24">
        <v>54331.179600049101</v>
      </c>
      <c r="C24" s="24">
        <v>92840</v>
      </c>
      <c r="D24" s="24">
        <v>93179.887602718198</v>
      </c>
      <c r="E24" s="8">
        <v>22.658040434235701</v>
      </c>
      <c r="F24" s="8">
        <v>23784.736728536402</v>
      </c>
      <c r="G24" s="8">
        <v>291.95054486906798</v>
      </c>
      <c r="H24" s="8">
        <v>447.51174369625699</v>
      </c>
      <c r="I24" s="8">
        <v>64.779881657355403</v>
      </c>
      <c r="J24" s="8">
        <v>316.94962528199699</v>
      </c>
      <c r="K24" s="8">
        <v>57.175376331025902</v>
      </c>
      <c r="L24" s="8">
        <v>126.30912060224399</v>
      </c>
      <c r="M24" s="8">
        <v>21.721803159657298</v>
      </c>
      <c r="N24" s="8">
        <v>32.028802333153997</v>
      </c>
      <c r="O24" s="8">
        <v>1205.72331175161</v>
      </c>
      <c r="P24" s="8">
        <v>31.193920598015001</v>
      </c>
      <c r="Q24" s="8">
        <v>302.64519962341001</v>
      </c>
      <c r="R24" s="8">
        <v>87.104040770897498</v>
      </c>
      <c r="S24" s="8">
        <v>0.55451879525221404</v>
      </c>
      <c r="T24" s="8">
        <v>761.87899974637401</v>
      </c>
      <c r="U24" s="8">
        <v>64.000580604294399</v>
      </c>
      <c r="V24" s="8">
        <v>129.17551122795101</v>
      </c>
      <c r="W24" s="8">
        <v>15.795626559651099</v>
      </c>
      <c r="X24" s="8">
        <v>62.731718028532299</v>
      </c>
      <c r="Y24" s="8">
        <v>13.2514145432452</v>
      </c>
      <c r="Z24" s="8">
        <v>4.0389248632257404</v>
      </c>
      <c r="AA24" s="8">
        <v>10.876271685273499</v>
      </c>
      <c r="AB24" s="8">
        <v>1.39643282071235</v>
      </c>
      <c r="AC24" s="8">
        <v>7.1920348899165099</v>
      </c>
      <c r="AD24" s="8">
        <v>1.1573258523833601</v>
      </c>
      <c r="AE24" s="8">
        <v>2.7087742560724402</v>
      </c>
      <c r="AF24" s="8">
        <v>0.333438234848009</v>
      </c>
      <c r="AG24" s="8">
        <v>1.8780330091703601</v>
      </c>
      <c r="AH24" s="8">
        <v>0.226836245977209</v>
      </c>
      <c r="AI24" s="8">
        <v>7.1799046032608604</v>
      </c>
      <c r="AJ24" s="8">
        <v>5.4169567855624496</v>
      </c>
      <c r="AK24" s="8">
        <v>3.2132707228173101</v>
      </c>
      <c r="AL24" s="8">
        <v>7.7411991278331103</v>
      </c>
      <c r="AM24" s="8">
        <v>2.2513019453040299</v>
      </c>
    </row>
    <row r="25" spans="1:39" x14ac:dyDescent="0.2">
      <c r="A25" t="s">
        <v>1244</v>
      </c>
      <c r="B25" s="24">
        <v>53579.0652303635</v>
      </c>
      <c r="C25" s="24">
        <v>92840</v>
      </c>
      <c r="D25" s="24">
        <v>92995.737513038694</v>
      </c>
      <c r="E25" s="8">
        <v>21.889305914999401</v>
      </c>
      <c r="F25" s="8">
        <v>23163.880696947101</v>
      </c>
      <c r="G25" s="8">
        <v>286.87438651802597</v>
      </c>
      <c r="H25" s="8">
        <v>433.02916817612203</v>
      </c>
      <c r="I25" s="8">
        <v>62.8802264447081</v>
      </c>
      <c r="J25" s="8">
        <v>312.85137089242397</v>
      </c>
      <c r="K25" s="8">
        <v>57.085842465990901</v>
      </c>
      <c r="L25" s="8">
        <v>120.39926735125999</v>
      </c>
      <c r="M25" s="8">
        <v>21.636650044929201</v>
      </c>
      <c r="N25" s="8">
        <v>33.100690845036503</v>
      </c>
      <c r="O25" s="8">
        <v>1179.27542056742</v>
      </c>
      <c r="P25" s="8">
        <v>31.4489684761066</v>
      </c>
      <c r="Q25" s="8">
        <v>288.726570586631</v>
      </c>
      <c r="R25" s="8">
        <v>85.953561454015897</v>
      </c>
      <c r="S25" s="8">
        <v>0.53636773883424604</v>
      </c>
      <c r="T25" s="8">
        <v>748.73395632643803</v>
      </c>
      <c r="U25" s="8">
        <v>63.403368667198301</v>
      </c>
      <c r="V25" s="8">
        <v>125.128227652066</v>
      </c>
      <c r="W25" s="8">
        <v>15.177300798305099</v>
      </c>
      <c r="X25" s="8">
        <v>61.140205191647198</v>
      </c>
      <c r="Y25" s="8">
        <v>12.454430052021101</v>
      </c>
      <c r="Z25" s="8">
        <v>3.92587097478313</v>
      </c>
      <c r="AA25" s="8">
        <v>10.560376993148999</v>
      </c>
      <c r="AB25" s="8">
        <v>1.3726518022688201</v>
      </c>
      <c r="AC25" s="8">
        <v>6.88449316216313</v>
      </c>
      <c r="AD25" s="8">
        <v>1.1820940164640099</v>
      </c>
      <c r="AE25" s="8">
        <v>2.6831661717791899</v>
      </c>
      <c r="AF25" s="8">
        <v>0.32829938145542198</v>
      </c>
      <c r="AG25" s="8">
        <v>1.8469514756049601</v>
      </c>
      <c r="AH25" s="8">
        <v>0.24957435034738401</v>
      </c>
      <c r="AI25" s="8">
        <v>6.7193013137019202</v>
      </c>
      <c r="AJ25" s="8">
        <v>5.08576169435133</v>
      </c>
      <c r="AK25" s="8">
        <v>3.0151572383959002</v>
      </c>
      <c r="AL25" s="8">
        <v>7.2606381406944402</v>
      </c>
      <c r="AM25" s="8">
        <v>2.2108268361359098</v>
      </c>
    </row>
    <row r="26" spans="1:39" x14ac:dyDescent="0.2">
      <c r="A26" t="s">
        <v>1245</v>
      </c>
      <c r="B26" s="24">
        <v>54092.824291452001</v>
      </c>
      <c r="C26" s="24">
        <v>92840</v>
      </c>
      <c r="D26" s="24">
        <v>93595.750394678995</v>
      </c>
      <c r="E26" s="8">
        <v>21.786616094217401</v>
      </c>
      <c r="F26" s="8">
        <v>23493.414969601101</v>
      </c>
      <c r="G26" s="8">
        <v>289.64924755687503</v>
      </c>
      <c r="H26" s="8">
        <v>429.310014620483</v>
      </c>
      <c r="I26" s="8">
        <v>63.699629916523598</v>
      </c>
      <c r="J26" s="8">
        <v>312.56899510713299</v>
      </c>
      <c r="K26" s="8">
        <v>55.741141248634797</v>
      </c>
      <c r="L26" s="8">
        <v>120.702686049802</v>
      </c>
      <c r="M26" s="8">
        <v>21.404724175877501</v>
      </c>
      <c r="N26" s="8">
        <v>33.079006738141601</v>
      </c>
      <c r="O26" s="8">
        <v>1193.2346691277501</v>
      </c>
      <c r="P26" s="8">
        <v>31.753192020872898</v>
      </c>
      <c r="Q26" s="8">
        <v>290.25558475324902</v>
      </c>
      <c r="R26" s="8">
        <v>86.877615754090897</v>
      </c>
      <c r="S26" s="8">
        <v>0.53287615030933899</v>
      </c>
      <c r="T26" s="8">
        <v>738.872481247265</v>
      </c>
      <c r="U26" s="8">
        <v>63.448485026646601</v>
      </c>
      <c r="V26" s="8">
        <v>126.550568407116</v>
      </c>
      <c r="W26" s="8">
        <v>15.456958955377299</v>
      </c>
      <c r="X26" s="8">
        <v>61.016899781652597</v>
      </c>
      <c r="Y26" s="8">
        <v>12.533202932573101</v>
      </c>
      <c r="Z26" s="8">
        <v>3.9655875610734399</v>
      </c>
      <c r="AA26" s="8">
        <v>10.8017605123769</v>
      </c>
      <c r="AB26" s="8">
        <v>1.38694043973593</v>
      </c>
      <c r="AC26" s="8">
        <v>6.97991050447399</v>
      </c>
      <c r="AD26" s="8">
        <v>1.1815747764756499</v>
      </c>
      <c r="AE26" s="8">
        <v>2.7112802988765798</v>
      </c>
      <c r="AF26" s="8">
        <v>0.34873777339141798</v>
      </c>
      <c r="AG26" s="8">
        <v>1.8269880550763899</v>
      </c>
      <c r="AH26" s="8">
        <v>0.24147446141440401</v>
      </c>
      <c r="AI26" s="8">
        <v>6.7320870797065604</v>
      </c>
      <c r="AJ26" s="8">
        <v>5.1654070336272504</v>
      </c>
      <c r="AK26" s="8">
        <v>3.04997890785494</v>
      </c>
      <c r="AL26" s="8">
        <v>7.38730044249969</v>
      </c>
      <c r="AM26" s="8">
        <v>2.2139842147073701</v>
      </c>
    </row>
    <row r="27" spans="1:39" x14ac:dyDescent="0.2">
      <c r="A27" t="s">
        <v>1892</v>
      </c>
      <c r="B27" s="24">
        <v>53710.230760554354</v>
      </c>
      <c r="C27" s="24">
        <v>92840</v>
      </c>
      <c r="D27" s="24">
        <v>93047.475646625477</v>
      </c>
      <c r="E27" s="8">
        <v>22.134067417412414</v>
      </c>
      <c r="F27" s="8">
        <v>23511.514721330313</v>
      </c>
      <c r="G27" s="8">
        <v>289.78270264329444</v>
      </c>
      <c r="H27" s="8">
        <v>440.64826397090667</v>
      </c>
      <c r="I27" s="8">
        <v>64.338928234389314</v>
      </c>
      <c r="J27" s="8">
        <v>318.23289674301412</v>
      </c>
      <c r="K27" s="8">
        <v>56.785804012083972</v>
      </c>
      <c r="L27" s="8">
        <v>123.50844269766688</v>
      </c>
      <c r="M27" s="8">
        <v>21.657526760355875</v>
      </c>
      <c r="N27" s="8">
        <v>32.365125676837714</v>
      </c>
      <c r="O27" s="8">
        <v>1193.1322934465386</v>
      </c>
      <c r="P27" s="8">
        <v>31.30208828663638</v>
      </c>
      <c r="Q27" s="8">
        <v>299.72054040002513</v>
      </c>
      <c r="R27" s="8">
        <v>87.439761184556517</v>
      </c>
      <c r="S27" s="8">
        <v>0.5453232804535566</v>
      </c>
      <c r="T27" s="8">
        <v>746.99470818022439</v>
      </c>
      <c r="U27" s="8">
        <v>63.758031650025956</v>
      </c>
      <c r="V27" s="8">
        <v>127.33025519815588</v>
      </c>
      <c r="W27" s="8">
        <v>15.565178921759863</v>
      </c>
      <c r="X27" s="8">
        <v>62.182649636876391</v>
      </c>
      <c r="Y27" s="8">
        <v>12.7801846316418</v>
      </c>
      <c r="Z27" s="8">
        <v>3.9517123470903344</v>
      </c>
      <c r="AA27" s="8">
        <v>10.794222214079449</v>
      </c>
      <c r="AB27" s="8">
        <v>1.4051546242864814</v>
      </c>
      <c r="AC27" s="8">
        <v>7.1213680642883679</v>
      </c>
      <c r="AD27" s="8">
        <v>1.1629228649289076</v>
      </c>
      <c r="AE27" s="8">
        <v>2.7663967927233513</v>
      </c>
      <c r="AF27" s="8">
        <v>0.33597124166242759</v>
      </c>
      <c r="AG27" s="8">
        <v>1.8476725518623875</v>
      </c>
      <c r="AH27" s="8">
        <v>0.23812764062657463</v>
      </c>
      <c r="AI27" s="8">
        <v>6.9667859706003723</v>
      </c>
      <c r="AJ27" s="8">
        <v>5.2514226475358612</v>
      </c>
      <c r="AK27" s="8">
        <v>3.111351565189314</v>
      </c>
      <c r="AL27" s="8">
        <v>7.5227660142378276</v>
      </c>
      <c r="AM27" s="8">
        <v>2.2180193550566001</v>
      </c>
    </row>
    <row r="28" spans="1:39" x14ac:dyDescent="0.2">
      <c r="A28" t="s">
        <v>1893</v>
      </c>
      <c r="B28" s="24">
        <v>896.2999377230152</v>
      </c>
      <c r="C28" s="24">
        <v>0</v>
      </c>
      <c r="D28" s="24">
        <v>637.79258901885964</v>
      </c>
      <c r="E28" s="8">
        <v>0.86929691408072041</v>
      </c>
      <c r="F28" s="8">
        <v>819.12378611810482</v>
      </c>
      <c r="G28" s="8">
        <v>4.9612415952404474</v>
      </c>
      <c r="H28" s="8">
        <v>18.604987436892173</v>
      </c>
      <c r="I28" s="8">
        <v>1.8510648380966039</v>
      </c>
      <c r="J28" s="8">
        <v>11.581542020648568</v>
      </c>
      <c r="K28" s="8">
        <v>1.6748167834390635</v>
      </c>
      <c r="L28" s="8">
        <v>4.8543059446767707</v>
      </c>
      <c r="M28" s="8">
        <v>0.76143127077321715</v>
      </c>
      <c r="N28" s="8">
        <v>1.5438948376366339</v>
      </c>
      <c r="O28" s="8">
        <v>41.195145898969592</v>
      </c>
      <c r="P28" s="8">
        <v>0.85248767918168722</v>
      </c>
      <c r="Q28" s="8">
        <v>15.543686716730797</v>
      </c>
      <c r="R28" s="8">
        <v>2.0235981780474703</v>
      </c>
      <c r="S28" s="8">
        <v>2.3857878808843779E-2</v>
      </c>
      <c r="T28" s="8">
        <v>27.944765084404679</v>
      </c>
      <c r="U28" s="8">
        <v>1.8357564007525276</v>
      </c>
      <c r="V28" s="8">
        <v>5.1713834687247155</v>
      </c>
      <c r="W28" s="8">
        <v>0.6772945901697679</v>
      </c>
      <c r="X28" s="8">
        <v>2.0109017038756427</v>
      </c>
      <c r="Y28" s="8">
        <v>0.64529528384910761</v>
      </c>
      <c r="Z28" s="8">
        <v>0.16570437421176193</v>
      </c>
      <c r="AA28" s="8">
        <v>0.34918833960582119</v>
      </c>
      <c r="AB28" s="8">
        <v>5.6097665383961E-2</v>
      </c>
      <c r="AC28" s="8">
        <v>0.37053813904681965</v>
      </c>
      <c r="AD28" s="8">
        <v>4.4974033704196892E-2</v>
      </c>
      <c r="AE28" s="8">
        <v>0.10996503388226246</v>
      </c>
      <c r="AF28" s="8">
        <v>2.3413290912558862E-2</v>
      </c>
      <c r="AG28" s="8">
        <v>8.0889475343343217E-2</v>
      </c>
      <c r="AH28" s="8">
        <v>1.6512291647549037E-2</v>
      </c>
      <c r="AI28" s="8">
        <v>0.51660761789570286</v>
      </c>
      <c r="AJ28" s="8">
        <v>0.29855962380386825</v>
      </c>
      <c r="AK28" s="8">
        <v>0.13704565026182633</v>
      </c>
      <c r="AL28" s="8">
        <v>0.47348984183460963</v>
      </c>
      <c r="AM28" s="8">
        <v>0.11165092509393391</v>
      </c>
    </row>
    <row r="29" spans="1:39" x14ac:dyDescent="0.2">
      <c r="A29" t="s">
        <v>1226</v>
      </c>
      <c r="B29" s="24">
        <v>53185</v>
      </c>
      <c r="C29" s="24">
        <v>92840</v>
      </c>
      <c r="D29" s="24">
        <v>92840</v>
      </c>
      <c r="E29" s="8">
        <v>22.5</v>
      </c>
      <c r="F29" s="8">
        <v>23021</v>
      </c>
      <c r="G29" s="8">
        <v>292</v>
      </c>
      <c r="H29" s="8">
        <v>438</v>
      </c>
      <c r="I29" s="8">
        <v>63.7</v>
      </c>
      <c r="J29" s="8">
        <v>315</v>
      </c>
      <c r="K29" s="8">
        <v>56.5</v>
      </c>
      <c r="L29" s="8">
        <v>117.4</v>
      </c>
      <c r="M29" s="8">
        <v>20.2</v>
      </c>
      <c r="N29" s="8">
        <v>31.4</v>
      </c>
      <c r="O29" s="8">
        <v>1175</v>
      </c>
      <c r="P29" s="8">
        <v>29.5</v>
      </c>
      <c r="Q29" s="8">
        <v>292</v>
      </c>
      <c r="R29" s="8">
        <v>85.2</v>
      </c>
      <c r="S29" s="8">
        <v>0.53200000000000003</v>
      </c>
      <c r="T29" s="8">
        <v>741</v>
      </c>
      <c r="U29" s="8">
        <v>62.6</v>
      </c>
      <c r="V29" s="8">
        <v>124.3</v>
      </c>
      <c r="W29" s="8">
        <v>15.2</v>
      </c>
      <c r="X29" s="8">
        <v>60.5</v>
      </c>
      <c r="Y29" s="8">
        <v>12.3</v>
      </c>
      <c r="Z29" s="8">
        <v>3.84</v>
      </c>
      <c r="AA29" s="8">
        <v>10.6</v>
      </c>
      <c r="AB29" s="8">
        <v>1.4</v>
      </c>
      <c r="AC29" s="8">
        <v>7</v>
      </c>
      <c r="AD29" s="8">
        <v>1.1499999999999999</v>
      </c>
      <c r="AE29" s="8">
        <v>2.72</v>
      </c>
      <c r="AF29" s="8">
        <v>0.33</v>
      </c>
      <c r="AG29" s="8">
        <v>1.8</v>
      </c>
      <c r="AH29" s="8">
        <v>0.23499999999999999</v>
      </c>
      <c r="AI29" s="8">
        <v>6.74</v>
      </c>
      <c r="AJ29" s="8">
        <v>5.14</v>
      </c>
      <c r="AK29" s="8">
        <v>2.88</v>
      </c>
      <c r="AL29" s="8">
        <v>7.4</v>
      </c>
      <c r="AM29" s="8">
        <v>2.2000000000000002</v>
      </c>
    </row>
    <row r="30" spans="1:39" x14ac:dyDescent="0.2">
      <c r="A30" t="s">
        <v>1227</v>
      </c>
      <c r="B30" s="24">
        <v>0.98755431146818429</v>
      </c>
      <c r="C30" s="24">
        <v>0</v>
      </c>
      <c r="D30" s="24">
        <v>0.22347656896324497</v>
      </c>
      <c r="E30" s="8">
        <v>1.626367033722605</v>
      </c>
      <c r="F30" s="8">
        <v>2.1307272548121867</v>
      </c>
      <c r="G30" s="8">
        <v>0.75934840983067053</v>
      </c>
      <c r="H30" s="8">
        <v>0.60462647737595188</v>
      </c>
      <c r="I30" s="8">
        <v>1.0030270555562188</v>
      </c>
      <c r="J30" s="8">
        <v>1.0263164263536899</v>
      </c>
      <c r="K30" s="8">
        <v>0.50584780899818016</v>
      </c>
      <c r="L30" s="8">
        <v>5.2031028089155651</v>
      </c>
      <c r="M30" s="8">
        <v>7.215479011662751</v>
      </c>
      <c r="N30" s="8">
        <v>3.0736486523494118</v>
      </c>
      <c r="O30" s="8">
        <v>1.5431739103437103</v>
      </c>
      <c r="P30" s="8">
        <v>6.1087738530046769</v>
      </c>
      <c r="Q30" s="8">
        <v>2.6440206849401129</v>
      </c>
      <c r="R30" s="8">
        <v>2.628827681404359</v>
      </c>
      <c r="S30" s="8">
        <v>2.504376025104619</v>
      </c>
      <c r="T30" s="8">
        <v>0.80900245347157795</v>
      </c>
      <c r="U30" s="8">
        <v>1.849890814737946</v>
      </c>
      <c r="V30" s="8">
        <v>2.437856152981404</v>
      </c>
      <c r="W30" s="8">
        <v>2.4024929063148903</v>
      </c>
      <c r="X30" s="8">
        <v>2.7812390692171758</v>
      </c>
      <c r="Y30" s="8">
        <v>3.9039400946487781</v>
      </c>
      <c r="Z30" s="8">
        <v>2.9091757054774612</v>
      </c>
      <c r="AA30" s="8">
        <v>1.8322850384853695</v>
      </c>
      <c r="AB30" s="8">
        <v>0.36818744903439299</v>
      </c>
      <c r="AC30" s="8">
        <v>1.7338294898338269</v>
      </c>
      <c r="AD30" s="8">
        <v>1.1237273851224094</v>
      </c>
      <c r="AE30" s="8">
        <v>1.7057644383584949</v>
      </c>
      <c r="AF30" s="8">
        <v>1.809467170432598</v>
      </c>
      <c r="AG30" s="8">
        <v>2.6484751034659726</v>
      </c>
      <c r="AH30" s="8">
        <v>1.3309109049253789</v>
      </c>
      <c r="AI30" s="8">
        <v>3.3647770118749567</v>
      </c>
      <c r="AJ30" s="8">
        <v>2.1677557886354379</v>
      </c>
      <c r="AK30" s="8">
        <v>8.0330404579622954</v>
      </c>
      <c r="AL30" s="8">
        <v>1.6590001924030713</v>
      </c>
      <c r="AM30" s="8">
        <v>0.81906159348181373</v>
      </c>
    </row>
    <row r="31" spans="1:39" s="7" customFormat="1" x14ac:dyDescent="0.2">
      <c r="A31" s="7" t="s">
        <v>1228</v>
      </c>
      <c r="B31" s="42">
        <v>0.83438473921180023</v>
      </c>
      <c r="C31" s="42">
        <v>0</v>
      </c>
      <c r="D31" s="42">
        <v>0.34272428380596814</v>
      </c>
      <c r="E31" s="43">
        <v>1.9637080200561385</v>
      </c>
      <c r="F31" s="43">
        <v>1.7419630249831852</v>
      </c>
      <c r="G31" s="43">
        <v>0.85602790469993062</v>
      </c>
      <c r="H31" s="43">
        <v>2.1110927873893255</v>
      </c>
      <c r="I31" s="43">
        <v>1.4385263237157915</v>
      </c>
      <c r="J31" s="43">
        <v>1.8196644877353971</v>
      </c>
      <c r="K31" s="43">
        <v>1.4746791144162226</v>
      </c>
      <c r="L31" s="43">
        <v>1.965171707556665</v>
      </c>
      <c r="M31" s="43">
        <v>1.7578906382030146</v>
      </c>
      <c r="N31" s="43">
        <v>2.3851210297346861</v>
      </c>
      <c r="O31" s="43">
        <v>1.7263444349482546</v>
      </c>
      <c r="P31" s="43">
        <v>1.3617105532630469</v>
      </c>
      <c r="Q31" s="43">
        <v>2.5930299431572581</v>
      </c>
      <c r="R31" s="43">
        <v>1.1571384405867267</v>
      </c>
      <c r="S31" s="43">
        <v>2.1874986511671288</v>
      </c>
      <c r="T31" s="43">
        <v>1.8704794544315939</v>
      </c>
      <c r="U31" s="43">
        <v>1.4396275678875825</v>
      </c>
      <c r="V31" s="43">
        <v>2.0306970486616964</v>
      </c>
      <c r="W31" s="43">
        <v>2.1756723567851868</v>
      </c>
      <c r="X31" s="43">
        <v>1.6169315038990482</v>
      </c>
      <c r="Y31" s="43">
        <v>2.5245929634359672</v>
      </c>
      <c r="Z31" s="43">
        <v>2.0966148299454401</v>
      </c>
      <c r="AA31" s="43">
        <v>1.6174780020294433</v>
      </c>
      <c r="AB31" s="43">
        <v>1.9961385179387872</v>
      </c>
      <c r="AC31" s="43">
        <v>2.6015937928062085</v>
      </c>
      <c r="AD31" s="43">
        <v>1.9336636616456186</v>
      </c>
      <c r="AE31" s="43">
        <v>1.9875137610683915</v>
      </c>
      <c r="AF31" s="43">
        <v>3.4844189039375779</v>
      </c>
      <c r="AG31" s="43">
        <v>2.1889559181308811</v>
      </c>
      <c r="AH31" s="43">
        <v>3.4671094048765152</v>
      </c>
      <c r="AI31" s="43">
        <v>3.7076466829594845</v>
      </c>
      <c r="AJ31" s="43">
        <v>2.842654684668755</v>
      </c>
      <c r="AK31" s="43">
        <v>2.2023491622600937</v>
      </c>
      <c r="AL31" s="43">
        <v>3.1470461857943453</v>
      </c>
      <c r="AM31" s="43">
        <v>2.5169060143545225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F15F-ED14-8145-A890-2961BEEB2A2A}">
  <dimension ref="A1:AO51"/>
  <sheetViews>
    <sheetView topLeftCell="A21" zoomScale="82" workbookViewId="0">
      <selection activeCell="H62" sqref="H62"/>
    </sheetView>
  </sheetViews>
  <sheetFormatPr baseColWidth="10" defaultRowHeight="15" x14ac:dyDescent="0.2"/>
  <cols>
    <col min="1" max="1" width="13.6640625" customWidth="1"/>
    <col min="2" max="2" width="18.6640625" customWidth="1"/>
    <col min="3" max="13" width="9.1640625" bestFit="1" customWidth="1"/>
    <col min="14" max="14" width="9.6640625" bestFit="1" customWidth="1"/>
    <col min="15" max="16" width="15.6640625" bestFit="1" customWidth="1"/>
    <col min="17" max="18" width="9.1640625" bestFit="1" customWidth="1"/>
    <col min="19" max="21" width="15.6640625" bestFit="1" customWidth="1"/>
    <col min="22" max="22" width="14.5" bestFit="1" customWidth="1"/>
    <col min="23" max="23" width="9.6640625" bestFit="1" customWidth="1"/>
    <col min="24" max="26" width="15.6640625" bestFit="1" customWidth="1"/>
    <col min="27" max="27" width="9.6640625" bestFit="1" customWidth="1"/>
    <col min="28" max="31" width="15.6640625" bestFit="1" customWidth="1"/>
    <col min="32" max="32" width="13.33203125" bestFit="1" customWidth="1"/>
    <col min="33" max="35" width="15.6640625" bestFit="1" customWidth="1"/>
    <col min="36" max="36" width="9.1640625" bestFit="1" customWidth="1"/>
    <col min="37" max="37" width="14.5" bestFit="1" customWidth="1"/>
    <col min="38" max="38" width="9.1640625" bestFit="1" customWidth="1"/>
    <col min="40" max="41" width="11" bestFit="1" customWidth="1"/>
  </cols>
  <sheetData>
    <row r="1" spans="1:41" ht="16" x14ac:dyDescent="0.2">
      <c r="A1" t="s">
        <v>439</v>
      </c>
      <c r="B1" t="s">
        <v>25</v>
      </c>
      <c r="C1" s="84" t="s">
        <v>1837</v>
      </c>
      <c r="D1" s="84" t="s">
        <v>1304</v>
      </c>
      <c r="E1" s="84" t="s">
        <v>1303</v>
      </c>
      <c r="F1" s="84" t="s">
        <v>1838</v>
      </c>
      <c r="G1" s="84" t="s">
        <v>1839</v>
      </c>
      <c r="H1" s="84" t="s">
        <v>1840</v>
      </c>
      <c r="I1" s="84" t="s">
        <v>1841</v>
      </c>
      <c r="J1" s="84" t="s">
        <v>1842</v>
      </c>
      <c r="K1" s="84" t="s">
        <v>1843</v>
      </c>
      <c r="L1" s="84" t="s">
        <v>1844</v>
      </c>
      <c r="M1" s="84" t="s">
        <v>1845</v>
      </c>
      <c r="N1" s="84" t="s">
        <v>1846</v>
      </c>
      <c r="O1" s="84" t="s">
        <v>1847</v>
      </c>
      <c r="P1" s="84" t="s">
        <v>1848</v>
      </c>
      <c r="Q1" s="84" t="s">
        <v>1849</v>
      </c>
      <c r="R1" s="84" t="s">
        <v>1850</v>
      </c>
      <c r="S1" s="84" t="s">
        <v>1851</v>
      </c>
      <c r="T1" s="84" t="s">
        <v>1852</v>
      </c>
      <c r="U1" s="84" t="s">
        <v>1853</v>
      </c>
      <c r="V1" s="84" t="s">
        <v>1856</v>
      </c>
      <c r="W1" s="84" t="s">
        <v>1854</v>
      </c>
      <c r="X1" s="84" t="s">
        <v>1855</v>
      </c>
      <c r="Y1" s="84" t="s">
        <v>1857</v>
      </c>
      <c r="Z1" s="84" t="s">
        <v>1858</v>
      </c>
      <c r="AA1" s="84" t="s">
        <v>1859</v>
      </c>
      <c r="AB1" s="84" t="s">
        <v>1860</v>
      </c>
      <c r="AC1" s="84" t="s">
        <v>1861</v>
      </c>
      <c r="AD1" s="84" t="s">
        <v>1862</v>
      </c>
      <c r="AE1" s="84" t="s">
        <v>1863</v>
      </c>
      <c r="AF1" s="84" t="s">
        <v>1864</v>
      </c>
      <c r="AG1" s="84" t="s">
        <v>1865</v>
      </c>
      <c r="AH1" s="84" t="s">
        <v>1866</v>
      </c>
      <c r="AI1" s="84" t="s">
        <v>1867</v>
      </c>
      <c r="AJ1" s="84" t="s">
        <v>1868</v>
      </c>
      <c r="AK1" s="84" t="s">
        <v>1869</v>
      </c>
      <c r="AL1" s="84" t="s">
        <v>1870</v>
      </c>
      <c r="AM1" s="84" t="s">
        <v>1871</v>
      </c>
      <c r="AN1" s="84" t="s">
        <v>1872</v>
      </c>
      <c r="AO1" s="84" t="s">
        <v>1873</v>
      </c>
    </row>
    <row r="2" spans="1:41" x14ac:dyDescent="0.2">
      <c r="A2" s="85" t="s">
        <v>945</v>
      </c>
      <c r="B2" s="85" t="s">
        <v>76</v>
      </c>
      <c r="C2" s="86">
        <v>79029.672487834701</v>
      </c>
      <c r="D2" s="86">
        <v>96072.777192075198</v>
      </c>
      <c r="E2" s="86">
        <v>97340.682869039403</v>
      </c>
      <c r="F2" s="86">
        <v>34.645820377516202</v>
      </c>
      <c r="G2" s="86">
        <v>23718.038342806001</v>
      </c>
      <c r="H2" s="86">
        <v>375.76094636326297</v>
      </c>
      <c r="I2" s="86">
        <v>143.85553076657899</v>
      </c>
      <c r="J2" s="86">
        <v>42.645834738518701</v>
      </c>
      <c r="K2" s="86">
        <v>108.3412674906</v>
      </c>
      <c r="L2" s="86">
        <v>125.327400036057</v>
      </c>
      <c r="M2" s="86">
        <v>105.36724012752499</v>
      </c>
      <c r="N2" s="86">
        <v>22.911278756258302</v>
      </c>
      <c r="O2" s="86">
        <v>1.3808786964705</v>
      </c>
      <c r="P2" s="86">
        <v>26.0570203218895</v>
      </c>
      <c r="Q2" s="86">
        <v>977.363104767349</v>
      </c>
      <c r="R2" s="86">
        <v>30.915354357499002</v>
      </c>
      <c r="S2" s="86">
        <v>256.79421690644102</v>
      </c>
      <c r="T2" s="86">
        <v>64.893039468515397</v>
      </c>
      <c r="U2" s="86">
        <v>0.34523871413687701</v>
      </c>
      <c r="V2" s="86">
        <v>413.63971487073502</v>
      </c>
      <c r="W2" s="86">
        <v>60.4375482788748</v>
      </c>
      <c r="X2" s="86">
        <v>121.940129102307</v>
      </c>
      <c r="Y2" s="86">
        <v>14.5504695214275</v>
      </c>
      <c r="Z2" s="86">
        <v>57.295825196651897</v>
      </c>
      <c r="AA2" s="86">
        <v>11.219848131706501</v>
      </c>
      <c r="AB2" s="86">
        <v>3.4780941377313299</v>
      </c>
      <c r="AC2" s="86">
        <v>9.3998398029965493</v>
      </c>
      <c r="AD2" s="86">
        <v>1.28600373204441</v>
      </c>
      <c r="AE2" s="86">
        <v>6.7219198422995099</v>
      </c>
      <c r="AF2" s="86">
        <v>1.16710284150643</v>
      </c>
      <c r="AG2" s="86">
        <v>2.85772436634611</v>
      </c>
      <c r="AH2" s="86">
        <v>0.39291094207252197</v>
      </c>
      <c r="AI2" s="86">
        <v>2.1591228826739801</v>
      </c>
      <c r="AJ2" s="86">
        <v>0.29868997059353702</v>
      </c>
      <c r="AK2" s="86">
        <v>6.2593252983016701</v>
      </c>
      <c r="AL2" s="86">
        <v>3.8661707356008002</v>
      </c>
      <c r="AM2" s="86">
        <v>2.80103306456293</v>
      </c>
      <c r="AN2" s="86">
        <v>5.3395343391810401</v>
      </c>
      <c r="AO2" s="86">
        <v>1.5214964888984599</v>
      </c>
    </row>
    <row r="3" spans="1:41" x14ac:dyDescent="0.2">
      <c r="A3" s="85" t="s">
        <v>947</v>
      </c>
      <c r="B3" s="85" t="s">
        <v>100</v>
      </c>
      <c r="C3" s="86">
        <v>79997.455438829405</v>
      </c>
      <c r="D3" s="86">
        <v>95846.575950924598</v>
      </c>
      <c r="E3" s="86">
        <v>95917.863689855905</v>
      </c>
      <c r="F3" s="86">
        <v>34.794555389915303</v>
      </c>
      <c r="G3" s="86">
        <v>24369.446570618598</v>
      </c>
      <c r="H3" s="86">
        <v>382.69018108778897</v>
      </c>
      <c r="I3" s="86">
        <v>109.914610509992</v>
      </c>
      <c r="J3" s="86">
        <v>43.576898216957296</v>
      </c>
      <c r="K3" s="86">
        <v>129.18787645238299</v>
      </c>
      <c r="L3" s="86">
        <v>147.95577734943001</v>
      </c>
      <c r="M3" s="86">
        <v>104.871030207039</v>
      </c>
      <c r="N3" s="86">
        <v>23.793591749600999</v>
      </c>
      <c r="O3" s="86">
        <v>2.1135698335934201</v>
      </c>
      <c r="P3" s="86">
        <v>28.940687730493099</v>
      </c>
      <c r="Q3" s="86">
        <v>1044.5633456411599</v>
      </c>
      <c r="R3" s="86">
        <v>33.1184194408591</v>
      </c>
      <c r="S3" s="86">
        <v>290.48917163070303</v>
      </c>
      <c r="T3" s="86">
        <v>71.107264137816799</v>
      </c>
      <c r="U3" s="86">
        <v>3.20633869123952</v>
      </c>
      <c r="V3" s="86">
        <v>478.42103848404503</v>
      </c>
      <c r="W3" s="86">
        <v>72.699021853964297</v>
      </c>
      <c r="X3" s="86">
        <v>142.85513805250201</v>
      </c>
      <c r="Y3" s="86">
        <v>17.848045802503201</v>
      </c>
      <c r="Z3" s="86">
        <v>64.670095281911998</v>
      </c>
      <c r="AA3" s="86">
        <v>11.5279741850857</v>
      </c>
      <c r="AB3" s="86">
        <v>3.8621861015601602</v>
      </c>
      <c r="AC3" s="86">
        <v>10.168539682313</v>
      </c>
      <c r="AD3" s="86">
        <v>1.4182366451611901</v>
      </c>
      <c r="AE3" s="86">
        <v>7.5394269776374703</v>
      </c>
      <c r="AF3" s="86">
        <v>1.2068765041237901</v>
      </c>
      <c r="AG3" s="86">
        <v>2.9855006012190799</v>
      </c>
      <c r="AH3" s="86">
        <v>0.37559802163568201</v>
      </c>
      <c r="AI3" s="86">
        <v>2.1387761767102398</v>
      </c>
      <c r="AJ3" s="86">
        <v>0.31666629229378002</v>
      </c>
      <c r="AK3" s="86">
        <v>6.66832858026088</v>
      </c>
      <c r="AL3" s="86">
        <v>4.1388919848972998</v>
      </c>
      <c r="AM3" s="86">
        <v>3.0792748844824702</v>
      </c>
      <c r="AN3" s="86">
        <v>7.1844872353393399</v>
      </c>
      <c r="AO3" s="86">
        <v>1.9244063243884599</v>
      </c>
    </row>
    <row r="4" spans="1:41" x14ac:dyDescent="0.2">
      <c r="A4" s="85" t="s">
        <v>948</v>
      </c>
      <c r="B4" s="85" t="s">
        <v>114</v>
      </c>
      <c r="C4" s="86">
        <v>77911.551809730794</v>
      </c>
      <c r="D4" s="86">
        <v>98938.421730834394</v>
      </c>
      <c r="E4" s="86">
        <v>97910.979583548295</v>
      </c>
      <c r="F4" s="86">
        <v>32.3809777861022</v>
      </c>
      <c r="G4" s="86">
        <v>23432.618937282401</v>
      </c>
      <c r="H4" s="86">
        <v>344.59297927366401</v>
      </c>
      <c r="I4" s="86">
        <v>117.70478142154801</v>
      </c>
      <c r="J4" s="86">
        <v>32.492815063826299</v>
      </c>
      <c r="K4" s="86">
        <v>42.730614081867401</v>
      </c>
      <c r="L4" s="86">
        <v>36.230223656506297</v>
      </c>
      <c r="M4" s="86">
        <v>100.033915819686</v>
      </c>
      <c r="N4" s="86">
        <v>20.8187211838374</v>
      </c>
      <c r="O4" s="86">
        <v>1.3227840866310301</v>
      </c>
      <c r="P4" s="86">
        <v>25.305001199705799</v>
      </c>
      <c r="Q4" s="86">
        <v>1075.90040953018</v>
      </c>
      <c r="R4" s="86">
        <v>30.616209764527301</v>
      </c>
      <c r="S4" s="86">
        <v>273.71625303891898</v>
      </c>
      <c r="T4" s="86">
        <v>70.258823566441194</v>
      </c>
      <c r="U4" s="86">
        <v>0.32171218629013898</v>
      </c>
      <c r="V4" s="86">
        <v>451.588175687106</v>
      </c>
      <c r="W4" s="86">
        <v>71.946990898588894</v>
      </c>
      <c r="X4" s="86">
        <v>144.89345456004099</v>
      </c>
      <c r="Y4" s="86">
        <v>16.996112213621199</v>
      </c>
      <c r="Z4" s="86">
        <v>62.904401716563001</v>
      </c>
      <c r="AA4" s="86">
        <v>12.700588943420501</v>
      </c>
      <c r="AB4" s="86">
        <v>3.7750449991956501</v>
      </c>
      <c r="AC4" s="86">
        <v>9.7884978919660295</v>
      </c>
      <c r="AD4" s="86">
        <v>1.22606183888409</v>
      </c>
      <c r="AE4" s="86">
        <v>7.0631304683271496</v>
      </c>
      <c r="AF4" s="86">
        <v>1.25074838932447</v>
      </c>
      <c r="AG4" s="86">
        <v>3.1418491997282101</v>
      </c>
      <c r="AH4" s="86">
        <v>0.38808923606089202</v>
      </c>
      <c r="AI4" s="86">
        <v>2.1999590230166399</v>
      </c>
      <c r="AJ4" s="86">
        <v>0.28451125496083102</v>
      </c>
      <c r="AK4" s="86">
        <v>6.5773834697464499</v>
      </c>
      <c r="AL4" s="86">
        <v>4.1128246151606804</v>
      </c>
      <c r="AM4" s="86">
        <v>2.9057940185225699</v>
      </c>
      <c r="AN4" s="86">
        <v>6.55432068772605</v>
      </c>
      <c r="AO4" s="86">
        <v>1.9496212385593801</v>
      </c>
    </row>
    <row r="5" spans="1:41" x14ac:dyDescent="0.2">
      <c r="A5" s="85" t="s">
        <v>949</v>
      </c>
      <c r="B5" s="85" t="s">
        <v>122</v>
      </c>
      <c r="C5" s="86">
        <v>79614.476919316701</v>
      </c>
      <c r="D5" s="86">
        <v>98421.553681545003</v>
      </c>
      <c r="E5" s="86">
        <v>97820.975248705596</v>
      </c>
      <c r="F5" s="86">
        <v>32.3927580457433</v>
      </c>
      <c r="G5" s="86">
        <v>24484.8822700784</v>
      </c>
      <c r="H5" s="86">
        <v>378.70095927813401</v>
      </c>
      <c r="I5" s="86">
        <v>84.203642405218304</v>
      </c>
      <c r="J5" s="86">
        <v>43.297137003475697</v>
      </c>
      <c r="K5" s="86">
        <v>138.45360380445101</v>
      </c>
      <c r="L5" s="86">
        <v>123.243577763361</v>
      </c>
      <c r="M5" s="86">
        <v>107.518719809391</v>
      </c>
      <c r="N5" s="86">
        <v>22.8878904556774</v>
      </c>
      <c r="O5" s="86">
        <v>1.59655552407445</v>
      </c>
      <c r="P5" s="86">
        <v>26.916572423510299</v>
      </c>
      <c r="Q5" s="86">
        <v>1058.8357720845499</v>
      </c>
      <c r="R5" s="86">
        <v>31.7226054539939</v>
      </c>
      <c r="S5" s="86">
        <v>277.71190182671</v>
      </c>
      <c r="T5" s="86">
        <v>71.119455876780705</v>
      </c>
      <c r="U5" s="86">
        <v>0.72138756112592095</v>
      </c>
      <c r="V5" s="86">
        <v>460.07752739039199</v>
      </c>
      <c r="W5" s="86">
        <v>73.335611520952696</v>
      </c>
      <c r="X5" s="86">
        <v>142.64732804169199</v>
      </c>
      <c r="Y5" s="86">
        <v>17.000981486363301</v>
      </c>
      <c r="Z5" s="86">
        <v>64.0454787226261</v>
      </c>
      <c r="AA5" s="86">
        <v>12.743837566416</v>
      </c>
      <c r="AB5" s="86">
        <v>3.8553233116621599</v>
      </c>
      <c r="AC5" s="86">
        <v>10.0152100267922</v>
      </c>
      <c r="AD5" s="86">
        <v>1.32401645338709</v>
      </c>
      <c r="AE5" s="86">
        <v>7.2411380757426498</v>
      </c>
      <c r="AF5" s="86">
        <v>1.2436437095925901</v>
      </c>
      <c r="AG5" s="86">
        <v>3.09389406490713</v>
      </c>
      <c r="AH5" s="86">
        <v>0.39417642145297799</v>
      </c>
      <c r="AI5" s="86">
        <v>2.5118710035993299</v>
      </c>
      <c r="AJ5" s="86">
        <v>0.30312423527874099</v>
      </c>
      <c r="AK5" s="86">
        <v>6.4455401226321101</v>
      </c>
      <c r="AL5" s="86">
        <v>4.0576094176359803</v>
      </c>
      <c r="AM5" s="86">
        <v>3.0665744083524502</v>
      </c>
      <c r="AN5" s="86">
        <v>6.6593945766736304</v>
      </c>
      <c r="AO5" s="86">
        <v>1.8402958661705999</v>
      </c>
    </row>
    <row r="6" spans="1:41" x14ac:dyDescent="0.2">
      <c r="A6" s="85" t="s">
        <v>951</v>
      </c>
      <c r="B6" s="85" t="s">
        <v>151</v>
      </c>
      <c r="C6" s="86">
        <v>79739.341722840094</v>
      </c>
      <c r="D6" s="86">
        <v>94921.2592150079</v>
      </c>
      <c r="E6" s="86">
        <v>95582.164182148801</v>
      </c>
      <c r="F6" s="86">
        <v>34.6436553608116</v>
      </c>
      <c r="G6" s="86">
        <v>24340.720057318798</v>
      </c>
      <c r="H6" s="86">
        <v>381.098560188909</v>
      </c>
      <c r="I6" s="86">
        <v>145.88746701091301</v>
      </c>
      <c r="J6" s="86">
        <v>52.379056379814799</v>
      </c>
      <c r="K6" s="86">
        <v>250.114792457357</v>
      </c>
      <c r="L6" s="86">
        <v>139.568148753515</v>
      </c>
      <c r="M6" s="86">
        <v>114.770190565204</v>
      </c>
      <c r="N6" s="86">
        <v>23.629407232612198</v>
      </c>
      <c r="O6" s="86">
        <v>1.3133809933695999</v>
      </c>
      <c r="P6" s="86">
        <v>28.551516698349001</v>
      </c>
      <c r="Q6" s="86">
        <v>1064.12681622884</v>
      </c>
      <c r="R6" s="86">
        <v>31.416283638937799</v>
      </c>
      <c r="S6" s="86">
        <v>277.661741131231</v>
      </c>
      <c r="T6" s="86">
        <v>68.965571753566806</v>
      </c>
      <c r="U6" s="86">
        <v>0.43488074912201802</v>
      </c>
      <c r="V6" s="86">
        <v>439.62562262183098</v>
      </c>
      <c r="W6" s="86">
        <v>66.977667016225595</v>
      </c>
      <c r="X6" s="86">
        <v>133.57273546787999</v>
      </c>
      <c r="Y6" s="86">
        <v>15.649657800239</v>
      </c>
      <c r="Z6" s="86">
        <v>60.6451995219848</v>
      </c>
      <c r="AA6" s="86">
        <v>11.886257600243001</v>
      </c>
      <c r="AB6" s="86">
        <v>3.6538692664963102</v>
      </c>
      <c r="AC6" s="86">
        <v>10.6538855454644</v>
      </c>
      <c r="AD6" s="86">
        <v>1.2344006896386199</v>
      </c>
      <c r="AE6" s="86">
        <v>6.4510872262310901</v>
      </c>
      <c r="AF6" s="86">
        <v>1.20676226200232</v>
      </c>
      <c r="AG6" s="86">
        <v>2.8892117684368399</v>
      </c>
      <c r="AH6" s="86">
        <v>0.384737383948973</v>
      </c>
      <c r="AI6" s="86">
        <v>2.0874258072174801</v>
      </c>
      <c r="AJ6" s="86">
        <v>0.29382263326823399</v>
      </c>
      <c r="AK6" s="86">
        <v>6.7227968287214397</v>
      </c>
      <c r="AL6" s="86">
        <v>4.0983509574955104</v>
      </c>
      <c r="AM6" s="86">
        <v>2.74102044137932</v>
      </c>
      <c r="AN6" s="86">
        <v>6.2971578443865299</v>
      </c>
      <c r="AO6" s="86">
        <v>1.7060588745079901</v>
      </c>
    </row>
    <row r="7" spans="1:41" x14ac:dyDescent="0.2">
      <c r="A7" s="85" t="s">
        <v>953</v>
      </c>
      <c r="B7" s="85" t="s">
        <v>166</v>
      </c>
      <c r="C7" s="86">
        <v>78342.432069930393</v>
      </c>
      <c r="D7" s="86">
        <v>96327.065980705098</v>
      </c>
      <c r="E7" s="86">
        <v>96576.0024324564</v>
      </c>
      <c r="F7" s="86">
        <v>34.450396816694003</v>
      </c>
      <c r="G7" s="86">
        <v>23927.664625404901</v>
      </c>
      <c r="H7" s="86">
        <v>399.535832048911</v>
      </c>
      <c r="I7" s="86">
        <v>1278.91959611327</v>
      </c>
      <c r="J7" s="86">
        <v>58.401027836827303</v>
      </c>
      <c r="K7" s="86">
        <v>295.41424956558399</v>
      </c>
      <c r="L7" s="86">
        <v>148.46430420932899</v>
      </c>
      <c r="M7" s="86">
        <v>117.590492033869</v>
      </c>
      <c r="N7" s="86">
        <v>23.9760336025751</v>
      </c>
      <c r="O7" s="86">
        <v>1.50433425275093</v>
      </c>
      <c r="P7" s="86">
        <v>27.2312427975208</v>
      </c>
      <c r="Q7" s="86">
        <v>1051.8177720331</v>
      </c>
      <c r="R7" s="86">
        <v>32.503931089914701</v>
      </c>
      <c r="S7" s="86">
        <v>280.05310858017498</v>
      </c>
      <c r="T7" s="86">
        <v>69.904273101556001</v>
      </c>
      <c r="U7" s="86">
        <v>0.96079173103252602</v>
      </c>
      <c r="V7" s="86">
        <v>457.52255894830398</v>
      </c>
      <c r="W7" s="86">
        <v>72.730839856864307</v>
      </c>
      <c r="X7" s="86">
        <v>140.42153682651701</v>
      </c>
      <c r="Y7" s="86">
        <v>16.2085866613068</v>
      </c>
      <c r="Z7" s="86">
        <v>63.393105707601002</v>
      </c>
      <c r="AA7" s="86">
        <v>12.4343835688561</v>
      </c>
      <c r="AB7" s="86">
        <v>3.78780764845264</v>
      </c>
      <c r="AC7" s="86">
        <v>9.8874274401789393</v>
      </c>
      <c r="AD7" s="86">
        <v>1.3268096388319399</v>
      </c>
      <c r="AE7" s="86">
        <v>7.4045457737779099</v>
      </c>
      <c r="AF7" s="86">
        <v>1.25778388721806</v>
      </c>
      <c r="AG7" s="86">
        <v>3.0551190724552701</v>
      </c>
      <c r="AH7" s="86">
        <v>0.42706099925275798</v>
      </c>
      <c r="AI7" s="86">
        <v>2.1843837522394098</v>
      </c>
      <c r="AJ7" s="86">
        <v>0.31420235720407302</v>
      </c>
      <c r="AK7" s="86">
        <v>6.3606632828815997</v>
      </c>
      <c r="AL7" s="86">
        <v>4.1826267562412101</v>
      </c>
      <c r="AM7" s="86">
        <v>2.9283699252190498</v>
      </c>
      <c r="AN7" s="86">
        <v>6.7154815847134302</v>
      </c>
      <c r="AO7" s="86">
        <v>1.79186476411234</v>
      </c>
    </row>
    <row r="8" spans="1:41" x14ac:dyDescent="0.2">
      <c r="A8" t="s">
        <v>965</v>
      </c>
      <c r="B8" t="s">
        <v>181</v>
      </c>
      <c r="C8" s="25">
        <v>78313.5264302266</v>
      </c>
      <c r="D8" s="25">
        <v>96637.529864293698</v>
      </c>
      <c r="E8" s="25">
        <v>96645.648004148403</v>
      </c>
      <c r="F8" s="25">
        <v>34.479860385597902</v>
      </c>
      <c r="G8" s="25">
        <v>24087.140657374599</v>
      </c>
      <c r="H8" s="25">
        <v>366.813063475452</v>
      </c>
      <c r="I8" s="25">
        <v>107.454821954447</v>
      </c>
      <c r="J8" s="25">
        <v>49.563401633008503</v>
      </c>
      <c r="K8" s="25">
        <v>194.36546019134499</v>
      </c>
      <c r="L8" s="25">
        <v>133.77847667247801</v>
      </c>
      <c r="M8" s="25">
        <v>115.869323068594</v>
      </c>
      <c r="N8" s="25">
        <v>20.826953788187001</v>
      </c>
      <c r="O8" s="25">
        <v>1.50572619933878</v>
      </c>
      <c r="P8" s="25">
        <v>24.8304658181161</v>
      </c>
      <c r="Q8" s="25">
        <v>1003.2398736584699</v>
      </c>
      <c r="R8" s="25">
        <v>31.599882301450702</v>
      </c>
      <c r="S8" s="25">
        <v>273.54415637862297</v>
      </c>
      <c r="T8" s="25">
        <v>67.906903508001804</v>
      </c>
      <c r="U8" s="25">
        <v>0.72506311310387905</v>
      </c>
      <c r="V8" s="25">
        <v>443.02298296495701</v>
      </c>
      <c r="W8" s="25">
        <v>69.030973881360595</v>
      </c>
      <c r="X8" s="25">
        <v>130.503151510511</v>
      </c>
      <c r="Y8" s="25">
        <v>15.5651634938336</v>
      </c>
      <c r="Z8" s="25">
        <v>60.622813623480297</v>
      </c>
      <c r="AA8" s="25">
        <v>11.3120515486456</v>
      </c>
      <c r="AB8" s="25">
        <v>3.7061540824533599</v>
      </c>
      <c r="AC8" s="25">
        <v>9.6488875048287195</v>
      </c>
      <c r="AD8" s="25">
        <v>1.3249273092390199</v>
      </c>
      <c r="AE8" s="25">
        <v>6.8269079400525499</v>
      </c>
      <c r="AF8" s="25">
        <v>1.0781686741632699</v>
      </c>
      <c r="AG8" s="25">
        <v>2.8091184187896299</v>
      </c>
      <c r="AH8" s="25">
        <v>0.41519611812257101</v>
      </c>
      <c r="AI8" s="25">
        <v>2.0827023299867</v>
      </c>
      <c r="AJ8" s="25">
        <v>0.331500134916693</v>
      </c>
      <c r="AK8" s="25">
        <v>6.9497835531444396</v>
      </c>
      <c r="AL8" s="25">
        <v>3.90302013309006</v>
      </c>
      <c r="AM8" s="25">
        <v>2.5819490865962198</v>
      </c>
      <c r="AN8" s="25">
        <v>6.0144398369577301</v>
      </c>
      <c r="AO8" s="25">
        <v>1.7414847506700299</v>
      </c>
    </row>
    <row r="9" spans="1:41" x14ac:dyDescent="0.2">
      <c r="A9" t="s">
        <v>966</v>
      </c>
      <c r="B9" t="s">
        <v>190</v>
      </c>
      <c r="C9" s="25">
        <v>80166.496106980499</v>
      </c>
      <c r="D9" s="25">
        <v>101822.18776225401</v>
      </c>
      <c r="E9" s="25">
        <v>101822.18776225401</v>
      </c>
      <c r="F9" s="25">
        <v>40.744922114025201</v>
      </c>
      <c r="G9" s="25">
        <v>24165.675226806899</v>
      </c>
      <c r="H9" s="25">
        <v>382.16693228206901</v>
      </c>
      <c r="I9" s="25">
        <v>90.263723435242994</v>
      </c>
      <c r="J9" s="25">
        <v>40.018324716861301</v>
      </c>
      <c r="K9" s="25">
        <v>45.8948347502172</v>
      </c>
      <c r="L9" s="25">
        <v>150.44352880873001</v>
      </c>
      <c r="M9" s="25">
        <v>109.13735591097399</v>
      </c>
      <c r="N9" s="25">
        <v>26.883015722082799</v>
      </c>
      <c r="O9" s="25">
        <v>1.3621316935079599</v>
      </c>
      <c r="P9" s="25">
        <v>31.906676757383899</v>
      </c>
      <c r="Q9" s="25">
        <v>1111.3344036338401</v>
      </c>
      <c r="R9" s="25">
        <v>31.9848245263913</v>
      </c>
      <c r="S9" s="25">
        <v>280.64215194212397</v>
      </c>
      <c r="T9" s="25">
        <v>74.362260644873103</v>
      </c>
      <c r="U9" s="25">
        <v>0.39283172761813501</v>
      </c>
      <c r="V9" s="25">
        <v>469.44741444576698</v>
      </c>
      <c r="W9" s="25">
        <v>70.932031010263799</v>
      </c>
      <c r="X9" s="25">
        <v>140.571287438583</v>
      </c>
      <c r="Y9" s="25">
        <v>16.451225774611402</v>
      </c>
      <c r="Z9" s="25">
        <v>64.825115267029602</v>
      </c>
      <c r="AA9" s="25">
        <v>12.4506352184431</v>
      </c>
      <c r="AB9" s="25">
        <v>3.7664626757013</v>
      </c>
      <c r="AC9" s="25">
        <v>9.8585348062253999</v>
      </c>
      <c r="AD9" s="25">
        <v>1.3542512882303399</v>
      </c>
      <c r="AE9" s="25">
        <v>7.25619355570577</v>
      </c>
      <c r="AF9" s="25">
        <v>1.17139365908454</v>
      </c>
      <c r="AG9" s="25">
        <v>2.8460698456726998</v>
      </c>
      <c r="AH9" s="25">
        <v>0.39210494785796501</v>
      </c>
      <c r="AI9" s="25">
        <v>1.9052448291662201</v>
      </c>
      <c r="AJ9" s="25">
        <v>0.28749367362733003</v>
      </c>
      <c r="AK9" s="25">
        <v>6.7353192847693304</v>
      </c>
      <c r="AL9" s="25">
        <v>4.1178163469876097</v>
      </c>
      <c r="AM9" s="25">
        <v>3.1666147484195499</v>
      </c>
      <c r="AN9" s="25">
        <v>6.2907550800547201</v>
      </c>
      <c r="AO9" s="25">
        <v>1.9513236189222001</v>
      </c>
    </row>
    <row r="10" spans="1:41" x14ac:dyDescent="0.2">
      <c r="A10" t="s">
        <v>942</v>
      </c>
      <c r="B10" t="s">
        <v>204</v>
      </c>
      <c r="C10" s="25">
        <v>75970.050954580802</v>
      </c>
      <c r="D10" s="25">
        <v>97456.356916382894</v>
      </c>
      <c r="E10" s="25">
        <v>96716.771695367803</v>
      </c>
      <c r="F10" s="25">
        <v>26.409536670716601</v>
      </c>
      <c r="G10" s="25">
        <v>24797.721376302801</v>
      </c>
      <c r="H10" s="25">
        <v>348.68444011979898</v>
      </c>
      <c r="I10" s="25">
        <v>28.379290226364201</v>
      </c>
      <c r="J10" s="25">
        <v>38.918714524218998</v>
      </c>
      <c r="K10" s="25">
        <v>37.523220246701797</v>
      </c>
      <c r="L10" s="25">
        <v>77.073134367039799</v>
      </c>
      <c r="M10" s="25">
        <v>134.009193328344</v>
      </c>
      <c r="N10" s="25">
        <v>22.663524975719501</v>
      </c>
      <c r="O10" s="25">
        <v>1.46954199056253</v>
      </c>
      <c r="P10" s="25">
        <v>25.954284188798798</v>
      </c>
      <c r="Q10" s="25">
        <v>1091.0769643441399</v>
      </c>
      <c r="R10" s="25">
        <v>33.918037079096898</v>
      </c>
      <c r="S10" s="25">
        <v>325.18674031885399</v>
      </c>
      <c r="T10" s="25">
        <v>82.405797759220604</v>
      </c>
      <c r="U10" s="25">
        <v>0.35124167628835101</v>
      </c>
      <c r="V10" s="25">
        <v>482.01558234144102</v>
      </c>
      <c r="W10" s="25">
        <v>79.537463876637304</v>
      </c>
      <c r="X10" s="25">
        <v>158.05794546741501</v>
      </c>
      <c r="Y10" s="25">
        <v>18.521533836802298</v>
      </c>
      <c r="Z10" s="25">
        <v>72.716306894077306</v>
      </c>
      <c r="AA10" s="25">
        <v>13.0886034503673</v>
      </c>
      <c r="AB10" s="25">
        <v>4.0466059550760001</v>
      </c>
      <c r="AC10" s="25">
        <v>11.1806929828715</v>
      </c>
      <c r="AD10" s="25">
        <v>1.4383120959926801</v>
      </c>
      <c r="AE10" s="25">
        <v>7.5998145078724297</v>
      </c>
      <c r="AF10" s="25">
        <v>1.28269437805829</v>
      </c>
      <c r="AG10" s="25">
        <v>3.39821873248543</v>
      </c>
      <c r="AH10" s="25">
        <v>0.39474324892061102</v>
      </c>
      <c r="AI10" s="25">
        <v>2.4561573849560698</v>
      </c>
      <c r="AJ10" s="25">
        <v>0.33756079672098199</v>
      </c>
      <c r="AK10" s="25">
        <v>7.4898688652377503</v>
      </c>
      <c r="AL10" s="25">
        <v>4.7208158338351804</v>
      </c>
      <c r="AM10" s="25">
        <v>2.9898784325852099</v>
      </c>
      <c r="AN10" s="25">
        <v>7.3228135099896301</v>
      </c>
      <c r="AO10" s="25">
        <v>2.10369907918983</v>
      </c>
    </row>
    <row r="11" spans="1:41" x14ac:dyDescent="0.2">
      <c r="A11" s="85" t="s">
        <v>969</v>
      </c>
      <c r="B11" s="85" t="s">
        <v>219</v>
      </c>
      <c r="C11" s="86">
        <v>79377.470288507597</v>
      </c>
      <c r="D11" s="86">
        <v>98013.176464504199</v>
      </c>
      <c r="E11" s="86">
        <v>96151.365812153104</v>
      </c>
      <c r="F11" s="86">
        <v>39.945440424757898</v>
      </c>
      <c r="G11" s="86">
        <v>23770.5682436274</v>
      </c>
      <c r="H11" s="86">
        <v>409.42753990390298</v>
      </c>
      <c r="I11" s="86">
        <v>211.00465492918801</v>
      </c>
      <c r="J11" s="86">
        <v>77.606585566691507</v>
      </c>
      <c r="K11" s="86">
        <v>532.554106981372</v>
      </c>
      <c r="L11" s="86">
        <v>133.21667363145701</v>
      </c>
      <c r="M11" s="86">
        <v>129.10905534488899</v>
      </c>
      <c r="N11" s="86">
        <v>22.9200520654583</v>
      </c>
      <c r="O11" s="86">
        <v>1.52815733870366</v>
      </c>
      <c r="P11" s="86">
        <v>30.344215061613198</v>
      </c>
      <c r="Q11" s="86">
        <v>964.95535726692697</v>
      </c>
      <c r="R11" s="86">
        <v>31.840583376743499</v>
      </c>
      <c r="S11" s="86">
        <v>283.304251861051</v>
      </c>
      <c r="T11" s="86">
        <v>65.335353239679193</v>
      </c>
      <c r="U11" s="86">
        <v>0.34148350507297598</v>
      </c>
      <c r="V11" s="86">
        <v>452.40743093677202</v>
      </c>
      <c r="W11" s="86">
        <v>64.071158543111594</v>
      </c>
      <c r="X11" s="86">
        <v>127.232483758353</v>
      </c>
      <c r="Y11" s="86">
        <v>15.169004853260001</v>
      </c>
      <c r="Z11" s="86">
        <v>59.965082897455403</v>
      </c>
      <c r="AA11" s="86">
        <v>11.7186370025748</v>
      </c>
      <c r="AB11" s="86">
        <v>3.6032335628425098</v>
      </c>
      <c r="AC11" s="86">
        <v>9.9793185483264306</v>
      </c>
      <c r="AD11" s="86">
        <v>1.33659664552637</v>
      </c>
      <c r="AE11" s="86">
        <v>7.0321889569374898</v>
      </c>
      <c r="AF11" s="86">
        <v>1.0294152957262199</v>
      </c>
      <c r="AG11" s="86">
        <v>2.8354828655647202</v>
      </c>
      <c r="AH11" s="86">
        <v>0.37254709308149198</v>
      </c>
      <c r="AI11" s="86">
        <v>2.22795077565294</v>
      </c>
      <c r="AJ11" s="86">
        <v>0.25869709323455498</v>
      </c>
      <c r="AK11" s="86">
        <v>6.6730901672093799</v>
      </c>
      <c r="AL11" s="86">
        <v>3.9502442056248999</v>
      </c>
      <c r="AM11" s="86">
        <v>2.6031382703016201</v>
      </c>
      <c r="AN11" s="86">
        <v>5.6052342013635599</v>
      </c>
      <c r="AO11" s="86">
        <v>1.59672006646654</v>
      </c>
    </row>
    <row r="12" spans="1:41" x14ac:dyDescent="0.2">
      <c r="A12" t="s">
        <v>970</v>
      </c>
      <c r="B12" t="s">
        <v>234</v>
      </c>
      <c r="C12" s="25">
        <v>80097.779897945205</v>
      </c>
      <c r="D12" s="25">
        <v>88753.648312142206</v>
      </c>
      <c r="E12" s="25">
        <v>88818.961701498498</v>
      </c>
      <c r="F12" s="25">
        <v>28.191385727567202</v>
      </c>
      <c r="G12" s="25">
        <v>24592.392384278799</v>
      </c>
      <c r="H12" s="25">
        <v>427.58918640603702</v>
      </c>
      <c r="I12" s="25">
        <v>7.9892095170038502</v>
      </c>
      <c r="J12" s="25">
        <v>41.261826752399003</v>
      </c>
      <c r="K12" s="25">
        <v>72.387264468149198</v>
      </c>
      <c r="L12" s="25">
        <v>115.904396693701</v>
      </c>
      <c r="M12" s="25">
        <v>120.002654518433</v>
      </c>
      <c r="N12" s="25">
        <v>23.752898314168799</v>
      </c>
      <c r="O12" s="25">
        <v>1.4466839655175601</v>
      </c>
      <c r="P12" s="25">
        <v>37.810578989377902</v>
      </c>
      <c r="Q12" s="25">
        <v>1049.6420495926</v>
      </c>
      <c r="R12" s="25">
        <v>34.098193517386697</v>
      </c>
      <c r="S12" s="25">
        <v>335.72637746605398</v>
      </c>
      <c r="T12" s="25">
        <v>85.112704504694605</v>
      </c>
      <c r="U12" s="25">
        <v>0.50666196294631205</v>
      </c>
      <c r="V12" s="25">
        <v>531.98988116387397</v>
      </c>
      <c r="W12" s="25">
        <v>69.413532214475595</v>
      </c>
      <c r="X12" s="25">
        <v>140.296707730158</v>
      </c>
      <c r="Y12" s="25">
        <v>17.135601491460701</v>
      </c>
      <c r="Z12" s="25">
        <v>67.963327336183795</v>
      </c>
      <c r="AA12" s="25">
        <v>13.037796948838899</v>
      </c>
      <c r="AB12" s="25">
        <v>3.7514323382302099</v>
      </c>
      <c r="AC12" s="25">
        <v>10.829409407520201</v>
      </c>
      <c r="AD12" s="25">
        <v>1.40816956102469</v>
      </c>
      <c r="AE12" s="25">
        <v>7.32393368075995</v>
      </c>
      <c r="AF12" s="25">
        <v>1.28313886310537</v>
      </c>
      <c r="AG12" s="25">
        <v>3.1421186574551299</v>
      </c>
      <c r="AH12" s="25">
        <v>0.380306075284357</v>
      </c>
      <c r="AI12" s="25">
        <v>2.2730210677078801</v>
      </c>
      <c r="AJ12" s="25">
        <v>0.34330581274342697</v>
      </c>
      <c r="AK12" s="25">
        <v>8.0402952881878704</v>
      </c>
      <c r="AL12" s="25">
        <v>5.03404160263797</v>
      </c>
      <c r="AM12" s="25">
        <v>3.74589031120018</v>
      </c>
      <c r="AN12" s="25">
        <v>6.8983929101083996</v>
      </c>
      <c r="AO12" s="25">
        <v>1.8339505151064801</v>
      </c>
    </row>
    <row r="13" spans="1:41" x14ac:dyDescent="0.2">
      <c r="A13" t="s">
        <v>972</v>
      </c>
      <c r="B13" t="s">
        <v>249</v>
      </c>
      <c r="C13" s="25">
        <v>80617.306649181497</v>
      </c>
      <c r="D13" s="25">
        <v>95856.081405923993</v>
      </c>
      <c r="E13" s="25">
        <v>96668.008901259294</v>
      </c>
      <c r="F13" s="25">
        <v>30.895695486504401</v>
      </c>
      <c r="G13" s="25">
        <v>22351.7504604063</v>
      </c>
      <c r="H13" s="25">
        <v>337.50453564589299</v>
      </c>
      <c r="I13" s="25">
        <v>109.029579634532</v>
      </c>
      <c r="J13" s="25">
        <v>36.311181207170698</v>
      </c>
      <c r="K13" s="25">
        <v>125.86823204738</v>
      </c>
      <c r="L13" s="25">
        <v>94.492464962736904</v>
      </c>
      <c r="M13" s="25">
        <v>94.1379486234908</v>
      </c>
      <c r="N13" s="25">
        <v>20.830329545759898</v>
      </c>
      <c r="O13" s="25">
        <v>2.2327489815460799</v>
      </c>
      <c r="P13" s="25">
        <v>25.974049039787499</v>
      </c>
      <c r="Q13" s="25">
        <v>1023.72474974958</v>
      </c>
      <c r="R13" s="25">
        <v>31.577856281534601</v>
      </c>
      <c r="S13" s="25">
        <v>282.37997295057801</v>
      </c>
      <c r="T13" s="25">
        <v>67.815736381073407</v>
      </c>
      <c r="U13" s="25">
        <v>11.240282254383599</v>
      </c>
      <c r="V13" s="25">
        <v>448.55100115704198</v>
      </c>
      <c r="W13" s="25">
        <v>66.925575739263905</v>
      </c>
      <c r="X13" s="25">
        <v>135.57232895899</v>
      </c>
      <c r="Y13" s="25">
        <v>15.8572757870099</v>
      </c>
      <c r="Z13" s="25">
        <v>63.1737825291927</v>
      </c>
      <c r="AA13" s="25">
        <v>11.457560924730601</v>
      </c>
      <c r="AB13" s="25">
        <v>3.66439178245896</v>
      </c>
      <c r="AC13" s="25">
        <v>10.088763774114501</v>
      </c>
      <c r="AD13" s="25">
        <v>1.41076572964896</v>
      </c>
      <c r="AE13" s="25">
        <v>6.62277569804324</v>
      </c>
      <c r="AF13" s="25">
        <v>1.15407205588934</v>
      </c>
      <c r="AG13" s="25">
        <v>3.1130640786197499</v>
      </c>
      <c r="AH13" s="25">
        <v>0.40832366748635501</v>
      </c>
      <c r="AI13" s="25">
        <v>2.0372650208545098</v>
      </c>
      <c r="AJ13" s="25">
        <v>0.296793167957693</v>
      </c>
      <c r="AK13" s="25">
        <v>6.1059011834154804</v>
      </c>
      <c r="AL13" s="25">
        <v>3.8087512812858302</v>
      </c>
      <c r="AM13" s="25">
        <v>2.8152038284052998</v>
      </c>
      <c r="AN13" s="25">
        <v>6.7043754650365903</v>
      </c>
      <c r="AO13" s="25">
        <v>1.6410337907752599</v>
      </c>
    </row>
    <row r="14" spans="1:41" x14ac:dyDescent="0.2">
      <c r="A14" s="85" t="s">
        <v>976</v>
      </c>
      <c r="B14" s="85" t="s">
        <v>292</v>
      </c>
      <c r="C14" s="86">
        <v>73837.068863622597</v>
      </c>
      <c r="D14" s="86">
        <v>108135.413995043</v>
      </c>
      <c r="E14" s="86">
        <v>107974.46955256</v>
      </c>
      <c r="F14" s="86">
        <v>34.870178013422503</v>
      </c>
      <c r="G14" s="86">
        <v>20259.967155697199</v>
      </c>
      <c r="H14" s="86">
        <v>346.78782618739803</v>
      </c>
      <c r="I14" s="86">
        <v>211.42011107263801</v>
      </c>
      <c r="J14" s="86">
        <v>32.880133811755201</v>
      </c>
      <c r="K14" s="86">
        <v>110.67044644017901</v>
      </c>
      <c r="L14" s="86">
        <v>128.07768884578499</v>
      </c>
      <c r="M14" s="86">
        <v>87.573411910555805</v>
      </c>
      <c r="N14" s="86">
        <v>22.288006648915001</v>
      </c>
      <c r="O14" s="86">
        <v>1.3402458420319201</v>
      </c>
      <c r="P14" s="86">
        <v>22.6271017074173</v>
      </c>
      <c r="Q14" s="86">
        <v>1081.53929784665</v>
      </c>
      <c r="R14" s="86">
        <v>32.967763196252598</v>
      </c>
      <c r="S14" s="86">
        <v>274.42790919634501</v>
      </c>
      <c r="T14" s="86">
        <v>69.169550826709198</v>
      </c>
      <c r="U14" s="86">
        <v>0.73409691512446096</v>
      </c>
      <c r="V14" s="86">
        <v>401.67635234737901</v>
      </c>
      <c r="W14" s="86">
        <v>80.486471181295897</v>
      </c>
      <c r="X14" s="86">
        <v>159.450774263927</v>
      </c>
      <c r="Y14" s="86">
        <v>18.447326420260602</v>
      </c>
      <c r="Z14" s="86">
        <v>71.237678044250998</v>
      </c>
      <c r="AA14" s="86">
        <v>12.874988223885</v>
      </c>
      <c r="AB14" s="86">
        <v>3.9298552505827802</v>
      </c>
      <c r="AC14" s="86">
        <v>11.191879670383999</v>
      </c>
      <c r="AD14" s="86">
        <v>1.4248981610674301</v>
      </c>
      <c r="AE14" s="86">
        <v>7.4112204293163302</v>
      </c>
      <c r="AF14" s="86">
        <v>1.2034433486792999</v>
      </c>
      <c r="AG14" s="86">
        <v>3.01074564024522</v>
      </c>
      <c r="AH14" s="86">
        <v>0.36095849350143</v>
      </c>
      <c r="AI14" s="86">
        <v>2.0766952865350699</v>
      </c>
      <c r="AJ14" s="86">
        <v>0.293808297081743</v>
      </c>
      <c r="AK14" s="86">
        <v>5.9422980487844699</v>
      </c>
      <c r="AL14" s="86">
        <v>3.7408879956375598</v>
      </c>
      <c r="AM14" s="86">
        <v>2.4945717639617602</v>
      </c>
      <c r="AN14" s="86">
        <v>6.53502620820798</v>
      </c>
      <c r="AO14" s="86">
        <v>1.9459142298246499</v>
      </c>
    </row>
    <row r="15" spans="1:41" x14ac:dyDescent="0.2">
      <c r="A15" t="s">
        <v>987</v>
      </c>
      <c r="B15" t="s">
        <v>331</v>
      </c>
      <c r="C15" s="25">
        <v>76385.273993130497</v>
      </c>
      <c r="D15" s="25">
        <v>95700.559468009698</v>
      </c>
      <c r="E15" s="25">
        <v>95700.559468009698</v>
      </c>
      <c r="F15" s="25">
        <v>33.7852728236602</v>
      </c>
      <c r="G15" s="25">
        <v>25695.693649504701</v>
      </c>
      <c r="H15" s="25">
        <v>380.86657141516298</v>
      </c>
      <c r="I15" s="25">
        <v>22.639400520574402</v>
      </c>
      <c r="J15" s="25">
        <v>52.599549731420304</v>
      </c>
      <c r="K15" s="25">
        <v>103.900823892251</v>
      </c>
      <c r="L15" s="25">
        <v>171.20375299180199</v>
      </c>
      <c r="M15" s="25">
        <v>142.842238280815</v>
      </c>
      <c r="N15" s="25">
        <v>22.801090417470501</v>
      </c>
      <c r="O15" s="25">
        <v>1.47055488911502</v>
      </c>
      <c r="P15" s="25">
        <v>24.242383792595898</v>
      </c>
      <c r="Q15" s="25">
        <v>1089.5528342298201</v>
      </c>
      <c r="R15" s="25">
        <v>32.179378716718702</v>
      </c>
      <c r="S15" s="25">
        <v>299.08024383041101</v>
      </c>
      <c r="T15" s="25">
        <v>73.671903209252307</v>
      </c>
      <c r="U15" s="25">
        <v>0.34928235881351999</v>
      </c>
      <c r="V15" s="25">
        <v>461.68997849760001</v>
      </c>
      <c r="W15" s="25">
        <v>74.159457716596194</v>
      </c>
      <c r="X15" s="25">
        <v>148.28560172677601</v>
      </c>
      <c r="Y15" s="25">
        <v>17.548753538110201</v>
      </c>
      <c r="Z15" s="25">
        <v>69.122751197720902</v>
      </c>
      <c r="AA15" s="25">
        <v>13.0338626178187</v>
      </c>
      <c r="AB15" s="25">
        <v>4.0737483315710499</v>
      </c>
      <c r="AC15" s="25">
        <v>10.9842667755996</v>
      </c>
      <c r="AD15" s="25">
        <v>1.45998865337914</v>
      </c>
      <c r="AE15" s="25">
        <v>7.7504392024369002</v>
      </c>
      <c r="AF15" s="25">
        <v>1.2782908653085101</v>
      </c>
      <c r="AG15" s="25">
        <v>3.2782795779807099</v>
      </c>
      <c r="AH15" s="25">
        <v>0.40208687284634798</v>
      </c>
      <c r="AI15" s="25">
        <v>2.2267287059675498</v>
      </c>
      <c r="AJ15" s="25">
        <v>0.30349156407903599</v>
      </c>
      <c r="AK15" s="25">
        <v>6.8637685777073898</v>
      </c>
      <c r="AL15" s="25">
        <v>4.3635628810946701</v>
      </c>
      <c r="AM15" s="25">
        <v>3.0006727777725501</v>
      </c>
      <c r="AN15" s="25">
        <v>6.3296176217887403</v>
      </c>
      <c r="AO15" s="25">
        <v>1.9450623245037599</v>
      </c>
    </row>
    <row r="16" spans="1:41" x14ac:dyDescent="0.2">
      <c r="A16" t="s">
        <v>988</v>
      </c>
      <c r="B16" t="s">
        <v>346</v>
      </c>
      <c r="C16" s="25">
        <v>77203.447368970199</v>
      </c>
      <c r="D16" s="25">
        <v>92861.648672361203</v>
      </c>
      <c r="E16" s="25">
        <v>93962.849993643104</v>
      </c>
      <c r="F16" s="25">
        <v>33.628613930979697</v>
      </c>
      <c r="G16" s="25">
        <v>23635.073074960299</v>
      </c>
      <c r="H16" s="25">
        <v>371.62989267621498</v>
      </c>
      <c r="I16" s="25">
        <v>152.166940193427</v>
      </c>
      <c r="J16" s="25">
        <v>132.91374264060801</v>
      </c>
      <c r="K16" s="25">
        <v>646.58393966577705</v>
      </c>
      <c r="L16" s="25">
        <v>112.414439974724</v>
      </c>
      <c r="M16" s="25">
        <v>189.39986009137499</v>
      </c>
      <c r="N16" s="25">
        <v>22.2272292743096</v>
      </c>
      <c r="O16" s="25">
        <v>1.8668908195656699</v>
      </c>
      <c r="P16" s="25">
        <v>24.4613432847637</v>
      </c>
      <c r="Q16" s="25">
        <v>937.61220568693602</v>
      </c>
      <c r="R16" s="25">
        <v>30.160122245514302</v>
      </c>
      <c r="S16" s="25">
        <v>266.82188388272499</v>
      </c>
      <c r="T16" s="25">
        <v>63.8436561885187</v>
      </c>
      <c r="U16" s="25">
        <v>1.87041710442082</v>
      </c>
      <c r="V16" s="25">
        <v>407.26922865593002</v>
      </c>
      <c r="W16" s="25">
        <v>63.290369885472103</v>
      </c>
      <c r="X16" s="25">
        <v>125.26318499653399</v>
      </c>
      <c r="Y16" s="25">
        <v>15.1548462586328</v>
      </c>
      <c r="Z16" s="25">
        <v>57.731902847303203</v>
      </c>
      <c r="AA16" s="25">
        <v>10.6678151271029</v>
      </c>
      <c r="AB16" s="25">
        <v>3.527311730509</v>
      </c>
      <c r="AC16" s="25">
        <v>8.6123103802627803</v>
      </c>
      <c r="AD16" s="25">
        <v>1.29712854372554</v>
      </c>
      <c r="AE16" s="25">
        <v>6.4223286199294396</v>
      </c>
      <c r="AF16" s="25">
        <v>1.0746146319748999</v>
      </c>
      <c r="AG16" s="25">
        <v>2.9346544424334802</v>
      </c>
      <c r="AH16" s="25">
        <v>0.34694089612704898</v>
      </c>
      <c r="AI16" s="25">
        <v>2.0389079243472898</v>
      </c>
      <c r="AJ16" s="25">
        <v>0.28693085820874298</v>
      </c>
      <c r="AK16" s="25">
        <v>5.8176652120724004</v>
      </c>
      <c r="AL16" s="25">
        <v>3.2810175983483498</v>
      </c>
      <c r="AM16" s="25">
        <v>2.7327085161582101</v>
      </c>
      <c r="AN16" s="25">
        <v>5.8877712804374598</v>
      </c>
      <c r="AO16" s="25">
        <v>1.6435104131643301</v>
      </c>
    </row>
    <row r="17" spans="1:41" x14ac:dyDescent="0.2">
      <c r="A17" t="s">
        <v>989</v>
      </c>
      <c r="B17" t="s">
        <v>361</v>
      </c>
      <c r="C17" s="25">
        <v>86184.302883380107</v>
      </c>
      <c r="D17" s="25">
        <v>82743.127560318797</v>
      </c>
      <c r="E17" s="25">
        <v>83984.026362310397</v>
      </c>
      <c r="F17" s="25">
        <v>23.352168102644001</v>
      </c>
      <c r="G17" s="25">
        <v>21578.605444979301</v>
      </c>
      <c r="H17" s="25">
        <v>313.70390681014101</v>
      </c>
      <c r="I17" s="25">
        <v>35.104975920996303</v>
      </c>
      <c r="J17" s="25">
        <v>34.824301059750198</v>
      </c>
      <c r="K17" s="25">
        <v>52.013103302810102</v>
      </c>
      <c r="L17" s="25">
        <v>64.185177106660504</v>
      </c>
      <c r="M17" s="25">
        <v>112.852236439092</v>
      </c>
      <c r="N17" s="25">
        <v>22.4300619674868</v>
      </c>
      <c r="O17" s="25">
        <v>1.30749769818185</v>
      </c>
      <c r="P17" s="25">
        <v>24.3235437432451</v>
      </c>
      <c r="Q17" s="25">
        <v>947.69755592207503</v>
      </c>
      <c r="R17" s="25">
        <v>34.266233058603703</v>
      </c>
      <c r="S17" s="25">
        <v>307.229898301584</v>
      </c>
      <c r="T17" s="25">
        <v>63.935008105547901</v>
      </c>
      <c r="U17" s="25">
        <v>0.46479219862448801</v>
      </c>
      <c r="V17" s="25">
        <v>398.64426357498701</v>
      </c>
      <c r="W17" s="25">
        <v>58.2254874690517</v>
      </c>
      <c r="X17" s="25">
        <v>115.998717257995</v>
      </c>
      <c r="Y17" s="25">
        <v>13.9561990129401</v>
      </c>
      <c r="Z17" s="25">
        <v>56.369080883778601</v>
      </c>
      <c r="AA17" s="25">
        <v>11.816089015993899</v>
      </c>
      <c r="AB17" s="25">
        <v>3.7967444197520002</v>
      </c>
      <c r="AC17" s="25">
        <v>10.225611371666499</v>
      </c>
      <c r="AD17" s="25">
        <v>1.47598896067702</v>
      </c>
      <c r="AE17" s="25">
        <v>7.33250010306958</v>
      </c>
      <c r="AF17" s="25">
        <v>1.3038266203664199</v>
      </c>
      <c r="AG17" s="25">
        <v>3.31326674593693</v>
      </c>
      <c r="AH17" s="25">
        <v>0.40925735596323598</v>
      </c>
      <c r="AI17" s="25">
        <v>2.5337200969303999</v>
      </c>
      <c r="AJ17" s="25">
        <v>0.30988662406205197</v>
      </c>
      <c r="AK17" s="25">
        <v>7.5487808999701098</v>
      </c>
      <c r="AL17" s="25">
        <v>3.6606427652498801</v>
      </c>
      <c r="AM17" s="25">
        <v>2.9571292325799301</v>
      </c>
      <c r="AN17" s="25">
        <v>5.8754361182945898</v>
      </c>
      <c r="AO17" s="25">
        <v>1.59450359190963</v>
      </c>
    </row>
    <row r="18" spans="1:41" x14ac:dyDescent="0.2">
      <c r="A18" s="85" t="s">
        <v>992</v>
      </c>
      <c r="B18" s="85" t="s">
        <v>384</v>
      </c>
      <c r="C18" s="86">
        <v>83298.222532561005</v>
      </c>
      <c r="D18" s="86">
        <v>93307.404483121398</v>
      </c>
      <c r="E18" s="86">
        <v>93749.751903449796</v>
      </c>
      <c r="F18" s="86">
        <v>31.005939526869799</v>
      </c>
      <c r="G18" s="86">
        <v>25145.820461670599</v>
      </c>
      <c r="H18" s="86">
        <v>388.51569668843302</v>
      </c>
      <c r="I18" s="86">
        <v>113.194542039794</v>
      </c>
      <c r="J18" s="86">
        <v>32.285706682765998</v>
      </c>
      <c r="K18" s="86">
        <v>40.713731941009002</v>
      </c>
      <c r="L18" s="86">
        <v>36.460275913292797</v>
      </c>
      <c r="M18" s="86">
        <v>94.802929786502702</v>
      </c>
      <c r="N18" s="86">
        <v>23.486670361491001</v>
      </c>
      <c r="O18" s="86">
        <v>1.95670184630709</v>
      </c>
      <c r="P18" s="86">
        <v>28.656092756013699</v>
      </c>
      <c r="Q18" s="86">
        <v>974.92747526401604</v>
      </c>
      <c r="R18" s="86">
        <v>32.193781201856801</v>
      </c>
      <c r="S18" s="86">
        <v>280.19045501927701</v>
      </c>
      <c r="T18" s="86">
        <v>67.353586730415699</v>
      </c>
      <c r="U18" s="86">
        <v>12.129721589430201</v>
      </c>
      <c r="V18" s="86">
        <v>423.22092885094099</v>
      </c>
      <c r="W18" s="86">
        <v>63.173732974900503</v>
      </c>
      <c r="X18" s="86">
        <v>121.83640986575401</v>
      </c>
      <c r="Y18" s="86">
        <v>15.050817581122599</v>
      </c>
      <c r="Z18" s="86">
        <v>57.896945886713098</v>
      </c>
      <c r="AA18" s="86">
        <v>11.8644274461964</v>
      </c>
      <c r="AB18" s="86">
        <v>3.5247241421103799</v>
      </c>
      <c r="AC18" s="86">
        <v>10.669585471327199</v>
      </c>
      <c r="AD18" s="86">
        <v>1.30599917578675</v>
      </c>
      <c r="AE18" s="86">
        <v>6.6424852228667497</v>
      </c>
      <c r="AF18" s="86">
        <v>1.18676502902527</v>
      </c>
      <c r="AG18" s="86">
        <v>3.14482452178884</v>
      </c>
      <c r="AH18" s="86">
        <v>0.35108489253748798</v>
      </c>
      <c r="AI18" s="86">
        <v>2.0906966841065602</v>
      </c>
      <c r="AJ18" s="86">
        <v>0.33591536647860998</v>
      </c>
      <c r="AK18" s="86">
        <v>6.80891290930587</v>
      </c>
      <c r="AL18" s="86">
        <v>3.7818861806595598</v>
      </c>
      <c r="AM18" s="86">
        <v>2.5362405678585702</v>
      </c>
      <c r="AN18" s="86">
        <v>5.8107296366264398</v>
      </c>
      <c r="AO18" s="86">
        <v>1.5777837041612699</v>
      </c>
    </row>
    <row r="19" spans="1:41" x14ac:dyDescent="0.2">
      <c r="A19" s="85" t="s">
        <v>993</v>
      </c>
      <c r="B19" s="85" t="s">
        <v>390</v>
      </c>
      <c r="C19" s="86">
        <v>76505.925050648904</v>
      </c>
      <c r="D19" s="86">
        <v>94705.063715961995</v>
      </c>
      <c r="E19" s="86">
        <v>94520.887744066698</v>
      </c>
      <c r="F19" s="86">
        <v>31.235745184280098</v>
      </c>
      <c r="G19" s="86">
        <v>23488.010475874398</v>
      </c>
      <c r="H19" s="86">
        <v>366.183066010213</v>
      </c>
      <c r="I19" s="86">
        <v>105.61383897827901</v>
      </c>
      <c r="J19" s="86">
        <v>46.195952537780599</v>
      </c>
      <c r="K19" s="86">
        <v>155.10765448363799</v>
      </c>
      <c r="L19" s="86">
        <v>104.829101530063</v>
      </c>
      <c r="M19" s="86">
        <v>114.46971826247101</v>
      </c>
      <c r="N19" s="86">
        <v>22.7360242712749</v>
      </c>
      <c r="O19" s="86">
        <v>1.6233722150599399</v>
      </c>
      <c r="P19" s="86">
        <v>29.589519899464602</v>
      </c>
      <c r="Q19" s="86">
        <v>1035.98978731026</v>
      </c>
      <c r="R19" s="86">
        <v>32.1639553410443</v>
      </c>
      <c r="S19" s="86">
        <v>273.66175873160103</v>
      </c>
      <c r="T19" s="86">
        <v>67.728698752287997</v>
      </c>
      <c r="U19" s="86">
        <v>0.33710698772261999</v>
      </c>
      <c r="V19" s="86">
        <v>466.53921249078599</v>
      </c>
      <c r="W19" s="86">
        <v>71.623793757567995</v>
      </c>
      <c r="X19" s="86">
        <v>141.04292042406999</v>
      </c>
      <c r="Y19" s="86">
        <v>16.4726385231954</v>
      </c>
      <c r="Z19" s="86">
        <v>64.5782799296001</v>
      </c>
      <c r="AA19" s="86">
        <v>12.378258384643001</v>
      </c>
      <c r="AB19" s="86">
        <v>3.6074396428331599</v>
      </c>
      <c r="AC19" s="86">
        <v>10.3512377966077</v>
      </c>
      <c r="AD19" s="86">
        <v>1.4130229910710199</v>
      </c>
      <c r="AE19" s="86">
        <v>6.9751831569370699</v>
      </c>
      <c r="AF19" s="86">
        <v>1.22654010029091</v>
      </c>
      <c r="AG19" s="86">
        <v>3.11416277822314</v>
      </c>
      <c r="AH19" s="86">
        <v>0.391830434895659</v>
      </c>
      <c r="AI19" s="86">
        <v>2.3398380480281298</v>
      </c>
      <c r="AJ19" s="86">
        <v>0.29871645490885801</v>
      </c>
      <c r="AK19" s="86">
        <v>6.3043027030672398</v>
      </c>
      <c r="AL19" s="86">
        <v>3.93568691721355</v>
      </c>
      <c r="AM19" s="86">
        <v>3.3418943566328099</v>
      </c>
      <c r="AN19" s="86">
        <v>6.4681720473316204</v>
      </c>
      <c r="AO19" s="86">
        <v>1.8403021076827299</v>
      </c>
    </row>
    <row r="20" spans="1:41" x14ac:dyDescent="0.2">
      <c r="A20" t="s">
        <v>995</v>
      </c>
      <c r="B20" t="s">
        <v>416</v>
      </c>
      <c r="C20" s="25">
        <v>79548.910062064606</v>
      </c>
      <c r="D20" s="25">
        <v>82116.625165397607</v>
      </c>
      <c r="E20" s="25">
        <v>81945.083003078602</v>
      </c>
      <c r="F20" s="25">
        <v>23.7895761392402</v>
      </c>
      <c r="G20" s="25">
        <v>24609.971371406202</v>
      </c>
      <c r="H20" s="25">
        <v>309.58215225002198</v>
      </c>
      <c r="I20" s="25">
        <v>11.225796580250501</v>
      </c>
      <c r="J20" s="25">
        <v>55.646914894140998</v>
      </c>
      <c r="K20" s="25">
        <v>164.67654639791701</v>
      </c>
      <c r="L20" s="25">
        <v>92.110360472113101</v>
      </c>
      <c r="M20" s="25">
        <v>131.931958981815</v>
      </c>
      <c r="N20" s="25">
        <v>21.8067348785173</v>
      </c>
      <c r="O20" s="25">
        <v>1.61401483470042</v>
      </c>
      <c r="P20" s="25">
        <v>24.155093522170699</v>
      </c>
      <c r="Q20" s="25">
        <v>954.38126424816801</v>
      </c>
      <c r="R20" s="25">
        <v>33.716825333975102</v>
      </c>
      <c r="S20" s="25">
        <v>297.50696360162999</v>
      </c>
      <c r="T20" s="25">
        <v>63.480081589844197</v>
      </c>
      <c r="U20" s="25">
        <v>0.34385757172570602</v>
      </c>
      <c r="V20" s="25">
        <v>403.62695955253298</v>
      </c>
      <c r="W20" s="25">
        <v>63.678080696811101</v>
      </c>
      <c r="X20" s="25">
        <v>126.302825741205</v>
      </c>
      <c r="Y20" s="25">
        <v>15.7623520162049</v>
      </c>
      <c r="Z20" s="25">
        <v>62.234879819243098</v>
      </c>
      <c r="AA20" s="25">
        <v>12.486270564401501</v>
      </c>
      <c r="AB20" s="25">
        <v>3.6409429881868101</v>
      </c>
      <c r="AC20" s="25">
        <v>10.4303046385486</v>
      </c>
      <c r="AD20" s="25">
        <v>1.41565789117491</v>
      </c>
      <c r="AE20" s="25">
        <v>7.4351025581253198</v>
      </c>
      <c r="AF20" s="25">
        <v>1.28413355324365</v>
      </c>
      <c r="AG20" s="25">
        <v>3.2995541357413498</v>
      </c>
      <c r="AH20" s="25">
        <v>0.39901693511234099</v>
      </c>
      <c r="AI20" s="25">
        <v>2.4291618931013201</v>
      </c>
      <c r="AJ20" s="25">
        <v>0.30459442110746698</v>
      </c>
      <c r="AK20" s="25">
        <v>6.8869208442742798</v>
      </c>
      <c r="AL20" s="25">
        <v>3.7333532229475899</v>
      </c>
      <c r="AM20" s="25">
        <v>2.7009593081066501</v>
      </c>
      <c r="AN20" s="25">
        <v>5.5683260853142498</v>
      </c>
      <c r="AO20" s="25">
        <v>1.55276125601495</v>
      </c>
    </row>
    <row r="21" spans="1:41" x14ac:dyDescent="0.2">
      <c r="A21" t="s">
        <v>996</v>
      </c>
      <c r="B21" t="s">
        <v>428</v>
      </c>
      <c r="C21" s="25">
        <v>81488.983713588896</v>
      </c>
      <c r="D21" s="25">
        <v>86656.158888670907</v>
      </c>
      <c r="E21" s="25">
        <v>87232.434502654301</v>
      </c>
      <c r="F21" s="25">
        <v>37.281765491205199</v>
      </c>
      <c r="G21" s="25">
        <v>25945.906134183999</v>
      </c>
      <c r="H21" s="25">
        <v>394.93358435946601</v>
      </c>
      <c r="I21" s="25">
        <v>27.608437373252599</v>
      </c>
      <c r="J21" s="25">
        <v>55.928059749689901</v>
      </c>
      <c r="K21" s="25">
        <v>168.29613522092799</v>
      </c>
      <c r="L21" s="25">
        <v>159.42530841747001</v>
      </c>
      <c r="M21" s="25">
        <v>128.66509859819101</v>
      </c>
      <c r="N21" s="25">
        <v>24.297159102131101</v>
      </c>
      <c r="O21" s="25">
        <v>2.4932991944737002</v>
      </c>
      <c r="P21" s="25">
        <v>32.483110639722199</v>
      </c>
      <c r="Q21" s="25">
        <v>1158.5781899240101</v>
      </c>
      <c r="R21" s="25">
        <v>34.827360613102798</v>
      </c>
      <c r="S21" s="25">
        <v>324.04769187442901</v>
      </c>
      <c r="T21" s="25">
        <v>76.638005455339794</v>
      </c>
      <c r="U21" s="25">
        <v>0.36788481939200501</v>
      </c>
      <c r="V21" s="25">
        <v>506.25807600697198</v>
      </c>
      <c r="W21" s="25">
        <v>77.488089489553204</v>
      </c>
      <c r="X21" s="25">
        <v>155.011172534172</v>
      </c>
      <c r="Y21" s="25">
        <v>18.208623190505499</v>
      </c>
      <c r="Z21" s="25">
        <v>71.712795798357007</v>
      </c>
      <c r="AA21" s="25">
        <v>14.172644980848199</v>
      </c>
      <c r="AB21" s="25">
        <v>3.8451452083493698</v>
      </c>
      <c r="AC21" s="25">
        <v>10.824811771079</v>
      </c>
      <c r="AD21" s="25">
        <v>1.4873759249591301</v>
      </c>
      <c r="AE21" s="25">
        <v>7.9681521598152596</v>
      </c>
      <c r="AF21" s="25">
        <v>1.2507240983880901</v>
      </c>
      <c r="AG21" s="25">
        <v>3.2094353366410302</v>
      </c>
      <c r="AH21" s="25">
        <v>0.38912337882271503</v>
      </c>
      <c r="AI21" s="25">
        <v>2.5461456461076901</v>
      </c>
      <c r="AJ21" s="25">
        <v>0.359972780020889</v>
      </c>
      <c r="AK21" s="25">
        <v>7.5791313694868299</v>
      </c>
      <c r="AL21" s="25">
        <v>4.6626839893348997</v>
      </c>
      <c r="AM21" s="25">
        <v>3.0536248251482099</v>
      </c>
      <c r="AN21" s="25">
        <v>6.9328333864536598</v>
      </c>
      <c r="AO21" s="25">
        <v>2.0187991950716699</v>
      </c>
    </row>
    <row r="22" spans="1:41" x14ac:dyDescent="0.2">
      <c r="A22" s="7" t="s">
        <v>997</v>
      </c>
      <c r="B22" s="7" t="s">
        <v>437</v>
      </c>
      <c r="C22" s="44">
        <v>81493.620442819694</v>
      </c>
      <c r="D22" s="44">
        <v>86811.3908304652</v>
      </c>
      <c r="E22" s="44">
        <v>88535.190779265802</v>
      </c>
      <c r="F22" s="44">
        <v>38.8704289044151</v>
      </c>
      <c r="G22" s="44">
        <v>25219.707125055698</v>
      </c>
      <c r="H22" s="44">
        <v>379.743310182686</v>
      </c>
      <c r="I22" s="44">
        <v>26.113326797929901</v>
      </c>
      <c r="J22" s="44">
        <v>83.311357714884295</v>
      </c>
      <c r="K22" s="44">
        <v>350.38167998915901</v>
      </c>
      <c r="L22" s="44">
        <v>157.59540591350199</v>
      </c>
      <c r="M22" s="44">
        <v>142.480485179097</v>
      </c>
      <c r="N22" s="44">
        <v>22.994128265020802</v>
      </c>
      <c r="O22" s="44">
        <v>1.9584846774106299</v>
      </c>
      <c r="P22" s="44">
        <v>28.708110955462299</v>
      </c>
      <c r="Q22" s="44">
        <v>1128.5707755579899</v>
      </c>
      <c r="R22" s="44">
        <v>34.564635650718103</v>
      </c>
      <c r="S22" s="44">
        <v>328.767256127655</v>
      </c>
      <c r="T22" s="44">
        <v>74.381437939492798</v>
      </c>
      <c r="U22" s="44">
        <v>0.801426293183646</v>
      </c>
      <c r="V22" s="44">
        <v>507.08503950067598</v>
      </c>
      <c r="W22" s="44">
        <v>76.570118915647996</v>
      </c>
      <c r="X22" s="44">
        <v>152.284287074194</v>
      </c>
      <c r="Y22" s="44">
        <v>17.787023780541102</v>
      </c>
      <c r="Z22" s="44">
        <v>66.235110604751696</v>
      </c>
      <c r="AA22" s="44">
        <v>12.5829239920969</v>
      </c>
      <c r="AB22" s="44">
        <v>4.0815650985077996</v>
      </c>
      <c r="AC22" s="44">
        <v>10.174645472807301</v>
      </c>
      <c r="AD22" s="44">
        <v>1.4286059924396599</v>
      </c>
      <c r="AE22" s="44">
        <v>8.2564539985347096</v>
      </c>
      <c r="AF22" s="44">
        <v>1.20613705155954</v>
      </c>
      <c r="AG22" s="44">
        <v>2.9280102641283801</v>
      </c>
      <c r="AH22" s="44">
        <v>0.35957735832055898</v>
      </c>
      <c r="AI22" s="44">
        <v>2.71644380192852</v>
      </c>
      <c r="AJ22" s="44">
        <v>0.37715355651065302</v>
      </c>
      <c r="AK22" s="44">
        <v>7.9548775321369298</v>
      </c>
      <c r="AL22" s="44">
        <v>4.4014888838966799</v>
      </c>
      <c r="AM22" s="44">
        <v>2.6656895649468599</v>
      </c>
      <c r="AN22" s="44">
        <v>7.21121102944704</v>
      </c>
      <c r="AO22" s="44">
        <v>1.8514562909997101</v>
      </c>
    </row>
    <row r="23" spans="1:41" x14ac:dyDescent="0.2">
      <c r="A23" t="s">
        <v>878</v>
      </c>
      <c r="B23" t="s">
        <v>471</v>
      </c>
      <c r="C23" s="25">
        <v>99947.712963897095</v>
      </c>
      <c r="D23" s="25">
        <v>85478.268634199398</v>
      </c>
      <c r="E23" s="25">
        <v>89683.101943125803</v>
      </c>
      <c r="F23" s="25">
        <v>36.845602404723898</v>
      </c>
      <c r="G23" s="25">
        <v>25123.104372313399</v>
      </c>
      <c r="H23" s="25">
        <v>365.17684887651899</v>
      </c>
      <c r="I23" s="25">
        <v>29.291406797663999</v>
      </c>
      <c r="J23" s="25">
        <v>38.2179968634752</v>
      </c>
      <c r="K23" s="25">
        <v>57.446517518679201</v>
      </c>
      <c r="L23" s="25">
        <v>141.77396433059801</v>
      </c>
      <c r="M23" s="25">
        <v>113.950961789999</v>
      </c>
      <c r="N23" s="25">
        <v>26.893864039830401</v>
      </c>
      <c r="O23" s="25">
        <v>1.78067092102697</v>
      </c>
      <c r="P23" s="25">
        <v>32.3501749769475</v>
      </c>
      <c r="Q23" s="25">
        <v>1123.6282707834</v>
      </c>
      <c r="R23" s="25">
        <v>35.719717461319597</v>
      </c>
      <c r="S23" s="25">
        <v>309.98364543104901</v>
      </c>
      <c r="T23" s="25">
        <v>73.257460148547196</v>
      </c>
      <c r="U23" s="25">
        <v>1.2708619393753</v>
      </c>
      <c r="V23" s="25">
        <v>490.411477113812</v>
      </c>
      <c r="W23" s="25">
        <v>73.553876747366601</v>
      </c>
      <c r="X23" s="25">
        <v>146.04783161193299</v>
      </c>
      <c r="Y23" s="25">
        <v>16.8926517473998</v>
      </c>
      <c r="Z23" s="25">
        <v>67.641229006160202</v>
      </c>
      <c r="AA23" s="25">
        <v>11.920769300082</v>
      </c>
      <c r="AB23" s="25">
        <v>3.8648850833108601</v>
      </c>
      <c r="AC23" s="25">
        <v>10.8376443652906</v>
      </c>
      <c r="AD23" s="25">
        <v>1.38375758428449</v>
      </c>
      <c r="AE23" s="25">
        <v>7.5483319348600197</v>
      </c>
      <c r="AF23" s="25">
        <v>1.29924151054961</v>
      </c>
      <c r="AG23" s="25">
        <v>3.2098342696916999</v>
      </c>
      <c r="AH23" s="25">
        <v>0.43145332712976803</v>
      </c>
      <c r="AI23" s="25">
        <v>2.6062492372235502</v>
      </c>
      <c r="AJ23" s="25">
        <v>0.34693714100966999</v>
      </c>
      <c r="AK23" s="25">
        <v>6.8254833568839404</v>
      </c>
      <c r="AL23" s="25">
        <v>4.0993935193948801</v>
      </c>
      <c r="AM23" s="25">
        <v>2.6705443646472302</v>
      </c>
      <c r="AN23" s="25">
        <v>6.48438179391938</v>
      </c>
      <c r="AO23" s="25">
        <v>1.9104083463021599</v>
      </c>
    </row>
    <row r="24" spans="1:41" x14ac:dyDescent="0.2">
      <c r="A24" t="s">
        <v>880</v>
      </c>
      <c r="B24" t="s">
        <v>474</v>
      </c>
      <c r="C24" s="25">
        <v>108676.13186344699</v>
      </c>
      <c r="D24" s="25">
        <v>85111.844064411402</v>
      </c>
      <c r="E24" s="25">
        <v>87713.798161906394</v>
      </c>
      <c r="F24" s="25">
        <v>34.165708927884701</v>
      </c>
      <c r="G24" s="25">
        <v>26782.787087655699</v>
      </c>
      <c r="H24" s="25">
        <v>368.19781619731299</v>
      </c>
      <c r="I24" s="25">
        <v>26.502274684209102</v>
      </c>
      <c r="J24" s="25">
        <v>39.230407869428902</v>
      </c>
      <c r="K24" s="25">
        <v>64.1516499425002</v>
      </c>
      <c r="L24" s="25">
        <v>145.579776712892</v>
      </c>
      <c r="M24" s="25">
        <v>113.614831450233</v>
      </c>
      <c r="N24" s="25">
        <v>27.2612293403979</v>
      </c>
      <c r="O24" s="25">
        <v>1.8307251472216399</v>
      </c>
      <c r="P24" s="25">
        <v>32.728581867249098</v>
      </c>
      <c r="Q24" s="25">
        <v>1257.1516303534099</v>
      </c>
      <c r="R24" s="25">
        <v>41.902526538735898</v>
      </c>
      <c r="S24" s="25">
        <v>383.42549376608099</v>
      </c>
      <c r="T24" s="25">
        <v>90.5431194082487</v>
      </c>
      <c r="U24" s="25">
        <v>16.500048510994802</v>
      </c>
      <c r="V24" s="25">
        <v>524.12035788017204</v>
      </c>
      <c r="W24" s="25">
        <v>79.269544491235806</v>
      </c>
      <c r="X24" s="25">
        <v>162.728325416046</v>
      </c>
      <c r="Y24" s="25">
        <v>19.107038254769702</v>
      </c>
      <c r="Z24" s="25">
        <v>79.246555174962097</v>
      </c>
      <c r="AA24" s="25">
        <v>14.5942662236268</v>
      </c>
      <c r="AB24" s="25">
        <v>4.0227788366504003</v>
      </c>
      <c r="AC24" s="25">
        <v>12.4607651039919</v>
      </c>
      <c r="AD24" s="25">
        <v>1.7484119158952101</v>
      </c>
      <c r="AE24" s="25">
        <v>7.7322171410775402</v>
      </c>
      <c r="AF24" s="25">
        <v>1.5004286348529801</v>
      </c>
      <c r="AG24" s="25">
        <v>3.4983764296329301</v>
      </c>
      <c r="AH24" s="25">
        <v>0.55020723692842699</v>
      </c>
      <c r="AI24" s="25">
        <v>2.5389776088728402</v>
      </c>
      <c r="AJ24" s="25">
        <v>0.44046704755208699</v>
      </c>
      <c r="AK24" s="25">
        <v>8.4341573961123899</v>
      </c>
      <c r="AL24" s="25">
        <v>5.3325836174238699</v>
      </c>
      <c r="AM24" s="25">
        <v>4.8406347402715397</v>
      </c>
      <c r="AN24" s="25">
        <v>7.3612843984466201</v>
      </c>
      <c r="AO24" s="25">
        <v>1.9345900234015301</v>
      </c>
    </row>
    <row r="25" spans="1:41" x14ac:dyDescent="0.2">
      <c r="A25" t="s">
        <v>882</v>
      </c>
      <c r="B25" t="s">
        <v>487</v>
      </c>
      <c r="C25" s="25">
        <v>76913.298992655094</v>
      </c>
      <c r="D25" s="25">
        <v>84879.782317171004</v>
      </c>
      <c r="E25" s="25">
        <v>84156.684277086504</v>
      </c>
      <c r="F25" s="25">
        <v>25.9196624174043</v>
      </c>
      <c r="G25" s="25">
        <v>24556.366347962299</v>
      </c>
      <c r="H25" s="25">
        <v>338.01012545916802</v>
      </c>
      <c r="I25" s="25">
        <v>23.1974244714728</v>
      </c>
      <c r="J25" s="25">
        <v>37.470267390230099</v>
      </c>
      <c r="K25" s="25">
        <v>78.372163285516606</v>
      </c>
      <c r="L25" s="25">
        <v>55.144912157047301</v>
      </c>
      <c r="M25" s="25">
        <v>106.057160843636</v>
      </c>
      <c r="N25" s="25">
        <v>20.4525697528553</v>
      </c>
      <c r="O25" s="25">
        <v>1.4183985238018</v>
      </c>
      <c r="P25" s="25">
        <v>26.027521313734201</v>
      </c>
      <c r="Q25" s="25">
        <v>1085.15970900312</v>
      </c>
      <c r="R25" s="25">
        <v>32.988443208899596</v>
      </c>
      <c r="S25" s="25">
        <v>295.20777789032502</v>
      </c>
      <c r="T25" s="25">
        <v>68.705855595349107</v>
      </c>
      <c r="U25" s="25">
        <v>0.70936624308788998</v>
      </c>
      <c r="V25" s="25">
        <v>453.43027565033299</v>
      </c>
      <c r="W25" s="25">
        <v>72.929550212766401</v>
      </c>
      <c r="X25" s="25">
        <v>147.88240978404301</v>
      </c>
      <c r="Y25" s="25">
        <v>17.693943932523698</v>
      </c>
      <c r="Z25" s="25">
        <v>70.010111189138897</v>
      </c>
      <c r="AA25" s="25">
        <v>12.822904990645901</v>
      </c>
      <c r="AB25" s="25">
        <v>3.9614008298768102</v>
      </c>
      <c r="AC25" s="25">
        <v>9.87623535011166</v>
      </c>
      <c r="AD25" s="25">
        <v>1.30395019790036</v>
      </c>
      <c r="AE25" s="25">
        <v>6.63558585991162</v>
      </c>
      <c r="AF25" s="25">
        <v>1.1905536037875299</v>
      </c>
      <c r="AG25" s="25">
        <v>3.1445764992731</v>
      </c>
      <c r="AH25" s="25">
        <v>0.40647461846674199</v>
      </c>
      <c r="AI25" s="25">
        <v>2.3797142552057302</v>
      </c>
      <c r="AJ25" s="25">
        <v>0.290733764780228</v>
      </c>
      <c r="AK25" s="25">
        <v>6.3758859754838602</v>
      </c>
      <c r="AL25" s="25">
        <v>4.1525816621654403</v>
      </c>
      <c r="AM25" s="25">
        <v>2.49434175745189</v>
      </c>
      <c r="AN25" s="25">
        <v>5.9203802730311796</v>
      </c>
      <c r="AO25" s="25">
        <v>1.73450054374733</v>
      </c>
    </row>
    <row r="26" spans="1:41" x14ac:dyDescent="0.2">
      <c r="A26" t="s">
        <v>883</v>
      </c>
      <c r="B26" t="s">
        <v>490</v>
      </c>
      <c r="C26" s="25">
        <v>88510.073697043394</v>
      </c>
      <c r="D26" s="25">
        <v>88181.248394172304</v>
      </c>
      <c r="E26" s="25">
        <v>87883.723483297101</v>
      </c>
      <c r="F26" s="25">
        <v>32.354212224704199</v>
      </c>
      <c r="G26" s="25">
        <v>24617.310093562501</v>
      </c>
      <c r="H26" s="25">
        <v>331.99683594184</v>
      </c>
      <c r="I26" s="25">
        <v>48.508012031190397</v>
      </c>
      <c r="J26" s="25">
        <v>97.142069490009405</v>
      </c>
      <c r="K26" s="25">
        <v>404.29941474250802</v>
      </c>
      <c r="L26" s="25">
        <v>130.17706194684499</v>
      </c>
      <c r="M26" s="25">
        <v>147.94395019398499</v>
      </c>
      <c r="N26" s="25">
        <v>23.962954436526498</v>
      </c>
      <c r="O26" s="25">
        <v>1.8754244412276599</v>
      </c>
      <c r="P26" s="25">
        <v>24.211543455867599</v>
      </c>
      <c r="Q26" s="25">
        <v>1042.07092215378</v>
      </c>
      <c r="R26" s="25">
        <v>37.772863858227801</v>
      </c>
      <c r="S26" s="25">
        <v>329.56676738788002</v>
      </c>
      <c r="T26" s="25">
        <v>78.592687359202799</v>
      </c>
      <c r="U26" s="25">
        <v>53.263686138240899</v>
      </c>
      <c r="V26" s="25">
        <v>514.51905051006702</v>
      </c>
      <c r="W26" s="25">
        <v>83.206877481408299</v>
      </c>
      <c r="X26" s="25">
        <v>148.44939490092199</v>
      </c>
      <c r="Y26" s="25">
        <v>18.282014193954101</v>
      </c>
      <c r="Z26" s="25">
        <v>70.609534799603395</v>
      </c>
      <c r="AA26" s="25">
        <v>15.207210522878899</v>
      </c>
      <c r="AB26" s="25">
        <v>4.1826304224455599</v>
      </c>
      <c r="AC26" s="25">
        <v>13.603953458228901</v>
      </c>
      <c r="AD26" s="25">
        <v>1.7708130221364899</v>
      </c>
      <c r="AE26" s="25">
        <v>9.0255327391198907</v>
      </c>
      <c r="AF26" s="25">
        <v>1.5330561849258</v>
      </c>
      <c r="AG26" s="25">
        <v>4.03446687284079</v>
      </c>
      <c r="AH26" s="25">
        <v>0.470439471035424</v>
      </c>
      <c r="AI26" s="25">
        <v>2.4829687080146998</v>
      </c>
      <c r="AJ26" s="25">
        <v>0.52874519178393997</v>
      </c>
      <c r="AK26" s="25">
        <v>7.68130379844842</v>
      </c>
      <c r="AL26" s="25">
        <v>5.1356135336776498</v>
      </c>
      <c r="AM26" s="25">
        <v>2.33527876938324</v>
      </c>
      <c r="AN26" s="25">
        <v>7.6482378096175001</v>
      </c>
      <c r="AO26" s="25">
        <v>2.01940460163532</v>
      </c>
    </row>
    <row r="27" spans="1:41" x14ac:dyDescent="0.2">
      <c r="A27" t="s">
        <v>884</v>
      </c>
      <c r="B27" t="s">
        <v>496</v>
      </c>
      <c r="C27" s="25">
        <v>78343.030953044305</v>
      </c>
      <c r="D27" s="25">
        <v>85903.870021577502</v>
      </c>
      <c r="E27" s="25">
        <v>91515.823391454207</v>
      </c>
      <c r="F27" s="25">
        <v>37.885326692080902</v>
      </c>
      <c r="G27" s="25">
        <v>26499.3695408235</v>
      </c>
      <c r="H27" s="25">
        <v>410.15850981218398</v>
      </c>
      <c r="I27" s="25">
        <v>37.820546738767298</v>
      </c>
      <c r="J27" s="25">
        <v>43.807107649815997</v>
      </c>
      <c r="K27" s="25">
        <v>81.255755325408202</v>
      </c>
      <c r="L27" s="25">
        <v>159.566128526521</v>
      </c>
      <c r="M27" s="25">
        <v>123.01942312020699</v>
      </c>
      <c r="N27" s="25">
        <v>27.778424424903498</v>
      </c>
      <c r="O27" s="25">
        <v>3.2670610867971899</v>
      </c>
      <c r="P27" s="25">
        <v>33.354385905469101</v>
      </c>
      <c r="Q27" s="25">
        <v>1311.7941816152199</v>
      </c>
      <c r="R27" s="25">
        <v>41.268923506762199</v>
      </c>
      <c r="S27" s="25">
        <v>361.31953598625802</v>
      </c>
      <c r="T27" s="25">
        <v>80.486889229153306</v>
      </c>
      <c r="U27" s="25">
        <v>22.645874375357899</v>
      </c>
      <c r="V27" s="25">
        <v>523.00265129078298</v>
      </c>
      <c r="W27" s="25">
        <v>79.116993704169104</v>
      </c>
      <c r="X27" s="25">
        <v>160.95235783947001</v>
      </c>
      <c r="Y27" s="25">
        <v>19.905070180708499</v>
      </c>
      <c r="Z27" s="25">
        <v>76.453880574372405</v>
      </c>
      <c r="AA27" s="25">
        <v>15.333463699123101</v>
      </c>
      <c r="AB27" s="25">
        <v>4.2939278929593598</v>
      </c>
      <c r="AC27" s="25">
        <v>13.3900654989147</v>
      </c>
      <c r="AD27" s="25">
        <v>1.6632444987519599</v>
      </c>
      <c r="AE27" s="25">
        <v>8.8468791257895703</v>
      </c>
      <c r="AF27" s="25">
        <v>1.5228086474985301</v>
      </c>
      <c r="AG27" s="25">
        <v>3.9004413602198702</v>
      </c>
      <c r="AH27" s="25">
        <v>0.39533922198180999</v>
      </c>
      <c r="AI27" s="25">
        <v>2.8950888993833899</v>
      </c>
      <c r="AJ27" s="25">
        <v>0.471989371380381</v>
      </c>
      <c r="AK27" s="25">
        <v>7.5982434584076701</v>
      </c>
      <c r="AL27" s="25">
        <v>4.3628462472598502</v>
      </c>
      <c r="AM27" s="25">
        <v>2.00102453700101</v>
      </c>
      <c r="AN27" s="25">
        <v>6.72956929676974</v>
      </c>
      <c r="AO27" s="25">
        <v>1.9623979402935201</v>
      </c>
    </row>
    <row r="28" spans="1:41" x14ac:dyDescent="0.2">
      <c r="A28" t="s">
        <v>888</v>
      </c>
      <c r="B28" t="s">
        <v>525</v>
      </c>
      <c r="C28" s="25">
        <v>82391.3549676767</v>
      </c>
      <c r="D28" s="25">
        <v>88254.576189881802</v>
      </c>
      <c r="E28" s="25">
        <v>91089.854161837895</v>
      </c>
      <c r="F28" s="25">
        <v>41.857386854458902</v>
      </c>
      <c r="G28" s="25">
        <v>26057.9374201584</v>
      </c>
      <c r="H28" s="25">
        <v>407.18341483970698</v>
      </c>
      <c r="I28" s="25">
        <v>60.912267387860297</v>
      </c>
      <c r="J28" s="25">
        <v>98.057155461265594</v>
      </c>
      <c r="K28" s="25">
        <v>536.28565138442605</v>
      </c>
      <c r="L28" s="25">
        <v>145.34503465688201</v>
      </c>
      <c r="M28" s="25">
        <v>149.378882482607</v>
      </c>
      <c r="N28" s="25">
        <v>22.814673911170999</v>
      </c>
      <c r="O28" s="25">
        <v>1.6163154892428999</v>
      </c>
      <c r="P28" s="25">
        <v>31.017412078766998</v>
      </c>
      <c r="Q28" s="25">
        <v>1126.23036670636</v>
      </c>
      <c r="R28" s="25">
        <v>35.9695481995942</v>
      </c>
      <c r="S28" s="25">
        <v>332.53530827847197</v>
      </c>
      <c r="T28" s="25">
        <v>75.748628753351497</v>
      </c>
      <c r="U28" s="25">
        <v>0.83968486576313295</v>
      </c>
      <c r="V28" s="25">
        <v>491.60932985582201</v>
      </c>
      <c r="W28" s="25">
        <v>73.527616039229798</v>
      </c>
      <c r="X28" s="25">
        <v>148.394246025184</v>
      </c>
      <c r="Y28" s="25">
        <v>17.8144936488507</v>
      </c>
      <c r="Z28" s="25">
        <v>65.962264478424302</v>
      </c>
      <c r="AA28" s="25">
        <v>13.8625540905769</v>
      </c>
      <c r="AB28" s="25">
        <v>3.9861905306817702</v>
      </c>
      <c r="AC28" s="25">
        <v>11.5454035500651</v>
      </c>
      <c r="AD28" s="25">
        <v>1.4637701170712401</v>
      </c>
      <c r="AE28" s="25">
        <v>7.5793279676517997</v>
      </c>
      <c r="AF28" s="25">
        <v>1.29820432209884</v>
      </c>
      <c r="AG28" s="25">
        <v>3.2368495725865398</v>
      </c>
      <c r="AH28" s="25">
        <v>0.43778373533716702</v>
      </c>
      <c r="AI28" s="25">
        <v>2.3601089311197798</v>
      </c>
      <c r="AJ28" s="25">
        <v>0.43970655269035802</v>
      </c>
      <c r="AK28" s="25">
        <v>7.3591172354926799</v>
      </c>
      <c r="AL28" s="25">
        <v>4.7038107508042897</v>
      </c>
      <c r="AM28" s="25">
        <v>2.9213050503599298</v>
      </c>
      <c r="AN28" s="25">
        <v>6.5960319417262703</v>
      </c>
      <c r="AO28" s="25">
        <v>1.8368815097648299</v>
      </c>
    </row>
    <row r="29" spans="1:41" x14ac:dyDescent="0.2">
      <c r="A29" t="s">
        <v>891</v>
      </c>
      <c r="B29" t="s">
        <v>547</v>
      </c>
      <c r="C29" s="25">
        <v>84228.053477408306</v>
      </c>
      <c r="D29" s="25">
        <v>82212.894698361197</v>
      </c>
      <c r="E29" s="25">
        <v>86462.051213900399</v>
      </c>
      <c r="F29" s="25">
        <v>46.907395923874297</v>
      </c>
      <c r="G29" s="25">
        <v>23580.241122780801</v>
      </c>
      <c r="H29" s="25">
        <v>382.610245539066</v>
      </c>
      <c r="I29" s="25">
        <v>29.365623241941702</v>
      </c>
      <c r="J29" s="25">
        <v>176.73474212664999</v>
      </c>
      <c r="K29" s="25">
        <v>916.17442504996995</v>
      </c>
      <c r="L29" s="25">
        <v>121.463486864484</v>
      </c>
      <c r="M29" s="25">
        <v>209.23650683045099</v>
      </c>
      <c r="N29" s="25">
        <v>25.184062003966499</v>
      </c>
      <c r="O29" s="25">
        <v>2.07577834334209</v>
      </c>
      <c r="P29" s="25">
        <v>42.046113784001399</v>
      </c>
      <c r="Q29" s="25">
        <v>1302.9851817349399</v>
      </c>
      <c r="R29" s="25">
        <v>37.5436600465802</v>
      </c>
      <c r="S29" s="25">
        <v>368.469521492208</v>
      </c>
      <c r="T29" s="25">
        <v>94.443489718925903</v>
      </c>
      <c r="U29" s="25">
        <v>2.1966396999875601</v>
      </c>
      <c r="V29" s="25">
        <v>653.87320277611695</v>
      </c>
      <c r="W29" s="25">
        <v>98.135125428939503</v>
      </c>
      <c r="X29" s="25">
        <v>184.999078339802</v>
      </c>
      <c r="Y29" s="25">
        <v>21.272375395929998</v>
      </c>
      <c r="Z29" s="25">
        <v>81.903085731580802</v>
      </c>
      <c r="AA29" s="25">
        <v>15.928226107265001</v>
      </c>
      <c r="AB29" s="25">
        <v>4.7930898292293298</v>
      </c>
      <c r="AC29" s="25">
        <v>13.0310703223183</v>
      </c>
      <c r="AD29" s="25">
        <v>1.7569449566447899</v>
      </c>
      <c r="AE29" s="25">
        <v>7.9594466018404004</v>
      </c>
      <c r="AF29" s="25">
        <v>1.4108658554928499</v>
      </c>
      <c r="AG29" s="25">
        <v>3.99333259061873</v>
      </c>
      <c r="AH29" s="25">
        <v>0.53205648388331706</v>
      </c>
      <c r="AI29" s="25">
        <v>2.44397430790749</v>
      </c>
      <c r="AJ29" s="25">
        <v>0.32408814812828102</v>
      </c>
      <c r="AK29" s="25">
        <v>8.1134473828837503</v>
      </c>
      <c r="AL29" s="25">
        <v>5.4286131259270096</v>
      </c>
      <c r="AM29" s="25">
        <v>3.0392215288343798</v>
      </c>
      <c r="AN29" s="25">
        <v>9.7318624468693393</v>
      </c>
      <c r="AO29" s="25">
        <v>2.7513016575088098</v>
      </c>
    </row>
    <row r="30" spans="1:41" x14ac:dyDescent="0.2">
      <c r="A30" t="s">
        <v>894</v>
      </c>
      <c r="B30" t="s">
        <v>567</v>
      </c>
      <c r="C30" s="25">
        <v>82951.107536389696</v>
      </c>
      <c r="D30" s="25">
        <v>84173.305454999398</v>
      </c>
      <c r="E30" s="25">
        <v>94699.533261059405</v>
      </c>
      <c r="F30" s="25">
        <v>57.183007531116203</v>
      </c>
      <c r="G30" s="25">
        <v>23627.960670397599</v>
      </c>
      <c r="H30" s="25">
        <v>384.42730609630001</v>
      </c>
      <c r="I30" s="25">
        <v>20.7532811476351</v>
      </c>
      <c r="J30" s="25">
        <v>67.654885655545499</v>
      </c>
      <c r="K30" s="25">
        <v>238.97369446379099</v>
      </c>
      <c r="L30" s="25">
        <v>194.55159689568501</v>
      </c>
      <c r="M30" s="25">
        <v>136.792731786264</v>
      </c>
      <c r="N30" s="25">
        <v>26.3902780523409</v>
      </c>
      <c r="O30" s="25">
        <v>0.45338676925833199</v>
      </c>
      <c r="P30" s="25">
        <v>36.420982724394698</v>
      </c>
      <c r="Q30" s="25">
        <v>1273.7813619695401</v>
      </c>
      <c r="R30" s="25">
        <v>37.697036929899497</v>
      </c>
      <c r="S30" s="25">
        <v>362.11469418503901</v>
      </c>
      <c r="T30" s="25">
        <v>88.087328393832706</v>
      </c>
      <c r="U30" s="25">
        <v>0.58558856353585997</v>
      </c>
      <c r="V30" s="25">
        <v>532.27829952851403</v>
      </c>
      <c r="W30" s="25">
        <v>85.348546514985699</v>
      </c>
      <c r="X30" s="25">
        <v>170.18364100524701</v>
      </c>
      <c r="Y30" s="25">
        <v>19.9998091027127</v>
      </c>
      <c r="Z30" s="25">
        <v>77.047955334759806</v>
      </c>
      <c r="AA30" s="25">
        <v>14.8495751654562</v>
      </c>
      <c r="AB30" s="25">
        <v>4.4473645738391703</v>
      </c>
      <c r="AC30" s="25">
        <v>13.0076191131693</v>
      </c>
      <c r="AD30" s="25">
        <v>1.5317766626242399</v>
      </c>
      <c r="AE30" s="25">
        <v>9.0811253166098194</v>
      </c>
      <c r="AF30" s="25">
        <v>1.3626634512411799</v>
      </c>
      <c r="AG30" s="25">
        <v>3.2705288296542898</v>
      </c>
      <c r="AH30" s="25">
        <v>0.46747920146063898</v>
      </c>
      <c r="AI30" s="25">
        <v>3.0084182241020598</v>
      </c>
      <c r="AJ30" s="25">
        <v>0.33506779656503199</v>
      </c>
      <c r="AK30" s="25">
        <v>9.44167989476842</v>
      </c>
      <c r="AL30" s="25">
        <v>5.1967780658347804</v>
      </c>
      <c r="AM30" s="25">
        <v>2.6447430370849401</v>
      </c>
      <c r="AN30" s="25">
        <v>7.8368705465342297</v>
      </c>
      <c r="AO30" s="25">
        <v>2.2843221683997399</v>
      </c>
    </row>
    <row r="31" spans="1:41" x14ac:dyDescent="0.2">
      <c r="A31" t="s">
        <v>897</v>
      </c>
      <c r="B31" t="s">
        <v>582</v>
      </c>
      <c r="C31" s="25">
        <v>85673.112940671606</v>
      </c>
      <c r="D31" s="25">
        <v>86052.982178718594</v>
      </c>
      <c r="E31" s="25">
        <v>86052.982178718594</v>
      </c>
      <c r="F31" s="25">
        <v>33.350818406807001</v>
      </c>
      <c r="G31" s="25">
        <v>21057.4387754294</v>
      </c>
      <c r="H31" s="25">
        <v>294.48009444465202</v>
      </c>
      <c r="I31" s="25">
        <v>124.402414184899</v>
      </c>
      <c r="J31" s="25">
        <v>85.314264195494303</v>
      </c>
      <c r="K31" s="25">
        <v>441.95501880515002</v>
      </c>
      <c r="L31" s="25">
        <v>82.807173432881797</v>
      </c>
      <c r="M31" s="25">
        <v>142.85213554153299</v>
      </c>
      <c r="N31" s="25">
        <v>23.301117407092999</v>
      </c>
      <c r="O31" s="25">
        <v>1.69056627045914</v>
      </c>
      <c r="P31" s="25">
        <v>25.992942521413099</v>
      </c>
      <c r="Q31" s="25">
        <v>1016.65049320783</v>
      </c>
      <c r="R31" s="25">
        <v>35.850703268965098</v>
      </c>
      <c r="S31" s="25">
        <v>310.72758625604399</v>
      </c>
      <c r="T31" s="25">
        <v>64.901275520398698</v>
      </c>
      <c r="U31" s="25">
        <v>0.62489974108518098</v>
      </c>
      <c r="V31" s="25">
        <v>425.11950795289903</v>
      </c>
      <c r="W31" s="25">
        <v>67.041903027822599</v>
      </c>
      <c r="X31" s="25">
        <v>134.45379449361201</v>
      </c>
      <c r="Y31" s="25">
        <v>16.544008096965399</v>
      </c>
      <c r="Z31" s="25">
        <v>63.549705073538703</v>
      </c>
      <c r="AA31" s="25">
        <v>13.278738503642399</v>
      </c>
      <c r="AB31" s="25">
        <v>3.9209864436578199</v>
      </c>
      <c r="AC31" s="25">
        <v>10.835512015498299</v>
      </c>
      <c r="AD31" s="25">
        <v>1.44543759018558</v>
      </c>
      <c r="AE31" s="25">
        <v>7.5458307213065101</v>
      </c>
      <c r="AF31" s="25">
        <v>1.32934593628026</v>
      </c>
      <c r="AG31" s="25">
        <v>3.4284915984676698</v>
      </c>
      <c r="AH31" s="25">
        <v>0.42659691700253399</v>
      </c>
      <c r="AI31" s="25">
        <v>2.41754582111813</v>
      </c>
      <c r="AJ31" s="25">
        <v>0.30453932034160502</v>
      </c>
      <c r="AK31" s="25">
        <v>7.4136784864528202</v>
      </c>
      <c r="AL31" s="25">
        <v>3.8479745420497</v>
      </c>
      <c r="AM31" s="25">
        <v>2.06173504349738</v>
      </c>
      <c r="AN31" s="25">
        <v>5.8489523578988498</v>
      </c>
      <c r="AO31" s="25">
        <v>1.56283330055095</v>
      </c>
    </row>
    <row r="32" spans="1:41" x14ac:dyDescent="0.2">
      <c r="A32" t="s">
        <v>898</v>
      </c>
      <c r="B32" t="s">
        <v>590</v>
      </c>
      <c r="C32" s="25">
        <v>84174.066419353403</v>
      </c>
      <c r="D32" s="25">
        <v>81908.720138381104</v>
      </c>
      <c r="E32" s="25">
        <v>86326.986630515996</v>
      </c>
      <c r="F32" s="25">
        <v>29.997213094045001</v>
      </c>
      <c r="G32" s="25">
        <v>24902.845256078501</v>
      </c>
      <c r="H32" s="25">
        <v>318.82176920140301</v>
      </c>
      <c r="I32" s="25">
        <v>41.414788145380101</v>
      </c>
      <c r="J32" s="25">
        <v>56.2505336027887</v>
      </c>
      <c r="K32" s="25">
        <v>247.15617089356999</v>
      </c>
      <c r="L32" s="25">
        <v>72.920223447062398</v>
      </c>
      <c r="M32" s="25">
        <v>121.148441094291</v>
      </c>
      <c r="N32" s="25">
        <v>20.568500573331001</v>
      </c>
      <c r="O32" s="25">
        <v>0.870734315505996</v>
      </c>
      <c r="P32" s="25">
        <v>22.9495143320915</v>
      </c>
      <c r="Q32" s="25">
        <v>982.28108284183304</v>
      </c>
      <c r="R32" s="25">
        <v>36.3635541679173</v>
      </c>
      <c r="S32" s="25">
        <v>306.82407191095399</v>
      </c>
      <c r="T32" s="25">
        <v>64.771119664298098</v>
      </c>
      <c r="U32" s="25">
        <v>2.3606107196450599</v>
      </c>
      <c r="V32" s="25">
        <v>426.96039311688003</v>
      </c>
      <c r="W32" s="25">
        <v>68.093769080069407</v>
      </c>
      <c r="X32" s="25">
        <v>135.176847792817</v>
      </c>
      <c r="Y32" s="25">
        <v>16.210681074438099</v>
      </c>
      <c r="Z32" s="25">
        <v>63.908747810420998</v>
      </c>
      <c r="AA32" s="25">
        <v>13.456171582020101</v>
      </c>
      <c r="AB32" s="25">
        <v>4.0887048740226897</v>
      </c>
      <c r="AC32" s="25">
        <v>11.209736251391799</v>
      </c>
      <c r="AD32" s="25">
        <v>1.52523252124801</v>
      </c>
      <c r="AE32" s="25">
        <v>6.9254327402256397</v>
      </c>
      <c r="AF32" s="25">
        <v>1.2424808531246601</v>
      </c>
      <c r="AG32" s="25">
        <v>3.6597960499253999</v>
      </c>
      <c r="AH32" s="25">
        <v>0.39962656455712298</v>
      </c>
      <c r="AI32" s="25">
        <v>2.1628219685128101</v>
      </c>
      <c r="AJ32" s="25">
        <v>0.298420080343335</v>
      </c>
      <c r="AK32" s="25">
        <v>7.9504116225132204</v>
      </c>
      <c r="AL32" s="25">
        <v>3.8574069192422402</v>
      </c>
      <c r="AM32" s="25">
        <v>2.5055456485356302</v>
      </c>
      <c r="AN32" s="25">
        <v>6.1758858727460897</v>
      </c>
      <c r="AO32" s="25">
        <v>1.5068860166872799</v>
      </c>
    </row>
    <row r="33" spans="1:41" x14ac:dyDescent="0.2">
      <c r="A33" t="s">
        <v>899</v>
      </c>
      <c r="B33" t="s">
        <v>604</v>
      </c>
      <c r="C33" s="25">
        <v>81009.055798952293</v>
      </c>
      <c r="D33" s="25">
        <v>83382.780359148994</v>
      </c>
      <c r="E33" s="25">
        <v>80782.376454128898</v>
      </c>
      <c r="F33" s="25">
        <v>32.520318696490598</v>
      </c>
      <c r="G33" s="25">
        <v>23936.3806488109</v>
      </c>
      <c r="H33" s="25">
        <v>349.14316732928597</v>
      </c>
      <c r="I33" s="25">
        <v>11.7693307988371</v>
      </c>
      <c r="J33" s="25">
        <v>61.6872130650355</v>
      </c>
      <c r="K33" s="25">
        <v>232.720264898414</v>
      </c>
      <c r="L33" s="25">
        <v>123.07034197855501</v>
      </c>
      <c r="M33" s="25">
        <v>132.04029891384201</v>
      </c>
      <c r="N33" s="25">
        <v>22.562283018659301</v>
      </c>
      <c r="O33" s="25">
        <v>1.1853714518607901</v>
      </c>
      <c r="P33" s="25">
        <v>38.010207989621101</v>
      </c>
      <c r="Q33" s="25">
        <v>1142.6369958192099</v>
      </c>
      <c r="R33" s="25">
        <v>33.469165369338903</v>
      </c>
      <c r="S33" s="25">
        <v>297.58257590630899</v>
      </c>
      <c r="T33" s="25">
        <v>79.769164662498298</v>
      </c>
      <c r="U33" s="25">
        <v>1.3289994642110301</v>
      </c>
      <c r="V33" s="25">
        <v>573.78670457101805</v>
      </c>
      <c r="W33" s="25">
        <v>82.652726772314196</v>
      </c>
      <c r="X33" s="25">
        <v>149.71464576156899</v>
      </c>
      <c r="Y33" s="25">
        <v>17.100495362706901</v>
      </c>
      <c r="Z33" s="25">
        <v>63.489999848829697</v>
      </c>
      <c r="AA33" s="25">
        <v>10.193581706856699</v>
      </c>
      <c r="AB33" s="25">
        <v>3.4921402322436399</v>
      </c>
      <c r="AC33" s="25">
        <v>9.3691148823433092</v>
      </c>
      <c r="AD33" s="25">
        <v>1.29012946977565</v>
      </c>
      <c r="AE33" s="25">
        <v>7.0692227145141899</v>
      </c>
      <c r="AF33" s="25">
        <v>1.22131725012804</v>
      </c>
      <c r="AG33" s="25">
        <v>3.3870634728725202</v>
      </c>
      <c r="AH33" s="25">
        <v>0.42924300985533997</v>
      </c>
      <c r="AI33" s="25">
        <v>2.2208586107375301</v>
      </c>
      <c r="AJ33" s="25">
        <v>0.31195878591364801</v>
      </c>
      <c r="AK33" s="25">
        <v>6.2615556705161799</v>
      </c>
      <c r="AL33" s="25">
        <v>4.43506958531166</v>
      </c>
      <c r="AM33" s="25">
        <v>3.5375853684457002</v>
      </c>
      <c r="AN33" s="25">
        <v>8.2422847610412298</v>
      </c>
      <c r="AO33" s="25">
        <v>2.2468035265139799</v>
      </c>
    </row>
    <row r="34" spans="1:41" x14ac:dyDescent="0.2">
      <c r="A34" t="s">
        <v>900</v>
      </c>
      <c r="B34" t="s">
        <v>618</v>
      </c>
      <c r="C34" s="25">
        <v>82754.241846897698</v>
      </c>
      <c r="D34" s="25">
        <v>82964.897687108794</v>
      </c>
      <c r="E34" s="25">
        <v>83947.259899241501</v>
      </c>
      <c r="F34" s="25">
        <v>25.850725645647898</v>
      </c>
      <c r="G34" s="25">
        <v>26385.1370359389</v>
      </c>
      <c r="H34" s="25">
        <v>318.55355299680201</v>
      </c>
      <c r="I34" s="25">
        <v>19.9243560469383</v>
      </c>
      <c r="J34" s="25">
        <v>35.916373783992299</v>
      </c>
      <c r="K34" s="25">
        <v>85.712784496358495</v>
      </c>
      <c r="L34" s="25">
        <v>65.324290533189497</v>
      </c>
      <c r="M34" s="25">
        <v>114.369772172792</v>
      </c>
      <c r="N34" s="25">
        <v>23.897880846769901</v>
      </c>
      <c r="O34" s="25">
        <v>1.6197624972464799</v>
      </c>
      <c r="P34" s="25">
        <v>27.9693255557324</v>
      </c>
      <c r="Q34" s="25">
        <v>1055.7853466387601</v>
      </c>
      <c r="R34" s="25">
        <v>37.640650449969598</v>
      </c>
      <c r="S34" s="25">
        <v>312.00155307736702</v>
      </c>
      <c r="T34" s="25">
        <v>67.3054118968724</v>
      </c>
      <c r="U34" s="25">
        <v>0.38037549272480098</v>
      </c>
      <c r="V34" s="25">
        <v>435.91997134355898</v>
      </c>
      <c r="W34" s="25">
        <v>67.994104544749405</v>
      </c>
      <c r="X34" s="25">
        <v>138.406170506596</v>
      </c>
      <c r="Y34" s="25">
        <v>16.494280418986001</v>
      </c>
      <c r="Z34" s="25">
        <v>66.271774955595504</v>
      </c>
      <c r="AA34" s="25">
        <v>13.2525958973252</v>
      </c>
      <c r="AB34" s="25">
        <v>4.1194016145068399</v>
      </c>
      <c r="AC34" s="25">
        <v>11.4804751309683</v>
      </c>
      <c r="AD34" s="25">
        <v>1.4698366097580899</v>
      </c>
      <c r="AE34" s="25">
        <v>7.8592103480739404</v>
      </c>
      <c r="AF34" s="25">
        <v>1.3582088350951</v>
      </c>
      <c r="AG34" s="25">
        <v>3.42845239740118</v>
      </c>
      <c r="AH34" s="25">
        <v>0.43718050072989201</v>
      </c>
      <c r="AI34" s="25">
        <v>2.5662647617582799</v>
      </c>
      <c r="AJ34" s="25">
        <v>0.35033303200177102</v>
      </c>
      <c r="AK34" s="25">
        <v>7.2950282393851298</v>
      </c>
      <c r="AL34" s="25">
        <v>4.1276148485364601</v>
      </c>
      <c r="AM34" s="25">
        <v>2.7604877670565999</v>
      </c>
      <c r="AN34" s="25">
        <v>5.7126585338349596</v>
      </c>
      <c r="AO34" s="25">
        <v>1.60648649901616</v>
      </c>
    </row>
    <row r="35" spans="1:41" x14ac:dyDescent="0.2">
      <c r="A35" t="s">
        <v>901</v>
      </c>
      <c r="B35" t="s">
        <v>627</v>
      </c>
      <c r="C35" s="25">
        <v>82969.914598345495</v>
      </c>
      <c r="D35" s="25">
        <v>83379.206879825899</v>
      </c>
      <c r="E35" s="25">
        <v>83492.838957697095</v>
      </c>
      <c r="F35" s="25">
        <v>26.2086010448491</v>
      </c>
      <c r="G35" s="25">
        <v>26634.798017387599</v>
      </c>
      <c r="H35" s="25">
        <v>321.05179662485801</v>
      </c>
      <c r="I35" s="25">
        <v>36.208321409904102</v>
      </c>
      <c r="J35" s="25">
        <v>54.493949834021201</v>
      </c>
      <c r="K35" s="25">
        <v>169.368578652228</v>
      </c>
      <c r="L35" s="25">
        <v>59.775244720526402</v>
      </c>
      <c r="M35" s="25">
        <v>124.88326335951</v>
      </c>
      <c r="N35" s="25">
        <v>24.488760371294902</v>
      </c>
      <c r="O35" s="25">
        <v>1.7157340379909101</v>
      </c>
      <c r="P35" s="25">
        <v>27.800786268602099</v>
      </c>
      <c r="Q35" s="25">
        <v>1062.54044400879</v>
      </c>
      <c r="R35" s="25">
        <v>37.239594662666399</v>
      </c>
      <c r="S35" s="25">
        <v>310.19443827211302</v>
      </c>
      <c r="T35" s="25">
        <v>67.074337779831893</v>
      </c>
      <c r="U35" s="25">
        <v>0.48470643283911602</v>
      </c>
      <c r="V35" s="25">
        <v>442.16342111842602</v>
      </c>
      <c r="W35" s="25">
        <v>68.191180196003202</v>
      </c>
      <c r="X35" s="25">
        <v>138.130586886429</v>
      </c>
      <c r="Y35" s="25">
        <v>17.106325523094899</v>
      </c>
      <c r="Z35" s="25">
        <v>67.559504921337705</v>
      </c>
      <c r="AA35" s="25">
        <v>12.696712900445799</v>
      </c>
      <c r="AB35" s="25">
        <v>4.1547578956962798</v>
      </c>
      <c r="AC35" s="25">
        <v>10.8224697526508</v>
      </c>
      <c r="AD35" s="25">
        <v>1.4627111743843899</v>
      </c>
      <c r="AE35" s="25">
        <v>7.4692100626011602</v>
      </c>
      <c r="AF35" s="25">
        <v>1.3107768383490199</v>
      </c>
      <c r="AG35" s="25">
        <v>3.7064654988691998</v>
      </c>
      <c r="AH35" s="25">
        <v>0.46771813796387401</v>
      </c>
      <c r="AI35" s="25">
        <v>2.35738581375232</v>
      </c>
      <c r="AJ35" s="25">
        <v>0.35760536920925201</v>
      </c>
      <c r="AK35" s="25">
        <v>7.5795510390327197</v>
      </c>
      <c r="AL35" s="25">
        <v>3.9390974787704902</v>
      </c>
      <c r="AM35" s="25">
        <v>2.7410570787633501</v>
      </c>
      <c r="AN35" s="25">
        <v>5.4775748501092698</v>
      </c>
      <c r="AO35" s="25">
        <v>1.5210938396810101</v>
      </c>
    </row>
    <row r="36" spans="1:41" x14ac:dyDescent="0.2">
      <c r="A36" t="s">
        <v>902</v>
      </c>
      <c r="B36" t="s">
        <v>635</v>
      </c>
      <c r="C36" s="25">
        <v>80135.905701922995</v>
      </c>
      <c r="D36" s="25">
        <v>83771.646379085898</v>
      </c>
      <c r="E36" s="25">
        <v>83926.584130567193</v>
      </c>
      <c r="F36" s="25">
        <v>26.763530269571099</v>
      </c>
      <c r="G36" s="25">
        <v>25372.477089520002</v>
      </c>
      <c r="H36" s="25">
        <v>316.43783921816703</v>
      </c>
      <c r="I36" s="25">
        <v>26.445399587348899</v>
      </c>
      <c r="J36" s="25">
        <v>35.4128180362626</v>
      </c>
      <c r="K36" s="25">
        <v>74.505059001345899</v>
      </c>
      <c r="L36" s="25">
        <v>74.282947694093906</v>
      </c>
      <c r="M36" s="25">
        <v>109.30823349857801</v>
      </c>
      <c r="N36" s="25">
        <v>23.2158858564162</v>
      </c>
      <c r="O36" s="25">
        <v>1.65163396732865</v>
      </c>
      <c r="P36" s="25">
        <v>27.080520675223902</v>
      </c>
      <c r="Q36" s="25">
        <v>1032.9279095347999</v>
      </c>
      <c r="R36" s="25">
        <v>36.3827902724259</v>
      </c>
      <c r="S36" s="25">
        <v>305.85332871916</v>
      </c>
      <c r="T36" s="25">
        <v>64.619768295126804</v>
      </c>
      <c r="U36" s="25">
        <v>0.30346700256612202</v>
      </c>
      <c r="V36" s="25">
        <v>437.46204838683099</v>
      </c>
      <c r="W36" s="25">
        <v>68.956531236386297</v>
      </c>
      <c r="X36" s="25">
        <v>139.451096197655</v>
      </c>
      <c r="Y36" s="25">
        <v>16.961857529785799</v>
      </c>
      <c r="Z36" s="25">
        <v>67.416363460796703</v>
      </c>
      <c r="AA36" s="25">
        <v>13.068658053521</v>
      </c>
      <c r="AB36" s="25">
        <v>3.9267518395616801</v>
      </c>
      <c r="AC36" s="25">
        <v>11.2633187597496</v>
      </c>
      <c r="AD36" s="25">
        <v>1.49932900736893</v>
      </c>
      <c r="AE36" s="25">
        <v>7.65158624587154</v>
      </c>
      <c r="AF36" s="25">
        <v>1.3486258769355699</v>
      </c>
      <c r="AG36" s="25">
        <v>3.3127307784655602</v>
      </c>
      <c r="AH36" s="25">
        <v>0.45355355212731502</v>
      </c>
      <c r="AI36" s="25">
        <v>2.3968743562751</v>
      </c>
      <c r="AJ36" s="25">
        <v>0.341675091079648</v>
      </c>
      <c r="AK36" s="25">
        <v>7.4096833359041998</v>
      </c>
      <c r="AL36" s="25">
        <v>3.91579221944043</v>
      </c>
      <c r="AM36" s="25">
        <v>2.33635889579564</v>
      </c>
      <c r="AN36" s="25">
        <v>5.6380146554036203</v>
      </c>
      <c r="AO36" s="25">
        <v>1.58367667869204</v>
      </c>
    </row>
    <row r="37" spans="1:41" x14ac:dyDescent="0.2">
      <c r="A37" t="s">
        <v>903</v>
      </c>
      <c r="B37" t="s">
        <v>643</v>
      </c>
      <c r="C37" s="25">
        <v>80860.609980894806</v>
      </c>
      <c r="D37" s="25">
        <v>83646.288724432496</v>
      </c>
      <c r="E37" s="25">
        <v>83444.172414639499</v>
      </c>
      <c r="F37" s="25">
        <v>25.8361878977522</v>
      </c>
      <c r="G37" s="25">
        <v>25789.7402033787</v>
      </c>
      <c r="H37" s="25">
        <v>318.13885335531302</v>
      </c>
      <c r="I37" s="25">
        <v>26.292378612191801</v>
      </c>
      <c r="J37" s="25">
        <v>41.046820886350901</v>
      </c>
      <c r="K37" s="25">
        <v>96.734134907881796</v>
      </c>
      <c r="L37" s="25">
        <v>64.980937585560099</v>
      </c>
      <c r="M37" s="25">
        <v>118.51289933578801</v>
      </c>
      <c r="N37" s="25">
        <v>24.737898181226299</v>
      </c>
      <c r="O37" s="25">
        <v>1.5875826329023699</v>
      </c>
      <c r="P37" s="25">
        <v>27.925140928864401</v>
      </c>
      <c r="Q37" s="25">
        <v>1033.3116144985499</v>
      </c>
      <c r="R37" s="25">
        <v>35.673821358349699</v>
      </c>
      <c r="S37" s="25">
        <v>302.41005782658499</v>
      </c>
      <c r="T37" s="25">
        <v>64.980508511571699</v>
      </c>
      <c r="U37" s="25">
        <v>0.29555595269846602</v>
      </c>
      <c r="V37" s="25">
        <v>429.33125784333498</v>
      </c>
      <c r="W37" s="25">
        <v>66.210746812898904</v>
      </c>
      <c r="X37" s="25">
        <v>133.937975388333</v>
      </c>
      <c r="Y37" s="25">
        <v>16.259780121864999</v>
      </c>
      <c r="Z37" s="25">
        <v>64.951751927719201</v>
      </c>
      <c r="AA37" s="25">
        <v>12.464429135665799</v>
      </c>
      <c r="AB37" s="25">
        <v>3.88503067727759</v>
      </c>
      <c r="AC37" s="25">
        <v>10.610533301032101</v>
      </c>
      <c r="AD37" s="25">
        <v>1.40588634111023</v>
      </c>
      <c r="AE37" s="25">
        <v>7.7263034833546902</v>
      </c>
      <c r="AF37" s="25">
        <v>1.34678965617185</v>
      </c>
      <c r="AG37" s="25">
        <v>3.1766099998905299</v>
      </c>
      <c r="AH37" s="25">
        <v>0.42348101257267201</v>
      </c>
      <c r="AI37" s="25">
        <v>2.34730512392141</v>
      </c>
      <c r="AJ37" s="25">
        <v>0.34615545725758001</v>
      </c>
      <c r="AK37" s="25">
        <v>7.17839409476339</v>
      </c>
      <c r="AL37" s="25">
        <v>3.8394684744537599</v>
      </c>
      <c r="AM37" s="25">
        <v>2.6670423029272801</v>
      </c>
      <c r="AN37" s="25">
        <v>5.4410480194834703</v>
      </c>
      <c r="AO37" s="25">
        <v>1.51048036819434</v>
      </c>
    </row>
    <row r="38" spans="1:41" x14ac:dyDescent="0.2">
      <c r="A38" t="s">
        <v>904</v>
      </c>
      <c r="B38" t="s">
        <v>652</v>
      </c>
      <c r="C38" s="25">
        <v>80702.876462204003</v>
      </c>
      <c r="D38" s="25">
        <v>84122.419109438793</v>
      </c>
      <c r="E38" s="25">
        <v>84881.3170425524</v>
      </c>
      <c r="F38" s="25">
        <v>25.172688958647498</v>
      </c>
      <c r="G38" s="25">
        <v>25848.7596904401</v>
      </c>
      <c r="H38" s="25">
        <v>313.10646632913301</v>
      </c>
      <c r="I38" s="25">
        <v>41.002095092494997</v>
      </c>
      <c r="J38" s="25">
        <v>37.305626440410698</v>
      </c>
      <c r="K38" s="25">
        <v>107.756751898026</v>
      </c>
      <c r="L38" s="25">
        <v>54.6544581487803</v>
      </c>
      <c r="M38" s="25">
        <v>108.89240031874201</v>
      </c>
      <c r="N38" s="25">
        <v>21.920316005442199</v>
      </c>
      <c r="O38" s="25">
        <v>1.15587909598059</v>
      </c>
      <c r="P38" s="25">
        <v>23.9139023354304</v>
      </c>
      <c r="Q38" s="25">
        <v>1014.48750008686</v>
      </c>
      <c r="R38" s="25">
        <v>36.187397661267902</v>
      </c>
      <c r="S38" s="25">
        <v>304.091612390097</v>
      </c>
      <c r="T38" s="25">
        <v>63.1881407890601</v>
      </c>
      <c r="U38" s="25">
        <v>0.71913026002528901</v>
      </c>
      <c r="V38" s="25">
        <v>420.550507202147</v>
      </c>
      <c r="W38" s="25">
        <v>67.089223162764796</v>
      </c>
      <c r="X38" s="25">
        <v>137.65449532214899</v>
      </c>
      <c r="Y38" s="25">
        <v>16.368294963223001</v>
      </c>
      <c r="Z38" s="25">
        <v>65.261247089166005</v>
      </c>
      <c r="AA38" s="25">
        <v>13.3258509028283</v>
      </c>
      <c r="AB38" s="25">
        <v>4.2502896072333796</v>
      </c>
      <c r="AC38" s="25">
        <v>11.595342408851501</v>
      </c>
      <c r="AD38" s="25">
        <v>1.55706338439688</v>
      </c>
      <c r="AE38" s="25">
        <v>7.7752401375426698</v>
      </c>
      <c r="AF38" s="25">
        <v>1.41390921411915</v>
      </c>
      <c r="AG38" s="25">
        <v>3.71211984697733</v>
      </c>
      <c r="AH38" s="25">
        <v>0.49735920315924698</v>
      </c>
      <c r="AI38" s="25">
        <v>2.8105703152504402</v>
      </c>
      <c r="AJ38" s="25">
        <v>0.37550923264855701</v>
      </c>
      <c r="AK38" s="25">
        <v>7.2802043141983601</v>
      </c>
      <c r="AL38" s="25">
        <v>3.72474178401544</v>
      </c>
      <c r="AM38" s="25">
        <v>2.5348606243414702</v>
      </c>
      <c r="AN38" s="25">
        <v>5.3405013013801899</v>
      </c>
      <c r="AO38" s="25">
        <v>1.5806023055338601</v>
      </c>
    </row>
    <row r="39" spans="1:41" x14ac:dyDescent="0.2">
      <c r="A39" t="s">
        <v>905</v>
      </c>
      <c r="B39" t="s">
        <v>660</v>
      </c>
      <c r="C39" s="25">
        <v>81717.299429037303</v>
      </c>
      <c r="D39" s="25">
        <v>82214.967316368595</v>
      </c>
      <c r="E39" s="25">
        <v>82962.701025496601</v>
      </c>
      <c r="F39" s="25">
        <v>26.557445471313201</v>
      </c>
      <c r="G39" s="25">
        <v>25831.175417422699</v>
      </c>
      <c r="H39" s="25">
        <v>315.78930572349901</v>
      </c>
      <c r="I39" s="25">
        <v>25.7602967650372</v>
      </c>
      <c r="J39" s="25">
        <v>42.129984906248097</v>
      </c>
      <c r="K39" s="25">
        <v>126.784273019138</v>
      </c>
      <c r="L39" s="25">
        <v>70.950612603850999</v>
      </c>
      <c r="M39" s="25">
        <v>115.27349871537299</v>
      </c>
      <c r="N39" s="25">
        <v>23.389682858719599</v>
      </c>
      <c r="O39" s="25">
        <v>1.73599117956284</v>
      </c>
      <c r="P39" s="25">
        <v>26.119763573295799</v>
      </c>
      <c r="Q39" s="25">
        <v>1048.31746036557</v>
      </c>
      <c r="R39" s="25">
        <v>36.641610793965299</v>
      </c>
      <c r="S39" s="25">
        <v>311.15746295898498</v>
      </c>
      <c r="T39" s="25">
        <v>66.243305948507</v>
      </c>
      <c r="U39" s="25">
        <v>0.44154851558777702</v>
      </c>
      <c r="V39" s="25">
        <v>428.34468649250198</v>
      </c>
      <c r="W39" s="25">
        <v>67.590956382155198</v>
      </c>
      <c r="X39" s="25">
        <v>136.68736538104201</v>
      </c>
      <c r="Y39" s="25">
        <v>16.319804354940501</v>
      </c>
      <c r="Z39" s="25">
        <v>66.552312570268498</v>
      </c>
      <c r="AA39" s="25">
        <v>12.5412830710187</v>
      </c>
      <c r="AB39" s="25">
        <v>4.0531807520961802</v>
      </c>
      <c r="AC39" s="25">
        <v>11.591168534009199</v>
      </c>
      <c r="AD39" s="25">
        <v>1.5429297664155801</v>
      </c>
      <c r="AE39" s="25">
        <v>7.6705679599261103</v>
      </c>
      <c r="AF39" s="25">
        <v>1.3920603765366599</v>
      </c>
      <c r="AG39" s="25">
        <v>3.3895100310480699</v>
      </c>
      <c r="AH39" s="25">
        <v>0.48722737889187501</v>
      </c>
      <c r="AI39" s="25">
        <v>2.7353411877234199</v>
      </c>
      <c r="AJ39" s="25">
        <v>0.35476401532614998</v>
      </c>
      <c r="AK39" s="25">
        <v>7.4810052456999498</v>
      </c>
      <c r="AL39" s="25">
        <v>3.93120437430193</v>
      </c>
      <c r="AM39" s="25">
        <v>2.6431082426869899</v>
      </c>
      <c r="AN39" s="25">
        <v>5.7187609308804301</v>
      </c>
      <c r="AO39" s="25">
        <v>1.5774192004905501</v>
      </c>
    </row>
    <row r="40" spans="1:41" x14ac:dyDescent="0.2">
      <c r="A40" t="s">
        <v>907</v>
      </c>
      <c r="B40" t="s">
        <v>682</v>
      </c>
      <c r="C40" s="25">
        <v>82712.096610861699</v>
      </c>
      <c r="D40" s="25">
        <v>78176.292455017203</v>
      </c>
      <c r="E40" s="25">
        <v>85674.568643238803</v>
      </c>
      <c r="F40" s="25">
        <v>44.127474848962201</v>
      </c>
      <c r="G40" s="25">
        <v>23636.514222399299</v>
      </c>
      <c r="H40" s="25">
        <v>315.28716978710099</v>
      </c>
      <c r="I40" s="25">
        <v>6.6446412898920997</v>
      </c>
      <c r="J40" s="25">
        <v>85.938552421593599</v>
      </c>
      <c r="K40" s="25">
        <v>278.40993274679801</v>
      </c>
      <c r="L40" s="25">
        <v>161.120208246798</v>
      </c>
      <c r="M40" s="25">
        <v>162.85938899328701</v>
      </c>
      <c r="N40" s="25">
        <v>23.815974918688099</v>
      </c>
      <c r="O40" s="25">
        <v>0.99256928296579505</v>
      </c>
      <c r="P40" s="25">
        <v>28.258451712065199</v>
      </c>
      <c r="Q40" s="25">
        <v>1155.88580668647</v>
      </c>
      <c r="R40" s="25">
        <v>38.486208117304002</v>
      </c>
      <c r="S40" s="25">
        <v>338.94043056088702</v>
      </c>
      <c r="T40" s="25">
        <v>71.760763623333901</v>
      </c>
      <c r="U40" s="25">
        <v>4.3294832151850402</v>
      </c>
      <c r="V40" s="25">
        <v>465.977739852409</v>
      </c>
      <c r="W40" s="25">
        <v>72.610853849834797</v>
      </c>
      <c r="X40" s="25">
        <v>145.57912260744499</v>
      </c>
      <c r="Y40" s="25">
        <v>17.838720248567299</v>
      </c>
      <c r="Z40" s="25">
        <v>70.136114762231699</v>
      </c>
      <c r="AA40" s="25">
        <v>14.8240847292724</v>
      </c>
      <c r="AB40" s="25">
        <v>4.2207586952624503</v>
      </c>
      <c r="AC40" s="25">
        <v>12.3953871503571</v>
      </c>
      <c r="AD40" s="25">
        <v>1.64592285135072</v>
      </c>
      <c r="AE40" s="25">
        <v>7.9549838493524501</v>
      </c>
      <c r="AF40" s="25">
        <v>1.3094089920054299</v>
      </c>
      <c r="AG40" s="25">
        <v>3.7694628647682902</v>
      </c>
      <c r="AH40" s="25">
        <v>0.52442676395921695</v>
      </c>
      <c r="AI40" s="25">
        <v>2.6490092252200199</v>
      </c>
      <c r="AJ40" s="25">
        <v>0.37715996804916202</v>
      </c>
      <c r="AK40" s="25">
        <v>8.3587344428079504</v>
      </c>
      <c r="AL40" s="25">
        <v>4.6119454688562103</v>
      </c>
      <c r="AM40" s="25">
        <v>1.79082704041492</v>
      </c>
      <c r="AN40" s="25">
        <v>6.5437345860801903</v>
      </c>
      <c r="AO40" s="25">
        <v>1.5791317126309501</v>
      </c>
    </row>
    <row r="41" spans="1:41" x14ac:dyDescent="0.2">
      <c r="A41" t="s">
        <v>908</v>
      </c>
      <c r="B41" t="s">
        <v>696</v>
      </c>
      <c r="C41" s="25">
        <v>93022.287342910597</v>
      </c>
      <c r="D41" s="25">
        <v>82373.373625938999</v>
      </c>
      <c r="E41" s="25">
        <v>82373.373625938999</v>
      </c>
      <c r="F41" s="25">
        <v>39.994826384107398</v>
      </c>
      <c r="G41" s="25">
        <v>24453.061305059498</v>
      </c>
      <c r="H41" s="25">
        <v>331.26751834535702</v>
      </c>
      <c r="I41" s="25">
        <v>47.992374643483501</v>
      </c>
      <c r="J41" s="25">
        <v>46.377972648737703</v>
      </c>
      <c r="K41" s="25">
        <v>150.298572035456</v>
      </c>
      <c r="L41" s="25">
        <v>119.585058024955</v>
      </c>
      <c r="M41" s="25">
        <v>106.258241442518</v>
      </c>
      <c r="N41" s="25">
        <v>25.2927608330128</v>
      </c>
      <c r="O41" s="25">
        <v>1.62406668287655</v>
      </c>
      <c r="P41" s="25">
        <v>28.935178874386001</v>
      </c>
      <c r="Q41" s="25">
        <v>1042.4932233331899</v>
      </c>
      <c r="R41" s="25">
        <v>35.550217202308701</v>
      </c>
      <c r="S41" s="25">
        <v>315.47315305513803</v>
      </c>
      <c r="T41" s="25">
        <v>65.958421688157102</v>
      </c>
      <c r="U41" s="25">
        <v>0.54181255965187503</v>
      </c>
      <c r="V41" s="25">
        <v>430.69110278743</v>
      </c>
      <c r="W41" s="25">
        <v>67.430906700388903</v>
      </c>
      <c r="X41" s="25">
        <v>135.31194222865599</v>
      </c>
      <c r="Y41" s="25">
        <v>16.482032212857501</v>
      </c>
      <c r="Z41" s="25">
        <v>67.482905054618001</v>
      </c>
      <c r="AA41" s="25">
        <v>13.4663002372539</v>
      </c>
      <c r="AB41" s="25">
        <v>4.2149429755933498</v>
      </c>
      <c r="AC41" s="25">
        <v>11.767801405716799</v>
      </c>
      <c r="AD41" s="25">
        <v>1.5677949365696</v>
      </c>
      <c r="AE41" s="25">
        <v>8.4206641438570493</v>
      </c>
      <c r="AF41" s="25">
        <v>1.3330201219986799</v>
      </c>
      <c r="AG41" s="25">
        <v>3.5419305352747399</v>
      </c>
      <c r="AH41" s="25">
        <v>0.42177415452189199</v>
      </c>
      <c r="AI41" s="25">
        <v>2.3257094577953001</v>
      </c>
      <c r="AJ41" s="25">
        <v>0.40056406159557301</v>
      </c>
      <c r="AK41" s="25">
        <v>8.0712086372389606</v>
      </c>
      <c r="AL41" s="25">
        <v>4.1365564474784202</v>
      </c>
      <c r="AM41" s="25">
        <v>2.3383486468145098</v>
      </c>
      <c r="AN41" s="25">
        <v>6.1546534480847903</v>
      </c>
      <c r="AO41" s="25">
        <v>1.7234219525660099</v>
      </c>
    </row>
    <row r="42" spans="1:41" x14ac:dyDescent="0.2">
      <c r="A42" t="s">
        <v>912</v>
      </c>
      <c r="B42" t="s">
        <v>711</v>
      </c>
      <c r="C42" s="25">
        <v>79877.441004521097</v>
      </c>
      <c r="D42" s="25">
        <v>90863.001686966105</v>
      </c>
      <c r="E42" s="25">
        <v>93824.149274206007</v>
      </c>
      <c r="F42" s="25">
        <v>41.626170357462797</v>
      </c>
      <c r="G42" s="25">
        <v>24053.958093479701</v>
      </c>
      <c r="H42" s="25">
        <v>370.76366986381998</v>
      </c>
      <c r="I42" s="25">
        <v>78.392173641871494</v>
      </c>
      <c r="J42" s="25">
        <v>74.965317666296698</v>
      </c>
      <c r="K42" s="25">
        <v>373.25848019578001</v>
      </c>
      <c r="L42" s="25">
        <v>115.240405013344</v>
      </c>
      <c r="M42" s="25">
        <v>139.84371071899099</v>
      </c>
      <c r="N42" s="25">
        <v>22.624106709489102</v>
      </c>
      <c r="O42" s="25">
        <v>1.0819467683382</v>
      </c>
      <c r="P42" s="25">
        <v>31.2772959930276</v>
      </c>
      <c r="Q42" s="25">
        <v>1049.19140991982</v>
      </c>
      <c r="R42" s="25">
        <v>34.080532675809799</v>
      </c>
      <c r="S42" s="25">
        <v>320.22590027025802</v>
      </c>
      <c r="T42" s="25">
        <v>73.900331732165498</v>
      </c>
      <c r="U42" s="25">
        <v>6.7975494469350703</v>
      </c>
      <c r="V42" s="25">
        <v>484.56418043266501</v>
      </c>
      <c r="W42" s="25">
        <v>69.768801015921895</v>
      </c>
      <c r="X42" s="25">
        <v>139.11701550616101</v>
      </c>
      <c r="Y42" s="25">
        <v>16.302372967554401</v>
      </c>
      <c r="Z42" s="25">
        <v>62.804612777179301</v>
      </c>
      <c r="AA42" s="25">
        <v>11.7177762270233</v>
      </c>
      <c r="AB42" s="25">
        <v>3.9040412437180199</v>
      </c>
      <c r="AC42" s="25">
        <v>11.480206249709299</v>
      </c>
      <c r="AD42" s="25">
        <v>1.36258678488547</v>
      </c>
      <c r="AE42" s="25">
        <v>7.6223910632873899</v>
      </c>
      <c r="AF42" s="25">
        <v>1.2907947989067601</v>
      </c>
      <c r="AG42" s="25">
        <v>3.1648457653256701</v>
      </c>
      <c r="AH42" s="25">
        <v>0.484060550037058</v>
      </c>
      <c r="AI42" s="25">
        <v>2.12284987854121</v>
      </c>
      <c r="AJ42" s="25">
        <v>0.37642231913840102</v>
      </c>
      <c r="AK42" s="25">
        <v>8.0521221338388305</v>
      </c>
      <c r="AL42" s="25">
        <v>4.6677856311708101</v>
      </c>
      <c r="AM42" s="25">
        <v>2.5360937804831298</v>
      </c>
      <c r="AN42" s="25">
        <v>6.5904008404561303</v>
      </c>
      <c r="AO42" s="25">
        <v>1.70340416234175</v>
      </c>
    </row>
    <row r="43" spans="1:41" x14ac:dyDescent="0.2">
      <c r="A43" t="s">
        <v>915</v>
      </c>
      <c r="B43" t="s">
        <v>737</v>
      </c>
      <c r="C43" s="25">
        <v>83201.835944734805</v>
      </c>
      <c r="D43" s="25">
        <v>82634.493788897395</v>
      </c>
      <c r="E43" s="25">
        <v>84271.2115954076</v>
      </c>
      <c r="F43" s="25">
        <v>30.171294490762399</v>
      </c>
      <c r="G43" s="25">
        <v>24977.838989266202</v>
      </c>
      <c r="H43" s="25">
        <v>305.67356210141401</v>
      </c>
      <c r="I43" s="25">
        <v>75.847456264928297</v>
      </c>
      <c r="J43" s="25">
        <v>78.676585533962907</v>
      </c>
      <c r="K43" s="25">
        <v>396.55359341656202</v>
      </c>
      <c r="L43" s="25">
        <v>83.228808293139195</v>
      </c>
      <c r="M43" s="25">
        <v>140.78762489195</v>
      </c>
      <c r="N43" s="25">
        <v>22.125555727315</v>
      </c>
      <c r="O43" s="25">
        <v>1.43085775961619</v>
      </c>
      <c r="P43" s="25">
        <v>22.938295245803399</v>
      </c>
      <c r="Q43" s="25">
        <v>953.18345590619901</v>
      </c>
      <c r="R43" s="25">
        <v>36.324844655732903</v>
      </c>
      <c r="S43" s="25">
        <v>309.64870266224699</v>
      </c>
      <c r="T43" s="25">
        <v>62.770258296546203</v>
      </c>
      <c r="U43" s="25">
        <v>0.451860795233891</v>
      </c>
      <c r="V43" s="25">
        <v>402.36867692823603</v>
      </c>
      <c r="W43" s="25">
        <v>62.904194568259797</v>
      </c>
      <c r="X43" s="25">
        <v>126.933945997702</v>
      </c>
      <c r="Y43" s="25">
        <v>15.699587964109799</v>
      </c>
      <c r="Z43" s="25">
        <v>63.297579986555903</v>
      </c>
      <c r="AA43" s="25">
        <v>12.199973119009</v>
      </c>
      <c r="AB43" s="25">
        <v>3.8950080231790198</v>
      </c>
      <c r="AC43" s="25">
        <v>10.972783638548099</v>
      </c>
      <c r="AD43" s="25">
        <v>1.4707857463470999</v>
      </c>
      <c r="AE43" s="25">
        <v>7.9546177465956402</v>
      </c>
      <c r="AF43" s="25">
        <v>1.3187005986459499</v>
      </c>
      <c r="AG43" s="25">
        <v>3.2255848916606702</v>
      </c>
      <c r="AH43" s="25">
        <v>0.45769290246845101</v>
      </c>
      <c r="AI43" s="25">
        <v>2.7072603528772801</v>
      </c>
      <c r="AJ43" s="25">
        <v>0.34622676071634001</v>
      </c>
      <c r="AK43" s="25">
        <v>8.1152253660295806</v>
      </c>
      <c r="AL43" s="25">
        <v>3.8759186077180199</v>
      </c>
      <c r="AM43" s="25">
        <v>2.3388698389454099</v>
      </c>
      <c r="AN43" s="25">
        <v>5.3059111352592199</v>
      </c>
      <c r="AO43" s="25">
        <v>1.4640814114699801</v>
      </c>
    </row>
    <row r="44" spans="1:41" x14ac:dyDescent="0.2">
      <c r="A44" t="s">
        <v>917</v>
      </c>
      <c r="B44" t="s">
        <v>759</v>
      </c>
      <c r="C44" s="25">
        <v>84126.741556719906</v>
      </c>
      <c r="D44" s="25">
        <v>82304.876056137102</v>
      </c>
      <c r="E44" s="25">
        <v>86430.921388584</v>
      </c>
      <c r="F44" s="25">
        <v>46.004626919352297</v>
      </c>
      <c r="G44" s="25">
        <v>26267.403556923</v>
      </c>
      <c r="H44" s="25">
        <v>337.32793331518099</v>
      </c>
      <c r="I44" s="25">
        <v>58.945514152659499</v>
      </c>
      <c r="J44" s="25">
        <v>102.087368069649</v>
      </c>
      <c r="K44" s="25">
        <v>597.891884769542</v>
      </c>
      <c r="L44" s="25">
        <v>139.95279487427601</v>
      </c>
      <c r="M44" s="25">
        <v>144.36681939079199</v>
      </c>
      <c r="N44" s="25">
        <v>24.050199170464701</v>
      </c>
      <c r="O44" s="25">
        <v>1.2629045566682799</v>
      </c>
      <c r="P44" s="25">
        <v>28.323035038027999</v>
      </c>
      <c r="Q44" s="25">
        <v>1065.5242342311201</v>
      </c>
      <c r="R44" s="25">
        <v>36.725562657696102</v>
      </c>
      <c r="S44" s="25">
        <v>329.49026014898999</v>
      </c>
      <c r="T44" s="25">
        <v>69.289844967813096</v>
      </c>
      <c r="U44" s="25">
        <v>0.43518583389080501</v>
      </c>
      <c r="V44" s="25">
        <v>439.85572798143897</v>
      </c>
      <c r="W44" s="25">
        <v>68.243308323071901</v>
      </c>
      <c r="X44" s="25">
        <v>138.811890773518</v>
      </c>
      <c r="Y44" s="25">
        <v>16.554075933348301</v>
      </c>
      <c r="Z44" s="25">
        <v>67.250813169021896</v>
      </c>
      <c r="AA44" s="25">
        <v>14.147667039667001</v>
      </c>
      <c r="AB44" s="25">
        <v>3.97857656240165</v>
      </c>
      <c r="AC44" s="25">
        <v>11.0075838887646</v>
      </c>
      <c r="AD44" s="25">
        <v>1.71203193747219</v>
      </c>
      <c r="AE44" s="25">
        <v>7.9942075781083801</v>
      </c>
      <c r="AF44" s="25">
        <v>1.3554813259213401</v>
      </c>
      <c r="AG44" s="25">
        <v>3.2139806227901802</v>
      </c>
      <c r="AH44" s="25">
        <v>0.42200016651647698</v>
      </c>
      <c r="AI44" s="25">
        <v>2.4671934874940802</v>
      </c>
      <c r="AJ44" s="25">
        <v>0.42360889587358003</v>
      </c>
      <c r="AK44" s="25">
        <v>7.8079325978519796</v>
      </c>
      <c r="AL44" s="25">
        <v>4.2888814642695801</v>
      </c>
      <c r="AM44" s="25">
        <v>2.12286782589862</v>
      </c>
      <c r="AN44" s="25">
        <v>5.96405847570019</v>
      </c>
      <c r="AO44" s="25">
        <v>1.66043972106823</v>
      </c>
    </row>
    <row r="45" spans="1:41" x14ac:dyDescent="0.2">
      <c r="A45" t="s">
        <v>918</v>
      </c>
      <c r="B45" t="s">
        <v>762</v>
      </c>
      <c r="C45" s="25">
        <v>82438.248261846602</v>
      </c>
      <c r="D45" s="25">
        <v>81816.309963086504</v>
      </c>
      <c r="E45" s="25">
        <v>86592.415320507207</v>
      </c>
      <c r="F45" s="25">
        <v>48.440183996989902</v>
      </c>
      <c r="G45" s="25">
        <v>25050.582673574499</v>
      </c>
      <c r="H45" s="25">
        <v>358.54457310224001</v>
      </c>
      <c r="I45" s="25">
        <v>14.1526024998448</v>
      </c>
      <c r="J45" s="25">
        <v>92.583421489927204</v>
      </c>
      <c r="K45" s="25">
        <v>371.16295830706201</v>
      </c>
      <c r="L45" s="25">
        <v>144.32643582415901</v>
      </c>
      <c r="M45" s="25">
        <v>167.13967687530001</v>
      </c>
      <c r="N45" s="25">
        <v>24.491363672690898</v>
      </c>
      <c r="O45" s="25">
        <v>1.4929008150485299</v>
      </c>
      <c r="P45" s="25">
        <v>33.207083522893399</v>
      </c>
      <c r="Q45" s="25">
        <v>1339.1734158046199</v>
      </c>
      <c r="R45" s="25">
        <v>37.625810768140198</v>
      </c>
      <c r="S45" s="25">
        <v>368.15097246074299</v>
      </c>
      <c r="T45" s="25">
        <v>83.421089968719301</v>
      </c>
      <c r="U45" s="25">
        <v>14.684135457490701</v>
      </c>
      <c r="V45" s="25">
        <v>551.54767667290798</v>
      </c>
      <c r="W45" s="25">
        <v>85.783434331910399</v>
      </c>
      <c r="X45" s="25">
        <v>169.26854884450299</v>
      </c>
      <c r="Y45" s="25">
        <v>19.559512154201901</v>
      </c>
      <c r="Z45" s="25">
        <v>82.592322350453202</v>
      </c>
      <c r="AA45" s="25">
        <v>14.5420596271116</v>
      </c>
      <c r="AB45" s="25">
        <v>4.8152335651056797</v>
      </c>
      <c r="AC45" s="25">
        <v>12.226156548477</v>
      </c>
      <c r="AD45" s="25">
        <v>1.5876642378082</v>
      </c>
      <c r="AE45" s="25">
        <v>8.8750456782406708</v>
      </c>
      <c r="AF45" s="25">
        <v>1.3581636853399599</v>
      </c>
      <c r="AG45" s="25">
        <v>3.68502642120656</v>
      </c>
      <c r="AH45" s="25">
        <v>0.48148434832034298</v>
      </c>
      <c r="AI45" s="25">
        <v>2.3465944602839199</v>
      </c>
      <c r="AJ45" s="25">
        <v>0.31353284047680202</v>
      </c>
      <c r="AK45" s="25">
        <v>9.7496936624352593</v>
      </c>
      <c r="AL45" s="25">
        <v>5.12723629594523</v>
      </c>
      <c r="AM45" s="25">
        <v>2.7334854590319702</v>
      </c>
      <c r="AN45" s="25">
        <v>7.3825440784816596</v>
      </c>
      <c r="AO45" s="25">
        <v>2.1451445472285</v>
      </c>
    </row>
    <row r="46" spans="1:41" x14ac:dyDescent="0.2">
      <c r="A46" t="s">
        <v>919</v>
      </c>
      <c r="B46" t="s">
        <v>775</v>
      </c>
      <c r="C46" s="25">
        <v>82426.534080037207</v>
      </c>
      <c r="D46" s="25">
        <v>88612.4958788808</v>
      </c>
      <c r="E46" s="25">
        <v>90948.048607543402</v>
      </c>
      <c r="F46" s="25">
        <v>38.784886722105099</v>
      </c>
      <c r="G46" s="25">
        <v>25189.606228861699</v>
      </c>
      <c r="H46" s="25">
        <v>356.62375941708899</v>
      </c>
      <c r="I46" s="25">
        <v>26.6620116871295</v>
      </c>
      <c r="J46" s="25">
        <v>44.958097515035199</v>
      </c>
      <c r="K46" s="25">
        <v>153.97719838849699</v>
      </c>
      <c r="L46" s="25">
        <v>150.79877837281401</v>
      </c>
      <c r="M46" s="25">
        <v>125.852043301235</v>
      </c>
      <c r="N46" s="25">
        <v>23.959025297743</v>
      </c>
      <c r="O46" s="25">
        <v>2.8018666557862302</v>
      </c>
      <c r="P46" s="25">
        <v>35.725974282744097</v>
      </c>
      <c r="Q46" s="25">
        <v>1121.1899132087999</v>
      </c>
      <c r="R46" s="25">
        <v>35.676979641697898</v>
      </c>
      <c r="S46" s="25">
        <v>324.064372811483</v>
      </c>
      <c r="T46" s="25">
        <v>76.235430399848198</v>
      </c>
      <c r="U46" s="25">
        <v>3.5640958010027699</v>
      </c>
      <c r="V46" s="25">
        <v>508.37056509554702</v>
      </c>
      <c r="W46" s="25">
        <v>74.055189633881099</v>
      </c>
      <c r="X46" s="25">
        <v>143.66393084199899</v>
      </c>
      <c r="Y46" s="25">
        <v>17.670486639878199</v>
      </c>
      <c r="Z46" s="25">
        <v>66.231641163899496</v>
      </c>
      <c r="AA46" s="25">
        <v>12.9002417458933</v>
      </c>
      <c r="AB46" s="25">
        <v>3.81128200690573</v>
      </c>
      <c r="AC46" s="25">
        <v>9.6075803756754095</v>
      </c>
      <c r="AD46" s="25">
        <v>1.51275971703001</v>
      </c>
      <c r="AE46" s="25">
        <v>6.9926034368999899</v>
      </c>
      <c r="AF46" s="25">
        <v>1.2675652279498999</v>
      </c>
      <c r="AG46" s="25">
        <v>3.2642257456307799</v>
      </c>
      <c r="AH46" s="25">
        <v>0.33776670711741502</v>
      </c>
      <c r="AI46" s="25">
        <v>2.3561587996887901</v>
      </c>
      <c r="AJ46" s="25">
        <v>0.46975068745214599</v>
      </c>
      <c r="AK46" s="25">
        <v>6.8768920019661302</v>
      </c>
      <c r="AL46" s="25">
        <v>4.5723866970900904</v>
      </c>
      <c r="AM46" s="25">
        <v>2.8449167217367699</v>
      </c>
      <c r="AN46" s="25">
        <v>6.4588260573598104</v>
      </c>
      <c r="AO46" s="25">
        <v>1.93778855096456</v>
      </c>
    </row>
    <row r="47" spans="1:41" x14ac:dyDescent="0.2">
      <c r="A47" t="s">
        <v>920</v>
      </c>
      <c r="B47" t="s">
        <v>799</v>
      </c>
      <c r="C47" s="25">
        <v>80390.162031456406</v>
      </c>
      <c r="D47" s="25">
        <v>83233.051575512203</v>
      </c>
      <c r="E47" s="25">
        <v>84093.987729102504</v>
      </c>
      <c r="F47" s="25">
        <v>33.098507120170403</v>
      </c>
      <c r="G47" s="25">
        <v>23098.495217084299</v>
      </c>
      <c r="H47" s="25">
        <v>303.11877039556202</v>
      </c>
      <c r="I47" s="25">
        <v>46.038246651194299</v>
      </c>
      <c r="J47" s="25">
        <v>34.878074989903801</v>
      </c>
      <c r="K47" s="25">
        <v>53.831486822900601</v>
      </c>
      <c r="L47" s="25">
        <v>88.165277671457901</v>
      </c>
      <c r="M47" s="25">
        <v>107.76783101335501</v>
      </c>
      <c r="N47" s="25">
        <v>23.851624641288399</v>
      </c>
      <c r="O47" s="25">
        <v>1.5661281212779501</v>
      </c>
      <c r="P47" s="25">
        <v>27.222197114927301</v>
      </c>
      <c r="Q47" s="25">
        <v>1043.37764368435</v>
      </c>
      <c r="R47" s="25">
        <v>34.671782654639898</v>
      </c>
      <c r="S47" s="25">
        <v>336.198292069057</v>
      </c>
      <c r="T47" s="25">
        <v>67.860467387608395</v>
      </c>
      <c r="U47" s="25">
        <v>0.40826579204695901</v>
      </c>
      <c r="V47" s="25">
        <v>434.137714834777</v>
      </c>
      <c r="W47" s="25">
        <v>69.795359326488693</v>
      </c>
      <c r="X47" s="25">
        <v>141.46359090418801</v>
      </c>
      <c r="Y47" s="25">
        <v>16.5805922882065</v>
      </c>
      <c r="Z47" s="25">
        <v>65.537775196812404</v>
      </c>
      <c r="AA47" s="25">
        <v>14.207574519287199</v>
      </c>
      <c r="AB47" s="25">
        <v>4.0167126269799001</v>
      </c>
      <c r="AC47" s="25">
        <v>11.450149901858801</v>
      </c>
      <c r="AD47" s="25">
        <v>1.61103350266197</v>
      </c>
      <c r="AE47" s="25">
        <v>7.4563097252727104</v>
      </c>
      <c r="AF47" s="25">
        <v>1.30376238911116</v>
      </c>
      <c r="AG47" s="25">
        <v>3.45289404174193</v>
      </c>
      <c r="AH47" s="25">
        <v>0.50571002013784105</v>
      </c>
      <c r="AI47" s="25">
        <v>2.5887976216703499</v>
      </c>
      <c r="AJ47" s="25">
        <v>0.42327867410540798</v>
      </c>
      <c r="AK47" s="25">
        <v>8.13207355821989</v>
      </c>
      <c r="AL47" s="25">
        <v>4.3521345579239998</v>
      </c>
      <c r="AM47" s="25">
        <v>3.2133408079748902</v>
      </c>
      <c r="AN47" s="25">
        <v>6.18812615861144</v>
      </c>
      <c r="AO47" s="25">
        <v>1.91211691079026</v>
      </c>
    </row>
    <row r="48" spans="1:41" x14ac:dyDescent="0.2">
      <c r="A48" t="s">
        <v>929</v>
      </c>
      <c r="B48" t="s">
        <v>815</v>
      </c>
      <c r="C48" s="25">
        <v>82509.680203734402</v>
      </c>
      <c r="D48" s="25">
        <v>85925.811184621096</v>
      </c>
      <c r="E48" s="25">
        <v>87158.120050592406</v>
      </c>
      <c r="F48" s="25">
        <v>40.980126729465098</v>
      </c>
      <c r="G48" s="25">
        <v>23433.4698654112</v>
      </c>
      <c r="H48" s="25">
        <v>371.28693111000598</v>
      </c>
      <c r="I48" s="25">
        <v>28.779605209857401</v>
      </c>
      <c r="J48" s="25">
        <v>47.9305251806217</v>
      </c>
      <c r="K48" s="25">
        <v>129.03671910368001</v>
      </c>
      <c r="L48" s="25">
        <v>119.39753911445599</v>
      </c>
      <c r="M48" s="25">
        <v>120.17436752011901</v>
      </c>
      <c r="N48" s="25">
        <v>23.864597740189001</v>
      </c>
      <c r="O48" s="25">
        <v>1.5104288899654099</v>
      </c>
      <c r="P48" s="25">
        <v>37.963321480218298</v>
      </c>
      <c r="Q48" s="25">
        <v>1098.95591415385</v>
      </c>
      <c r="R48" s="25">
        <v>36.592630316114601</v>
      </c>
      <c r="S48" s="25">
        <v>331.00820107030302</v>
      </c>
      <c r="T48" s="25">
        <v>91.717085881325204</v>
      </c>
      <c r="U48" s="25">
        <v>0.91902733694573402</v>
      </c>
      <c r="V48" s="25">
        <v>527.98486813544798</v>
      </c>
      <c r="W48" s="25">
        <v>74.849478204281496</v>
      </c>
      <c r="X48" s="25">
        <v>146.488076104821</v>
      </c>
      <c r="Y48" s="25">
        <v>16.7131883409299</v>
      </c>
      <c r="Z48" s="25">
        <v>65.447914785327796</v>
      </c>
      <c r="AA48" s="25">
        <v>13.846448417385201</v>
      </c>
      <c r="AB48" s="25">
        <v>3.96911647686641</v>
      </c>
      <c r="AC48" s="25">
        <v>11.075466616722499</v>
      </c>
      <c r="AD48" s="25">
        <v>1.5201099514715899</v>
      </c>
      <c r="AE48" s="25">
        <v>7.98237964178076</v>
      </c>
      <c r="AF48" s="25">
        <v>1.2387764272247701</v>
      </c>
      <c r="AG48" s="25">
        <v>3.1416918436599701</v>
      </c>
      <c r="AH48" s="25">
        <v>0.45498963136035597</v>
      </c>
      <c r="AI48" s="25">
        <v>2.5726157239855598</v>
      </c>
      <c r="AJ48" s="25">
        <v>0.33315183757523398</v>
      </c>
      <c r="AK48" s="25">
        <v>6.7598282180665503</v>
      </c>
      <c r="AL48" s="25">
        <v>5.3485255713004998</v>
      </c>
      <c r="AM48" s="25">
        <v>3.3756788514182001</v>
      </c>
      <c r="AN48" s="25">
        <v>7.4384409081990297</v>
      </c>
      <c r="AO48" s="25">
        <v>2.04600634405781</v>
      </c>
    </row>
    <row r="49" spans="1:41" x14ac:dyDescent="0.2">
      <c r="A49" t="s">
        <v>930</v>
      </c>
      <c r="B49" t="s">
        <v>823</v>
      </c>
      <c r="C49" s="25">
        <v>83272.494162347706</v>
      </c>
      <c r="D49" s="25">
        <v>85496.421909160606</v>
      </c>
      <c r="E49" s="25">
        <v>86395.282940576406</v>
      </c>
      <c r="F49" s="25">
        <v>35.675197656896799</v>
      </c>
      <c r="G49" s="25">
        <v>22519.157310684699</v>
      </c>
      <c r="H49" s="25">
        <v>338.08921650702501</v>
      </c>
      <c r="I49" s="25">
        <v>45.115360539506398</v>
      </c>
      <c r="J49" s="25">
        <v>72.257164349629093</v>
      </c>
      <c r="K49" s="25">
        <v>341.53665751731802</v>
      </c>
      <c r="L49" s="25">
        <v>113.323919957538</v>
      </c>
      <c r="M49" s="25">
        <v>141.403265146606</v>
      </c>
      <c r="N49" s="25">
        <v>21.937665848550498</v>
      </c>
      <c r="O49" s="25">
        <v>0.87301110087870404</v>
      </c>
      <c r="P49" s="25">
        <v>32.854370840552498</v>
      </c>
      <c r="Q49" s="25">
        <v>985.78060068020102</v>
      </c>
      <c r="R49" s="25">
        <v>34.242900445926999</v>
      </c>
      <c r="S49" s="25">
        <v>310.46078441348999</v>
      </c>
      <c r="T49" s="25">
        <v>81.756935182309903</v>
      </c>
      <c r="U49" s="25">
        <v>2.4002538039749202</v>
      </c>
      <c r="V49" s="25">
        <v>492.32848528869903</v>
      </c>
      <c r="W49" s="25">
        <v>73.652578064719805</v>
      </c>
      <c r="X49" s="25">
        <v>140.32978907523599</v>
      </c>
      <c r="Y49" s="25">
        <v>15.526386917490999</v>
      </c>
      <c r="Z49" s="25">
        <v>60.3612046557569</v>
      </c>
      <c r="AA49" s="25">
        <v>12.983657729053601</v>
      </c>
      <c r="AB49" s="25">
        <v>3.7140015699568498</v>
      </c>
      <c r="AC49" s="25">
        <v>10.8631945356109</v>
      </c>
      <c r="AD49" s="25">
        <v>1.31098325279206</v>
      </c>
      <c r="AE49" s="25">
        <v>6.9268173254444001</v>
      </c>
      <c r="AF49" s="25">
        <v>1.20403636979789</v>
      </c>
      <c r="AG49" s="25">
        <v>3.0105046189802498</v>
      </c>
      <c r="AH49" s="25">
        <v>0.45169697887524202</v>
      </c>
      <c r="AI49" s="25">
        <v>2.51351168670561</v>
      </c>
      <c r="AJ49" s="25">
        <v>0.350571656243717</v>
      </c>
      <c r="AK49" s="25">
        <v>6.3327319357549099</v>
      </c>
      <c r="AL49" s="25">
        <v>4.8027381017717099</v>
      </c>
      <c r="AM49" s="25">
        <v>3.06718730683717</v>
      </c>
      <c r="AN49" s="25">
        <v>7.3889123420374601</v>
      </c>
      <c r="AO49" s="25">
        <v>2.1493927793886098</v>
      </c>
    </row>
    <row r="50" spans="1:41" x14ac:dyDescent="0.2">
      <c r="A50" t="s">
        <v>939</v>
      </c>
      <c r="B50" t="s">
        <v>856</v>
      </c>
      <c r="C50" s="25">
        <v>81216.393647697696</v>
      </c>
      <c r="D50" s="25">
        <v>82914.797506999297</v>
      </c>
      <c r="E50" s="25">
        <v>82580.374793623705</v>
      </c>
      <c r="F50" s="25">
        <v>27.222299225169699</v>
      </c>
      <c r="G50" s="25">
        <v>25498.774731820798</v>
      </c>
      <c r="H50" s="25">
        <v>338.07356235334299</v>
      </c>
      <c r="I50" s="25">
        <v>39.726984793332903</v>
      </c>
      <c r="J50" s="25">
        <v>44.759761874431597</v>
      </c>
      <c r="K50" s="25">
        <v>146.116878396532</v>
      </c>
      <c r="L50" s="25">
        <v>72.847465669517902</v>
      </c>
      <c r="M50" s="25">
        <v>113.368565031171</v>
      </c>
      <c r="N50" s="25">
        <v>22.838102967061499</v>
      </c>
      <c r="O50" s="25">
        <v>1.3558975034231699</v>
      </c>
      <c r="P50" s="25">
        <v>27.160112600168301</v>
      </c>
      <c r="Q50" s="25">
        <v>985.91055344362599</v>
      </c>
      <c r="R50" s="25">
        <v>34.341971582574601</v>
      </c>
      <c r="S50" s="25">
        <v>312.85293598874102</v>
      </c>
      <c r="T50" s="25">
        <v>64.385241500979902</v>
      </c>
      <c r="U50" s="25">
        <v>0.63238488190061404</v>
      </c>
      <c r="V50" s="25">
        <v>428.43930166985803</v>
      </c>
      <c r="W50" s="25">
        <v>61.958207699012299</v>
      </c>
      <c r="X50" s="25">
        <v>126.372347276209</v>
      </c>
      <c r="Y50" s="25">
        <v>15.522485983947099</v>
      </c>
      <c r="Z50" s="25">
        <v>61.4901623230285</v>
      </c>
      <c r="AA50" s="25">
        <v>12.451812050263801</v>
      </c>
      <c r="AB50" s="25">
        <v>3.7597424620322002</v>
      </c>
      <c r="AC50" s="25">
        <v>11.030375805444301</v>
      </c>
      <c r="AD50" s="25">
        <v>1.46102123713948</v>
      </c>
      <c r="AE50" s="25">
        <v>7.5909334776479902</v>
      </c>
      <c r="AF50" s="25">
        <v>1.26012950878277</v>
      </c>
      <c r="AG50" s="25">
        <v>3.1477204164483998</v>
      </c>
      <c r="AH50" s="25">
        <v>0.40232206250797298</v>
      </c>
      <c r="AI50" s="25">
        <v>2.5037110226439498</v>
      </c>
      <c r="AJ50" s="25">
        <v>0.35962517283176298</v>
      </c>
      <c r="AK50" s="25">
        <v>7.7003091830337898</v>
      </c>
      <c r="AL50" s="25">
        <v>4.1978855090198204</v>
      </c>
      <c r="AM50" s="25">
        <v>2.6199580116344898</v>
      </c>
      <c r="AN50" s="25">
        <v>5.8944049567364099</v>
      </c>
      <c r="AO50" s="25">
        <v>1.5501368398623301</v>
      </c>
    </row>
    <row r="51" spans="1:41" s="7" customFormat="1" x14ac:dyDescent="0.2">
      <c r="A51" s="7" t="s">
        <v>940</v>
      </c>
      <c r="B51" s="7" t="s">
        <v>870</v>
      </c>
      <c r="C51" s="44">
        <v>81468.289517982397</v>
      </c>
      <c r="D51" s="44">
        <v>83822.675663819406</v>
      </c>
      <c r="E51" s="44">
        <v>85618.802700367101</v>
      </c>
      <c r="F51" s="44">
        <v>31.483564258340401</v>
      </c>
      <c r="G51" s="44">
        <v>25292.812318027602</v>
      </c>
      <c r="H51" s="44">
        <v>327.846672341361</v>
      </c>
      <c r="I51" s="44">
        <v>36.337700016373198</v>
      </c>
      <c r="J51" s="44">
        <v>36.444045377387503</v>
      </c>
      <c r="K51" s="44">
        <v>56.370126299308801</v>
      </c>
      <c r="L51" s="44">
        <v>112.49097290480999</v>
      </c>
      <c r="M51" s="44">
        <v>114.776517518215</v>
      </c>
      <c r="N51" s="44">
        <v>24.437352638529099</v>
      </c>
      <c r="O51" s="44">
        <v>1.7966503662781399</v>
      </c>
      <c r="P51" s="44">
        <v>28.218678197754102</v>
      </c>
      <c r="Q51" s="44">
        <v>1009.48869523067</v>
      </c>
      <c r="R51" s="44">
        <v>35.473235396101202</v>
      </c>
      <c r="S51" s="44">
        <v>307.61681710759802</v>
      </c>
      <c r="T51" s="44">
        <v>65.719495181663206</v>
      </c>
      <c r="U51" s="44">
        <v>0.33662053617438598</v>
      </c>
      <c r="V51" s="44">
        <v>429.86200144212501</v>
      </c>
      <c r="W51" s="44">
        <v>69.188548574590399</v>
      </c>
      <c r="X51" s="44">
        <v>137.89795193494601</v>
      </c>
      <c r="Y51" s="44">
        <v>16.440060564507299</v>
      </c>
      <c r="Z51" s="44">
        <v>64.5425219445073</v>
      </c>
      <c r="AA51" s="44">
        <v>12.457650377331801</v>
      </c>
      <c r="AB51" s="44">
        <v>3.8179763080193601</v>
      </c>
      <c r="AC51" s="44">
        <v>11.1973258262129</v>
      </c>
      <c r="AD51" s="44">
        <v>1.4402798672446699</v>
      </c>
      <c r="AE51" s="44">
        <v>7.5498343262935697</v>
      </c>
      <c r="AF51" s="44">
        <v>1.38690639827763</v>
      </c>
      <c r="AG51" s="44">
        <v>3.4101828322960799</v>
      </c>
      <c r="AH51" s="44">
        <v>0.40620631194239099</v>
      </c>
      <c r="AI51" s="44">
        <v>2.2445933175403301</v>
      </c>
      <c r="AJ51" s="44">
        <v>0.323203895097947</v>
      </c>
      <c r="AK51" s="44">
        <v>7.4543942300453203</v>
      </c>
      <c r="AL51" s="44">
        <v>3.9738842156499898</v>
      </c>
      <c r="AM51" s="44">
        <v>2.6365286993935801</v>
      </c>
      <c r="AN51" s="44">
        <v>6.1586075860319802</v>
      </c>
      <c r="AO51" s="44">
        <v>1.6919074275108801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BED6-B276-6C43-A4B3-D1268D293723}">
  <dimension ref="A1:U70"/>
  <sheetViews>
    <sheetView workbookViewId="0">
      <selection activeCell="D11" sqref="D11"/>
    </sheetView>
  </sheetViews>
  <sheetFormatPr baseColWidth="10" defaultRowHeight="15" x14ac:dyDescent="0.2"/>
  <cols>
    <col min="1" max="1" width="13.6640625" customWidth="1"/>
    <col min="2" max="2" width="18.1640625" customWidth="1"/>
    <col min="3" max="3" width="11.1640625" bestFit="1" customWidth="1"/>
    <col min="4" max="4" width="11.6640625" bestFit="1" customWidth="1"/>
    <col min="5" max="5" width="14.6640625" bestFit="1" customWidth="1"/>
    <col min="6" max="6" width="11.6640625" bestFit="1" customWidth="1"/>
    <col min="7" max="8" width="14.6640625" bestFit="1" customWidth="1"/>
    <col min="9" max="9" width="11.6640625" bestFit="1" customWidth="1"/>
    <col min="10" max="11" width="12.6640625" bestFit="1" customWidth="1"/>
    <col min="12" max="12" width="11.1640625" bestFit="1" customWidth="1"/>
    <col min="13" max="13" width="11.6640625" bestFit="1" customWidth="1"/>
    <col min="14" max="14" width="11.1640625" bestFit="1" customWidth="1"/>
    <col min="15" max="15" width="11.6640625" bestFit="1" customWidth="1"/>
    <col min="16" max="16" width="12.6640625" bestFit="1" customWidth="1"/>
    <col min="17" max="17" width="14.6640625" bestFit="1" customWidth="1"/>
    <col min="18" max="18" width="18" customWidth="1"/>
    <col min="19" max="19" width="16.6640625" customWidth="1"/>
    <col min="20" max="20" width="11.33203125" bestFit="1" customWidth="1"/>
    <col min="21" max="21" width="11.6640625" bestFit="1" customWidth="1"/>
  </cols>
  <sheetData>
    <row r="1" spans="1:21" x14ac:dyDescent="0.2">
      <c r="A1" t="s">
        <v>439</v>
      </c>
      <c r="B1" t="s">
        <v>30</v>
      </c>
      <c r="C1" t="s">
        <v>1874</v>
      </c>
      <c r="D1" t="s">
        <v>1875</v>
      </c>
      <c r="E1" t="s">
        <v>1876</v>
      </c>
      <c r="F1" t="s">
        <v>1877</v>
      </c>
      <c r="G1" t="s">
        <v>1878</v>
      </c>
      <c r="H1" t="s">
        <v>1878</v>
      </c>
      <c r="I1" t="s">
        <v>1879</v>
      </c>
      <c r="J1" t="s">
        <v>1880</v>
      </c>
      <c r="K1" t="s">
        <v>1881</v>
      </c>
      <c r="L1" t="s">
        <v>1882</v>
      </c>
      <c r="M1" t="s">
        <v>1883</v>
      </c>
      <c r="N1" t="s">
        <v>1884</v>
      </c>
      <c r="O1" t="s">
        <v>1885</v>
      </c>
      <c r="P1" t="s">
        <v>1886</v>
      </c>
      <c r="Q1" t="s">
        <v>1887</v>
      </c>
      <c r="R1" t="s">
        <v>1888</v>
      </c>
      <c r="S1" t="s">
        <v>1889</v>
      </c>
      <c r="T1" t="s">
        <v>1890</v>
      </c>
      <c r="U1" t="s">
        <v>1891</v>
      </c>
    </row>
    <row r="2" spans="1:21" x14ac:dyDescent="0.2">
      <c r="A2" t="s">
        <v>943</v>
      </c>
      <c r="B2" t="s">
        <v>61</v>
      </c>
      <c r="C2" s="25">
        <v>2.2994116163830798</v>
      </c>
      <c r="D2" s="25">
        <v>81.721338575386596</v>
      </c>
      <c r="E2" s="25">
        <v>263976.82434232603</v>
      </c>
      <c r="F2" s="25">
        <v>194.55467933290399</v>
      </c>
      <c r="G2" s="25">
        <v>181561</v>
      </c>
      <c r="H2" s="25">
        <v>180750.57428641099</v>
      </c>
      <c r="I2" s="25">
        <v>144.58977596233399</v>
      </c>
      <c r="J2" s="25">
        <v>1686.29609216259</v>
      </c>
      <c r="K2" s="25">
        <v>1844.9874288895101</v>
      </c>
      <c r="L2" s="25">
        <v>4.7882581851687602</v>
      </c>
      <c r="M2" s="25">
        <v>147.26614067760499</v>
      </c>
      <c r="N2" s="25">
        <v>5.1028367284687102</v>
      </c>
      <c r="O2" s="25">
        <v>22.3439345703712</v>
      </c>
      <c r="P2" s="25">
        <v>2120.5145272452</v>
      </c>
      <c r="Q2" s="25">
        <v>153516.92301687499</v>
      </c>
      <c r="R2" s="25">
        <v>219.76340901501499</v>
      </c>
      <c r="S2" s="25">
        <v>1070.17067465589</v>
      </c>
      <c r="T2" s="25">
        <v>3.2186639854757</v>
      </c>
      <c r="U2" s="25">
        <v>142.54527737591701</v>
      </c>
    </row>
    <row r="3" spans="1:21" x14ac:dyDescent="0.2">
      <c r="A3" s="85" t="s">
        <v>945</v>
      </c>
      <c r="B3" s="85" t="s">
        <v>78</v>
      </c>
      <c r="C3" s="86">
        <v>2.0023084852055599</v>
      </c>
      <c r="D3" s="86">
        <v>90.331274970086199</v>
      </c>
      <c r="E3" s="86">
        <v>262718.73861039599</v>
      </c>
      <c r="F3" s="86">
        <v>221.99697862970501</v>
      </c>
      <c r="G3" s="86">
        <v>184060</v>
      </c>
      <c r="H3" s="86">
        <v>183065.94445301901</v>
      </c>
      <c r="I3" s="86">
        <v>73.415640288528706</v>
      </c>
      <c r="J3" s="86">
        <v>2277.6681604939499</v>
      </c>
      <c r="K3" s="86">
        <v>2431.4338497869599</v>
      </c>
      <c r="L3" s="86">
        <v>4.9369585135187997</v>
      </c>
      <c r="M3" s="86">
        <v>157.87400528750899</v>
      </c>
      <c r="N3" s="86">
        <v>5.31257472270969</v>
      </c>
      <c r="O3" s="86">
        <v>144.146341433098</v>
      </c>
      <c r="P3" s="86">
        <v>1857.3327622096499</v>
      </c>
      <c r="Q3" s="86">
        <v>128405.124618944</v>
      </c>
      <c r="R3" s="86">
        <v>186.73774188802599</v>
      </c>
      <c r="S3" s="86">
        <v>1451.54484774509</v>
      </c>
      <c r="T3" s="86">
        <v>2.8836395536612098</v>
      </c>
      <c r="U3" s="86">
        <v>120.156661184813</v>
      </c>
    </row>
    <row r="4" spans="1:21" x14ac:dyDescent="0.2">
      <c r="A4" s="85" t="s">
        <v>946</v>
      </c>
      <c r="B4" s="85" t="s">
        <v>86</v>
      </c>
      <c r="C4" s="86">
        <v>2.0326253934408598</v>
      </c>
      <c r="D4" s="86">
        <v>88.218017656895697</v>
      </c>
      <c r="E4" s="86">
        <v>266312.72098241898</v>
      </c>
      <c r="F4" s="86">
        <v>213.43034393496399</v>
      </c>
      <c r="G4" s="86">
        <v>184950.964515753</v>
      </c>
      <c r="H4" s="86">
        <v>185065.841591139</v>
      </c>
      <c r="I4" s="86">
        <v>67.697362986641295</v>
      </c>
      <c r="J4" s="86">
        <v>2262.4909440430702</v>
      </c>
      <c r="K4" s="86">
        <v>2468.1276342908</v>
      </c>
      <c r="L4" s="86">
        <v>4.9064277358226596</v>
      </c>
      <c r="M4" s="86">
        <v>145.48411777809</v>
      </c>
      <c r="N4" s="86">
        <v>5.0969363996043597</v>
      </c>
      <c r="O4" s="86">
        <v>172.95680920692399</v>
      </c>
      <c r="P4" s="86">
        <v>1826.4204711632001</v>
      </c>
      <c r="Q4" s="86">
        <v>125841.136860452</v>
      </c>
      <c r="R4" s="86">
        <v>185.156733293315</v>
      </c>
      <c r="S4" s="86">
        <v>1531.6297711577899</v>
      </c>
      <c r="T4" s="86">
        <v>2.7073947988811899</v>
      </c>
      <c r="U4" s="86">
        <v>125.330624642776</v>
      </c>
    </row>
    <row r="5" spans="1:21" x14ac:dyDescent="0.2">
      <c r="A5" s="85" t="s">
        <v>947</v>
      </c>
      <c r="B5" s="85" t="s">
        <v>101</v>
      </c>
      <c r="C5" s="86">
        <v>2.1172482233257601</v>
      </c>
      <c r="D5" s="86">
        <v>95.336356242743705</v>
      </c>
      <c r="E5" s="86">
        <v>284453.09698558901</v>
      </c>
      <c r="F5" s="86">
        <v>266.43005764226098</v>
      </c>
      <c r="G5" s="86">
        <v>183975.93827705001</v>
      </c>
      <c r="H5" s="86">
        <v>186027.71202794201</v>
      </c>
      <c r="I5" s="86">
        <v>62.817574673221202</v>
      </c>
      <c r="J5" s="86">
        <v>1828.5851205249901</v>
      </c>
      <c r="K5" s="86">
        <v>1935.2961000279099</v>
      </c>
      <c r="L5" s="86">
        <v>4.7798562687660704</v>
      </c>
      <c r="M5" s="86">
        <v>119.65763476787301</v>
      </c>
      <c r="N5" s="86">
        <v>5.7160892589189496</v>
      </c>
      <c r="O5" s="86">
        <v>230.57106132158199</v>
      </c>
      <c r="P5" s="86">
        <v>1557.1656643143399</v>
      </c>
      <c r="Q5" s="86">
        <v>116989.00909275901</v>
      </c>
      <c r="R5" s="86">
        <v>187.08946079450499</v>
      </c>
      <c r="S5" s="86">
        <v>1894.2069171564999</v>
      </c>
      <c r="T5" s="86">
        <v>2.7568803837207798</v>
      </c>
      <c r="U5" s="86">
        <v>117.40676769976101</v>
      </c>
    </row>
    <row r="6" spans="1:21" x14ac:dyDescent="0.2">
      <c r="A6" s="85" t="s">
        <v>948</v>
      </c>
      <c r="B6" s="85" t="s">
        <v>115</v>
      </c>
      <c r="C6" s="86">
        <v>2.0105523234206699</v>
      </c>
      <c r="D6" s="86">
        <v>95.385146254397696</v>
      </c>
      <c r="E6" s="86">
        <v>270265.643107715</v>
      </c>
      <c r="F6" s="86">
        <v>249.12874525191901</v>
      </c>
      <c r="G6" s="86">
        <v>183741</v>
      </c>
      <c r="H6" s="86">
        <v>183045.750560393</v>
      </c>
      <c r="I6" s="86">
        <v>99.324823719789507</v>
      </c>
      <c r="J6" s="86">
        <v>2211.2162551085498</v>
      </c>
      <c r="K6" s="86">
        <v>2341.9988573959599</v>
      </c>
      <c r="L6" s="86">
        <v>4.7695776783391004</v>
      </c>
      <c r="M6" s="86">
        <v>135.36582119558599</v>
      </c>
      <c r="N6" s="86">
        <v>5.0651826477028301</v>
      </c>
      <c r="O6" s="86">
        <v>182.09885496970901</v>
      </c>
      <c r="P6" s="86">
        <v>1723.28378751021</v>
      </c>
      <c r="Q6" s="86">
        <v>121335.79416808901</v>
      </c>
      <c r="R6" s="86">
        <v>183.94750263368499</v>
      </c>
      <c r="S6" s="86">
        <v>1744.8021132824099</v>
      </c>
      <c r="T6" s="86">
        <v>2.8890019793807902</v>
      </c>
      <c r="U6" s="86">
        <v>115.003753823089</v>
      </c>
    </row>
    <row r="7" spans="1:21" x14ac:dyDescent="0.2">
      <c r="A7" s="85" t="s">
        <v>949</v>
      </c>
      <c r="B7" s="85" t="s">
        <v>123</v>
      </c>
      <c r="C7" s="86">
        <v>2.61839288720246</v>
      </c>
      <c r="D7" s="86">
        <v>107.278928581862</v>
      </c>
      <c r="E7" s="86">
        <v>265953.73677522701</v>
      </c>
      <c r="F7" s="86">
        <v>267.00130045343599</v>
      </c>
      <c r="G7" s="86">
        <v>183193</v>
      </c>
      <c r="H7" s="86">
        <v>181405.81468342201</v>
      </c>
      <c r="I7" s="86">
        <v>173.61209001707499</v>
      </c>
      <c r="J7" s="86">
        <v>2616.63443407265</v>
      </c>
      <c r="K7" s="86">
        <v>2749.41271770496</v>
      </c>
      <c r="L7" s="86">
        <v>5.3487680052814399</v>
      </c>
      <c r="M7" s="86">
        <v>192.99055872485201</v>
      </c>
      <c r="N7" s="86">
        <v>5.2287879094694203</v>
      </c>
      <c r="O7" s="86">
        <v>165.854665093492</v>
      </c>
      <c r="P7" s="86">
        <v>1913.15174289422</v>
      </c>
      <c r="Q7" s="86">
        <v>124798.87228332199</v>
      </c>
      <c r="R7" s="86">
        <v>182.810528765801</v>
      </c>
      <c r="S7" s="86">
        <v>1442.3661511175601</v>
      </c>
      <c r="T7" s="86">
        <v>2.7802197843496002</v>
      </c>
      <c r="U7" s="86">
        <v>125.187161065822</v>
      </c>
    </row>
    <row r="8" spans="1:21" x14ac:dyDescent="0.2">
      <c r="A8" t="s">
        <v>950</v>
      </c>
      <c r="B8" t="s">
        <v>137</v>
      </c>
      <c r="C8" s="25">
        <v>2.1405613343157501</v>
      </c>
      <c r="D8" s="25">
        <v>72.083517773112405</v>
      </c>
      <c r="E8" s="25">
        <v>268006.48371421301</v>
      </c>
      <c r="F8" s="25">
        <v>242.77080379102199</v>
      </c>
      <c r="G8" s="25">
        <v>181234</v>
      </c>
      <c r="H8" s="25">
        <v>181122.23791594201</v>
      </c>
      <c r="I8" s="25">
        <v>36.777991166063003</v>
      </c>
      <c r="J8" s="25">
        <v>1962.55904927764</v>
      </c>
      <c r="K8" s="25">
        <v>2075.0455159599401</v>
      </c>
      <c r="L8" s="25">
        <v>5.0672824952653404</v>
      </c>
      <c r="M8" s="25">
        <v>197.28566257067601</v>
      </c>
      <c r="N8" s="25">
        <v>5.9083201477457603</v>
      </c>
      <c r="O8" s="25">
        <v>87.0054765095921</v>
      </c>
      <c r="P8" s="25">
        <v>2088.5874943224899</v>
      </c>
      <c r="Q8" s="25">
        <v>142284.664331359</v>
      </c>
      <c r="R8" s="25">
        <v>207.13437278087</v>
      </c>
      <c r="S8" s="25">
        <v>1310.8960561198001</v>
      </c>
      <c r="T8" s="25">
        <v>2.2766305146166501</v>
      </c>
      <c r="U8" s="25">
        <v>140.48344030554901</v>
      </c>
    </row>
    <row r="9" spans="1:21" x14ac:dyDescent="0.2">
      <c r="A9" s="85" t="s">
        <v>951</v>
      </c>
      <c r="B9" s="85" t="s">
        <v>152</v>
      </c>
      <c r="C9" s="86">
        <v>2.3335644479352902</v>
      </c>
      <c r="D9" s="86">
        <v>93.487590309359504</v>
      </c>
      <c r="E9" s="86">
        <v>297110.027803701</v>
      </c>
      <c r="F9" s="86">
        <v>215.38071864893999</v>
      </c>
      <c r="G9" s="86">
        <v>185140.27638433501</v>
      </c>
      <c r="H9" s="86">
        <v>183588.60685660801</v>
      </c>
      <c r="I9" s="86">
        <v>125.12203817281301</v>
      </c>
      <c r="J9" s="86">
        <v>2116.2234433507501</v>
      </c>
      <c r="K9" s="86">
        <v>2268.9742558706798</v>
      </c>
      <c r="L9" s="86">
        <v>4.7462135394346996</v>
      </c>
      <c r="M9" s="86">
        <v>124.085551588258</v>
      </c>
      <c r="N9" s="86">
        <v>5.3110189423681602</v>
      </c>
      <c r="O9" s="86">
        <v>202.93610238385301</v>
      </c>
      <c r="P9" s="86">
        <v>1778.4560412307301</v>
      </c>
      <c r="Q9" s="86">
        <v>122145.895361417</v>
      </c>
      <c r="R9" s="86">
        <v>197.699686699963</v>
      </c>
      <c r="S9" s="86">
        <v>1866.5643017652999</v>
      </c>
      <c r="T9" s="86">
        <v>2.95169129063438</v>
      </c>
      <c r="U9" s="86">
        <v>125.197592664995</v>
      </c>
    </row>
    <row r="10" spans="1:21" x14ac:dyDescent="0.2">
      <c r="A10" s="85" t="s">
        <v>953</v>
      </c>
      <c r="B10" s="85" t="s">
        <v>167</v>
      </c>
      <c r="C10" s="86">
        <v>2.4270872186310699</v>
      </c>
      <c r="D10" s="86">
        <v>93.889453726063707</v>
      </c>
      <c r="E10" s="86">
        <v>261995.04445210501</v>
      </c>
      <c r="F10" s="86">
        <v>241.39286585615801</v>
      </c>
      <c r="G10" s="86">
        <v>182402.966995656</v>
      </c>
      <c r="H10" s="86">
        <v>183078.77027359299</v>
      </c>
      <c r="I10" s="86">
        <v>137.15273603384301</v>
      </c>
      <c r="J10" s="86">
        <v>2121.3226545566099</v>
      </c>
      <c r="K10" s="86">
        <v>2230.9896875683798</v>
      </c>
      <c r="L10" s="86">
        <v>4.8064468329616599</v>
      </c>
      <c r="M10" s="86">
        <v>130.53810572215801</v>
      </c>
      <c r="N10" s="86">
        <v>5.0673697852023896</v>
      </c>
      <c r="O10" s="86">
        <v>186.10019446596499</v>
      </c>
      <c r="P10" s="86">
        <v>1707.7522029700599</v>
      </c>
      <c r="Q10" s="86">
        <v>121740.163939758</v>
      </c>
      <c r="R10" s="86">
        <v>190.947000603258</v>
      </c>
      <c r="S10" s="86">
        <v>1852.74457312547</v>
      </c>
      <c r="T10" s="86">
        <v>3.06446738717269</v>
      </c>
      <c r="U10" s="86">
        <v>119.810754320604</v>
      </c>
    </row>
    <row r="11" spans="1:21" x14ac:dyDescent="0.2">
      <c r="A11" t="s">
        <v>965</v>
      </c>
      <c r="B11" t="s">
        <v>182</v>
      </c>
      <c r="C11" s="25">
        <v>2.2286181647737302</v>
      </c>
      <c r="D11" s="25">
        <v>91.236389858215801</v>
      </c>
      <c r="E11" s="25">
        <v>273953.85361150297</v>
      </c>
      <c r="F11" s="25">
        <v>242.19418890153099</v>
      </c>
      <c r="G11" s="25">
        <v>184454</v>
      </c>
      <c r="H11" s="25">
        <v>184290.42081600701</v>
      </c>
      <c r="I11" s="25">
        <v>110.59982945889401</v>
      </c>
      <c r="J11" s="25">
        <v>2333.6845637678198</v>
      </c>
      <c r="K11" s="25">
        <v>2534.8643041523701</v>
      </c>
      <c r="L11" s="25">
        <v>4.8684614597712796</v>
      </c>
      <c r="M11" s="25">
        <v>133.02634190558101</v>
      </c>
      <c r="N11" s="25">
        <v>5.0634722095983697</v>
      </c>
      <c r="O11" s="25">
        <v>170.452006755963</v>
      </c>
      <c r="P11" s="25">
        <v>1768.09895177361</v>
      </c>
      <c r="Q11" s="25">
        <v>121941.72212684499</v>
      </c>
      <c r="R11" s="25">
        <v>182.118332830452</v>
      </c>
      <c r="S11" s="25">
        <v>1608.6785417946101</v>
      </c>
      <c r="T11" s="25">
        <v>3.0053141642133099</v>
      </c>
      <c r="U11" s="25">
        <v>119.527295570386</v>
      </c>
    </row>
    <row r="12" spans="1:21" x14ac:dyDescent="0.2">
      <c r="A12" t="s">
        <v>966</v>
      </c>
      <c r="B12" t="s">
        <v>191</v>
      </c>
      <c r="C12" s="25">
        <v>2.31496622823922</v>
      </c>
      <c r="D12" s="25">
        <v>100.595421362292</v>
      </c>
      <c r="E12" s="25">
        <v>278784.60349614598</v>
      </c>
      <c r="F12" s="25">
        <v>252.573419118006</v>
      </c>
      <c r="G12" s="25">
        <v>184956.80747465999</v>
      </c>
      <c r="H12" s="25">
        <v>184140.94936840699</v>
      </c>
      <c r="I12" s="25">
        <v>110.262821456048</v>
      </c>
      <c r="J12" s="25">
        <v>2480.2475381509498</v>
      </c>
      <c r="K12" s="25">
        <v>2595.2716831079101</v>
      </c>
      <c r="L12" s="25">
        <v>5.3753616475750103</v>
      </c>
      <c r="M12" s="25">
        <v>150.05968336992601</v>
      </c>
      <c r="N12" s="25">
        <v>5.32803980170352</v>
      </c>
      <c r="O12" s="25">
        <v>167.00982112473201</v>
      </c>
      <c r="P12" s="25">
        <v>1856.28162638054</v>
      </c>
      <c r="Q12" s="25">
        <v>127381.48228673</v>
      </c>
      <c r="R12" s="25">
        <v>188.029433040844</v>
      </c>
      <c r="S12" s="25">
        <v>1619.4639742914701</v>
      </c>
      <c r="T12" s="25">
        <v>2.5512655206908699</v>
      </c>
      <c r="U12" s="25">
        <v>120.946361859001</v>
      </c>
    </row>
    <row r="13" spans="1:21" x14ac:dyDescent="0.2">
      <c r="A13" t="s">
        <v>942</v>
      </c>
      <c r="B13" t="s">
        <v>205</v>
      </c>
      <c r="C13" s="25">
        <v>2.4803239892104498</v>
      </c>
      <c r="D13" s="25">
        <v>187.09535542362701</v>
      </c>
      <c r="E13" s="25">
        <v>246907.512538604</v>
      </c>
      <c r="F13" s="25">
        <v>592.82704421245398</v>
      </c>
      <c r="G13" s="25">
        <v>182815.947331192</v>
      </c>
      <c r="H13" s="25">
        <v>185644.047748727</v>
      </c>
      <c r="I13" s="25">
        <v>146.52403453622199</v>
      </c>
      <c r="J13" s="25">
        <v>2229.2596678875698</v>
      </c>
      <c r="K13" s="25">
        <v>2410.6958831889601</v>
      </c>
      <c r="L13" s="25">
        <v>4.2514274080057097</v>
      </c>
      <c r="M13" s="25">
        <v>298.87908199203702</v>
      </c>
      <c r="N13" s="25">
        <v>8.4416776104133504</v>
      </c>
      <c r="O13" s="25">
        <v>138.844509751928</v>
      </c>
      <c r="P13" s="25">
        <v>2173.00294396343</v>
      </c>
      <c r="Q13" s="25">
        <v>144723.756794418</v>
      </c>
      <c r="R13" s="25">
        <v>192.64256858667201</v>
      </c>
      <c r="S13" s="25">
        <v>1348.4337738356001</v>
      </c>
      <c r="T13" s="25">
        <v>2.6632538477422201</v>
      </c>
      <c r="U13" s="25">
        <v>155.34502624453901</v>
      </c>
    </row>
    <row r="14" spans="1:21" x14ac:dyDescent="0.2">
      <c r="A14" s="85" t="s">
        <v>969</v>
      </c>
      <c r="B14" s="85" t="s">
        <v>220</v>
      </c>
      <c r="C14" s="86">
        <v>1.86682398404139</v>
      </c>
      <c r="D14" s="86">
        <v>111.87207995052</v>
      </c>
      <c r="E14" s="86">
        <v>276364.43900076702</v>
      </c>
      <c r="F14" s="86">
        <v>293.97918542835203</v>
      </c>
      <c r="G14" s="86">
        <v>185239</v>
      </c>
      <c r="H14" s="86">
        <v>185179.81141459901</v>
      </c>
      <c r="I14" s="86">
        <v>105.99509455348399</v>
      </c>
      <c r="J14" s="86">
        <v>1890.5685020349399</v>
      </c>
      <c r="K14" s="86">
        <v>1981.26147822288</v>
      </c>
      <c r="L14" s="86">
        <v>4.98579098473411</v>
      </c>
      <c r="M14" s="86">
        <v>134.43272451561</v>
      </c>
      <c r="N14" s="86">
        <v>6.0042690269481396</v>
      </c>
      <c r="O14" s="86">
        <v>191.65812288501701</v>
      </c>
      <c r="P14" s="86">
        <v>1662.67292485795</v>
      </c>
      <c r="Q14" s="86">
        <v>127283.06225208</v>
      </c>
      <c r="R14" s="86">
        <v>196.130717316659</v>
      </c>
      <c r="S14" s="86">
        <v>1985.5217687919501</v>
      </c>
      <c r="T14" s="86">
        <v>3.1428687799725799</v>
      </c>
      <c r="U14" s="86">
        <v>124.335281688425</v>
      </c>
    </row>
    <row r="15" spans="1:21" x14ac:dyDescent="0.2">
      <c r="A15" t="s">
        <v>970</v>
      </c>
      <c r="B15" t="s">
        <v>235</v>
      </c>
      <c r="C15" s="25">
        <v>2.2823739297749399</v>
      </c>
      <c r="D15" s="25">
        <v>92.286904236832797</v>
      </c>
      <c r="E15" s="25">
        <v>251715.310115659</v>
      </c>
      <c r="F15" s="25">
        <v>256.12028417227702</v>
      </c>
      <c r="G15" s="25">
        <v>181119.853219713</v>
      </c>
      <c r="H15" s="25">
        <v>179939.62096272601</v>
      </c>
      <c r="I15" s="25">
        <v>123.587358539821</v>
      </c>
      <c r="J15" s="25">
        <v>1814.6525821263899</v>
      </c>
      <c r="K15" s="25">
        <v>1984.6974474419901</v>
      </c>
      <c r="L15" s="25">
        <v>4.9844472441030296</v>
      </c>
      <c r="M15" s="25">
        <v>167.43322146141799</v>
      </c>
      <c r="N15" s="25">
        <v>5.4600157581094004</v>
      </c>
      <c r="O15" s="25">
        <v>78.557778258108002</v>
      </c>
      <c r="P15" s="25">
        <v>1999.14121068892</v>
      </c>
      <c r="Q15" s="25">
        <v>137814.26871377201</v>
      </c>
      <c r="R15" s="25">
        <v>202.05244517447099</v>
      </c>
      <c r="S15" s="25">
        <v>1354.48339374954</v>
      </c>
      <c r="T15" s="25">
        <v>3.2347814931903298</v>
      </c>
      <c r="U15" s="25">
        <v>138.394575547561</v>
      </c>
    </row>
    <row r="16" spans="1:21" x14ac:dyDescent="0.2">
      <c r="A16" t="s">
        <v>972</v>
      </c>
      <c r="B16" t="s">
        <v>250</v>
      </c>
      <c r="C16" s="25">
        <v>2.20464242016399</v>
      </c>
      <c r="D16" s="25">
        <v>97.340156009655402</v>
      </c>
      <c r="E16" s="25">
        <v>262764.24997620302</v>
      </c>
      <c r="F16" s="25">
        <v>268.36698992530501</v>
      </c>
      <c r="G16" s="25">
        <v>184965</v>
      </c>
      <c r="H16" s="25">
        <v>184693.01245662701</v>
      </c>
      <c r="I16" s="25">
        <v>78.8295506828605</v>
      </c>
      <c r="J16" s="25">
        <v>1767.11976252255</v>
      </c>
      <c r="K16" s="25">
        <v>1885.5386824511299</v>
      </c>
      <c r="L16" s="25">
        <v>4.9112565319019197</v>
      </c>
      <c r="M16" s="25">
        <v>128.48813058818499</v>
      </c>
      <c r="N16" s="25">
        <v>6.1502814491934901</v>
      </c>
      <c r="O16" s="25">
        <v>190.046394917306</v>
      </c>
      <c r="P16" s="25">
        <v>1602.62361660486</v>
      </c>
      <c r="Q16" s="25">
        <v>125560.35886983501</v>
      </c>
      <c r="R16" s="25">
        <v>203.34461679354399</v>
      </c>
      <c r="S16" s="25">
        <v>2088.97207144914</v>
      </c>
      <c r="T16" s="25">
        <v>3.0684092325147798</v>
      </c>
      <c r="U16" s="25">
        <v>134.25633263213501</v>
      </c>
    </row>
    <row r="17" spans="1:21" x14ac:dyDescent="0.2">
      <c r="A17" t="s">
        <v>974</v>
      </c>
      <c r="B17" t="s">
        <v>264</v>
      </c>
      <c r="C17" s="25">
        <v>2.5192399025658898</v>
      </c>
      <c r="D17" s="25">
        <v>91.954393159627003</v>
      </c>
      <c r="E17" s="25">
        <v>262736.63382441603</v>
      </c>
      <c r="F17" s="25">
        <v>259.44294188827598</v>
      </c>
      <c r="G17" s="25">
        <v>182174.39044322001</v>
      </c>
      <c r="H17" s="25">
        <v>183116.42741130499</v>
      </c>
      <c r="I17" s="25">
        <v>100.79614249193</v>
      </c>
      <c r="J17" s="25">
        <v>1647.7395763182601</v>
      </c>
      <c r="K17" s="25">
        <v>1757.89916674501</v>
      </c>
      <c r="L17" s="25">
        <v>4.4428900939461604</v>
      </c>
      <c r="M17" s="25">
        <v>168.405806584424</v>
      </c>
      <c r="N17" s="25">
        <v>5.55093148691968</v>
      </c>
      <c r="O17" s="25">
        <v>73.960608220345193</v>
      </c>
      <c r="P17" s="25">
        <v>1851.44002917288</v>
      </c>
      <c r="Q17" s="25">
        <v>131269.88182322701</v>
      </c>
      <c r="R17" s="25">
        <v>197.985909789082</v>
      </c>
      <c r="S17" s="25">
        <v>1464.33285861543</v>
      </c>
      <c r="T17" s="25">
        <v>2.5114565986239001</v>
      </c>
      <c r="U17" s="25">
        <v>138.033104759758</v>
      </c>
    </row>
    <row r="18" spans="1:21" x14ac:dyDescent="0.2">
      <c r="A18" s="85" t="s">
        <v>975</v>
      </c>
      <c r="B18" s="85" t="s">
        <v>277</v>
      </c>
      <c r="C18" s="86">
        <v>1.27481776434866</v>
      </c>
      <c r="D18" s="86">
        <v>65.600096486096106</v>
      </c>
      <c r="E18" s="86">
        <v>315218.59845717001</v>
      </c>
      <c r="F18" s="86">
        <v>267.70424394316802</v>
      </c>
      <c r="G18" s="86">
        <v>183748</v>
      </c>
      <c r="H18" s="86">
        <v>184149.566224996</v>
      </c>
      <c r="I18" s="86">
        <v>91.618322127818601</v>
      </c>
      <c r="J18" s="86">
        <v>2521.5092006606801</v>
      </c>
      <c r="K18" s="86">
        <v>2697.4756341842399</v>
      </c>
      <c r="L18" s="86">
        <v>8.1792021838747004</v>
      </c>
      <c r="M18" s="86">
        <v>273.96937262600397</v>
      </c>
      <c r="N18" s="86">
        <v>6.5699239254490296</v>
      </c>
      <c r="O18" s="86">
        <v>16.3686933708121</v>
      </c>
      <c r="P18" s="86">
        <v>1496.35801109657</v>
      </c>
      <c r="Q18" s="86">
        <v>120071.168701359</v>
      </c>
      <c r="R18" s="86">
        <v>195.89852198400399</v>
      </c>
      <c r="S18" s="86">
        <v>935.86639780730502</v>
      </c>
      <c r="T18" s="86">
        <v>1.0296051699327999</v>
      </c>
      <c r="U18" s="86">
        <v>89.155614347096304</v>
      </c>
    </row>
    <row r="19" spans="1:21" x14ac:dyDescent="0.2">
      <c r="A19" s="85" t="s">
        <v>976</v>
      </c>
      <c r="B19" s="85" t="s">
        <v>293</v>
      </c>
      <c r="C19" s="86">
        <v>2.2341339230570698</v>
      </c>
      <c r="D19" s="86">
        <v>128.859915320976</v>
      </c>
      <c r="E19" s="86">
        <v>301298.4732525</v>
      </c>
      <c r="F19" s="86">
        <v>309.783604328026</v>
      </c>
      <c r="G19" s="86">
        <v>187290</v>
      </c>
      <c r="H19" s="86">
        <v>187545.845843688</v>
      </c>
      <c r="I19" s="86">
        <v>120.605012028308</v>
      </c>
      <c r="J19" s="86">
        <v>2248.0819008234198</v>
      </c>
      <c r="K19" s="86">
        <v>2372.08470239092</v>
      </c>
      <c r="L19" s="86">
        <v>4.46169404674737</v>
      </c>
      <c r="M19" s="86">
        <v>100.37488654470999</v>
      </c>
      <c r="N19" s="86">
        <v>6.0017299678266403</v>
      </c>
      <c r="O19" s="86">
        <v>436.538539821185</v>
      </c>
      <c r="P19" s="86">
        <v>1508.7417730714899</v>
      </c>
      <c r="Q19" s="86">
        <v>109258.888397941</v>
      </c>
      <c r="R19" s="86">
        <v>193.618466327183</v>
      </c>
      <c r="S19" s="86">
        <v>2642.7322330238999</v>
      </c>
      <c r="T19" s="86">
        <v>4.4768744640648297</v>
      </c>
      <c r="U19" s="86">
        <v>121.344386943904</v>
      </c>
    </row>
    <row r="20" spans="1:21" x14ac:dyDescent="0.2">
      <c r="A20" s="85" t="s">
        <v>977</v>
      </c>
      <c r="B20" s="85" t="s">
        <v>307</v>
      </c>
      <c r="C20" s="86">
        <v>2.4096063250508699</v>
      </c>
      <c r="D20" s="86">
        <v>105.928933611506</v>
      </c>
      <c r="E20" s="86">
        <v>287919.69597785402</v>
      </c>
      <c r="F20" s="86">
        <v>220.16158078271499</v>
      </c>
      <c r="G20" s="86">
        <v>183146</v>
      </c>
      <c r="H20" s="86">
        <v>183305.58681992799</v>
      </c>
      <c r="I20" s="86">
        <v>185.16730859893099</v>
      </c>
      <c r="J20" s="86">
        <v>2093.9517206671298</v>
      </c>
      <c r="K20" s="86">
        <v>2243.1707148497899</v>
      </c>
      <c r="L20" s="86">
        <v>4.4952929137996698</v>
      </c>
      <c r="M20" s="86">
        <v>82.537882795007107</v>
      </c>
      <c r="N20" s="86">
        <v>5.1634788615721599</v>
      </c>
      <c r="O20" s="86">
        <v>301.14884260276301</v>
      </c>
      <c r="P20" s="86">
        <v>1661.31873057601</v>
      </c>
      <c r="Q20" s="86">
        <v>118390.63406947401</v>
      </c>
      <c r="R20" s="86">
        <v>191.47926752475101</v>
      </c>
      <c r="S20" s="86">
        <v>2245.9992912579901</v>
      </c>
      <c r="T20" s="86">
        <v>3.47275392068549</v>
      </c>
      <c r="U20" s="86">
        <v>116.426350423063</v>
      </c>
    </row>
    <row r="21" spans="1:21" x14ac:dyDescent="0.2">
      <c r="A21" s="85" t="s">
        <v>978</v>
      </c>
      <c r="B21" s="85" t="s">
        <v>314</v>
      </c>
      <c r="C21" s="86">
        <v>2.1568458437247302</v>
      </c>
      <c r="D21" s="86">
        <v>98.130892969899094</v>
      </c>
      <c r="E21" s="86">
        <v>277370.95385527099</v>
      </c>
      <c r="F21" s="86">
        <v>252.09907994566501</v>
      </c>
      <c r="G21" s="86">
        <v>184302.770026463</v>
      </c>
      <c r="H21" s="86">
        <v>184579.40717340299</v>
      </c>
      <c r="I21" s="86">
        <v>119.464176977642</v>
      </c>
      <c r="J21" s="86">
        <v>2175.8826774911099</v>
      </c>
      <c r="K21" s="86">
        <v>2297.0688266175198</v>
      </c>
      <c r="L21" s="86">
        <v>5.0331418086906696</v>
      </c>
      <c r="M21" s="86">
        <v>87.411593361604105</v>
      </c>
      <c r="N21" s="86">
        <v>5.7147456259063203</v>
      </c>
      <c r="O21" s="86">
        <v>243.80791862097701</v>
      </c>
      <c r="P21" s="86">
        <v>1518.2098270721101</v>
      </c>
      <c r="Q21" s="86">
        <v>112285.305465239</v>
      </c>
      <c r="R21" s="86">
        <v>189.419460704573</v>
      </c>
      <c r="S21" s="86">
        <v>2256.6285578798602</v>
      </c>
      <c r="T21" s="86">
        <v>3.5373069940188202</v>
      </c>
      <c r="U21" s="86">
        <v>119.17900116633</v>
      </c>
    </row>
    <row r="22" spans="1:21" x14ac:dyDescent="0.2">
      <c r="A22" t="s">
        <v>987</v>
      </c>
      <c r="B22" t="s">
        <v>332</v>
      </c>
      <c r="C22" s="25">
        <v>2.0809559056124098</v>
      </c>
      <c r="D22" s="25">
        <v>79.098124660325894</v>
      </c>
      <c r="E22" s="25">
        <v>253664.526335667</v>
      </c>
      <c r="F22" s="25">
        <v>215.11512654316101</v>
      </c>
      <c r="G22" s="25">
        <v>181228.812717408</v>
      </c>
      <c r="H22" s="25">
        <v>180440.699758723</v>
      </c>
      <c r="I22" s="25">
        <v>63.201655651638298</v>
      </c>
      <c r="J22" s="25">
        <v>2004.4481875609399</v>
      </c>
      <c r="K22" s="25">
        <v>2182.5837285175098</v>
      </c>
      <c r="L22" s="25">
        <v>4.6039474603757604</v>
      </c>
      <c r="M22" s="25">
        <v>172.774756767111</v>
      </c>
      <c r="N22" s="25">
        <v>5.2299930788955402</v>
      </c>
      <c r="O22" s="25">
        <v>50.9879215782682</v>
      </c>
      <c r="P22" s="25">
        <v>2101.2877643369702</v>
      </c>
      <c r="Q22" s="25">
        <v>148761.52534244</v>
      </c>
      <c r="R22" s="25">
        <v>207.21668400222799</v>
      </c>
      <c r="S22" s="25">
        <v>1306.6587128741101</v>
      </c>
      <c r="T22" s="25">
        <v>2.2632888415724199</v>
      </c>
      <c r="U22" s="25">
        <v>147.15010012254899</v>
      </c>
    </row>
    <row r="23" spans="1:21" x14ac:dyDescent="0.2">
      <c r="A23" t="s">
        <v>988</v>
      </c>
      <c r="B23" t="s">
        <v>347</v>
      </c>
      <c r="C23" s="25">
        <v>2.1387627969862999</v>
      </c>
      <c r="D23" s="25">
        <v>88.442533802778101</v>
      </c>
      <c r="E23" s="25">
        <v>271132.90497105202</v>
      </c>
      <c r="F23" s="25">
        <v>312.34093038773398</v>
      </c>
      <c r="G23" s="25">
        <v>181347</v>
      </c>
      <c r="H23" s="25">
        <v>181811.705856685</v>
      </c>
      <c r="I23" s="25">
        <v>76.961732820836403</v>
      </c>
      <c r="J23" s="25">
        <v>1712.8854078705599</v>
      </c>
      <c r="K23" s="25">
        <v>1832.89395488072</v>
      </c>
      <c r="L23" s="25">
        <v>4.4106692954277404</v>
      </c>
      <c r="M23" s="25">
        <v>147.85454663940499</v>
      </c>
      <c r="N23" s="25">
        <v>5.8646058591010402</v>
      </c>
      <c r="O23" s="25">
        <v>90.455357738176303</v>
      </c>
      <c r="P23" s="25">
        <v>2037.76620355514</v>
      </c>
      <c r="Q23" s="25">
        <v>138857.655525632</v>
      </c>
      <c r="R23" s="25">
        <v>208.86656722420599</v>
      </c>
      <c r="S23" s="25">
        <v>1321.5744860895099</v>
      </c>
      <c r="T23" s="25">
        <v>2.8376604364164102</v>
      </c>
      <c r="U23" s="25">
        <v>136.16524564099899</v>
      </c>
    </row>
    <row r="24" spans="1:21" x14ac:dyDescent="0.2">
      <c r="A24" t="s">
        <v>989</v>
      </c>
      <c r="B24" t="s">
        <v>362</v>
      </c>
      <c r="C24" s="25">
        <v>1.8228153624218499</v>
      </c>
      <c r="D24" s="25">
        <v>85.183652080630907</v>
      </c>
      <c r="E24" s="25">
        <v>274158.13553151803</v>
      </c>
      <c r="F24" s="25">
        <v>237.671150840813</v>
      </c>
      <c r="G24" s="25">
        <v>180111</v>
      </c>
      <c r="H24" s="25">
        <v>180734.202845038</v>
      </c>
      <c r="I24" s="25">
        <v>74.101961575755197</v>
      </c>
      <c r="J24" s="25">
        <v>1958.5477173337199</v>
      </c>
      <c r="K24" s="25">
        <v>2048.5081342111098</v>
      </c>
      <c r="L24" s="25">
        <v>4.4354937366753804</v>
      </c>
      <c r="M24" s="25">
        <v>139.740504786927</v>
      </c>
      <c r="N24" s="25">
        <v>5.5274196359407997</v>
      </c>
      <c r="O24" s="25">
        <v>91.667403639963695</v>
      </c>
      <c r="P24" s="25">
        <v>1965.1623665028501</v>
      </c>
      <c r="Q24" s="25">
        <v>137417.456986768</v>
      </c>
      <c r="R24" s="25">
        <v>212.54650787823999</v>
      </c>
      <c r="S24" s="25">
        <v>1579.92460639006</v>
      </c>
      <c r="T24" s="25">
        <v>2.36455679206076</v>
      </c>
      <c r="U24" s="25">
        <v>133.90517114067001</v>
      </c>
    </row>
    <row r="25" spans="1:21" x14ac:dyDescent="0.2">
      <c r="A25" t="s">
        <v>990</v>
      </c>
      <c r="B25" t="s">
        <v>370</v>
      </c>
      <c r="C25" s="25">
        <v>2.5150134459504701</v>
      </c>
      <c r="D25" s="25">
        <v>94.527087533555502</v>
      </c>
      <c r="E25" s="25">
        <v>284127.40731017099</v>
      </c>
      <c r="F25" s="25">
        <v>239.194913274231</v>
      </c>
      <c r="G25" s="25">
        <v>183243</v>
      </c>
      <c r="H25" s="25">
        <v>184084.45130550099</v>
      </c>
      <c r="I25" s="25">
        <v>128.315306794496</v>
      </c>
      <c r="J25" s="25">
        <v>1975.0984252203</v>
      </c>
      <c r="K25" s="25">
        <v>2088.2862324166399</v>
      </c>
      <c r="L25" s="25">
        <v>4.4945309429515596</v>
      </c>
      <c r="M25" s="25">
        <v>137.383020391618</v>
      </c>
      <c r="N25" s="25">
        <v>5.6766082390079102</v>
      </c>
      <c r="O25" s="25">
        <v>91.906247124632202</v>
      </c>
      <c r="P25" s="25">
        <v>2037.2029932221501</v>
      </c>
      <c r="Q25" s="25">
        <v>142901.60533053099</v>
      </c>
      <c r="R25" s="25">
        <v>214.13443734121199</v>
      </c>
      <c r="S25" s="25">
        <v>1645.9165756141199</v>
      </c>
      <c r="T25" s="25">
        <v>2.29613552868312</v>
      </c>
      <c r="U25" s="25">
        <v>151.21913142052901</v>
      </c>
    </row>
    <row r="26" spans="1:21" x14ac:dyDescent="0.2">
      <c r="A26" s="85" t="s">
        <v>992</v>
      </c>
      <c r="B26" s="85" t="s">
        <v>385</v>
      </c>
      <c r="C26" s="86">
        <v>2.5598384805032302</v>
      </c>
      <c r="D26" s="86">
        <v>103.52094415883499</v>
      </c>
      <c r="E26" s="86">
        <v>264678.86547967501</v>
      </c>
      <c r="F26" s="86">
        <v>230.22947319155199</v>
      </c>
      <c r="G26" s="86">
        <v>184226</v>
      </c>
      <c r="H26" s="86">
        <v>183068.08636378701</v>
      </c>
      <c r="I26" s="86">
        <v>246.19238248091199</v>
      </c>
      <c r="J26" s="86">
        <v>1688.05946951242</v>
      </c>
      <c r="K26" s="86">
        <v>1826.2818919749</v>
      </c>
      <c r="L26" s="86">
        <v>5.0533375315800901</v>
      </c>
      <c r="M26" s="86">
        <v>187.26411447988599</v>
      </c>
      <c r="N26" s="86">
        <v>5.2000602431497898</v>
      </c>
      <c r="O26" s="86">
        <v>156.92169782624799</v>
      </c>
      <c r="P26" s="86">
        <v>1849.8678147020701</v>
      </c>
      <c r="Q26" s="86">
        <v>127870.502263198</v>
      </c>
      <c r="R26" s="86">
        <v>192.96007603868901</v>
      </c>
      <c r="S26" s="86">
        <v>1620.4059572481599</v>
      </c>
      <c r="T26" s="86">
        <v>2.7904481090014999</v>
      </c>
      <c r="U26" s="86">
        <v>121.073109740034</v>
      </c>
    </row>
    <row r="27" spans="1:21" x14ac:dyDescent="0.2">
      <c r="A27" s="85" t="s">
        <v>993</v>
      </c>
      <c r="B27" s="85" t="s">
        <v>391</v>
      </c>
      <c r="C27" s="86">
        <v>2.4960492976601398</v>
      </c>
      <c r="D27" s="86">
        <v>132.38675172149999</v>
      </c>
      <c r="E27" s="86">
        <v>261842.91098309599</v>
      </c>
      <c r="F27" s="86">
        <v>353.42212982404197</v>
      </c>
      <c r="G27" s="86">
        <v>184200.96231047099</v>
      </c>
      <c r="H27" s="86">
        <v>183424.624179759</v>
      </c>
      <c r="I27" s="86">
        <v>185.39309319086999</v>
      </c>
      <c r="J27" s="86">
        <v>1924.1730057478801</v>
      </c>
      <c r="K27" s="86">
        <v>2004.7691604557299</v>
      </c>
      <c r="L27" s="86">
        <v>4.9173336631963096</v>
      </c>
      <c r="M27" s="86">
        <v>186.422452811998</v>
      </c>
      <c r="N27" s="86">
        <v>5.4038624342876096</v>
      </c>
      <c r="O27" s="86">
        <v>160.14171579739599</v>
      </c>
      <c r="P27" s="86">
        <v>1757.10276762935</v>
      </c>
      <c r="Q27" s="86">
        <v>128762.59729263101</v>
      </c>
      <c r="R27" s="86">
        <v>198.78921790033201</v>
      </c>
      <c r="S27" s="86">
        <v>1793.5530048414901</v>
      </c>
      <c r="T27" s="86">
        <v>3.0737894776660002</v>
      </c>
      <c r="U27" s="86">
        <v>125.792762113328</v>
      </c>
    </row>
    <row r="28" spans="1:21" x14ac:dyDescent="0.2">
      <c r="A28" t="s">
        <v>994</v>
      </c>
      <c r="B28" t="s">
        <v>405</v>
      </c>
      <c r="C28" s="25">
        <v>2.36717530509436</v>
      </c>
      <c r="D28" s="25">
        <v>76.065588373759894</v>
      </c>
      <c r="E28" s="25">
        <v>260684.203438278</v>
      </c>
      <c r="F28" s="25">
        <v>230.20110336578301</v>
      </c>
      <c r="G28" s="25">
        <v>185867</v>
      </c>
      <c r="H28" s="25">
        <v>186026.90322542001</v>
      </c>
      <c r="I28" s="25">
        <v>62.285631688829199</v>
      </c>
      <c r="J28" s="25">
        <v>1665.2102776460899</v>
      </c>
      <c r="K28" s="25">
        <v>1789.6177933650099</v>
      </c>
      <c r="L28" s="25">
        <v>4.8149119029384604</v>
      </c>
      <c r="M28" s="25">
        <v>170.505173587071</v>
      </c>
      <c r="N28" s="25">
        <v>5.6282096230440102</v>
      </c>
      <c r="O28" s="25">
        <v>68.539618834694394</v>
      </c>
      <c r="P28" s="25">
        <v>1985.2182858166</v>
      </c>
      <c r="Q28" s="25">
        <v>141986.69963423599</v>
      </c>
      <c r="R28" s="25">
        <v>202.00264164669599</v>
      </c>
      <c r="S28" s="25">
        <v>1509.95256307764</v>
      </c>
      <c r="T28" s="25">
        <v>1.7147947595492301</v>
      </c>
      <c r="U28" s="25">
        <v>151.03766254735899</v>
      </c>
    </row>
    <row r="29" spans="1:21" x14ac:dyDescent="0.2">
      <c r="A29" t="s">
        <v>995</v>
      </c>
      <c r="B29" t="s">
        <v>417</v>
      </c>
      <c r="C29" s="25">
        <v>2.3398240504466501</v>
      </c>
      <c r="D29" s="25">
        <v>141.45754777719699</v>
      </c>
      <c r="E29" s="25">
        <v>255702.35785377701</v>
      </c>
      <c r="F29" s="25">
        <v>445.83440623474502</v>
      </c>
      <c r="G29" s="25">
        <v>181617</v>
      </c>
      <c r="H29" s="25">
        <v>180091.110296264</v>
      </c>
      <c r="I29" s="25">
        <v>78.545248981360501</v>
      </c>
      <c r="J29" s="25">
        <v>1908.2361912895699</v>
      </c>
      <c r="K29" s="25">
        <v>2031.4190941749901</v>
      </c>
      <c r="L29" s="25">
        <v>5.0007959636820001</v>
      </c>
      <c r="M29" s="25">
        <v>263.24653724493101</v>
      </c>
      <c r="N29" s="25">
        <v>6.5740452892211199</v>
      </c>
      <c r="O29" s="25">
        <v>46.376799164894202</v>
      </c>
      <c r="P29" s="25">
        <v>1998.73530567026</v>
      </c>
      <c r="Q29" s="25">
        <v>145940.935952878</v>
      </c>
      <c r="R29" s="25">
        <v>211.44877285942701</v>
      </c>
      <c r="S29" s="25">
        <v>1313.65180458861</v>
      </c>
      <c r="T29" s="25">
        <v>2.2352947602573399</v>
      </c>
      <c r="U29" s="25">
        <v>154.264313071098</v>
      </c>
    </row>
    <row r="30" spans="1:21" x14ac:dyDescent="0.2">
      <c r="A30" t="s">
        <v>996</v>
      </c>
      <c r="B30" t="s">
        <v>429</v>
      </c>
      <c r="C30" s="25">
        <v>2.3778144875940201</v>
      </c>
      <c r="D30" s="25">
        <v>100.73861705524401</v>
      </c>
      <c r="E30" s="25">
        <v>266033.77237473603</v>
      </c>
      <c r="F30" s="25">
        <v>294.93161098197902</v>
      </c>
      <c r="G30" s="25">
        <v>180693</v>
      </c>
      <c r="H30" s="25">
        <v>181421.380948203</v>
      </c>
      <c r="I30" s="25">
        <v>199.65940146513401</v>
      </c>
      <c r="J30" s="25">
        <v>1908.6256305675699</v>
      </c>
      <c r="K30" s="25">
        <v>2029.0760505912101</v>
      </c>
      <c r="L30" s="25">
        <v>5.5227070560966496</v>
      </c>
      <c r="M30" s="25">
        <v>216.27698318117001</v>
      </c>
      <c r="N30" s="25">
        <v>5.97865174735478</v>
      </c>
      <c r="O30" s="25">
        <v>94.546781763529395</v>
      </c>
      <c r="P30" s="25">
        <v>1939.0890096046701</v>
      </c>
      <c r="Q30" s="25">
        <v>138856.31077863401</v>
      </c>
      <c r="R30" s="25">
        <v>204.55684738372801</v>
      </c>
      <c r="S30" s="25">
        <v>1226.2600751057701</v>
      </c>
      <c r="T30" s="25">
        <v>2.9123285808772099</v>
      </c>
      <c r="U30" s="25">
        <v>139.821486884346</v>
      </c>
    </row>
    <row r="31" spans="1:21" x14ac:dyDescent="0.2">
      <c r="A31" s="7" t="s">
        <v>997</v>
      </c>
      <c r="B31" s="7" t="s">
        <v>438</v>
      </c>
      <c r="C31" s="44">
        <v>2.2612896573464898</v>
      </c>
      <c r="D31" s="44">
        <v>89.121520403175495</v>
      </c>
      <c r="E31" s="44">
        <v>265340.77145144797</v>
      </c>
      <c r="F31" s="44">
        <v>227.641418282621</v>
      </c>
      <c r="G31" s="44">
        <v>181208.01178369901</v>
      </c>
      <c r="H31" s="44">
        <v>180881.378967019</v>
      </c>
      <c r="I31" s="44">
        <v>161.11263901468499</v>
      </c>
      <c r="J31" s="44">
        <v>1848.06481060853</v>
      </c>
      <c r="K31" s="44">
        <v>1967.78104454512</v>
      </c>
      <c r="L31" s="44">
        <v>5.2042955704699203</v>
      </c>
      <c r="M31" s="44">
        <v>163.44811298826801</v>
      </c>
      <c r="N31" s="44">
        <v>5.36201841108885</v>
      </c>
      <c r="O31" s="44">
        <v>84.575978915785598</v>
      </c>
      <c r="P31" s="44">
        <v>1941.04780832557</v>
      </c>
      <c r="Q31" s="44">
        <v>139338.71107441801</v>
      </c>
      <c r="R31" s="44">
        <v>203.308979769654</v>
      </c>
      <c r="S31" s="44">
        <v>1194.85845586654</v>
      </c>
      <c r="T31" s="44">
        <v>2.9720043767801698</v>
      </c>
      <c r="U31" s="44">
        <v>137.69104427001</v>
      </c>
    </row>
    <row r="32" spans="1:21" x14ac:dyDescent="0.2">
      <c r="A32" t="s">
        <v>875</v>
      </c>
      <c r="B32" t="s">
        <v>452</v>
      </c>
      <c r="C32" s="25">
        <v>1.7933770680044001</v>
      </c>
      <c r="D32" s="25">
        <v>105.132927671739</v>
      </c>
      <c r="E32" s="25">
        <v>225097.90153797399</v>
      </c>
      <c r="F32" s="25">
        <v>434.75875994128398</v>
      </c>
      <c r="G32" s="25">
        <v>180237</v>
      </c>
      <c r="H32" s="25">
        <v>180273.20820948901</v>
      </c>
      <c r="I32" s="25">
        <v>27.845741565003099</v>
      </c>
      <c r="J32" s="25">
        <v>1883.37958491013</v>
      </c>
      <c r="K32" s="25">
        <v>2011.6983780206101</v>
      </c>
      <c r="L32" s="25">
        <v>5.6040603188334002</v>
      </c>
      <c r="M32" s="25">
        <v>266.13973325642002</v>
      </c>
      <c r="N32" s="25">
        <v>7.76770183337488</v>
      </c>
      <c r="O32" s="25">
        <v>139.64223565015499</v>
      </c>
      <c r="P32" s="25">
        <v>1829.61298981001</v>
      </c>
      <c r="Q32" s="25">
        <v>130498.349722946</v>
      </c>
      <c r="R32" s="25">
        <v>176.23009271937099</v>
      </c>
      <c r="S32" s="25">
        <v>1317.5470808248699</v>
      </c>
      <c r="T32" s="25">
        <v>2.9195885838735398</v>
      </c>
      <c r="U32" s="25">
        <v>129.20678562427099</v>
      </c>
    </row>
    <row r="33" spans="1:21" x14ac:dyDescent="0.2">
      <c r="A33" t="s">
        <v>876</v>
      </c>
      <c r="B33" t="s">
        <v>458</v>
      </c>
      <c r="C33" s="25">
        <v>2.0144483879975299</v>
      </c>
      <c r="D33" s="25">
        <v>140.27511798078399</v>
      </c>
      <c r="E33" s="25">
        <v>229340.79714700399</v>
      </c>
      <c r="F33" s="25">
        <v>423.98344413888998</v>
      </c>
      <c r="G33" s="25">
        <v>181546</v>
      </c>
      <c r="H33" s="25">
        <v>181682.14765849101</v>
      </c>
      <c r="I33" s="25">
        <v>55.275676800717001</v>
      </c>
      <c r="J33" s="25">
        <v>2012.2512924805601</v>
      </c>
      <c r="K33" s="25">
        <v>2230.7681822249601</v>
      </c>
      <c r="L33" s="25">
        <v>5.0186044822221199</v>
      </c>
      <c r="M33" s="25">
        <v>228.326109650467</v>
      </c>
      <c r="N33" s="25">
        <v>7.1453861022677598</v>
      </c>
      <c r="O33" s="25">
        <v>143.72867618942101</v>
      </c>
      <c r="P33" s="25">
        <v>1817.8257781345601</v>
      </c>
      <c r="Q33" s="25">
        <v>129854.206802728</v>
      </c>
      <c r="R33" s="25">
        <v>176.04943514933501</v>
      </c>
      <c r="S33" s="25">
        <v>1382.4157704199499</v>
      </c>
      <c r="T33" s="25">
        <v>3.1072751213921399</v>
      </c>
      <c r="U33" s="25">
        <v>130.28026350178499</v>
      </c>
    </row>
    <row r="34" spans="1:21" x14ac:dyDescent="0.2">
      <c r="A34" t="s">
        <v>878</v>
      </c>
      <c r="B34" t="s">
        <v>472</v>
      </c>
      <c r="C34" s="25">
        <v>2.66528959771493</v>
      </c>
      <c r="D34" s="25">
        <v>114.08890321102901</v>
      </c>
      <c r="E34" s="25">
        <v>254162.68541467201</v>
      </c>
      <c r="F34" s="25">
        <v>312.19790765003899</v>
      </c>
      <c r="G34" s="25">
        <v>182139</v>
      </c>
      <c r="H34" s="25">
        <v>182589.49326880701</v>
      </c>
      <c r="I34" s="25">
        <v>146.75699253373301</v>
      </c>
      <c r="J34" s="25">
        <v>2208.2275336040698</v>
      </c>
      <c r="K34" s="25">
        <v>2368.8725914688698</v>
      </c>
      <c r="L34" s="25">
        <v>5.0471975867654697</v>
      </c>
      <c r="M34" s="25">
        <v>187.51941054272299</v>
      </c>
      <c r="N34" s="25">
        <v>5.8720635304200703</v>
      </c>
      <c r="O34" s="25">
        <v>95.092110531354905</v>
      </c>
      <c r="P34" s="25">
        <v>2013.6744262012101</v>
      </c>
      <c r="Q34" s="25">
        <v>137731.108551374</v>
      </c>
      <c r="R34" s="25">
        <v>193.93279629558199</v>
      </c>
      <c r="S34" s="25">
        <v>1202.2931093488301</v>
      </c>
      <c r="T34" s="25">
        <v>2.8219604489350099</v>
      </c>
      <c r="U34" s="25">
        <v>132.97453794238399</v>
      </c>
    </row>
    <row r="35" spans="1:21" x14ac:dyDescent="0.2">
      <c r="A35" t="s">
        <v>880</v>
      </c>
      <c r="B35" t="s">
        <v>479</v>
      </c>
      <c r="C35" s="25">
        <v>2.7761935573293099</v>
      </c>
      <c r="D35" s="25">
        <v>97.294516634585094</v>
      </c>
      <c r="E35" s="25">
        <v>260457.89755283701</v>
      </c>
      <c r="F35" s="25">
        <v>240.46511713101799</v>
      </c>
      <c r="G35" s="25">
        <v>180978</v>
      </c>
      <c r="H35" s="25">
        <v>181432.91664928201</v>
      </c>
      <c r="I35" s="25">
        <v>179.442213713543</v>
      </c>
      <c r="J35" s="25">
        <v>2072.5727189602499</v>
      </c>
      <c r="K35" s="25">
        <v>2201.2982257141498</v>
      </c>
      <c r="L35" s="25">
        <v>4.9597938084679098</v>
      </c>
      <c r="M35" s="25">
        <v>161.112855661542</v>
      </c>
      <c r="N35" s="25">
        <v>5.3101062675978499</v>
      </c>
      <c r="O35" s="25">
        <v>94.152005041945799</v>
      </c>
      <c r="P35" s="25">
        <v>1999.3575656882799</v>
      </c>
      <c r="Q35" s="25">
        <v>136159.137260622</v>
      </c>
      <c r="R35" s="25">
        <v>196.15212153117301</v>
      </c>
      <c r="S35" s="25">
        <v>1244.9173337729601</v>
      </c>
      <c r="T35" s="25">
        <v>2.8470018841304499</v>
      </c>
      <c r="U35" s="25">
        <v>131.114206848755</v>
      </c>
    </row>
    <row r="36" spans="1:21" x14ac:dyDescent="0.2">
      <c r="A36" t="s">
        <v>882</v>
      </c>
      <c r="B36" t="s">
        <v>488</v>
      </c>
      <c r="C36" s="25">
        <v>2.53392962948192</v>
      </c>
      <c r="D36" s="25">
        <v>91.471196887045807</v>
      </c>
      <c r="E36" s="25">
        <v>253261.61542173399</v>
      </c>
      <c r="F36" s="25">
        <v>214.30379146605401</v>
      </c>
      <c r="G36" s="25">
        <v>183684</v>
      </c>
      <c r="H36" s="25">
        <v>183715.40201909401</v>
      </c>
      <c r="I36" s="25">
        <v>99.743968488476099</v>
      </c>
      <c r="J36" s="25">
        <v>2070.52636369006</v>
      </c>
      <c r="K36" s="25">
        <v>2254.1780200407402</v>
      </c>
      <c r="L36" s="25">
        <v>5.0658085350129696</v>
      </c>
      <c r="M36" s="25">
        <v>151.74969849670899</v>
      </c>
      <c r="N36" s="25">
        <v>5.3451578738202201</v>
      </c>
      <c r="O36" s="25">
        <v>92.076997722935602</v>
      </c>
      <c r="P36" s="25">
        <v>2014.6343116380301</v>
      </c>
      <c r="Q36" s="25">
        <v>141457.017192253</v>
      </c>
      <c r="R36" s="25">
        <v>204.82629289053199</v>
      </c>
      <c r="S36" s="25">
        <v>1273.7241373526599</v>
      </c>
      <c r="T36" s="25">
        <v>2.77265676354678</v>
      </c>
      <c r="U36" s="25">
        <v>138.76257070914301</v>
      </c>
    </row>
    <row r="37" spans="1:21" x14ac:dyDescent="0.2">
      <c r="A37" t="s">
        <v>883</v>
      </c>
      <c r="B37" t="s">
        <v>495</v>
      </c>
      <c r="C37" s="25">
        <v>2.6110132090484601</v>
      </c>
      <c r="D37" s="25">
        <v>94.049116139507902</v>
      </c>
      <c r="E37" s="25">
        <v>254096.20045056901</v>
      </c>
      <c r="F37" s="25">
        <v>219.74310345905999</v>
      </c>
      <c r="G37" s="25">
        <v>182961.17991778001</v>
      </c>
      <c r="H37" s="25">
        <v>185191.50579762299</v>
      </c>
      <c r="I37" s="25">
        <v>109.467167623591</v>
      </c>
      <c r="J37" s="25">
        <v>2100.3533999339002</v>
      </c>
      <c r="K37" s="25">
        <v>2264.7569470988201</v>
      </c>
      <c r="L37" s="25">
        <v>5.0410429115406696</v>
      </c>
      <c r="M37" s="25">
        <v>157.13632322651401</v>
      </c>
      <c r="N37" s="25">
        <v>5.3900399310912599</v>
      </c>
      <c r="O37" s="25">
        <v>87.028291928158694</v>
      </c>
      <c r="P37" s="25">
        <v>2032.02461766125</v>
      </c>
      <c r="Q37" s="25">
        <v>140230.71506015799</v>
      </c>
      <c r="R37" s="25">
        <v>200.594498743223</v>
      </c>
      <c r="S37" s="25">
        <v>1234.60545664085</v>
      </c>
      <c r="T37" s="25">
        <v>2.6804797372886902</v>
      </c>
      <c r="U37" s="25">
        <v>137.91635339393</v>
      </c>
    </row>
    <row r="38" spans="1:21" x14ac:dyDescent="0.2">
      <c r="A38" t="s">
        <v>884</v>
      </c>
      <c r="B38" t="s">
        <v>501</v>
      </c>
      <c r="C38" s="25">
        <v>2.5540465993459001</v>
      </c>
      <c r="D38" s="25">
        <v>88.770798506663098</v>
      </c>
      <c r="E38" s="25">
        <v>259475.82215825701</v>
      </c>
      <c r="F38" s="25">
        <v>232.10376904704401</v>
      </c>
      <c r="G38" s="25">
        <v>182486</v>
      </c>
      <c r="H38" s="25">
        <v>181007.652112974</v>
      </c>
      <c r="I38" s="25">
        <v>130.76829092187401</v>
      </c>
      <c r="J38" s="25">
        <v>2054.4591451205902</v>
      </c>
      <c r="K38" s="25">
        <v>2235.0958148782202</v>
      </c>
      <c r="L38" s="25">
        <v>5.07940130733025</v>
      </c>
      <c r="M38" s="25">
        <v>157.23027526318401</v>
      </c>
      <c r="N38" s="25">
        <v>5.30063376902811</v>
      </c>
      <c r="O38" s="25">
        <v>90.197376843081997</v>
      </c>
      <c r="P38" s="25">
        <v>1983.5100640990199</v>
      </c>
      <c r="Q38" s="25">
        <v>135862.65105932599</v>
      </c>
      <c r="R38" s="25">
        <v>196.660279982557</v>
      </c>
      <c r="S38" s="25">
        <v>1229.2074014990301</v>
      </c>
      <c r="T38" s="25">
        <v>2.65137561608464</v>
      </c>
      <c r="U38" s="25">
        <v>132.57613765775</v>
      </c>
    </row>
    <row r="39" spans="1:21" x14ac:dyDescent="0.2">
      <c r="A39" t="s">
        <v>888</v>
      </c>
      <c r="B39" t="s">
        <v>526</v>
      </c>
      <c r="C39" s="25">
        <v>2.1161244833557502</v>
      </c>
      <c r="D39" s="25">
        <v>82.658454345293904</v>
      </c>
      <c r="E39" s="25">
        <v>244338.690842702</v>
      </c>
      <c r="F39" s="25">
        <v>221.763211079798</v>
      </c>
      <c r="G39" s="25">
        <v>184887</v>
      </c>
      <c r="H39" s="25">
        <v>184974.974464097</v>
      </c>
      <c r="I39" s="25">
        <v>69.534489573537201</v>
      </c>
      <c r="J39" s="25">
        <v>1924.77897244375</v>
      </c>
      <c r="K39" s="25">
        <v>2004.7573917059599</v>
      </c>
      <c r="L39" s="25">
        <v>4.6114680790761096</v>
      </c>
      <c r="M39" s="25">
        <v>130.96949643348501</v>
      </c>
      <c r="N39" s="25">
        <v>5.5985534613293799</v>
      </c>
      <c r="O39" s="25">
        <v>134.413753261408</v>
      </c>
      <c r="P39" s="25">
        <v>1866.33911758668</v>
      </c>
      <c r="Q39" s="25">
        <v>133590.348757492</v>
      </c>
      <c r="R39" s="25">
        <v>180.88625877034201</v>
      </c>
      <c r="S39" s="25">
        <v>1320.6748076886699</v>
      </c>
      <c r="T39" s="25">
        <v>3.1615170564065398</v>
      </c>
      <c r="U39" s="25">
        <v>120.54766130879101</v>
      </c>
    </row>
    <row r="40" spans="1:21" x14ac:dyDescent="0.2">
      <c r="A40" t="s">
        <v>890</v>
      </c>
      <c r="B40" t="s">
        <v>536</v>
      </c>
      <c r="C40" s="25">
        <v>2.6501837064381899</v>
      </c>
      <c r="D40" s="25">
        <v>93.685585865034298</v>
      </c>
      <c r="E40" s="25">
        <v>240438.07035874701</v>
      </c>
      <c r="F40" s="25">
        <v>236.087817969383</v>
      </c>
      <c r="G40" s="25">
        <v>182784</v>
      </c>
      <c r="H40" s="25">
        <v>183309.52672353599</v>
      </c>
      <c r="I40" s="25">
        <v>180.299128787174</v>
      </c>
      <c r="J40" s="25">
        <v>1951.5649075168101</v>
      </c>
      <c r="K40" s="25">
        <v>2135.92845136899</v>
      </c>
      <c r="L40" s="25">
        <v>4.8146662464293302</v>
      </c>
      <c r="M40" s="25">
        <v>170.79342747281399</v>
      </c>
      <c r="N40" s="25">
        <v>5.5554428908648399</v>
      </c>
      <c r="O40" s="25">
        <v>72.816364051825801</v>
      </c>
      <c r="P40" s="25">
        <v>2060.48576793548</v>
      </c>
      <c r="Q40" s="25">
        <v>143767.96581376501</v>
      </c>
      <c r="R40" s="25">
        <v>193.95184746327399</v>
      </c>
      <c r="S40" s="25">
        <v>1242.02813103124</v>
      </c>
      <c r="T40" s="25">
        <v>2.7504867200630501</v>
      </c>
      <c r="U40" s="25">
        <v>144.955568070471</v>
      </c>
    </row>
    <row r="41" spans="1:21" x14ac:dyDescent="0.2">
      <c r="A41" t="s">
        <v>891</v>
      </c>
      <c r="B41" t="s">
        <v>548</v>
      </c>
      <c r="C41" s="25">
        <v>2.0084601183253401</v>
      </c>
      <c r="D41" s="25">
        <v>86.774556710561498</v>
      </c>
      <c r="E41" s="25">
        <v>228908.97751070399</v>
      </c>
      <c r="F41" s="25">
        <v>247.96834621507099</v>
      </c>
      <c r="G41" s="25">
        <v>181643</v>
      </c>
      <c r="H41" s="25">
        <v>181287.60707968401</v>
      </c>
      <c r="I41" s="25">
        <v>42.844820114453</v>
      </c>
      <c r="J41" s="25">
        <v>1644.3793319113799</v>
      </c>
      <c r="K41" s="25">
        <v>1850.59523027461</v>
      </c>
      <c r="L41" s="25">
        <v>4.7870749380051301</v>
      </c>
      <c r="M41" s="25">
        <v>172.256917226779</v>
      </c>
      <c r="N41" s="25">
        <v>6.3736805311626297</v>
      </c>
      <c r="O41" s="25">
        <v>91.859939895732495</v>
      </c>
      <c r="P41" s="25">
        <v>1937.61628397866</v>
      </c>
      <c r="Q41" s="25">
        <v>141133.865959513</v>
      </c>
      <c r="R41" s="25">
        <v>187.79169865258899</v>
      </c>
      <c r="S41" s="25">
        <v>1202.01922768072</v>
      </c>
      <c r="T41" s="25">
        <v>3.1186650014730501</v>
      </c>
      <c r="U41" s="25">
        <v>137.92139486056101</v>
      </c>
    </row>
    <row r="42" spans="1:21" x14ac:dyDescent="0.2">
      <c r="A42" t="s">
        <v>892</v>
      </c>
      <c r="B42" t="s">
        <v>559</v>
      </c>
      <c r="C42" s="25">
        <v>2.2625860188185598</v>
      </c>
      <c r="D42" s="25">
        <v>77.337955397088805</v>
      </c>
      <c r="E42" s="25">
        <v>268459.43778578</v>
      </c>
      <c r="F42" s="25">
        <v>205.04581170408801</v>
      </c>
      <c r="G42" s="25">
        <v>178564.79740525599</v>
      </c>
      <c r="H42" s="25">
        <v>179935.51969004501</v>
      </c>
      <c r="I42" s="25">
        <v>170.39258444151699</v>
      </c>
      <c r="J42" s="25">
        <v>1806.6901949369999</v>
      </c>
      <c r="K42" s="25">
        <v>1935.3005559297001</v>
      </c>
      <c r="L42" s="25">
        <v>4.8166524614797597</v>
      </c>
      <c r="M42" s="25">
        <v>157.33537631693301</v>
      </c>
      <c r="N42" s="25">
        <v>5.27256122892401</v>
      </c>
      <c r="O42" s="25">
        <v>57.849606770705797</v>
      </c>
      <c r="P42" s="25">
        <v>2033.5788000801699</v>
      </c>
      <c r="Q42" s="25">
        <v>143990.75123552801</v>
      </c>
      <c r="R42" s="25">
        <v>204.62795150300701</v>
      </c>
      <c r="S42" s="25">
        <v>1069.90222081347</v>
      </c>
      <c r="T42" s="25">
        <v>2.5647595118769302</v>
      </c>
      <c r="U42" s="25">
        <v>130.805434257993</v>
      </c>
    </row>
    <row r="43" spans="1:21" x14ac:dyDescent="0.2">
      <c r="A43" t="s">
        <v>894</v>
      </c>
      <c r="B43" t="s">
        <v>568</v>
      </c>
      <c r="C43" s="25">
        <v>2.2338911570373901</v>
      </c>
      <c r="D43" s="25">
        <v>77.419806275636304</v>
      </c>
      <c r="E43" s="25">
        <v>269171.35811894102</v>
      </c>
      <c r="F43" s="25">
        <v>201.434325528122</v>
      </c>
      <c r="G43" s="25">
        <v>178589</v>
      </c>
      <c r="H43" s="25">
        <v>180215.02951473501</v>
      </c>
      <c r="I43" s="25">
        <v>159.33966004278801</v>
      </c>
      <c r="J43" s="25">
        <v>1830.3300962876599</v>
      </c>
      <c r="K43" s="25">
        <v>1953.26279703266</v>
      </c>
      <c r="L43" s="25">
        <v>4.79946471515591</v>
      </c>
      <c r="M43" s="25">
        <v>156.33981152043401</v>
      </c>
      <c r="N43" s="25">
        <v>5.08167637566737</v>
      </c>
      <c r="O43" s="25">
        <v>60.0199473417658</v>
      </c>
      <c r="P43" s="25">
        <v>2051.1325822812</v>
      </c>
      <c r="Q43" s="25">
        <v>143394.15438570399</v>
      </c>
      <c r="R43" s="25">
        <v>203.165049346594</v>
      </c>
      <c r="S43" s="25">
        <v>1058.2243799830001</v>
      </c>
      <c r="T43" s="25">
        <v>2.5435132252879602</v>
      </c>
      <c r="U43" s="25">
        <v>130.15100055049399</v>
      </c>
    </row>
    <row r="44" spans="1:21" x14ac:dyDescent="0.2">
      <c r="A44" t="s">
        <v>897</v>
      </c>
      <c r="B44" t="s">
        <v>583</v>
      </c>
      <c r="C44" s="25">
        <v>2.4568687204680701</v>
      </c>
      <c r="D44" s="25">
        <v>146.16039103964701</v>
      </c>
      <c r="E44" s="25">
        <v>240263.71991242201</v>
      </c>
      <c r="F44" s="25">
        <v>366.31576515658702</v>
      </c>
      <c r="G44" s="25">
        <v>183636.85968576799</v>
      </c>
      <c r="H44" s="25">
        <v>184334.397644629</v>
      </c>
      <c r="I44" s="25">
        <v>105.03843008906399</v>
      </c>
      <c r="J44" s="25">
        <v>2046.61818192442</v>
      </c>
      <c r="K44" s="25">
        <v>2232.8129903992899</v>
      </c>
      <c r="L44" s="25">
        <v>4.7275839989256596</v>
      </c>
      <c r="M44" s="25">
        <v>192.53250067475099</v>
      </c>
      <c r="N44" s="25">
        <v>6.1946591397096196</v>
      </c>
      <c r="O44" s="25">
        <v>93.365939895946696</v>
      </c>
      <c r="P44" s="25">
        <v>1965.7197621641899</v>
      </c>
      <c r="Q44" s="25">
        <v>139335.549202986</v>
      </c>
      <c r="R44" s="25">
        <v>190.76827796012799</v>
      </c>
      <c r="S44" s="25">
        <v>1376.3562679593799</v>
      </c>
      <c r="T44" s="25">
        <v>2.2792440522161499</v>
      </c>
      <c r="U44" s="25">
        <v>147.158589747403</v>
      </c>
    </row>
    <row r="45" spans="1:21" x14ac:dyDescent="0.2">
      <c r="A45" t="s">
        <v>898</v>
      </c>
      <c r="B45" t="s">
        <v>591</v>
      </c>
      <c r="C45" s="25">
        <v>2.4695086206807102</v>
      </c>
      <c r="D45" s="25">
        <v>147.79028448811201</v>
      </c>
      <c r="E45" s="25">
        <v>251065.91994263901</v>
      </c>
      <c r="F45" s="25">
        <v>366.36298932613499</v>
      </c>
      <c r="G45" s="25">
        <v>182198</v>
      </c>
      <c r="H45" s="25">
        <v>184829.20113132801</v>
      </c>
      <c r="I45" s="25">
        <v>77.2714697542755</v>
      </c>
      <c r="J45" s="25">
        <v>2066.5507532074498</v>
      </c>
      <c r="K45" s="25">
        <v>2319.2107055137399</v>
      </c>
      <c r="L45" s="25">
        <v>4.64560616016424</v>
      </c>
      <c r="M45" s="25">
        <v>208.049701349153</v>
      </c>
      <c r="N45" s="25">
        <v>6.1715641717304504</v>
      </c>
      <c r="O45" s="25">
        <v>91.454185399962299</v>
      </c>
      <c r="P45" s="25">
        <v>1984.85255175934</v>
      </c>
      <c r="Q45" s="25">
        <v>138241.95335881499</v>
      </c>
      <c r="R45" s="25">
        <v>187.872585224029</v>
      </c>
      <c r="S45" s="25">
        <v>1307.18786028775</v>
      </c>
      <c r="T45" s="25">
        <v>2.1107960378148301</v>
      </c>
      <c r="U45" s="25">
        <v>139.96080220289801</v>
      </c>
    </row>
    <row r="46" spans="1:21" x14ac:dyDescent="0.2">
      <c r="A46" t="s">
        <v>899</v>
      </c>
      <c r="B46" t="s">
        <v>605</v>
      </c>
      <c r="C46" s="25">
        <v>2.30166993405112</v>
      </c>
      <c r="D46" s="25">
        <v>171.318030681442</v>
      </c>
      <c r="E46" s="25">
        <v>245827.66896093599</v>
      </c>
      <c r="F46" s="25">
        <v>432.17654718426502</v>
      </c>
      <c r="G46" s="25">
        <v>180027</v>
      </c>
      <c r="H46" s="25">
        <v>178681.35035959701</v>
      </c>
      <c r="I46" s="25">
        <v>98.599912233911397</v>
      </c>
      <c r="J46" s="25">
        <v>2252.7803344652998</v>
      </c>
      <c r="K46" s="25">
        <v>2459.6224629997701</v>
      </c>
      <c r="L46" s="25">
        <v>4.7729902900668799</v>
      </c>
      <c r="M46" s="25">
        <v>238.721067364173</v>
      </c>
      <c r="N46" s="25">
        <v>6.3148871585477799</v>
      </c>
      <c r="O46" s="25">
        <v>68.185530929512694</v>
      </c>
      <c r="P46" s="25">
        <v>2012.40295831866</v>
      </c>
      <c r="Q46" s="25">
        <v>139816.16234447499</v>
      </c>
      <c r="R46" s="25">
        <v>193.75406367705699</v>
      </c>
      <c r="S46" s="25">
        <v>1174.5279281835701</v>
      </c>
      <c r="T46" s="25">
        <v>2.6717218094673099</v>
      </c>
      <c r="U46" s="25">
        <v>137.438906484603</v>
      </c>
    </row>
    <row r="47" spans="1:21" x14ac:dyDescent="0.2">
      <c r="A47" t="s">
        <v>900</v>
      </c>
      <c r="B47" t="s">
        <v>619</v>
      </c>
      <c r="C47" s="25">
        <v>2.7161729188353401</v>
      </c>
      <c r="D47" s="25">
        <v>165.55977508484801</v>
      </c>
      <c r="E47" s="25">
        <v>257250.21340725099</v>
      </c>
      <c r="F47" s="25">
        <v>460.74196280945301</v>
      </c>
      <c r="G47" s="25">
        <v>181150</v>
      </c>
      <c r="H47" s="25">
        <v>181319.66459505999</v>
      </c>
      <c r="I47" s="25">
        <v>150.02767613655399</v>
      </c>
      <c r="J47" s="25">
        <v>2177.7478877459298</v>
      </c>
      <c r="K47" s="25">
        <v>2407.0637040533502</v>
      </c>
      <c r="L47" s="25">
        <v>4.5975539423269298</v>
      </c>
      <c r="M47" s="25">
        <v>250.849860515562</v>
      </c>
      <c r="N47" s="25">
        <v>6.36378030987765</v>
      </c>
      <c r="O47" s="25">
        <v>86.816940122046304</v>
      </c>
      <c r="P47" s="25">
        <v>1963.37317224548</v>
      </c>
      <c r="Q47" s="25">
        <v>135389.61804471901</v>
      </c>
      <c r="R47" s="25">
        <v>189.831410724595</v>
      </c>
      <c r="S47" s="25">
        <v>1366.4579482259001</v>
      </c>
      <c r="T47" s="25">
        <v>2.3847701170883702</v>
      </c>
      <c r="U47" s="25">
        <v>128.54711801502299</v>
      </c>
    </row>
    <row r="48" spans="1:21" x14ac:dyDescent="0.2">
      <c r="A48" t="s">
        <v>901</v>
      </c>
      <c r="B48" t="s">
        <v>628</v>
      </c>
      <c r="C48" s="25">
        <v>2.5662539718364799</v>
      </c>
      <c r="D48" s="25">
        <v>236.20075573609</v>
      </c>
      <c r="E48" s="25">
        <v>255856.937897681</v>
      </c>
      <c r="F48" s="25">
        <v>629.79574808182394</v>
      </c>
      <c r="G48" s="25">
        <v>179147</v>
      </c>
      <c r="H48" s="25">
        <v>180380.71458173901</v>
      </c>
      <c r="I48" s="25">
        <v>134.04131437512001</v>
      </c>
      <c r="J48" s="25">
        <v>2467.1496086245002</v>
      </c>
      <c r="K48" s="25">
        <v>2603.72727949706</v>
      </c>
      <c r="L48" s="25">
        <v>4.5162979626230904</v>
      </c>
      <c r="M48" s="25">
        <v>315.11785493938999</v>
      </c>
      <c r="N48" s="25">
        <v>6.9314579424787004</v>
      </c>
      <c r="O48" s="25">
        <v>83.241617560818398</v>
      </c>
      <c r="P48" s="25">
        <v>1948.91800350259</v>
      </c>
      <c r="Q48" s="25">
        <v>133425.84142071201</v>
      </c>
      <c r="R48" s="25">
        <v>186.31586200101799</v>
      </c>
      <c r="S48" s="25">
        <v>1335.85455820928</v>
      </c>
      <c r="T48" s="25">
        <v>2.50251990529418</v>
      </c>
      <c r="U48" s="25">
        <v>130.20248709020601</v>
      </c>
    </row>
    <row r="49" spans="1:21" x14ac:dyDescent="0.2">
      <c r="A49" t="s">
        <v>902</v>
      </c>
      <c r="B49" t="s">
        <v>636</v>
      </c>
      <c r="C49" s="25">
        <v>2.67984157606563</v>
      </c>
      <c r="D49" s="25">
        <v>199.77792235697899</v>
      </c>
      <c r="E49" s="25">
        <v>260798.22005722599</v>
      </c>
      <c r="F49" s="25">
        <v>418.80004666758902</v>
      </c>
      <c r="G49" s="25">
        <v>182560.633398798</v>
      </c>
      <c r="H49" s="25">
        <v>182660.75288531999</v>
      </c>
      <c r="I49" s="25">
        <v>119.99997332766701</v>
      </c>
      <c r="J49" s="25">
        <v>2199.1966347521402</v>
      </c>
      <c r="K49" s="25">
        <v>2377.5064424090001</v>
      </c>
      <c r="L49" s="25">
        <v>4.5038355969151098</v>
      </c>
      <c r="M49" s="25">
        <v>250.86486153115399</v>
      </c>
      <c r="N49" s="25">
        <v>6.68349789153533</v>
      </c>
      <c r="O49" s="25">
        <v>88.406338310007101</v>
      </c>
      <c r="P49" s="25">
        <v>1987.53064561427</v>
      </c>
      <c r="Q49" s="25">
        <v>139797.23909345199</v>
      </c>
      <c r="R49" s="25">
        <v>195.11172353698299</v>
      </c>
      <c r="S49" s="25">
        <v>1403.5925143940201</v>
      </c>
      <c r="T49" s="25">
        <v>2.58963445315278</v>
      </c>
      <c r="U49" s="25">
        <v>134.04568938903799</v>
      </c>
    </row>
    <row r="50" spans="1:21" x14ac:dyDescent="0.2">
      <c r="A50" t="s">
        <v>903</v>
      </c>
      <c r="B50" t="s">
        <v>644</v>
      </c>
      <c r="C50" s="25">
        <v>2.4703444190172101</v>
      </c>
      <c r="D50" s="25">
        <v>132.00658142946301</v>
      </c>
      <c r="E50" s="25">
        <v>258827.747712193</v>
      </c>
      <c r="F50" s="25">
        <v>351.49155667094698</v>
      </c>
      <c r="G50" s="25">
        <v>182306</v>
      </c>
      <c r="H50" s="25">
        <v>182070.330872622</v>
      </c>
      <c r="I50" s="25">
        <v>97.679199359913994</v>
      </c>
      <c r="J50" s="25">
        <v>2092.3721548908802</v>
      </c>
      <c r="K50" s="25">
        <v>2221.86990876045</v>
      </c>
      <c r="L50" s="25">
        <v>4.4041760417354201</v>
      </c>
      <c r="M50" s="25">
        <v>199.084655783714</v>
      </c>
      <c r="N50" s="25">
        <v>5.7352908249400203</v>
      </c>
      <c r="O50" s="25">
        <v>85.947155833192696</v>
      </c>
      <c r="P50" s="25">
        <v>1958.04382385897</v>
      </c>
      <c r="Q50" s="25">
        <v>135109.83187708</v>
      </c>
      <c r="R50" s="25">
        <v>189.58643842676099</v>
      </c>
      <c r="S50" s="25">
        <v>1379.64080162451</v>
      </c>
      <c r="T50" s="25">
        <v>2.3064243862603502</v>
      </c>
      <c r="U50" s="25">
        <v>129.931170708607</v>
      </c>
    </row>
    <row r="51" spans="1:21" x14ac:dyDescent="0.2">
      <c r="A51" t="s">
        <v>904</v>
      </c>
      <c r="B51" t="s">
        <v>653</v>
      </c>
      <c r="C51" s="25">
        <v>2.4933479085450001</v>
      </c>
      <c r="D51" s="25">
        <v>130.322115674217</v>
      </c>
      <c r="E51" s="25">
        <v>262501.24511533801</v>
      </c>
      <c r="F51" s="25">
        <v>362.626005197317</v>
      </c>
      <c r="G51" s="25">
        <v>183704</v>
      </c>
      <c r="H51" s="25">
        <v>183720.462585848</v>
      </c>
      <c r="I51" s="25">
        <v>88.503356475056194</v>
      </c>
      <c r="J51" s="25">
        <v>2075.0982536957499</v>
      </c>
      <c r="K51" s="25">
        <v>2252.73867264314</v>
      </c>
      <c r="L51" s="25">
        <v>4.5973403349994504</v>
      </c>
      <c r="M51" s="25">
        <v>200.70981809229201</v>
      </c>
      <c r="N51" s="25">
        <v>5.8113604888791404</v>
      </c>
      <c r="O51" s="25">
        <v>89.616091478539801</v>
      </c>
      <c r="P51" s="25">
        <v>1997.3589351416799</v>
      </c>
      <c r="Q51" s="25">
        <v>137452.74236252299</v>
      </c>
      <c r="R51" s="25">
        <v>189.06717193072799</v>
      </c>
      <c r="S51" s="25">
        <v>1393.1566497417</v>
      </c>
      <c r="T51" s="25">
        <v>2.48791626424181</v>
      </c>
      <c r="U51" s="25">
        <v>134.135444521284</v>
      </c>
    </row>
    <row r="52" spans="1:21" x14ac:dyDescent="0.2">
      <c r="A52" t="s">
        <v>905</v>
      </c>
      <c r="B52" t="s">
        <v>661</v>
      </c>
      <c r="C52" s="25">
        <v>2.3246663437831701</v>
      </c>
      <c r="D52" s="25">
        <v>93.744744516722307</v>
      </c>
      <c r="E52" s="25">
        <v>252590.056164184</v>
      </c>
      <c r="F52" s="25">
        <v>253.910987146482</v>
      </c>
      <c r="G52" s="25">
        <v>180334</v>
      </c>
      <c r="H52" s="25">
        <v>181402.52160288201</v>
      </c>
      <c r="I52" s="25">
        <v>90.421173646688302</v>
      </c>
      <c r="J52" s="25">
        <v>1870.67107552008</v>
      </c>
      <c r="K52" s="25">
        <v>2046.89534286356</v>
      </c>
      <c r="L52" s="25">
        <v>4.33146654686976</v>
      </c>
      <c r="M52" s="25">
        <v>164.52644812874999</v>
      </c>
      <c r="N52" s="25">
        <v>5.1538112355320997</v>
      </c>
      <c r="O52" s="25">
        <v>87.730337522169805</v>
      </c>
      <c r="P52" s="25">
        <v>1926.0217604120601</v>
      </c>
      <c r="Q52" s="25">
        <v>135054.47736957701</v>
      </c>
      <c r="R52" s="25">
        <v>190.059980243952</v>
      </c>
      <c r="S52" s="25">
        <v>1409.23066840969</v>
      </c>
      <c r="T52" s="25">
        <v>2.33841029457865</v>
      </c>
      <c r="U52" s="25">
        <v>130.75449787578799</v>
      </c>
    </row>
    <row r="53" spans="1:21" x14ac:dyDescent="0.2">
      <c r="A53" t="s">
        <v>906</v>
      </c>
      <c r="B53" t="s">
        <v>675</v>
      </c>
      <c r="C53" s="25">
        <v>2.47210012985613</v>
      </c>
      <c r="D53" s="25">
        <v>80.969339141161697</v>
      </c>
      <c r="E53" s="25">
        <v>218188.31950851801</v>
      </c>
      <c r="F53" s="25">
        <v>226.85390935317599</v>
      </c>
      <c r="G53" s="25">
        <v>179300</v>
      </c>
      <c r="H53" s="25">
        <v>179274.364516553</v>
      </c>
      <c r="I53" s="25">
        <v>173.250196506208</v>
      </c>
      <c r="J53" s="25">
        <v>1873.7062648871999</v>
      </c>
      <c r="K53" s="25">
        <v>2018.3467498569401</v>
      </c>
      <c r="L53" s="25">
        <v>4.9225088569207198</v>
      </c>
      <c r="M53" s="25">
        <v>190.015659187426</v>
      </c>
      <c r="N53" s="25">
        <v>5.6344267096612004</v>
      </c>
      <c r="O53" s="25">
        <v>19.127437344759102</v>
      </c>
      <c r="P53" s="25">
        <v>2286.2295517859102</v>
      </c>
      <c r="Q53" s="25">
        <v>154190.38233114401</v>
      </c>
      <c r="R53" s="25">
        <v>194.59159750731999</v>
      </c>
      <c r="S53" s="25">
        <v>940.70911737997699</v>
      </c>
      <c r="T53" s="25">
        <v>2.0875469547318</v>
      </c>
      <c r="U53" s="25">
        <v>156.99005955802301</v>
      </c>
    </row>
    <row r="54" spans="1:21" x14ac:dyDescent="0.2">
      <c r="A54" t="s">
        <v>907</v>
      </c>
      <c r="B54" t="s">
        <v>683</v>
      </c>
      <c r="C54" s="25">
        <v>2.6016597764096701</v>
      </c>
      <c r="D54" s="25">
        <v>92.862030517545904</v>
      </c>
      <c r="E54" s="25">
        <v>231843.713288684</v>
      </c>
      <c r="F54" s="25">
        <v>235.316766600611</v>
      </c>
      <c r="G54" s="25">
        <v>179750</v>
      </c>
      <c r="H54" s="25">
        <v>180391.246779576</v>
      </c>
      <c r="I54" s="25">
        <v>163.06061578090001</v>
      </c>
      <c r="J54" s="25">
        <v>1895.5011494784601</v>
      </c>
      <c r="K54" s="25">
        <v>2096.8955328225302</v>
      </c>
      <c r="L54" s="25">
        <v>4.61912154915027</v>
      </c>
      <c r="M54" s="25">
        <v>190.04442268843599</v>
      </c>
      <c r="N54" s="25">
        <v>5.4342466718385403</v>
      </c>
      <c r="O54" s="25">
        <v>20.758482403599</v>
      </c>
      <c r="P54" s="25">
        <v>2282.6602845207599</v>
      </c>
      <c r="Q54" s="25">
        <v>151607.27364485801</v>
      </c>
      <c r="R54" s="25">
        <v>194.13380210986799</v>
      </c>
      <c r="S54" s="25">
        <v>886.92166316923704</v>
      </c>
      <c r="T54" s="25">
        <v>2.21700241998776</v>
      </c>
      <c r="U54" s="25">
        <v>150.820833475852</v>
      </c>
    </row>
    <row r="55" spans="1:21" x14ac:dyDescent="0.2">
      <c r="A55" t="s">
        <v>908</v>
      </c>
      <c r="B55" t="s">
        <v>697</v>
      </c>
      <c r="C55" s="25">
        <v>1.9613391896279699</v>
      </c>
      <c r="D55" s="25">
        <v>82.235773563035494</v>
      </c>
      <c r="E55" s="25">
        <v>237438.84580180701</v>
      </c>
      <c r="F55" s="25">
        <v>331.07135310498199</v>
      </c>
      <c r="G55" s="25">
        <v>182695</v>
      </c>
      <c r="H55" s="25">
        <v>181437.044079702</v>
      </c>
      <c r="I55" s="25">
        <v>28.9779101153404</v>
      </c>
      <c r="J55" s="25">
        <v>1864.9926288853101</v>
      </c>
      <c r="K55" s="25">
        <v>2011.0892792544701</v>
      </c>
      <c r="L55" s="25">
        <v>5.0409649563035197</v>
      </c>
      <c r="M55" s="25">
        <v>235.501667889088</v>
      </c>
      <c r="N55" s="25">
        <v>6.6809982064131201</v>
      </c>
      <c r="O55" s="25">
        <v>116.389562897928</v>
      </c>
      <c r="P55" s="25">
        <v>1904.1763966502699</v>
      </c>
      <c r="Q55" s="25">
        <v>131833.76421565199</v>
      </c>
      <c r="R55" s="25">
        <v>174.05507005298901</v>
      </c>
      <c r="S55" s="25">
        <v>1349.10534472329</v>
      </c>
      <c r="T55" s="25">
        <v>2.38227537786288</v>
      </c>
      <c r="U55" s="25">
        <v>127.43544824867</v>
      </c>
    </row>
    <row r="56" spans="1:21" x14ac:dyDescent="0.2">
      <c r="A56" t="s">
        <v>912</v>
      </c>
      <c r="B56" t="s">
        <v>712</v>
      </c>
      <c r="C56" s="25">
        <v>2.02797053780428</v>
      </c>
      <c r="D56" s="25">
        <v>74.300055552439204</v>
      </c>
      <c r="E56" s="25">
        <v>260628.67338457299</v>
      </c>
      <c r="F56" s="25">
        <v>192.09838868647199</v>
      </c>
      <c r="G56" s="25">
        <v>180592.958557329</v>
      </c>
      <c r="H56" s="25">
        <v>182886.62552519501</v>
      </c>
      <c r="I56" s="25">
        <v>67.386817565940703</v>
      </c>
      <c r="J56" s="25">
        <v>2164.63093233988</v>
      </c>
      <c r="K56" s="25">
        <v>2308.3956155904898</v>
      </c>
      <c r="L56" s="25">
        <v>4.8268102574961196</v>
      </c>
      <c r="M56" s="25">
        <v>137.41711085822399</v>
      </c>
      <c r="N56" s="25">
        <v>4.6524782396089002</v>
      </c>
      <c r="O56" s="25">
        <v>173.316320984741</v>
      </c>
      <c r="P56" s="25">
        <v>1899.43499022728</v>
      </c>
      <c r="Q56" s="25">
        <v>131584.19766760501</v>
      </c>
      <c r="R56" s="25">
        <v>187.891085332171</v>
      </c>
      <c r="S56" s="25">
        <v>1367.5243017923499</v>
      </c>
      <c r="T56" s="25">
        <v>2.7367014949984001</v>
      </c>
      <c r="U56" s="25">
        <v>118.14647296574</v>
      </c>
    </row>
    <row r="57" spans="1:21" x14ac:dyDescent="0.2">
      <c r="A57" t="s">
        <v>913</v>
      </c>
      <c r="B57" t="s">
        <v>725</v>
      </c>
      <c r="C57" s="25">
        <v>2.4149765980434501</v>
      </c>
      <c r="D57" s="25">
        <v>82.674849043638503</v>
      </c>
      <c r="E57" s="25">
        <v>246492.59894550499</v>
      </c>
      <c r="F57" s="25">
        <v>217.71032553862801</v>
      </c>
      <c r="G57" s="25">
        <v>181112</v>
      </c>
      <c r="H57" s="25">
        <v>181590.41669061899</v>
      </c>
      <c r="I57" s="25">
        <v>118.57215065809299</v>
      </c>
      <c r="J57" s="25">
        <v>1948.39944003549</v>
      </c>
      <c r="K57" s="25">
        <v>2128.4568646913399</v>
      </c>
      <c r="L57" s="25">
        <v>5.1029899043667797</v>
      </c>
      <c r="M57" s="25">
        <v>160.72931593336401</v>
      </c>
      <c r="N57" s="25">
        <v>5.8159069964299599</v>
      </c>
      <c r="O57" s="25">
        <v>78.367706238185704</v>
      </c>
      <c r="P57" s="25">
        <v>2029.0238744061701</v>
      </c>
      <c r="Q57" s="25">
        <v>141303.684111421</v>
      </c>
      <c r="R57" s="25">
        <v>185.04381835465699</v>
      </c>
      <c r="S57" s="25">
        <v>1158.1791686620099</v>
      </c>
      <c r="T57" s="25">
        <v>2.95506826200825</v>
      </c>
      <c r="U57" s="25">
        <v>142.34052260373599</v>
      </c>
    </row>
    <row r="58" spans="1:21" x14ac:dyDescent="0.2">
      <c r="A58" t="s">
        <v>915</v>
      </c>
      <c r="B58" t="s">
        <v>738</v>
      </c>
      <c r="C58" s="25">
        <v>2.4038259880887098</v>
      </c>
      <c r="D58" s="25">
        <v>105.086456998662</v>
      </c>
      <c r="E58" s="25">
        <v>237618.87764903801</v>
      </c>
      <c r="F58" s="25">
        <v>290.89883036569699</v>
      </c>
      <c r="G58" s="25">
        <v>183857.25609573399</v>
      </c>
      <c r="H58" s="25">
        <v>183868.20750355601</v>
      </c>
      <c r="I58" s="25">
        <v>85.069380283236995</v>
      </c>
      <c r="J58" s="25">
        <v>1922.0789610906199</v>
      </c>
      <c r="K58" s="25">
        <v>2112.3331095817398</v>
      </c>
      <c r="L58" s="25">
        <v>4.63852615445251</v>
      </c>
      <c r="M58" s="25">
        <v>182.05845912778199</v>
      </c>
      <c r="N58" s="25">
        <v>6.0286988760504201</v>
      </c>
      <c r="O58" s="25">
        <v>100.016651515524</v>
      </c>
      <c r="P58" s="25">
        <v>1969.57190314282</v>
      </c>
      <c r="Q58" s="25">
        <v>138571.85903258101</v>
      </c>
      <c r="R58" s="25">
        <v>182.21367643039801</v>
      </c>
      <c r="S58" s="25">
        <v>1384.42959020738</v>
      </c>
      <c r="T58" s="25">
        <v>1.8152473870178301</v>
      </c>
      <c r="U58" s="25">
        <v>139.152647635177</v>
      </c>
    </row>
    <row r="59" spans="1:21" x14ac:dyDescent="0.2">
      <c r="A59" t="s">
        <v>916</v>
      </c>
      <c r="B59" t="s">
        <v>746</v>
      </c>
      <c r="C59" s="25">
        <v>2.4229765574892501</v>
      </c>
      <c r="D59" s="25">
        <v>88.868572292723201</v>
      </c>
      <c r="E59" s="25">
        <v>232095.96491549001</v>
      </c>
      <c r="F59" s="25">
        <v>251.83513558313399</v>
      </c>
      <c r="G59" s="25">
        <v>182060.28914168701</v>
      </c>
      <c r="H59" s="25">
        <v>182243.52761388899</v>
      </c>
      <c r="I59" s="25">
        <v>83.3900067093453</v>
      </c>
      <c r="J59" s="25">
        <v>1835.7739700856</v>
      </c>
      <c r="K59" s="25">
        <v>1981.3187017334201</v>
      </c>
      <c r="L59" s="25">
        <v>4.4775332428950101</v>
      </c>
      <c r="M59" s="25">
        <v>170.786464120895</v>
      </c>
      <c r="N59" s="25">
        <v>5.6524219921993701</v>
      </c>
      <c r="O59" s="25">
        <v>99.211852669347905</v>
      </c>
      <c r="P59" s="25">
        <v>1956.7631719614101</v>
      </c>
      <c r="Q59" s="25">
        <v>135623.40368159901</v>
      </c>
      <c r="R59" s="25">
        <v>179.09878921054599</v>
      </c>
      <c r="S59" s="25">
        <v>1346.06595711048</v>
      </c>
      <c r="T59" s="25">
        <v>1.6969293000605301</v>
      </c>
      <c r="U59" s="25">
        <v>138.63215943770399</v>
      </c>
    </row>
    <row r="60" spans="1:21" x14ac:dyDescent="0.2">
      <c r="A60" t="s">
        <v>917</v>
      </c>
      <c r="B60" t="s">
        <v>760</v>
      </c>
      <c r="C60" s="25">
        <v>2.0386422352351898</v>
      </c>
      <c r="D60" s="25">
        <v>65.612544822959407</v>
      </c>
      <c r="E60" s="25">
        <v>228533.44445132901</v>
      </c>
      <c r="F60" s="25">
        <v>299.80062045043002</v>
      </c>
      <c r="G60" s="25">
        <v>181846</v>
      </c>
      <c r="H60" s="25">
        <v>182636.17452252901</v>
      </c>
      <c r="I60" s="25">
        <v>43.380288131334197</v>
      </c>
      <c r="J60" s="25">
        <v>1713.17765358676</v>
      </c>
      <c r="K60" s="25">
        <v>1904.6316464563799</v>
      </c>
      <c r="L60" s="25">
        <v>5.2550433824675702</v>
      </c>
      <c r="M60" s="25">
        <v>258.41152567461597</v>
      </c>
      <c r="N60" s="25">
        <v>6.84938583828154</v>
      </c>
      <c r="O60" s="25">
        <v>122.665333931863</v>
      </c>
      <c r="P60" s="25">
        <v>1904.6864692705999</v>
      </c>
      <c r="Q60" s="25">
        <v>132032.448196713</v>
      </c>
      <c r="R60" s="25">
        <v>175.39937332450901</v>
      </c>
      <c r="S60" s="25">
        <v>1386.95704537906</v>
      </c>
      <c r="T60" s="25">
        <v>2.1921285694915298</v>
      </c>
      <c r="U60" s="25">
        <v>128.440564945185</v>
      </c>
    </row>
    <row r="61" spans="1:21" x14ac:dyDescent="0.2">
      <c r="A61" t="s">
        <v>918</v>
      </c>
      <c r="B61" t="s">
        <v>773</v>
      </c>
      <c r="C61" s="25">
        <v>2.3077069150753799</v>
      </c>
      <c r="D61" s="25">
        <v>85.687372797517895</v>
      </c>
      <c r="E61" s="25">
        <v>265768.37388779799</v>
      </c>
      <c r="F61" s="25">
        <v>217.15488676264201</v>
      </c>
      <c r="G61" s="25">
        <v>181202</v>
      </c>
      <c r="H61" s="25">
        <v>180176.92854433399</v>
      </c>
      <c r="I61" s="25">
        <v>170.211268715773</v>
      </c>
      <c r="J61" s="25">
        <v>1757.45744729798</v>
      </c>
      <c r="K61" s="25">
        <v>1890.0500968188301</v>
      </c>
      <c r="L61" s="25">
        <v>4.6008231965831703</v>
      </c>
      <c r="M61" s="25">
        <v>165.635435078916</v>
      </c>
      <c r="N61" s="25">
        <v>5.0445013749787897</v>
      </c>
      <c r="O61" s="25">
        <v>48.184257676973701</v>
      </c>
      <c r="P61" s="25">
        <v>2096.7363908371499</v>
      </c>
      <c r="Q61" s="25">
        <v>149620.34615203901</v>
      </c>
      <c r="R61" s="25">
        <v>208.58414970436201</v>
      </c>
      <c r="S61" s="25">
        <v>1025.3196578049201</v>
      </c>
      <c r="T61" s="25">
        <v>2.2504327062520999</v>
      </c>
      <c r="U61" s="25">
        <v>140.21262016548101</v>
      </c>
    </row>
    <row r="62" spans="1:21" x14ac:dyDescent="0.2">
      <c r="A62" t="s">
        <v>919</v>
      </c>
      <c r="B62" t="s">
        <v>786</v>
      </c>
      <c r="C62" s="25">
        <v>2.51842856440215</v>
      </c>
      <c r="D62" s="25">
        <v>86.586416507887293</v>
      </c>
      <c r="E62" s="25">
        <v>261838.29446238599</v>
      </c>
      <c r="F62" s="25">
        <v>217.269886309188</v>
      </c>
      <c r="G62" s="25">
        <v>182818.61172045299</v>
      </c>
      <c r="H62" s="25">
        <v>183370.030234292</v>
      </c>
      <c r="I62" s="25">
        <v>79.714660216087793</v>
      </c>
      <c r="J62" s="25">
        <v>2143.03521194021</v>
      </c>
      <c r="K62" s="25">
        <v>2237.43928342343</v>
      </c>
      <c r="L62" s="25">
        <v>5.0106029736560798</v>
      </c>
      <c r="M62" s="25">
        <v>142.80351994309001</v>
      </c>
      <c r="N62" s="25">
        <v>5.4214520602814904</v>
      </c>
      <c r="O62" s="25">
        <v>82.731281824590397</v>
      </c>
      <c r="P62" s="25">
        <v>1960.4268732893399</v>
      </c>
      <c r="Q62" s="25">
        <v>139779.828352137</v>
      </c>
      <c r="R62" s="25">
        <v>201.60345296446701</v>
      </c>
      <c r="S62" s="25">
        <v>1218.0950254378099</v>
      </c>
      <c r="T62" s="25">
        <v>4.2272910387860803</v>
      </c>
      <c r="U62" s="25">
        <v>134.54868509451899</v>
      </c>
    </row>
    <row r="63" spans="1:21" x14ac:dyDescent="0.2">
      <c r="A63" t="s">
        <v>920</v>
      </c>
      <c r="B63" t="s">
        <v>800</v>
      </c>
      <c r="C63" s="25">
        <v>2.3711842050949499</v>
      </c>
      <c r="D63" s="25">
        <v>116.87239915505</v>
      </c>
      <c r="E63" s="25">
        <v>230404.86006929199</v>
      </c>
      <c r="F63" s="25">
        <v>257.83943171774098</v>
      </c>
      <c r="G63" s="25">
        <v>181309.912987035</v>
      </c>
      <c r="H63" s="25">
        <v>180472.00733915099</v>
      </c>
      <c r="I63" s="25">
        <v>96.815311541339</v>
      </c>
      <c r="J63" s="25">
        <v>1935.2097260461401</v>
      </c>
      <c r="K63" s="25">
        <v>2100.14635640505</v>
      </c>
      <c r="L63" s="25">
        <v>4.5001539044144003</v>
      </c>
      <c r="M63" s="25">
        <v>166.13635657606801</v>
      </c>
      <c r="N63" s="25">
        <v>5.4303060762937303</v>
      </c>
      <c r="O63" s="25">
        <v>68.431436863114598</v>
      </c>
      <c r="P63" s="25">
        <v>2083.5801630655101</v>
      </c>
      <c r="Q63" s="25">
        <v>144920.48511807999</v>
      </c>
      <c r="R63" s="25">
        <v>185.838733086377</v>
      </c>
      <c r="S63" s="25">
        <v>1247.6258101575499</v>
      </c>
      <c r="T63" s="25">
        <v>2.3850676526064598</v>
      </c>
      <c r="U63" s="25">
        <v>138.262410522811</v>
      </c>
    </row>
    <row r="64" spans="1:21" x14ac:dyDescent="0.2">
      <c r="A64" t="s">
        <v>929</v>
      </c>
      <c r="B64" t="s">
        <v>816</v>
      </c>
      <c r="C64" s="25">
        <v>2.7795024821041001</v>
      </c>
      <c r="D64" s="25">
        <v>91.8883563960255</v>
      </c>
      <c r="E64" s="25">
        <v>227691.344898879</v>
      </c>
      <c r="F64" s="25">
        <v>253.63574142288101</v>
      </c>
      <c r="G64" s="25">
        <v>180924.043980827</v>
      </c>
      <c r="H64" s="25">
        <v>181598.088142327</v>
      </c>
      <c r="I64" s="25">
        <v>274.14382387388599</v>
      </c>
      <c r="J64" s="25">
        <v>1942.10055449779</v>
      </c>
      <c r="K64" s="25">
        <v>2099.4143651080599</v>
      </c>
      <c r="L64" s="25">
        <v>4.9617046599352301</v>
      </c>
      <c r="M64" s="25">
        <v>169.816405075804</v>
      </c>
      <c r="N64" s="25">
        <v>5.89970944818878</v>
      </c>
      <c r="O64" s="25">
        <v>101.561201506386</v>
      </c>
      <c r="P64" s="25">
        <v>2013.58548104037</v>
      </c>
      <c r="Q64" s="25">
        <v>140302.22188189501</v>
      </c>
      <c r="R64" s="25">
        <v>181.77238450835699</v>
      </c>
      <c r="S64" s="25">
        <v>1294.7076728736199</v>
      </c>
      <c r="T64" s="25">
        <v>2.8739927535880301</v>
      </c>
      <c r="U64" s="25">
        <v>138.592911391374</v>
      </c>
    </row>
    <row r="65" spans="1:21" x14ac:dyDescent="0.2">
      <c r="A65" t="s">
        <v>930</v>
      </c>
      <c r="B65" t="s">
        <v>824</v>
      </c>
      <c r="C65" s="25">
        <v>2.7814212859268501</v>
      </c>
      <c r="D65" s="25">
        <v>152.497136039373</v>
      </c>
      <c r="E65" s="25">
        <v>227837.963324029</v>
      </c>
      <c r="F65" s="25">
        <v>307.43488509459598</v>
      </c>
      <c r="G65" s="25">
        <v>180976</v>
      </c>
      <c r="H65" s="25">
        <v>181404.464581184</v>
      </c>
      <c r="I65" s="25">
        <v>252.53083537480501</v>
      </c>
      <c r="J65" s="25">
        <v>1947.3272252552799</v>
      </c>
      <c r="K65" s="25">
        <v>2127.1650294363399</v>
      </c>
      <c r="L65" s="25">
        <v>4.9638616410603804</v>
      </c>
      <c r="M65" s="25">
        <v>188.09184398215999</v>
      </c>
      <c r="N65" s="25">
        <v>6.1571981233502804</v>
      </c>
      <c r="O65" s="25">
        <v>104.99719185647901</v>
      </c>
      <c r="P65" s="25">
        <v>1985.4089344998999</v>
      </c>
      <c r="Q65" s="25">
        <v>137723.11907043401</v>
      </c>
      <c r="R65" s="25">
        <v>180.720672703654</v>
      </c>
      <c r="S65" s="25">
        <v>1304.8340939603399</v>
      </c>
      <c r="T65" s="25">
        <v>3.0943223093020298</v>
      </c>
      <c r="U65" s="25">
        <v>143.743845169027</v>
      </c>
    </row>
    <row r="66" spans="1:21" x14ac:dyDescent="0.2">
      <c r="A66" t="s">
        <v>935</v>
      </c>
      <c r="B66" t="s">
        <v>828</v>
      </c>
      <c r="C66" s="25">
        <v>2.5726745361598402</v>
      </c>
      <c r="D66" s="25">
        <v>85.597817888352196</v>
      </c>
      <c r="E66" s="25">
        <v>230301.95569189699</v>
      </c>
      <c r="F66" s="25">
        <v>226.88146155301001</v>
      </c>
      <c r="G66" s="25">
        <v>181487</v>
      </c>
      <c r="H66" s="25">
        <v>183223.618960611</v>
      </c>
      <c r="I66" s="25">
        <v>129.19673705205599</v>
      </c>
      <c r="J66" s="25">
        <v>1884.4429387677601</v>
      </c>
      <c r="K66" s="25">
        <v>2068.8381510204599</v>
      </c>
      <c r="L66" s="25">
        <v>4.7818786164711797</v>
      </c>
      <c r="M66" s="25">
        <v>158.88733380088101</v>
      </c>
      <c r="N66" s="25">
        <v>5.5206013755158896</v>
      </c>
      <c r="O66" s="25">
        <v>99.496114173137897</v>
      </c>
      <c r="P66" s="25">
        <v>2022.82836401542</v>
      </c>
      <c r="Q66" s="25">
        <v>140556.749226955</v>
      </c>
      <c r="R66" s="25">
        <v>184.66575501578299</v>
      </c>
      <c r="S66" s="25">
        <v>1325.8273100282199</v>
      </c>
      <c r="T66" s="25">
        <v>2.80975388476178</v>
      </c>
      <c r="U66" s="25">
        <v>146.68077866021</v>
      </c>
    </row>
    <row r="67" spans="1:21" x14ac:dyDescent="0.2">
      <c r="A67" t="s">
        <v>936</v>
      </c>
      <c r="B67" t="s">
        <v>838</v>
      </c>
      <c r="C67" s="25">
        <v>2.4338296327995499</v>
      </c>
      <c r="D67" s="25">
        <v>88.288380967394005</v>
      </c>
      <c r="E67" s="25">
        <v>246644.84839539899</v>
      </c>
      <c r="F67" s="25">
        <v>229.07475844988701</v>
      </c>
      <c r="G67" s="25">
        <v>180683</v>
      </c>
      <c r="H67" s="25">
        <v>180996.292902744</v>
      </c>
      <c r="I67" s="25">
        <v>72.906388175649496</v>
      </c>
      <c r="J67" s="25">
        <v>1926.02740248293</v>
      </c>
      <c r="K67" s="25">
        <v>2064.7547285523901</v>
      </c>
      <c r="L67" s="25">
        <v>3.4066143424153901</v>
      </c>
      <c r="M67" s="25">
        <v>184.56070565240901</v>
      </c>
      <c r="N67" s="25">
        <v>3.96293270249901</v>
      </c>
      <c r="O67" s="25">
        <v>25.293583161395301</v>
      </c>
      <c r="P67" s="25">
        <v>2621.7829560300002</v>
      </c>
      <c r="Q67" s="25">
        <v>154938.755528106</v>
      </c>
      <c r="R67" s="25">
        <v>190.898484698526</v>
      </c>
      <c r="S67" s="25">
        <v>514.20615013343001</v>
      </c>
      <c r="T67" s="25">
        <v>1.1229264733372399</v>
      </c>
      <c r="U67" s="25">
        <v>147.92627379747199</v>
      </c>
    </row>
    <row r="68" spans="1:21" x14ac:dyDescent="0.2">
      <c r="A68" t="s">
        <v>938</v>
      </c>
      <c r="B68" t="s">
        <v>844</v>
      </c>
      <c r="C68" s="25">
        <v>2.3736577698780401</v>
      </c>
      <c r="D68" s="25">
        <v>69.289487337659097</v>
      </c>
      <c r="E68" s="25">
        <v>238983.22468004399</v>
      </c>
      <c r="F68" s="25">
        <v>179.16856146917499</v>
      </c>
      <c r="G68" s="25">
        <v>178044</v>
      </c>
      <c r="H68" s="25">
        <v>178132.03973242801</v>
      </c>
      <c r="I68" s="25">
        <v>97.038084643682097</v>
      </c>
      <c r="J68" s="25">
        <v>1755.1390002881701</v>
      </c>
      <c r="K68" s="25">
        <v>1874.8929172170799</v>
      </c>
      <c r="L68" s="25">
        <v>3.4710637832238098</v>
      </c>
      <c r="M68" s="25">
        <v>158.15165455156799</v>
      </c>
      <c r="N68" s="25">
        <v>3.9485842744929398</v>
      </c>
      <c r="O68" s="25">
        <v>5.2716424696918702</v>
      </c>
      <c r="P68" s="25">
        <v>2555.9951924532902</v>
      </c>
      <c r="Q68" s="25">
        <v>152444.66697271899</v>
      </c>
      <c r="R68" s="25">
        <v>187.744108264858</v>
      </c>
      <c r="S68" s="25">
        <v>515.50321757394397</v>
      </c>
      <c r="T68" s="25">
        <v>1.07182309272901</v>
      </c>
      <c r="U68" s="25">
        <v>152.45663975150299</v>
      </c>
    </row>
    <row r="69" spans="1:21" x14ac:dyDescent="0.2">
      <c r="A69" t="s">
        <v>939</v>
      </c>
      <c r="B69" t="s">
        <v>857</v>
      </c>
      <c r="C69" s="25">
        <v>1.9606295128478199</v>
      </c>
      <c r="D69" s="25">
        <v>92.188082019840905</v>
      </c>
      <c r="E69" s="25">
        <v>252348.00315975599</v>
      </c>
      <c r="F69" s="25">
        <v>305.77418721258499</v>
      </c>
      <c r="G69" s="25">
        <v>181091.339580247</v>
      </c>
      <c r="H69" s="25">
        <v>181145.08472179199</v>
      </c>
      <c r="I69" s="25">
        <v>53.156257384928502</v>
      </c>
      <c r="J69" s="25">
        <v>1962.1264894159399</v>
      </c>
      <c r="K69" s="25">
        <v>2088.5543475875102</v>
      </c>
      <c r="L69" s="25">
        <v>4.4392814534751004</v>
      </c>
      <c r="M69" s="25">
        <v>183.982788390569</v>
      </c>
      <c r="N69" s="25">
        <v>5.37302176132751</v>
      </c>
      <c r="O69" s="25">
        <v>90.567251354664805</v>
      </c>
      <c r="P69" s="25">
        <v>1961.2227862156001</v>
      </c>
      <c r="Q69" s="25">
        <v>135253.41324744199</v>
      </c>
      <c r="R69" s="25">
        <v>184.51730122011799</v>
      </c>
      <c r="S69" s="25">
        <v>1212.63140547441</v>
      </c>
      <c r="T69" s="25">
        <v>1.9138354654301699</v>
      </c>
      <c r="U69" s="25">
        <v>124.631796981617</v>
      </c>
    </row>
    <row r="70" spans="1:21" x14ac:dyDescent="0.2">
      <c r="A70" t="s">
        <v>940</v>
      </c>
      <c r="B70" t="s">
        <v>871</v>
      </c>
      <c r="C70" s="25">
        <v>2.2604504276427901</v>
      </c>
      <c r="D70" s="25">
        <v>93.233048666091307</v>
      </c>
      <c r="E70" s="25">
        <v>252496.496866464</v>
      </c>
      <c r="F70" s="25">
        <v>238.62353236801701</v>
      </c>
      <c r="G70" s="25">
        <v>179772</v>
      </c>
      <c r="H70" s="25">
        <v>179987.62561957701</v>
      </c>
      <c r="I70" s="25">
        <v>97.301063839696496</v>
      </c>
      <c r="J70" s="25">
        <v>1948.8137608879199</v>
      </c>
      <c r="K70" s="25">
        <v>2117.7313629140399</v>
      </c>
      <c r="L70" s="25">
        <v>4.8568382410651703</v>
      </c>
      <c r="M70" s="25">
        <v>152.34101336002399</v>
      </c>
      <c r="N70" s="25">
        <v>5.0677799762977802</v>
      </c>
      <c r="O70" s="25">
        <v>85.844056633131899</v>
      </c>
      <c r="P70" s="25">
        <v>1997.5384400367</v>
      </c>
      <c r="Q70" s="25">
        <v>137266.449232093</v>
      </c>
      <c r="R70" s="25">
        <v>183.61839144116101</v>
      </c>
      <c r="S70" s="25">
        <v>1361.60344947</v>
      </c>
      <c r="T70" s="25">
        <v>2.2334853349324</v>
      </c>
      <c r="U70" s="25">
        <v>128.437179617119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S1a. SIMS Data and Calibrations</vt:lpstr>
      <vt:lpstr>S1b. MI Glass SIMS Data</vt:lpstr>
      <vt:lpstr>S1c. Matrix Glass SIMS Data</vt:lpstr>
      <vt:lpstr>S2a. EPMA MI and Ol Data</vt:lpstr>
      <vt:lpstr>S2b. Matrix Glass EPMA for PEC</vt:lpstr>
      <vt:lpstr>S3a. Ol LA-ICP-MS Prec. and Acc</vt:lpstr>
      <vt:lpstr>S3b. MI LA-ICP-MS Prec. and Acc</vt:lpstr>
      <vt:lpstr>S3c. MI LA-ICP-MS Data</vt:lpstr>
      <vt:lpstr>S3d. Ol LA-ICP-MS Data</vt:lpstr>
      <vt:lpstr>S4. Vanadium OxyBarom</vt:lpstr>
      <vt:lpstr>S5. Thermobar </vt:lpstr>
      <vt:lpstr>S6a. VESIcal Saturation Pressur</vt:lpstr>
      <vt:lpstr>S6b. FI Monte Carlo</vt:lpstr>
      <vt:lpstr>S7a. Tephra XRF</vt:lpstr>
      <vt:lpstr>S7b. Tephra ICP-MS</vt:lpstr>
      <vt:lpstr>S8. MI Data Compiled</vt:lpstr>
      <vt:lpstr>S9a. XH2O Corrections</vt:lpstr>
      <vt:lpstr>S9b. Only Decrepitated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2024-07-04T14:39:13Z</dcterms:modified>
</cp:coreProperties>
</file>