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jects\bast_entlastung\analysis\scenarios\"/>
    </mc:Choice>
  </mc:AlternateContent>
  <bookViews>
    <workbookView xWindow="0" yWindow="0" windowWidth="28800" windowHeight="13530" activeTab="1"/>
  </bookViews>
  <sheets>
    <sheet name="domesticModeChoiceCoef" sheetId="1" r:id="rId1"/>
    <sheet name="ld_mode_choice_analysis" sheetId="2" r:id="rId2"/>
  </sheets>
  <calcPr calcId="162913"/>
</workbook>
</file>

<file path=xl/calcChain.xml><?xml version="1.0" encoding="utf-8"?>
<calcChain xmlns="http://schemas.openxmlformats.org/spreadsheetml/2006/main">
  <c r="C31" i="2" l="1"/>
  <c r="D31" i="2"/>
  <c r="F31" i="2"/>
  <c r="G31" i="2"/>
  <c r="H31" i="2"/>
  <c r="J31" i="2"/>
  <c r="K31" i="2"/>
  <c r="L31" i="2"/>
  <c r="N31" i="2"/>
  <c r="O31" i="2"/>
  <c r="P31" i="2"/>
  <c r="R31" i="2"/>
  <c r="S31" i="2"/>
  <c r="T31" i="2"/>
  <c r="V31" i="2"/>
  <c r="W31" i="2"/>
  <c r="X31" i="2"/>
  <c r="Z31" i="2"/>
  <c r="AA31" i="2"/>
  <c r="AB31" i="2"/>
  <c r="AD31" i="2"/>
  <c r="AE31" i="2"/>
  <c r="AF31" i="2"/>
  <c r="AH31" i="2"/>
  <c r="AI31" i="2"/>
  <c r="AJ31" i="2"/>
  <c r="B31" i="2"/>
  <c r="K30" i="2" l="1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C30" i="2"/>
  <c r="D30" i="2"/>
  <c r="E30" i="2"/>
  <c r="F30" i="2"/>
  <c r="G30" i="2"/>
  <c r="H30" i="2"/>
  <c r="I30" i="2"/>
  <c r="J30" i="2"/>
  <c r="B30" i="2"/>
  <c r="G21" i="2"/>
  <c r="H21" i="2"/>
  <c r="L21" i="2" s="1"/>
  <c r="P21" i="2" s="1"/>
  <c r="T21" i="2" s="1"/>
  <c r="X21" i="2" s="1"/>
  <c r="AB21" i="2" s="1"/>
  <c r="AF21" i="2" s="1"/>
  <c r="AJ21" i="2" s="1"/>
  <c r="I21" i="2"/>
  <c r="K21" i="2"/>
  <c r="O21" i="2" s="1"/>
  <c r="S21" i="2" s="1"/>
  <c r="W21" i="2" s="1"/>
  <c r="AA21" i="2" s="1"/>
  <c r="AE21" i="2" s="1"/>
  <c r="AI21" i="2" s="1"/>
  <c r="M21" i="2"/>
  <c r="Q21" i="2" s="1"/>
  <c r="U21" i="2" s="1"/>
  <c r="Y21" i="2" s="1"/>
  <c r="AC21" i="2" s="1"/>
  <c r="AG21" i="2" s="1"/>
  <c r="AK21" i="2" s="1"/>
  <c r="G22" i="2"/>
  <c r="K22" i="2" s="1"/>
  <c r="O22" i="2" s="1"/>
  <c r="S22" i="2" s="1"/>
  <c r="W22" i="2" s="1"/>
  <c r="AA22" i="2" s="1"/>
  <c r="AE22" i="2" s="1"/>
  <c r="AI22" i="2" s="1"/>
  <c r="H22" i="2"/>
  <c r="L22" i="2" s="1"/>
  <c r="P22" i="2" s="1"/>
  <c r="T22" i="2" s="1"/>
  <c r="X22" i="2" s="1"/>
  <c r="AB22" i="2" s="1"/>
  <c r="AF22" i="2" s="1"/>
  <c r="AJ22" i="2" s="1"/>
  <c r="I22" i="2"/>
  <c r="M22" i="2" s="1"/>
  <c r="Q22" i="2" s="1"/>
  <c r="U22" i="2" s="1"/>
  <c r="Y22" i="2" s="1"/>
  <c r="AC22" i="2" s="1"/>
  <c r="AG22" i="2" s="1"/>
  <c r="AK22" i="2" s="1"/>
  <c r="G23" i="2"/>
  <c r="K23" i="2" s="1"/>
  <c r="O23" i="2" s="1"/>
  <c r="S23" i="2" s="1"/>
  <c r="W23" i="2" s="1"/>
  <c r="AA23" i="2" s="1"/>
  <c r="AE23" i="2" s="1"/>
  <c r="AI23" i="2" s="1"/>
  <c r="H23" i="2"/>
  <c r="L23" i="2" s="1"/>
  <c r="P23" i="2" s="1"/>
  <c r="T23" i="2" s="1"/>
  <c r="X23" i="2" s="1"/>
  <c r="AB23" i="2" s="1"/>
  <c r="AF23" i="2" s="1"/>
  <c r="AJ23" i="2" s="1"/>
  <c r="I23" i="2"/>
  <c r="M23" i="2" s="1"/>
  <c r="Q23" i="2" s="1"/>
  <c r="U23" i="2" s="1"/>
  <c r="Y23" i="2" s="1"/>
  <c r="AC23" i="2" s="1"/>
  <c r="AG23" i="2" s="1"/>
  <c r="AK23" i="2" s="1"/>
  <c r="G24" i="2"/>
  <c r="K24" i="2" s="1"/>
  <c r="O24" i="2" s="1"/>
  <c r="S24" i="2" s="1"/>
  <c r="W24" i="2" s="1"/>
  <c r="AA24" i="2" s="1"/>
  <c r="AE24" i="2" s="1"/>
  <c r="AI24" i="2" s="1"/>
  <c r="H24" i="2"/>
  <c r="L24" i="2" s="1"/>
  <c r="P24" i="2" s="1"/>
  <c r="T24" i="2" s="1"/>
  <c r="X24" i="2" s="1"/>
  <c r="AB24" i="2" s="1"/>
  <c r="AF24" i="2" s="1"/>
  <c r="AJ24" i="2" s="1"/>
  <c r="I24" i="2"/>
  <c r="M24" i="2" s="1"/>
  <c r="Q24" i="2" s="1"/>
  <c r="U24" i="2" s="1"/>
  <c r="Y24" i="2" s="1"/>
  <c r="AC24" i="2" s="1"/>
  <c r="AG24" i="2" s="1"/>
  <c r="AK24" i="2" s="1"/>
  <c r="J24" i="2"/>
  <c r="N24" i="2" s="1"/>
  <c r="R24" i="2" s="1"/>
  <c r="V24" i="2" s="1"/>
  <c r="Z24" i="2" s="1"/>
  <c r="AD24" i="2" s="1"/>
  <c r="AH24" i="2" s="1"/>
  <c r="G25" i="2"/>
  <c r="K25" i="2" s="1"/>
  <c r="O25" i="2" s="1"/>
  <c r="S25" i="2" s="1"/>
  <c r="W25" i="2" s="1"/>
  <c r="AA25" i="2" s="1"/>
  <c r="AE25" i="2" s="1"/>
  <c r="AI25" i="2" s="1"/>
  <c r="H25" i="2"/>
  <c r="L25" i="2" s="1"/>
  <c r="P25" i="2" s="1"/>
  <c r="T25" i="2" s="1"/>
  <c r="X25" i="2" s="1"/>
  <c r="AB25" i="2" s="1"/>
  <c r="AF25" i="2" s="1"/>
  <c r="AJ25" i="2" s="1"/>
  <c r="I25" i="2"/>
  <c r="M25" i="2" s="1"/>
  <c r="Q25" i="2" s="1"/>
  <c r="U25" i="2" s="1"/>
  <c r="Y25" i="2" s="1"/>
  <c r="AC25" i="2" s="1"/>
  <c r="AG25" i="2" s="1"/>
  <c r="AK25" i="2" s="1"/>
  <c r="F22" i="2"/>
  <c r="J22" i="2" s="1"/>
  <c r="N22" i="2" s="1"/>
  <c r="R22" i="2" s="1"/>
  <c r="V22" i="2" s="1"/>
  <c r="Z22" i="2" s="1"/>
  <c r="AD22" i="2" s="1"/>
  <c r="AH22" i="2" s="1"/>
  <c r="F23" i="2"/>
  <c r="J23" i="2" s="1"/>
  <c r="N23" i="2" s="1"/>
  <c r="R23" i="2" s="1"/>
  <c r="V23" i="2" s="1"/>
  <c r="Z23" i="2" s="1"/>
  <c r="AD23" i="2" s="1"/>
  <c r="AH23" i="2" s="1"/>
  <c r="F24" i="2"/>
  <c r="F21" i="2"/>
  <c r="J21" i="2" s="1"/>
  <c r="N21" i="2" s="1"/>
  <c r="R21" i="2" s="1"/>
  <c r="V21" i="2" s="1"/>
  <c r="Z21" i="2" s="1"/>
  <c r="AD21" i="2" s="1"/>
  <c r="AH21" i="2" s="1"/>
  <c r="C26" i="2"/>
  <c r="C32" i="2" s="1"/>
  <c r="C33" i="2" s="1"/>
  <c r="C34" i="2" s="1"/>
  <c r="D26" i="2"/>
  <c r="D32" i="2" s="1"/>
  <c r="D33" i="2" s="1"/>
  <c r="D34" i="2" s="1"/>
  <c r="E26" i="2"/>
  <c r="B26" i="2"/>
  <c r="B32" i="2" s="1"/>
  <c r="B33" i="2" s="1"/>
  <c r="B34" i="2" s="1"/>
  <c r="B25" i="2"/>
  <c r="F25" i="2" s="1"/>
  <c r="J25" i="2" s="1"/>
  <c r="N25" i="2" s="1"/>
  <c r="R25" i="2" s="1"/>
  <c r="V25" i="2" s="1"/>
  <c r="Z25" i="2" s="1"/>
  <c r="AD25" i="2" s="1"/>
  <c r="AH25" i="2" s="1"/>
  <c r="I26" i="2" l="1"/>
  <c r="I31" i="2" s="1"/>
  <c r="I32" i="2" s="1"/>
  <c r="I33" i="2" s="1"/>
  <c r="I34" i="2" s="1"/>
  <c r="E31" i="2"/>
  <c r="H26" i="2"/>
  <c r="L26" i="2" s="1"/>
  <c r="H32" i="2"/>
  <c r="H33" i="2" s="1"/>
  <c r="H34" i="2" s="1"/>
  <c r="F26" i="2"/>
  <c r="E32" i="2"/>
  <c r="E33" i="2" s="1"/>
  <c r="E34" i="2" s="1"/>
  <c r="E35" i="2" s="1"/>
  <c r="E39" i="2" s="1"/>
  <c r="G26" i="2"/>
  <c r="M26" i="2" l="1"/>
  <c r="M31" i="2" s="1"/>
  <c r="P26" i="2"/>
  <c r="L32" i="2"/>
  <c r="L33" i="2" s="1"/>
  <c r="L34" i="2" s="1"/>
  <c r="J26" i="2"/>
  <c r="F32" i="2"/>
  <c r="F33" i="2" s="1"/>
  <c r="F34" i="2" s="1"/>
  <c r="B35" i="2"/>
  <c r="B39" i="2" s="1"/>
  <c r="C35" i="2"/>
  <c r="C39" i="2" s="1"/>
  <c r="D35" i="2"/>
  <c r="D39" i="2" s="1"/>
  <c r="Q26" i="2"/>
  <c r="Q31" i="2" s="1"/>
  <c r="M32" i="2"/>
  <c r="M33" i="2" s="1"/>
  <c r="M34" i="2" s="1"/>
  <c r="G32" i="2"/>
  <c r="G33" i="2" s="1"/>
  <c r="G34" i="2" s="1"/>
  <c r="K26" i="2"/>
  <c r="T26" i="2" l="1"/>
  <c r="P32" i="2"/>
  <c r="P33" i="2" s="1"/>
  <c r="P34" i="2" s="1"/>
  <c r="N26" i="2"/>
  <c r="J32" i="2"/>
  <c r="J33" i="2" s="1"/>
  <c r="J34" i="2" s="1"/>
  <c r="U26" i="2"/>
  <c r="U31" i="2" s="1"/>
  <c r="Q32" i="2"/>
  <c r="Q33" i="2" s="1"/>
  <c r="Q34" i="2" s="1"/>
  <c r="O26" i="2"/>
  <c r="K32" i="2"/>
  <c r="K33" i="2" s="1"/>
  <c r="K34" i="2" s="1"/>
  <c r="G35" i="2"/>
  <c r="C40" i="2" s="1"/>
  <c r="I35" i="2"/>
  <c r="E40" i="2" s="1"/>
  <c r="H35" i="2"/>
  <c r="D40" i="2" s="1"/>
  <c r="F35" i="2"/>
  <c r="B40" i="2" s="1"/>
  <c r="X26" i="2" l="1"/>
  <c r="T32" i="2"/>
  <c r="T33" i="2" s="1"/>
  <c r="T34" i="2" s="1"/>
  <c r="R26" i="2"/>
  <c r="N32" i="2"/>
  <c r="N33" i="2" s="1"/>
  <c r="N34" i="2" s="1"/>
  <c r="Y26" i="2"/>
  <c r="Y31" i="2" s="1"/>
  <c r="U32" i="2"/>
  <c r="U33" i="2" s="1"/>
  <c r="U34" i="2" s="1"/>
  <c r="L35" i="2"/>
  <c r="D41" i="2" s="1"/>
  <c r="M35" i="2"/>
  <c r="E41" i="2" s="1"/>
  <c r="J35" i="2"/>
  <c r="B41" i="2" s="1"/>
  <c r="K35" i="2"/>
  <c r="C41" i="2" s="1"/>
  <c r="S26" i="2"/>
  <c r="O32" i="2"/>
  <c r="O33" i="2" s="1"/>
  <c r="O34" i="2" s="1"/>
  <c r="AB26" i="2" l="1"/>
  <c r="X32" i="2"/>
  <c r="X33" i="2" s="1"/>
  <c r="X34" i="2" s="1"/>
  <c r="V26" i="2"/>
  <c r="R32" i="2"/>
  <c r="R33" i="2" s="1"/>
  <c r="R34" i="2" s="1"/>
  <c r="AC26" i="2"/>
  <c r="AC31" i="2" s="1"/>
  <c r="Y32" i="2"/>
  <c r="Y33" i="2" s="1"/>
  <c r="Y34" i="2" s="1"/>
  <c r="P35" i="2"/>
  <c r="D44" i="2" s="1"/>
  <c r="O35" i="2"/>
  <c r="C44" i="2" s="1"/>
  <c r="N35" i="2"/>
  <c r="B44" i="2" s="1"/>
  <c r="Q35" i="2"/>
  <c r="E44" i="2" s="1"/>
  <c r="W26" i="2"/>
  <c r="S32" i="2"/>
  <c r="S33" i="2" s="1"/>
  <c r="S34" i="2" s="1"/>
  <c r="AF26" i="2" l="1"/>
  <c r="AB32" i="2"/>
  <c r="AB33" i="2" s="1"/>
  <c r="AB34" i="2" s="1"/>
  <c r="Z26" i="2"/>
  <c r="V32" i="2"/>
  <c r="V33" i="2" s="1"/>
  <c r="V34" i="2" s="1"/>
  <c r="AG26" i="2"/>
  <c r="AG31" i="2" s="1"/>
  <c r="AC32" i="2"/>
  <c r="AC33" i="2" s="1"/>
  <c r="AC34" i="2" s="1"/>
  <c r="S35" i="2"/>
  <c r="C45" i="2" s="1"/>
  <c r="T35" i="2"/>
  <c r="D45" i="2" s="1"/>
  <c r="U35" i="2"/>
  <c r="E45" i="2" s="1"/>
  <c r="R35" i="2"/>
  <c r="B45" i="2" s="1"/>
  <c r="AA26" i="2"/>
  <c r="W32" i="2"/>
  <c r="W33" i="2" s="1"/>
  <c r="W34" i="2" s="1"/>
  <c r="AJ26" i="2" l="1"/>
  <c r="AJ32" i="2" s="1"/>
  <c r="AJ33" i="2" s="1"/>
  <c r="AJ34" i="2" s="1"/>
  <c r="AF32" i="2"/>
  <c r="AF33" i="2" s="1"/>
  <c r="AF34" i="2" s="1"/>
  <c r="AD26" i="2"/>
  <c r="Z32" i="2"/>
  <c r="Z33" i="2" s="1"/>
  <c r="Z34" i="2" s="1"/>
  <c r="AK26" i="2"/>
  <c r="AG32" i="2"/>
  <c r="AG33" i="2" s="1"/>
  <c r="AG34" i="2" s="1"/>
  <c r="V35" i="2"/>
  <c r="B46" i="2" s="1"/>
  <c r="Y35" i="2"/>
  <c r="E46" i="2" s="1"/>
  <c r="W35" i="2"/>
  <c r="C46" i="2" s="1"/>
  <c r="X35" i="2"/>
  <c r="D46" i="2" s="1"/>
  <c r="AE26" i="2"/>
  <c r="AA32" i="2"/>
  <c r="AA33" i="2" s="1"/>
  <c r="AA34" i="2" s="1"/>
  <c r="AK31" i="2" l="1"/>
  <c r="AK32" i="2" s="1"/>
  <c r="AK33" i="2" s="1"/>
  <c r="AK34" i="2" s="1"/>
  <c r="AH26" i="2"/>
  <c r="AH32" i="2" s="1"/>
  <c r="AH33" i="2" s="1"/>
  <c r="AH34" i="2" s="1"/>
  <c r="AD32" i="2"/>
  <c r="AD33" i="2" s="1"/>
  <c r="AD34" i="2" s="1"/>
  <c r="AA35" i="2"/>
  <c r="Z35" i="2"/>
  <c r="AC35" i="2"/>
  <c r="AB35" i="2"/>
  <c r="AI26" i="2"/>
  <c r="AI32" i="2" s="1"/>
  <c r="AI33" i="2" s="1"/>
  <c r="AI34" i="2" s="1"/>
  <c r="AE32" i="2"/>
  <c r="AE33" i="2" s="1"/>
  <c r="AE34" i="2" s="1"/>
  <c r="AI35" i="2" l="1"/>
  <c r="AJ35" i="2"/>
  <c r="AK35" i="2"/>
  <c r="AH35" i="2"/>
  <c r="AD35" i="2"/>
  <c r="AE35" i="2"/>
  <c r="AF35" i="2"/>
  <c r="AG35" i="2"/>
</calcChain>
</file>

<file path=xl/sharedStrings.xml><?xml version="1.0" encoding="utf-8"?>
<sst xmlns="http://schemas.openxmlformats.org/spreadsheetml/2006/main" count="145" uniqueCount="79">
  <si>
    <t>variable</t>
  </si>
  <si>
    <t>auto.private.daytrip</t>
  </si>
  <si>
    <t>air.private.daytrip</t>
  </si>
  <si>
    <t>bus.private.daytrip</t>
  </si>
  <si>
    <t>rail.private.daytrip</t>
  </si>
  <si>
    <t>auto.business.daytrip</t>
  </si>
  <si>
    <t>air.business.daytrip</t>
  </si>
  <si>
    <t>bus.business.daytrip</t>
  </si>
  <si>
    <t>rail.business.daytrip</t>
  </si>
  <si>
    <t>auto.leisure.daytrip</t>
  </si>
  <si>
    <t>air.leisure.daytrip</t>
  </si>
  <si>
    <t>bus.leisure.daytrip</t>
  </si>
  <si>
    <t>rail.leisure.daytrip</t>
  </si>
  <si>
    <t>auto.private.overnight</t>
  </si>
  <si>
    <t>air.private.overnight</t>
  </si>
  <si>
    <t>bus.private.overnight</t>
  </si>
  <si>
    <t>rail.private.overnight</t>
  </si>
  <si>
    <t>auto.business.overnight</t>
  </si>
  <si>
    <t>air.business.overnight</t>
  </si>
  <si>
    <t>bus.business.overnight</t>
  </si>
  <si>
    <t>rail.business.overnight</t>
  </si>
  <si>
    <t>auto.leisure.overnight</t>
  </si>
  <si>
    <t>air.leisure.overnight</t>
  </si>
  <si>
    <t>bus.leisure.overnight</t>
  </si>
  <si>
    <t>rail.leisure.overnight</t>
  </si>
  <si>
    <t>auto.private.away</t>
  </si>
  <si>
    <t>air.private.away</t>
  </si>
  <si>
    <t>bus.private.away</t>
  </si>
  <si>
    <t>rail.private.away</t>
  </si>
  <si>
    <t>auto.business.away</t>
  </si>
  <si>
    <t>air.business.away</t>
  </si>
  <si>
    <t>bus.business.away</t>
  </si>
  <si>
    <t>rail.business.away</t>
  </si>
  <si>
    <t>auto.leisure.away</t>
  </si>
  <si>
    <t>air.leisure.away</t>
  </si>
  <si>
    <t>bus.leisure.away</t>
  </si>
  <si>
    <t>rail.leisure.away</t>
  </si>
  <si>
    <t>intercept</t>
  </si>
  <si>
    <t>isMale</t>
  </si>
  <si>
    <t>isStudent</t>
  </si>
  <si>
    <t>isEmployed</t>
  </si>
  <si>
    <t>isHhSize1</t>
  </si>
  <si>
    <t>isHhSize2</t>
  </si>
  <si>
    <t>isHhSize3</t>
  </si>
  <si>
    <t>isHhSize4+</t>
  </si>
  <si>
    <t>isBelow18</t>
  </si>
  <si>
    <t>isBetween18and39</t>
  </si>
  <si>
    <t>isBetween40and59</t>
  </si>
  <si>
    <t>isOver60</t>
  </si>
  <si>
    <t>isLowEconomicStatus</t>
  </si>
  <si>
    <t>isVeryLowEconomicStatus</t>
  </si>
  <si>
    <t>isHighEconomicStatus</t>
  </si>
  <si>
    <t>isVeryHighEconomicStatus</t>
  </si>
  <si>
    <t>impedance</t>
  </si>
  <si>
    <t>vot</t>
  </si>
  <si>
    <t>alpha</t>
  </si>
  <si>
    <t>k_calibration</t>
  </si>
  <si>
    <t>in_veh_time</t>
  </si>
  <si>
    <t>cost</t>
  </si>
  <si>
    <t>waiting_time</t>
  </si>
  <si>
    <t>access_time</t>
  </si>
  <si>
    <t>egress_time</t>
  </si>
  <si>
    <t>auto</t>
  </si>
  <si>
    <t>air</t>
  </si>
  <si>
    <t>bus</t>
  </si>
  <si>
    <t>rail</t>
  </si>
  <si>
    <t>total_time</t>
  </si>
  <si>
    <t>value</t>
  </si>
  <si>
    <t>part_1</t>
  </si>
  <si>
    <t>part_2</t>
  </si>
  <si>
    <t>utility</t>
  </si>
  <si>
    <t>probability</t>
  </si>
  <si>
    <t>exp(utility)</t>
  </si>
  <si>
    <t>daytrip</t>
  </si>
  <si>
    <t>private</t>
  </si>
  <si>
    <t>business</t>
  </si>
  <si>
    <t>leisure</t>
  </si>
  <si>
    <t>overnight</t>
  </si>
  <si>
    <t>Utility = a + b x1 + c x2 + … + beta * impedance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</si>
</sst>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8"/>
      <color theme="3"/>
      <name val="Calibri Light"/>
      <family val="2"/>
      <charset val="1"/>
      <scheme val="major"/>
    </font>
    <font>
      <b/>
      <sz val="15"/>
      <color theme="3"/>
      <name val="Calibri"/>
      <family val="2"/>
      <charset val="1"/>
      <scheme val="minor"/>
    </font>
    <font>
      <b/>
      <sz val="13"/>
      <color theme="3"/>
      <name val="Calibri"/>
      <family val="2"/>
      <charset val="1"/>
      <scheme val="minor"/>
    </font>
    <font>
      <b/>
      <sz val="11"/>
      <color theme="3"/>
      <name val="Calibri"/>
      <family val="2"/>
      <charset val="1"/>
      <scheme val="minor"/>
    </font>
    <font>
      <sz val="11"/>
      <color rgb="FF006100"/>
      <name val="Calibri"/>
      <family val="2"/>
      <charset val="1"/>
      <scheme val="minor"/>
    </font>
    <font>
      <sz val="11"/>
      <color rgb="FF9C0006"/>
      <name val="Calibri"/>
      <family val="2"/>
      <charset val="1"/>
      <scheme val="minor"/>
    </font>
    <font>
      <sz val="11"/>
      <color rgb="FF9C6500"/>
      <name val="Calibri"/>
      <family val="2"/>
      <charset val="1"/>
      <scheme val="minor"/>
    </font>
    <font>
      <sz val="11"/>
      <color rgb="FF3F3F76"/>
      <name val="Calibri"/>
      <family val="2"/>
      <charset val="1"/>
      <scheme val="minor"/>
    </font>
    <font>
      <b/>
      <sz val="11"/>
      <color rgb="FF3F3F3F"/>
      <name val="Calibri"/>
      <family val="2"/>
      <charset val="1"/>
      <scheme val="minor"/>
    </font>
    <font>
      <b/>
      <sz val="11"/>
      <color rgb="FFFA7D00"/>
      <name val="Calibri"/>
      <family val="2"/>
      <charset val="1"/>
      <scheme val="minor"/>
    </font>
    <font>
      <sz val="11"/>
      <color rgb="FFFA7D00"/>
      <name val="Calibri"/>
      <family val="2"/>
      <charset val="1"/>
      <scheme val="minor"/>
    </font>
    <font>
      <b/>
      <sz val="11"/>
      <color theme="0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  <font>
      <i/>
      <sz val="11"/>
      <color rgb="FF7F7F7F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  <font>
      <sz val="11"/>
      <color theme="2" tint="-9.9978637043366805E-2"/>
      <name val="Calibri"/>
      <family val="2"/>
      <charset val="1"/>
      <scheme val="minor"/>
    </font>
    <font>
      <sz val="11"/>
      <color rgb="FF00000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">
    <xf numFmtId="0" fontId="0" fillId="0" borderId="0" xfId="0"/>
    <xf numFmtId="0" fontId="18" fillId="0" borderId="0" xfId="0" applyFont="1"/>
    <xf numFmtId="0" fontId="9" fillId="5" borderId="4" xfId="10"/>
    <xf numFmtId="0" fontId="0" fillId="0" borderId="0" xfId="0" applyAlignment="1">
      <alignment wrapText="1"/>
    </xf>
    <xf numFmtId="9" fontId="0" fillId="0" borderId="0" xfId="1" applyFont="1"/>
    <xf numFmtId="0" fontId="0" fillId="0" borderId="0" xfId="0" applyFont="1" applyAlignment="1">
      <alignment wrapText="1"/>
    </xf>
    <xf numFmtId="0" fontId="0" fillId="33" borderId="0" xfId="0" applyFill="1"/>
    <xf numFmtId="0" fontId="0" fillId="33" borderId="0" xfId="0" applyFill="1" applyAlignment="1">
      <alignment wrapText="1"/>
    </xf>
    <xf numFmtId="0" fontId="0" fillId="34" borderId="0" xfId="0" applyFill="1"/>
    <xf numFmtId="0" fontId="0" fillId="35" borderId="0" xfId="0" applyFill="1"/>
    <xf numFmtId="0" fontId="19" fillId="0" borderId="0" xfId="0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Daytrip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ld_mode_choice_analysis!$B$38</c:f>
              <c:strCache>
                <c:ptCount val="1"/>
                <c:pt idx="0">
                  <c:v>auto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ld_mode_choice_analysis!$A$39:$A$41</c:f>
              <c:strCache>
                <c:ptCount val="3"/>
                <c:pt idx="0">
                  <c:v>private</c:v>
                </c:pt>
                <c:pt idx="1">
                  <c:v>business</c:v>
                </c:pt>
                <c:pt idx="2">
                  <c:v>leisure</c:v>
                </c:pt>
              </c:strCache>
            </c:strRef>
          </c:cat>
          <c:val>
            <c:numRef>
              <c:f>ld_mode_choice_analysis!$B$39:$B$41</c:f>
              <c:numCache>
                <c:formatCode>0%</c:formatCode>
                <c:ptCount val="3"/>
                <c:pt idx="0">
                  <c:v>0.73012931720052521</c:v>
                </c:pt>
                <c:pt idx="1">
                  <c:v>0.24722648510926576</c:v>
                </c:pt>
                <c:pt idx="2">
                  <c:v>0.86281261011519195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92-4E21-A8AD-FD709E819011}"/>
            </c:ext>
          </c:extLst>
        </c:ser>
        <c:ser>
          <c:idx val="1"/>
          <c:order val="1"/>
          <c:tx>
            <c:strRef>
              <c:f>ld_mode_choice_analysis!$C$38</c:f>
              <c:strCache>
                <c:ptCount val="1"/>
                <c:pt idx="0">
                  <c:v>air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ld_mode_choice_analysis!$A$39:$A$41</c:f>
              <c:strCache>
                <c:ptCount val="3"/>
                <c:pt idx="0">
                  <c:v>private</c:v>
                </c:pt>
                <c:pt idx="1">
                  <c:v>business</c:v>
                </c:pt>
                <c:pt idx="2">
                  <c:v>leisure</c:v>
                </c:pt>
              </c:strCache>
            </c:strRef>
          </c:cat>
          <c:val>
            <c:numRef>
              <c:f>ld_mode_choice_analysis!$C$39:$C$41</c:f>
              <c:numCache>
                <c:formatCode>0%</c:formatCode>
                <c:ptCount val="3"/>
                <c:pt idx="0">
                  <c:v>2.7951348809633181E-2</c:v>
                </c:pt>
                <c:pt idx="1">
                  <c:v>3.2207289856926876E-3</c:v>
                </c:pt>
                <c:pt idx="2">
                  <c:v>1.307916366832961E-3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92-4E21-A8AD-FD709E819011}"/>
            </c:ext>
          </c:extLst>
        </c:ser>
        <c:ser>
          <c:idx val="2"/>
          <c:order val="2"/>
          <c:tx>
            <c:strRef>
              <c:f>ld_mode_choice_analysis!$D$38</c:f>
              <c:strCache>
                <c:ptCount val="1"/>
                <c:pt idx="0">
                  <c:v>bus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ld_mode_choice_analysis!$A$39:$A$41</c:f>
              <c:strCache>
                <c:ptCount val="3"/>
                <c:pt idx="0">
                  <c:v>private</c:v>
                </c:pt>
                <c:pt idx="1">
                  <c:v>business</c:v>
                </c:pt>
                <c:pt idx="2">
                  <c:v>leisure</c:v>
                </c:pt>
              </c:strCache>
            </c:strRef>
          </c:cat>
          <c:val>
            <c:numRef>
              <c:f>ld_mode_choice_analysis!$D$39:$D$41</c:f>
              <c:numCache>
                <c:formatCode>0%</c:formatCode>
                <c:ptCount val="3"/>
                <c:pt idx="0">
                  <c:v>3.0785239329203747E-3</c:v>
                </c:pt>
                <c:pt idx="1">
                  <c:v>2.4727932033818279E-3</c:v>
                </c:pt>
                <c:pt idx="2">
                  <c:v>2.5997623769485282E-2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92-4E21-A8AD-FD709E819011}"/>
            </c:ext>
          </c:extLst>
        </c:ser>
        <c:ser>
          <c:idx val="3"/>
          <c:order val="3"/>
          <c:tx>
            <c:strRef>
              <c:f>ld_mode_choice_analysis!$E$38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ld_mode_choice_analysis!$A$39:$A$41</c:f>
              <c:strCache>
                <c:ptCount val="3"/>
                <c:pt idx="0">
                  <c:v>private</c:v>
                </c:pt>
                <c:pt idx="1">
                  <c:v>business</c:v>
                </c:pt>
                <c:pt idx="2">
                  <c:v>leisure</c:v>
                </c:pt>
              </c:strCache>
            </c:strRef>
          </c:cat>
          <c:val>
            <c:numRef>
              <c:f>ld_mode_choice_analysis!$E$39:$E$41</c:f>
              <c:numCache>
                <c:formatCode>0%</c:formatCode>
                <c:ptCount val="3"/>
                <c:pt idx="0">
                  <c:v>0.23884081005692126</c:v>
                </c:pt>
                <c:pt idx="1">
                  <c:v>0.7470799927016597</c:v>
                </c:pt>
                <c:pt idx="2">
                  <c:v>0.10988184974848979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192-4E21-A8AD-FD709E8190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53384560"/>
        <c:axId val="1453379152"/>
      </c:barChart>
      <c:catAx>
        <c:axId val="1453384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379152"/>
        <c:crosses val="autoZero"/>
        <c:auto val="1"/>
        <c:lblAlgn val="ctr"/>
        <c:lblOffset val="100"/>
        <c:noMultiLvlLbl val="0"/>
      </c:catAx>
      <c:valAx>
        <c:axId val="145337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384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Overnight trip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ld_mode_choice_analysis!$B$38</c:f>
              <c:strCache>
                <c:ptCount val="1"/>
                <c:pt idx="0">
                  <c:v>auto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ld_mode_choice_analysis!$A$44:$A$46</c:f>
              <c:strCache>
                <c:ptCount val="3"/>
                <c:pt idx="0">
                  <c:v>private</c:v>
                </c:pt>
                <c:pt idx="1">
                  <c:v>business</c:v>
                </c:pt>
                <c:pt idx="2">
                  <c:v>leisure</c:v>
                </c:pt>
              </c:strCache>
            </c:strRef>
          </c:cat>
          <c:val>
            <c:numRef>
              <c:f>ld_mode_choice_analysis!$B$44:$B$46</c:f>
              <c:numCache>
                <c:formatCode>0%</c:formatCode>
                <c:ptCount val="3"/>
                <c:pt idx="0">
                  <c:v>0.90441481119738221</c:v>
                </c:pt>
                <c:pt idx="1">
                  <c:v>0.25701459854120873</c:v>
                </c:pt>
                <c:pt idx="2">
                  <c:v>0.86613761517853816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68-4DAA-93D6-175280032A30}"/>
            </c:ext>
          </c:extLst>
        </c:ser>
        <c:ser>
          <c:idx val="1"/>
          <c:order val="1"/>
          <c:tx>
            <c:strRef>
              <c:f>ld_mode_choice_analysis!$C$38</c:f>
              <c:strCache>
                <c:ptCount val="1"/>
                <c:pt idx="0">
                  <c:v>air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ld_mode_choice_analysis!$A$44:$A$46</c:f>
              <c:strCache>
                <c:ptCount val="3"/>
                <c:pt idx="0">
                  <c:v>private</c:v>
                </c:pt>
                <c:pt idx="1">
                  <c:v>business</c:v>
                </c:pt>
                <c:pt idx="2">
                  <c:v>leisure</c:v>
                </c:pt>
              </c:strCache>
            </c:strRef>
          </c:cat>
          <c:val>
            <c:numRef>
              <c:f>ld_mode_choice_analysis!$C$44:$C$46</c:f>
              <c:numCache>
                <c:formatCode>0%</c:formatCode>
                <c:ptCount val="3"/>
                <c:pt idx="0">
                  <c:v>2.1556242119793727E-2</c:v>
                </c:pt>
                <c:pt idx="1">
                  <c:v>2.9651112690506659E-2</c:v>
                </c:pt>
                <c:pt idx="2">
                  <c:v>2.9016091291676996E-2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68-4DAA-93D6-175280032A30}"/>
            </c:ext>
          </c:extLst>
        </c:ser>
        <c:ser>
          <c:idx val="2"/>
          <c:order val="2"/>
          <c:tx>
            <c:strRef>
              <c:f>ld_mode_choice_analysis!$D$38</c:f>
              <c:strCache>
                <c:ptCount val="1"/>
                <c:pt idx="0">
                  <c:v>bus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ld_mode_choice_analysis!$A$44:$A$46</c:f>
              <c:strCache>
                <c:ptCount val="3"/>
                <c:pt idx="0">
                  <c:v>private</c:v>
                </c:pt>
                <c:pt idx="1">
                  <c:v>business</c:v>
                </c:pt>
                <c:pt idx="2">
                  <c:v>leisure</c:v>
                </c:pt>
              </c:strCache>
            </c:strRef>
          </c:cat>
          <c:val>
            <c:numRef>
              <c:f>ld_mode_choice_analysis!$D$44:$D$46</c:f>
              <c:numCache>
                <c:formatCode>0%</c:formatCode>
                <c:ptCount val="3"/>
                <c:pt idx="0">
                  <c:v>2.4977308877742931E-2</c:v>
                </c:pt>
                <c:pt idx="1">
                  <c:v>5.0539104513713927E-2</c:v>
                </c:pt>
                <c:pt idx="2">
                  <c:v>4.0528163660926708E-3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F68-4DAA-93D6-175280032A30}"/>
            </c:ext>
          </c:extLst>
        </c:ser>
        <c:ser>
          <c:idx val="3"/>
          <c:order val="3"/>
          <c:tx>
            <c:strRef>
              <c:f>ld_mode_choice_analysis!$E$38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ld_mode_choice_analysis!$A$44:$A$46</c:f>
              <c:strCache>
                <c:ptCount val="3"/>
                <c:pt idx="0">
                  <c:v>private</c:v>
                </c:pt>
                <c:pt idx="1">
                  <c:v>business</c:v>
                </c:pt>
                <c:pt idx="2">
                  <c:v>leisure</c:v>
                </c:pt>
              </c:strCache>
            </c:strRef>
          </c:cat>
          <c:val>
            <c:numRef>
              <c:f>ld_mode_choice_analysis!$E$44:$E$46</c:f>
              <c:numCache>
                <c:formatCode>0%</c:formatCode>
                <c:ptCount val="3"/>
                <c:pt idx="0">
                  <c:v>4.9051637805081198E-2</c:v>
                </c:pt>
                <c:pt idx="1">
                  <c:v>0.66279518425457074</c:v>
                </c:pt>
                <c:pt idx="2">
                  <c:v>0.10079347716369214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F68-4DAA-93D6-175280032A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53384560"/>
        <c:axId val="1453379152"/>
      </c:barChart>
      <c:catAx>
        <c:axId val="1453384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379152"/>
        <c:crosses val="autoZero"/>
        <c:auto val="1"/>
        <c:lblAlgn val="ctr"/>
        <c:lblOffset val="100"/>
        <c:noMultiLvlLbl val="0"/>
      </c:catAx>
      <c:valAx>
        <c:axId val="145337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384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758057</xdr:colOff>
      <xdr:row>23</xdr:row>
      <xdr:rowOff>28904</xdr:rowOff>
    </xdr:from>
    <xdr:ext cx="9351581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/>
            <xdr:cNvSpPr txBox="1"/>
          </xdr:nvSpPr>
          <xdr:spPr>
            <a:xfrm>
              <a:off x="758057" y="4791404"/>
              <a:ext cx="935158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de-DE" sz="1100" b="0" i="1">
                      <a:latin typeface="Cambria Math" panose="02040503050406030204" pitchFamily="18" charset="0"/>
                    </a:rPr>
                    <m:t>𝑖𝑚𝑝𝑒𝑑𝑎𝑛𝑐𝑒</m:t>
                  </m:r>
                  <m:r>
                    <a:rPr lang="de-DE" sz="1100" b="0" i="1">
                      <a:latin typeface="Cambria Math" panose="02040503050406030204" pitchFamily="18" charset="0"/>
                    </a:rPr>
                    <m:t>=</m:t>
                  </m:r>
                  <m:r>
                    <m:rPr>
                      <m:sty m:val="p"/>
                    </m:rPr>
                    <a:rPr lang="de-DE" sz="1100" b="0" i="0">
                      <a:latin typeface="Cambria Math" panose="02040503050406030204" pitchFamily="18" charset="0"/>
                    </a:rPr>
                    <m:t>exp</m:t>
                  </m:r>
                  <m:r>
                    <a:rPr lang="de-DE" sz="1100" b="0" i="1">
                      <a:latin typeface="Cambria Math" panose="02040503050406030204" pitchFamily="18" charset="0"/>
                    </a:rPr>
                    <m:t>⁡(</m:t>
                  </m:r>
                  <m:r>
                    <a:rPr lang="de-DE" sz="1100" b="0" i="1">
                      <a:latin typeface="Cambria Math" panose="02040503050406030204" pitchFamily="18" charset="0"/>
                    </a:rPr>
                    <m:t>𝑎𝑙𝑝h𝑎</m:t>
                  </m:r>
                  <m:r>
                    <a:rPr lang="de-DE" sz="1100" b="0" i="1">
                      <a:latin typeface="Cambria Math" panose="02040503050406030204" pitchFamily="18" charset="0"/>
                    </a:rPr>
                    <m:t> ∗(</m:t>
                  </m:r>
                </m:oMath>
              </a14:m>
              <a:r>
                <a:rPr lang="en-US" sz="1100"/>
                <a:t>total_travel_time + travel_cost/VOT)) </a:t>
              </a:r>
            </a:p>
          </xdr:txBody>
        </xdr:sp>
      </mc:Choice>
      <mc:Fallback>
        <xdr:sp macro="" textlink="">
          <xdr:nvSpPr>
            <xdr:cNvPr id="3" name="TextBox 2"/>
            <xdr:cNvSpPr txBox="1"/>
          </xdr:nvSpPr>
          <xdr:spPr>
            <a:xfrm>
              <a:off x="758057" y="4791404"/>
              <a:ext cx="935158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de-DE" sz="1100" b="0" i="0">
                  <a:latin typeface="Cambria Math" panose="02040503050406030204" pitchFamily="18" charset="0"/>
                </a:rPr>
                <a:t>𝑖𝑚𝑝𝑒𝑑𝑎𝑛𝑐𝑒=exp⁡(𝑎𝑙𝑝ℎ𝑎 ∗(</a:t>
              </a:r>
              <a:r>
                <a:rPr lang="en-US" sz="1100"/>
                <a:t>total_travel_time + travel_cost/VOT)) </a:t>
              </a:r>
            </a:p>
          </xdr:txBody>
        </xdr:sp>
      </mc:Fallback>
    </mc:AlternateContent>
    <xdr:clientData/>
  </xdr:oneCellAnchor>
  <xdr:oneCellAnchor>
    <xdr:from>
      <xdr:col>0</xdr:col>
      <xdr:colOff>762000</xdr:colOff>
      <xdr:row>24</xdr:row>
      <xdr:rowOff>78828</xdr:rowOff>
    </xdr:from>
    <xdr:ext cx="9351581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Box 3"/>
            <xdr:cNvSpPr txBox="1"/>
          </xdr:nvSpPr>
          <xdr:spPr>
            <a:xfrm>
              <a:off x="762000" y="5031828"/>
              <a:ext cx="935158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de-DE" sz="1100" b="0" i="1">
                        <a:latin typeface="Cambria Math" panose="02040503050406030204" pitchFamily="18" charset="0"/>
                      </a:rPr>
                      <m:t>𝑖𝑚𝑝𝑒𝑑𝑎𝑛𝑐𝑒</m:t>
                    </m:r>
                    <m:r>
                      <a:rPr lang="de-DE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m:rPr>
                        <m:sty m:val="p"/>
                      </m:rPr>
                      <a:rPr lang="de-DE" sz="1100" b="0" i="0">
                        <a:latin typeface="Cambria Math" panose="02040503050406030204" pitchFamily="18" charset="0"/>
                      </a:rPr>
                      <m:t>exp</m:t>
                    </m:r>
                    <m:r>
                      <a:rPr lang="de-DE" sz="1100" b="0" i="0">
                        <a:latin typeface="Cambria Math" panose="02040503050406030204" pitchFamily="18" charset="0"/>
                      </a:rPr>
                      <m:t>(</m:t>
                    </m:r>
                    <m:r>
                      <m:rPr>
                        <m:sty m:val="p"/>
                      </m:rPr>
                      <a:rPr lang="de-DE" sz="1100" b="0" i="0">
                        <a:latin typeface="Cambria Math" panose="02040503050406030204" pitchFamily="18" charset="0"/>
                      </a:rPr>
                      <m:t>alpha</m:t>
                    </m:r>
                    <m:r>
                      <a:rPr lang="de-DE" sz="1100" b="0" i="0">
                        <a:latin typeface="Cambria Math" panose="02040503050406030204" pitchFamily="18" charset="0"/>
                      </a:rPr>
                      <m:t> ∗(</m:t>
                    </m:r>
                    <m:r>
                      <m:rPr>
                        <m:sty m:val="p"/>
                      </m:rPr>
                      <a:rPr lang="de-DE" sz="1100" b="0" i="0">
                        <a:latin typeface="Cambria Math" panose="02040503050406030204" pitchFamily="18" charset="0"/>
                      </a:rPr>
                      <m:t>access</m:t>
                    </m:r>
                    <m:r>
                      <a:rPr lang="de-DE" sz="1100" b="0" i="0">
                        <a:latin typeface="Cambria Math" panose="02040503050406030204" pitchFamily="18" charset="0"/>
                      </a:rPr>
                      <m:t>_</m:t>
                    </m:r>
                    <m:r>
                      <m:rPr>
                        <m:sty m:val="p"/>
                      </m:rPr>
                      <a:rPr lang="de-DE" sz="1100" b="0" i="0">
                        <a:latin typeface="Cambria Math" panose="02040503050406030204" pitchFamily="18" charset="0"/>
                      </a:rPr>
                      <m:t>time</m:t>
                    </m:r>
                    <m:r>
                      <a:rPr lang="de-DE" sz="1100" b="0" i="0">
                        <a:latin typeface="Cambria Math" panose="02040503050406030204" pitchFamily="18" charset="0"/>
                      </a:rPr>
                      <m:t> + </m:t>
                    </m:r>
                    <m:r>
                      <m:rPr>
                        <m:sty m:val="p"/>
                      </m:rPr>
                      <a:rPr lang="de-DE" sz="1100" b="0" i="0">
                        <a:latin typeface="Cambria Math" panose="02040503050406030204" pitchFamily="18" charset="0"/>
                      </a:rPr>
                      <m:t>egress</m:t>
                    </m:r>
                    <m:r>
                      <a:rPr lang="de-DE" sz="1100" b="0" i="0">
                        <a:latin typeface="Cambria Math" panose="02040503050406030204" pitchFamily="18" charset="0"/>
                      </a:rPr>
                      <m:t>_</m:t>
                    </m:r>
                    <m:r>
                      <m:rPr>
                        <m:sty m:val="p"/>
                      </m:rPr>
                      <a:rPr lang="de-DE" sz="1100" b="0" i="0">
                        <a:latin typeface="Cambria Math" panose="02040503050406030204" pitchFamily="18" charset="0"/>
                      </a:rPr>
                      <m:t>time</m:t>
                    </m:r>
                    <m:r>
                      <a:rPr lang="de-DE" sz="1100" b="0" i="0">
                        <a:latin typeface="Cambria Math" panose="02040503050406030204" pitchFamily="18" charset="0"/>
                      </a:rPr>
                      <m:t> + </m:t>
                    </m:r>
                    <m:r>
                      <m:rPr>
                        <m:sty m:val="p"/>
                      </m:rPr>
                      <a:rPr lang="de-DE" sz="1100" b="0" i="0">
                        <a:latin typeface="Cambria Math" panose="02040503050406030204" pitchFamily="18" charset="0"/>
                      </a:rPr>
                      <m:t>in</m:t>
                    </m:r>
                    <m:r>
                      <a:rPr lang="de-DE" sz="1100" b="0" i="0">
                        <a:latin typeface="Cambria Math" panose="02040503050406030204" pitchFamily="18" charset="0"/>
                      </a:rPr>
                      <m:t>_</m:t>
                    </m:r>
                    <m:r>
                      <m:rPr>
                        <m:sty m:val="p"/>
                      </m:rPr>
                      <a:rPr lang="de-DE" sz="1100" b="0" i="0">
                        <a:latin typeface="Cambria Math" panose="02040503050406030204" pitchFamily="18" charset="0"/>
                      </a:rPr>
                      <m:t>veh</m:t>
                    </m:r>
                    <m:r>
                      <a:rPr lang="de-DE" sz="1100" b="0" i="0">
                        <a:latin typeface="Cambria Math" panose="02040503050406030204" pitchFamily="18" charset="0"/>
                      </a:rPr>
                      <m:t>_</m:t>
                    </m:r>
                    <m:r>
                      <m:rPr>
                        <m:sty m:val="p"/>
                      </m:rPr>
                      <a:rPr lang="de-DE" sz="1100" b="0" i="0">
                        <a:latin typeface="Cambria Math" panose="02040503050406030204" pitchFamily="18" charset="0"/>
                      </a:rPr>
                      <m:t>time</m:t>
                    </m:r>
                    <m:r>
                      <a:rPr lang="de-DE" sz="1100" b="0" i="0">
                        <a:latin typeface="Cambria Math" panose="02040503050406030204" pitchFamily="18" charset="0"/>
                      </a:rPr>
                      <m:t> + </m:t>
                    </m:r>
                    <m:r>
                      <m:rPr>
                        <m:sty m:val="p"/>
                      </m:rPr>
                      <a:rPr lang="de-DE" sz="1100" b="0" i="0">
                        <a:latin typeface="Cambria Math" panose="02040503050406030204" pitchFamily="18" charset="0"/>
                      </a:rPr>
                      <m:t>waiting</m:t>
                    </m:r>
                    <m:r>
                      <a:rPr lang="de-DE" sz="1100" b="0" i="0">
                        <a:latin typeface="Cambria Math" panose="02040503050406030204" pitchFamily="18" charset="0"/>
                      </a:rPr>
                      <m:t>_</m:t>
                    </m:r>
                    <m:r>
                      <m:rPr>
                        <m:sty m:val="p"/>
                      </m:rPr>
                      <a:rPr lang="de-DE" sz="1100" b="0" i="0">
                        <a:latin typeface="Cambria Math" panose="02040503050406030204" pitchFamily="18" charset="0"/>
                      </a:rPr>
                      <m:t>time</m:t>
                    </m:r>
                    <m:r>
                      <a:rPr lang="de-DE" sz="1100" b="0" i="0">
                        <a:latin typeface="Cambria Math" panose="02040503050406030204" pitchFamily="18" charset="0"/>
                      </a:rPr>
                      <m:t> + </m:t>
                    </m:r>
                    <m:r>
                      <m:rPr>
                        <m:sty m:val="p"/>
                      </m:rPr>
                      <a:rPr lang="de-DE" sz="1100" b="0" i="0">
                        <a:latin typeface="Cambria Math" panose="02040503050406030204" pitchFamily="18" charset="0"/>
                      </a:rPr>
                      <m:t>travel</m:t>
                    </m:r>
                    <m:r>
                      <a:rPr lang="de-DE" sz="1100" b="0" i="0">
                        <a:latin typeface="Cambria Math" panose="02040503050406030204" pitchFamily="18" charset="0"/>
                      </a:rPr>
                      <m:t>_</m:t>
                    </m:r>
                    <m:r>
                      <m:rPr>
                        <m:sty m:val="p"/>
                      </m:rPr>
                      <a:rPr lang="de-DE" sz="1100" b="0" i="0">
                        <a:latin typeface="Cambria Math" panose="02040503050406030204" pitchFamily="18" charset="0"/>
                      </a:rPr>
                      <m:t>cost</m:t>
                    </m:r>
                    <m:r>
                      <a:rPr lang="de-DE" sz="1100" b="0" i="0">
                        <a:latin typeface="Cambria Math" panose="02040503050406030204" pitchFamily="18" charset="0"/>
                      </a:rPr>
                      <m:t>/</m:t>
                    </m:r>
                    <m:r>
                      <m:rPr>
                        <m:sty m:val="p"/>
                      </m:rPr>
                      <a:rPr lang="de-DE" sz="1100" b="0" i="0">
                        <a:latin typeface="Cambria Math" panose="02040503050406030204" pitchFamily="18" charset="0"/>
                      </a:rPr>
                      <m:t>VOT</m:t>
                    </m:r>
                    <m:r>
                      <a:rPr lang="de-DE" sz="1100" b="0" i="0">
                        <a:latin typeface="Cambria Math" panose="02040503050406030204" pitchFamily="18" charset="0"/>
                      </a:rPr>
                      <m:t>))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4" name="TextBox 3"/>
            <xdr:cNvSpPr txBox="1"/>
          </xdr:nvSpPr>
          <xdr:spPr>
            <a:xfrm>
              <a:off x="762000" y="5031828"/>
              <a:ext cx="935158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latin typeface="Cambria Math" panose="02040503050406030204" pitchFamily="18" charset="0"/>
                </a:rPr>
                <a:t>𝑖𝑚𝑝𝑒𝑑𝑎𝑛𝑐𝑒=exp(alpha ∗(access_time + egress_time + in_veh_time + waiting_time + travel_cost/VOT))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323850</xdr:colOff>
      <xdr:row>36</xdr:row>
      <xdr:rowOff>142875</xdr:rowOff>
    </xdr:from>
    <xdr:to>
      <xdr:col>13</xdr:col>
      <xdr:colOff>485775</xdr:colOff>
      <xdr:row>56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66675</xdr:colOff>
      <xdr:row>36</xdr:row>
      <xdr:rowOff>142875</xdr:rowOff>
    </xdr:from>
    <xdr:to>
      <xdr:col>21</xdr:col>
      <xdr:colOff>228600</xdr:colOff>
      <xdr:row>56</xdr:row>
      <xdr:rowOff>28575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8"/>
  <sheetViews>
    <sheetView topLeftCell="A4" zoomScale="145" zoomScaleNormal="145" workbookViewId="0">
      <selection activeCell="A29" sqref="A29"/>
    </sheetView>
  </sheetViews>
  <sheetFormatPr defaultRowHeight="15" x14ac:dyDescent="0.25"/>
  <cols>
    <col min="1" max="1" width="21.28515625" customWidth="1"/>
    <col min="2" max="5" width="12.85546875" customWidth="1"/>
  </cols>
  <sheetData>
    <row r="1" spans="1:37" s="3" customFormat="1" ht="45" x14ac:dyDescent="0.25">
      <c r="A1" s="3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</row>
    <row r="2" spans="1:37" x14ac:dyDescent="0.25">
      <c r="A2" s="8" t="s">
        <v>37</v>
      </c>
      <c r="B2" s="6">
        <v>0</v>
      </c>
      <c r="C2" s="6">
        <v>-4.0076999999999998</v>
      </c>
      <c r="D2" s="6">
        <v>-2.6012599999999999</v>
      </c>
      <c r="E2" s="6">
        <v>-0.52663000000000004</v>
      </c>
      <c r="F2">
        <v>0</v>
      </c>
      <c r="G2">
        <v>-5.2527699999999999</v>
      </c>
      <c r="H2">
        <v>-1.09477</v>
      </c>
      <c r="I2">
        <v>0.95952999999999999</v>
      </c>
      <c r="J2">
        <v>0</v>
      </c>
      <c r="K2">
        <v>-6.81</v>
      </c>
      <c r="L2">
        <v>-2.2772000000000001</v>
      </c>
      <c r="M2">
        <v>-1.2539800000000001</v>
      </c>
      <c r="N2">
        <v>0</v>
      </c>
      <c r="O2">
        <v>-4.0102700000000002</v>
      </c>
      <c r="P2">
        <v>-2.5359699999999998</v>
      </c>
      <c r="Q2">
        <v>-2.7315299999999998</v>
      </c>
      <c r="R2">
        <v>0</v>
      </c>
      <c r="S2">
        <v>-2.8919199999999998</v>
      </c>
      <c r="T2">
        <v>0</v>
      </c>
      <c r="U2">
        <v>0.84004000000000001</v>
      </c>
      <c r="V2">
        <v>0</v>
      </c>
      <c r="W2">
        <v>-3.87154</v>
      </c>
      <c r="X2">
        <v>-4.8592899999999997</v>
      </c>
      <c r="Y2">
        <v>-3.4130799999999999</v>
      </c>
      <c r="Z2">
        <v>0</v>
      </c>
      <c r="AA2">
        <v>-2.7881100000000001</v>
      </c>
      <c r="AB2">
        <v>0.96204999999999996</v>
      </c>
      <c r="AC2">
        <v>-2.8846099999999999</v>
      </c>
      <c r="AD2">
        <v>0</v>
      </c>
      <c r="AE2">
        <v>-3.13727</v>
      </c>
      <c r="AF2">
        <v>1.2493700000000001</v>
      </c>
      <c r="AG2">
        <v>-4.9287999999999998</v>
      </c>
      <c r="AH2">
        <v>0</v>
      </c>
      <c r="AI2">
        <v>-4.0239000000000003</v>
      </c>
      <c r="AJ2">
        <v>-2.8767</v>
      </c>
      <c r="AK2">
        <v>-4.2051400000000001</v>
      </c>
    </row>
    <row r="3" spans="1:37" x14ac:dyDescent="0.25">
      <c r="A3" s="8" t="s">
        <v>38</v>
      </c>
      <c r="B3" s="6">
        <v>0</v>
      </c>
      <c r="C3" s="6">
        <v>0</v>
      </c>
      <c r="D3" s="6">
        <v>0</v>
      </c>
      <c r="E3" s="6">
        <v>-0.91968000000000005</v>
      </c>
      <c r="F3">
        <v>0</v>
      </c>
      <c r="G3">
        <v>0</v>
      </c>
      <c r="H3">
        <v>0</v>
      </c>
      <c r="I3">
        <v>-1.50017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-0.88582000000000005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-0.71211000000000002</v>
      </c>
      <c r="AG3">
        <v>0</v>
      </c>
      <c r="AH3">
        <v>0</v>
      </c>
      <c r="AI3">
        <v>0</v>
      </c>
      <c r="AJ3">
        <v>0</v>
      </c>
      <c r="AK3">
        <v>0</v>
      </c>
    </row>
    <row r="4" spans="1:37" x14ac:dyDescent="0.25">
      <c r="A4" s="8" t="s">
        <v>39</v>
      </c>
      <c r="B4" s="6">
        <v>0</v>
      </c>
      <c r="C4" s="6">
        <v>0</v>
      </c>
      <c r="D4" s="6">
        <v>0</v>
      </c>
      <c r="E4" s="6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1.04206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2.2943199999999999</v>
      </c>
      <c r="Y4">
        <v>2.8091300000000001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2.47445</v>
      </c>
      <c r="AK4">
        <v>3.4795799999999999</v>
      </c>
    </row>
    <row r="5" spans="1:37" x14ac:dyDescent="0.25">
      <c r="A5" s="8" t="s">
        <v>40</v>
      </c>
      <c r="B5" s="6">
        <v>0</v>
      </c>
      <c r="C5" s="6">
        <v>0</v>
      </c>
      <c r="D5" s="6">
        <v>0</v>
      </c>
      <c r="E5" s="6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-0.85785999999999996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1.89446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2.2301099999999998</v>
      </c>
      <c r="AK5">
        <v>0</v>
      </c>
    </row>
    <row r="6" spans="1:37" x14ac:dyDescent="0.25">
      <c r="A6" s="8" t="s">
        <v>41</v>
      </c>
      <c r="B6" s="6">
        <v>0</v>
      </c>
      <c r="C6" s="6">
        <v>0</v>
      </c>
      <c r="D6" s="6">
        <v>0</v>
      </c>
      <c r="E6" s="6">
        <v>1.8100799999999999</v>
      </c>
      <c r="F6">
        <v>0</v>
      </c>
      <c r="G6">
        <v>0</v>
      </c>
      <c r="H6">
        <v>0</v>
      </c>
      <c r="I6">
        <v>1.0465800000000001</v>
      </c>
      <c r="J6">
        <v>0</v>
      </c>
      <c r="K6">
        <v>0</v>
      </c>
      <c r="L6">
        <v>0</v>
      </c>
      <c r="M6">
        <v>1.1857200000000001</v>
      </c>
      <c r="N6">
        <v>0</v>
      </c>
      <c r="O6">
        <v>0</v>
      </c>
      <c r="P6">
        <v>0</v>
      </c>
      <c r="Q6">
        <v>2.4550299999999998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4.0500299999999996</v>
      </c>
      <c r="Y6">
        <v>0.52983000000000002</v>
      </c>
      <c r="Z6">
        <v>0</v>
      </c>
      <c r="AA6">
        <v>0</v>
      </c>
      <c r="AB6">
        <v>1.2240899999999999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1.0702700000000001</v>
      </c>
      <c r="AK6">
        <v>0</v>
      </c>
    </row>
    <row r="7" spans="1:37" x14ac:dyDescent="0.25">
      <c r="A7" s="8" t="s">
        <v>42</v>
      </c>
      <c r="B7" s="6">
        <v>0</v>
      </c>
      <c r="C7" s="6">
        <v>0</v>
      </c>
      <c r="D7" s="6">
        <v>0</v>
      </c>
      <c r="E7" s="6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1.1857200000000001</v>
      </c>
      <c r="N7">
        <v>0</v>
      </c>
      <c r="O7">
        <v>0</v>
      </c>
      <c r="P7">
        <v>0</v>
      </c>
      <c r="Q7">
        <v>1.36511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4.0500299999999996</v>
      </c>
      <c r="Y7">
        <v>0.52983000000000002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1.0702700000000001</v>
      </c>
      <c r="AK7">
        <v>0</v>
      </c>
    </row>
    <row r="8" spans="1:37" x14ac:dyDescent="0.25">
      <c r="A8" s="8" t="s">
        <v>43</v>
      </c>
      <c r="B8" s="6">
        <v>0</v>
      </c>
      <c r="C8" s="6">
        <v>0</v>
      </c>
      <c r="D8" s="6">
        <v>0</v>
      </c>
      <c r="E8" s="6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1.36511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3.4980000000000002</v>
      </c>
      <c r="Y8">
        <v>-1.4859199999999999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</row>
    <row r="9" spans="1:37" x14ac:dyDescent="0.25">
      <c r="A9" s="8" t="s">
        <v>44</v>
      </c>
      <c r="B9" s="6">
        <v>0</v>
      </c>
      <c r="C9" s="6">
        <v>0</v>
      </c>
      <c r="D9" s="6">
        <v>0</v>
      </c>
      <c r="E9" s="6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</row>
    <row r="10" spans="1:37" x14ac:dyDescent="0.25">
      <c r="A10" s="8" t="s">
        <v>45</v>
      </c>
      <c r="B10" s="6">
        <v>0</v>
      </c>
      <c r="C10" s="6">
        <v>0</v>
      </c>
      <c r="D10" s="6">
        <v>0</v>
      </c>
      <c r="E10" s="6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-3.7331099999999999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-1.2135</v>
      </c>
    </row>
    <row r="11" spans="1:37" x14ac:dyDescent="0.25">
      <c r="A11" s="8" t="s">
        <v>46</v>
      </c>
      <c r="B11" s="6">
        <v>0</v>
      </c>
      <c r="C11" s="6">
        <v>0</v>
      </c>
      <c r="D11" s="6">
        <v>0</v>
      </c>
      <c r="E11" s="6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</row>
    <row r="12" spans="1:37" x14ac:dyDescent="0.25">
      <c r="A12" s="8" t="s">
        <v>47</v>
      </c>
      <c r="B12" s="6">
        <v>0</v>
      </c>
      <c r="C12" s="6">
        <v>0</v>
      </c>
      <c r="D12" s="6">
        <v>0</v>
      </c>
      <c r="E12" s="6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</row>
    <row r="13" spans="1:37" x14ac:dyDescent="0.25">
      <c r="A13" s="8" t="s">
        <v>48</v>
      </c>
      <c r="B13" s="6">
        <v>0</v>
      </c>
      <c r="C13" s="6">
        <v>0</v>
      </c>
      <c r="D13" s="6">
        <v>0</v>
      </c>
      <c r="E13" s="6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1.3991899999999999</v>
      </c>
      <c r="M13">
        <v>-1.68283</v>
      </c>
      <c r="N13">
        <v>0</v>
      </c>
      <c r="O13">
        <v>0</v>
      </c>
      <c r="P13">
        <v>0</v>
      </c>
      <c r="Q13">
        <v>1.7440100000000001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1.2094199999999999</v>
      </c>
      <c r="Z13">
        <v>0</v>
      </c>
      <c r="AA13">
        <v>0</v>
      </c>
      <c r="AB13">
        <v>1.6382699999999999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1.4301299999999999</v>
      </c>
      <c r="AK13">
        <v>0</v>
      </c>
    </row>
    <row r="14" spans="1:37" x14ac:dyDescent="0.25">
      <c r="A14" s="8" t="s">
        <v>49</v>
      </c>
      <c r="B14" s="6">
        <v>0</v>
      </c>
      <c r="C14" s="6">
        <v>0</v>
      </c>
      <c r="D14" s="6">
        <v>3.5174599999999998</v>
      </c>
      <c r="E14" s="6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</row>
    <row r="15" spans="1:37" x14ac:dyDescent="0.25">
      <c r="A15" s="8" t="s">
        <v>50</v>
      </c>
      <c r="B15" s="6">
        <v>0</v>
      </c>
      <c r="C15" s="6">
        <v>0</v>
      </c>
      <c r="D15" s="6">
        <v>3.5174599999999998</v>
      </c>
      <c r="E15" s="6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</row>
    <row r="16" spans="1:37" x14ac:dyDescent="0.25">
      <c r="A16" s="8" t="s">
        <v>51</v>
      </c>
      <c r="B16" s="6">
        <v>0</v>
      </c>
      <c r="C16" s="6">
        <v>0</v>
      </c>
      <c r="D16" s="6">
        <v>0</v>
      </c>
      <c r="E16" s="6">
        <v>-0.71028999999999998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-1.59189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-2.1735899999999999</v>
      </c>
      <c r="Y16">
        <v>0.77732000000000001</v>
      </c>
      <c r="Z16">
        <v>0</v>
      </c>
      <c r="AA16">
        <v>0</v>
      </c>
      <c r="AB16">
        <v>-1.3431900000000001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</row>
    <row r="17" spans="1:37" x14ac:dyDescent="0.25">
      <c r="A17" s="8" t="s">
        <v>52</v>
      </c>
      <c r="B17" s="6">
        <v>0</v>
      </c>
      <c r="C17" s="6">
        <v>0</v>
      </c>
      <c r="D17" s="6">
        <v>0</v>
      </c>
      <c r="E17" s="6">
        <v>-0.71028999999999998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-1.59189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-2.1735899999999999</v>
      </c>
      <c r="Y17">
        <v>0.77732000000000001</v>
      </c>
      <c r="Z17">
        <v>0</v>
      </c>
      <c r="AA17">
        <v>0</v>
      </c>
      <c r="AB17">
        <v>-1.3431900000000001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</row>
    <row r="18" spans="1:37" x14ac:dyDescent="0.25">
      <c r="A18" s="9" t="s">
        <v>53</v>
      </c>
      <c r="B18" s="6">
        <v>11.513680000000001</v>
      </c>
      <c r="C18" s="6">
        <v>11.513680000000001</v>
      </c>
      <c r="D18" s="6">
        <v>11.513680000000001</v>
      </c>
      <c r="E18" s="6">
        <v>11.513680000000001</v>
      </c>
      <c r="F18">
        <v>14.094110000000001</v>
      </c>
      <c r="G18">
        <v>14.094110000000001</v>
      </c>
      <c r="H18">
        <v>14.094110000000001</v>
      </c>
      <c r="I18">
        <v>14.094110000000001</v>
      </c>
      <c r="J18">
        <v>4.9186100000000001</v>
      </c>
      <c r="K18">
        <v>4.9186100000000001</v>
      </c>
      <c r="L18">
        <v>4.9186100000000001</v>
      </c>
      <c r="M18">
        <v>4.9186100000000001</v>
      </c>
      <c r="N18">
        <v>4.2294299999999998</v>
      </c>
      <c r="O18">
        <v>4.2294299999999998</v>
      </c>
      <c r="P18">
        <v>4.2294299999999998</v>
      </c>
      <c r="Q18">
        <v>4.2294299999999998</v>
      </c>
      <c r="R18">
        <v>7.3071599999999997</v>
      </c>
      <c r="S18">
        <v>7.3071599999999997</v>
      </c>
      <c r="T18">
        <v>7.3071599999999997</v>
      </c>
      <c r="U18">
        <v>7.3071599999999997</v>
      </c>
      <c r="V18">
        <v>7.3468499999999999</v>
      </c>
      <c r="W18">
        <v>7.3468499999999999</v>
      </c>
      <c r="X18">
        <v>7.3468499999999999</v>
      </c>
      <c r="Y18">
        <v>7.3468499999999999</v>
      </c>
      <c r="Z18">
        <v>10.843719999999999</v>
      </c>
      <c r="AA18">
        <v>10.843719999999999</v>
      </c>
      <c r="AB18">
        <v>10.843719999999999</v>
      </c>
      <c r="AC18">
        <v>10.843719999999999</v>
      </c>
      <c r="AD18">
        <v>4.7524800000000003</v>
      </c>
      <c r="AE18">
        <v>4.7524800000000003</v>
      </c>
      <c r="AF18">
        <v>4.7524800000000003</v>
      </c>
      <c r="AG18">
        <v>4.7524800000000003</v>
      </c>
      <c r="AH18">
        <v>5.6039099999999999</v>
      </c>
      <c r="AI18">
        <v>5.6039099999999999</v>
      </c>
      <c r="AJ18">
        <v>5.6039099999999999</v>
      </c>
      <c r="AK18">
        <v>5.6039099999999999</v>
      </c>
    </row>
    <row r="19" spans="1:37" x14ac:dyDescent="0.25">
      <c r="A19" s="9" t="s">
        <v>54</v>
      </c>
      <c r="B19" s="6">
        <v>32</v>
      </c>
      <c r="C19" s="6">
        <v>32</v>
      </c>
      <c r="D19" s="6">
        <v>32</v>
      </c>
      <c r="E19" s="6">
        <v>32</v>
      </c>
      <c r="F19">
        <v>65</v>
      </c>
      <c r="G19">
        <v>65</v>
      </c>
      <c r="H19">
        <v>65</v>
      </c>
      <c r="I19">
        <v>65</v>
      </c>
      <c r="J19">
        <v>32</v>
      </c>
      <c r="K19">
        <v>32</v>
      </c>
      <c r="L19">
        <v>32</v>
      </c>
      <c r="M19">
        <v>32</v>
      </c>
      <c r="N19">
        <v>32</v>
      </c>
      <c r="O19">
        <v>32</v>
      </c>
      <c r="P19">
        <v>32</v>
      </c>
      <c r="Q19">
        <v>32</v>
      </c>
      <c r="R19">
        <v>65</v>
      </c>
      <c r="S19">
        <v>65</v>
      </c>
      <c r="T19">
        <v>65</v>
      </c>
      <c r="U19">
        <v>65</v>
      </c>
      <c r="V19">
        <v>32</v>
      </c>
      <c r="W19">
        <v>32</v>
      </c>
      <c r="X19">
        <v>32</v>
      </c>
      <c r="Y19">
        <v>32</v>
      </c>
      <c r="Z19">
        <v>32</v>
      </c>
      <c r="AA19">
        <v>32</v>
      </c>
      <c r="AB19">
        <v>32</v>
      </c>
      <c r="AC19">
        <v>32</v>
      </c>
      <c r="AD19">
        <v>65</v>
      </c>
      <c r="AE19">
        <v>65</v>
      </c>
      <c r="AF19">
        <v>65</v>
      </c>
      <c r="AG19">
        <v>65</v>
      </c>
      <c r="AH19">
        <v>32</v>
      </c>
      <c r="AI19">
        <v>32</v>
      </c>
      <c r="AJ19">
        <v>32</v>
      </c>
      <c r="AK19">
        <v>32</v>
      </c>
    </row>
    <row r="20" spans="1:37" x14ac:dyDescent="0.25">
      <c r="A20" s="9" t="s">
        <v>55</v>
      </c>
      <c r="B20" s="6">
        <v>-1.5E-3</v>
      </c>
      <c r="C20" s="6">
        <v>-1.5E-3</v>
      </c>
      <c r="D20" s="6">
        <v>-1.5E-3</v>
      </c>
      <c r="E20" s="6">
        <v>-1.5E-3</v>
      </c>
      <c r="F20">
        <v>-1.5E-3</v>
      </c>
      <c r="G20">
        <v>-1.5E-3</v>
      </c>
      <c r="H20">
        <v>-1.5E-3</v>
      </c>
      <c r="I20">
        <v>-1.5E-3</v>
      </c>
      <c r="J20">
        <v>-1.5E-3</v>
      </c>
      <c r="K20">
        <v>-1.5E-3</v>
      </c>
      <c r="L20">
        <v>-1.5E-3</v>
      </c>
      <c r="M20">
        <v>-1.5E-3</v>
      </c>
      <c r="N20">
        <v>-1.5E-3</v>
      </c>
      <c r="O20">
        <v>-1.5E-3</v>
      </c>
      <c r="P20">
        <v>-1.5E-3</v>
      </c>
      <c r="Q20">
        <v>-1.5E-3</v>
      </c>
      <c r="R20">
        <v>-5.0000000000000001E-3</v>
      </c>
      <c r="S20">
        <v>-5.0000000000000001E-3</v>
      </c>
      <c r="T20">
        <v>-5.0000000000000001E-3</v>
      </c>
      <c r="U20">
        <v>-5.0000000000000001E-3</v>
      </c>
      <c r="V20">
        <v>-1.5E-3</v>
      </c>
      <c r="W20">
        <v>-1.5E-3</v>
      </c>
      <c r="X20">
        <v>-1.5E-3</v>
      </c>
      <c r="Y20">
        <v>-1.5E-3</v>
      </c>
      <c r="Z20">
        <v>-5.0000000000000001E-3</v>
      </c>
      <c r="AA20">
        <v>-5.0000000000000001E-3</v>
      </c>
      <c r="AB20">
        <v>-5.0000000000000001E-3</v>
      </c>
      <c r="AC20">
        <v>-5.0000000000000001E-3</v>
      </c>
      <c r="AD20">
        <v>-1.5E-3</v>
      </c>
      <c r="AE20">
        <v>-1.5E-3</v>
      </c>
      <c r="AF20">
        <v>-1.5E-3</v>
      </c>
      <c r="AG20">
        <v>-1.5E-3</v>
      </c>
      <c r="AH20">
        <v>-1.5E-3</v>
      </c>
      <c r="AI20">
        <v>-1.5E-3</v>
      </c>
      <c r="AJ20">
        <v>-1.5E-3</v>
      </c>
      <c r="AK20">
        <v>-1.5E-3</v>
      </c>
    </row>
    <row r="21" spans="1:37" x14ac:dyDescent="0.25">
      <c r="A21" t="s">
        <v>56</v>
      </c>
      <c r="B21" s="6">
        <v>0</v>
      </c>
      <c r="C21" s="6">
        <v>0</v>
      </c>
      <c r="D21" s="6">
        <v>0</v>
      </c>
      <c r="E21" s="6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</row>
    <row r="26" spans="1:37" x14ac:dyDescent="0.25">
      <c r="B26" s="10"/>
    </row>
    <row r="28" spans="1:37" x14ac:dyDescent="0.25">
      <c r="A28" t="s">
        <v>78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46"/>
  <sheetViews>
    <sheetView tabSelected="1" topLeftCell="A19" workbookViewId="0">
      <selection activeCell="D23" sqref="D23:E24"/>
    </sheetView>
  </sheetViews>
  <sheetFormatPr defaultRowHeight="15" x14ac:dyDescent="0.25"/>
  <cols>
    <col min="1" max="1" width="16.42578125" customWidth="1"/>
  </cols>
  <sheetData>
    <row r="1" spans="1:2" x14ac:dyDescent="0.25">
      <c r="A1" t="s">
        <v>0</v>
      </c>
      <c r="B1" t="s">
        <v>67</v>
      </c>
    </row>
    <row r="2" spans="1:2" x14ac:dyDescent="0.25">
      <c r="A2" t="s">
        <v>37</v>
      </c>
      <c r="B2">
        <v>1</v>
      </c>
    </row>
    <row r="3" spans="1:2" x14ac:dyDescent="0.25">
      <c r="A3" t="s">
        <v>38</v>
      </c>
      <c r="B3">
        <v>0</v>
      </c>
    </row>
    <row r="4" spans="1:2" x14ac:dyDescent="0.25">
      <c r="A4" t="s">
        <v>39</v>
      </c>
      <c r="B4">
        <v>0</v>
      </c>
    </row>
    <row r="5" spans="1:2" x14ac:dyDescent="0.25">
      <c r="A5" t="s">
        <v>40</v>
      </c>
      <c r="B5">
        <v>1</v>
      </c>
    </row>
    <row r="6" spans="1:2" x14ac:dyDescent="0.25">
      <c r="A6" t="s">
        <v>41</v>
      </c>
      <c r="B6">
        <v>0</v>
      </c>
    </row>
    <row r="7" spans="1:2" x14ac:dyDescent="0.25">
      <c r="A7" t="s">
        <v>42</v>
      </c>
      <c r="B7">
        <v>0</v>
      </c>
    </row>
    <row r="8" spans="1:2" x14ac:dyDescent="0.25">
      <c r="A8" t="s">
        <v>43</v>
      </c>
      <c r="B8">
        <v>1</v>
      </c>
    </row>
    <row r="9" spans="1:2" x14ac:dyDescent="0.25">
      <c r="A9" t="s">
        <v>44</v>
      </c>
      <c r="B9">
        <v>0</v>
      </c>
    </row>
    <row r="10" spans="1:2" x14ac:dyDescent="0.25">
      <c r="A10" t="s">
        <v>45</v>
      </c>
      <c r="B10">
        <v>0</v>
      </c>
    </row>
    <row r="11" spans="1:2" x14ac:dyDescent="0.25">
      <c r="A11" t="s">
        <v>46</v>
      </c>
      <c r="B11">
        <v>1</v>
      </c>
    </row>
    <row r="12" spans="1:2" x14ac:dyDescent="0.25">
      <c r="A12" t="s">
        <v>47</v>
      </c>
      <c r="B12">
        <v>0</v>
      </c>
    </row>
    <row r="13" spans="1:2" x14ac:dyDescent="0.25">
      <c r="A13" t="s">
        <v>48</v>
      </c>
      <c r="B13">
        <v>0</v>
      </c>
    </row>
    <row r="14" spans="1:2" x14ac:dyDescent="0.25">
      <c r="A14" t="s">
        <v>49</v>
      </c>
      <c r="B14">
        <v>0</v>
      </c>
    </row>
    <row r="15" spans="1:2" x14ac:dyDescent="0.25">
      <c r="A15" t="s">
        <v>50</v>
      </c>
      <c r="B15">
        <v>0</v>
      </c>
    </row>
    <row r="16" spans="1:2" x14ac:dyDescent="0.25">
      <c r="A16" t="s">
        <v>51</v>
      </c>
      <c r="B16">
        <v>1</v>
      </c>
    </row>
    <row r="17" spans="1:37" x14ac:dyDescent="0.25">
      <c r="A17" t="s">
        <v>52</v>
      </c>
      <c r="B17">
        <v>0</v>
      </c>
    </row>
    <row r="20" spans="1:37" x14ac:dyDescent="0.25">
      <c r="B20" t="s">
        <v>62</v>
      </c>
      <c r="C20" t="s">
        <v>63</v>
      </c>
      <c r="D20" t="s">
        <v>64</v>
      </c>
      <c r="E20" t="s">
        <v>65</v>
      </c>
    </row>
    <row r="21" spans="1:37" x14ac:dyDescent="0.25">
      <c r="A21" t="s">
        <v>57</v>
      </c>
      <c r="B21" s="2">
        <v>250</v>
      </c>
      <c r="C21" s="2">
        <v>30</v>
      </c>
      <c r="D21" s="2">
        <v>400</v>
      </c>
      <c r="E21" s="2">
        <v>180</v>
      </c>
      <c r="F21" s="1">
        <f>+B21</f>
        <v>250</v>
      </c>
      <c r="G21" s="1">
        <f t="shared" ref="G21:AK26" si="0">+C21</f>
        <v>30</v>
      </c>
      <c r="H21" s="1">
        <f t="shared" si="0"/>
        <v>400</v>
      </c>
      <c r="I21" s="1">
        <f t="shared" si="0"/>
        <v>180</v>
      </c>
      <c r="J21" s="1">
        <f t="shared" si="0"/>
        <v>250</v>
      </c>
      <c r="K21" s="1">
        <f t="shared" si="0"/>
        <v>30</v>
      </c>
      <c r="L21" s="1">
        <f t="shared" si="0"/>
        <v>400</v>
      </c>
      <c r="M21" s="1">
        <f t="shared" si="0"/>
        <v>180</v>
      </c>
      <c r="N21" s="1">
        <f t="shared" si="0"/>
        <v>250</v>
      </c>
      <c r="O21" s="1">
        <f t="shared" si="0"/>
        <v>30</v>
      </c>
      <c r="P21" s="1">
        <f t="shared" si="0"/>
        <v>400</v>
      </c>
      <c r="Q21" s="1">
        <f t="shared" si="0"/>
        <v>180</v>
      </c>
      <c r="R21" s="1">
        <f t="shared" si="0"/>
        <v>250</v>
      </c>
      <c r="S21" s="1">
        <f t="shared" si="0"/>
        <v>30</v>
      </c>
      <c r="T21" s="1">
        <f t="shared" si="0"/>
        <v>400</v>
      </c>
      <c r="U21" s="1">
        <f t="shared" si="0"/>
        <v>180</v>
      </c>
      <c r="V21" s="1">
        <f t="shared" si="0"/>
        <v>250</v>
      </c>
      <c r="W21" s="1">
        <f t="shared" si="0"/>
        <v>30</v>
      </c>
      <c r="X21" s="1">
        <f t="shared" si="0"/>
        <v>400</v>
      </c>
      <c r="Y21" s="1">
        <f t="shared" si="0"/>
        <v>180</v>
      </c>
      <c r="Z21" s="1">
        <f t="shared" si="0"/>
        <v>250</v>
      </c>
      <c r="AA21" s="1">
        <f t="shared" si="0"/>
        <v>30</v>
      </c>
      <c r="AB21" s="1">
        <f t="shared" si="0"/>
        <v>400</v>
      </c>
      <c r="AC21" s="1">
        <f t="shared" si="0"/>
        <v>180</v>
      </c>
      <c r="AD21" s="1">
        <f t="shared" si="0"/>
        <v>250</v>
      </c>
      <c r="AE21" s="1">
        <f t="shared" si="0"/>
        <v>30</v>
      </c>
      <c r="AF21" s="1">
        <f t="shared" si="0"/>
        <v>400</v>
      </c>
      <c r="AG21" s="1">
        <f t="shared" si="0"/>
        <v>180</v>
      </c>
      <c r="AH21" s="1">
        <f t="shared" si="0"/>
        <v>250</v>
      </c>
      <c r="AI21" s="1">
        <f t="shared" si="0"/>
        <v>30</v>
      </c>
      <c r="AJ21" s="1">
        <f t="shared" si="0"/>
        <v>400</v>
      </c>
      <c r="AK21" s="1">
        <f t="shared" si="0"/>
        <v>180</v>
      </c>
    </row>
    <row r="22" spans="1:37" x14ac:dyDescent="0.25">
      <c r="A22" t="s">
        <v>59</v>
      </c>
      <c r="B22" s="2">
        <v>0</v>
      </c>
      <c r="C22" s="2">
        <v>50</v>
      </c>
      <c r="D22" s="2">
        <v>50</v>
      </c>
      <c r="E22" s="2">
        <v>10</v>
      </c>
      <c r="F22" s="1">
        <f t="shared" ref="F22:F26" si="1">+B22</f>
        <v>0</v>
      </c>
      <c r="G22" s="1">
        <f t="shared" si="0"/>
        <v>50</v>
      </c>
      <c r="H22" s="1">
        <f t="shared" si="0"/>
        <v>50</v>
      </c>
      <c r="I22" s="1">
        <f t="shared" si="0"/>
        <v>10</v>
      </c>
      <c r="J22" s="1">
        <f t="shared" si="0"/>
        <v>0</v>
      </c>
      <c r="K22" s="1">
        <f t="shared" si="0"/>
        <v>50</v>
      </c>
      <c r="L22" s="1">
        <f t="shared" si="0"/>
        <v>50</v>
      </c>
      <c r="M22" s="1">
        <f t="shared" si="0"/>
        <v>10</v>
      </c>
      <c r="N22" s="1">
        <f t="shared" si="0"/>
        <v>0</v>
      </c>
      <c r="O22" s="1">
        <f t="shared" si="0"/>
        <v>50</v>
      </c>
      <c r="P22" s="1">
        <f t="shared" si="0"/>
        <v>50</v>
      </c>
      <c r="Q22" s="1">
        <f t="shared" si="0"/>
        <v>10</v>
      </c>
      <c r="R22" s="1">
        <f t="shared" si="0"/>
        <v>0</v>
      </c>
      <c r="S22" s="1">
        <f t="shared" si="0"/>
        <v>50</v>
      </c>
      <c r="T22" s="1">
        <f t="shared" si="0"/>
        <v>50</v>
      </c>
      <c r="U22" s="1">
        <f t="shared" si="0"/>
        <v>10</v>
      </c>
      <c r="V22" s="1">
        <f t="shared" si="0"/>
        <v>0</v>
      </c>
      <c r="W22" s="1">
        <f t="shared" si="0"/>
        <v>50</v>
      </c>
      <c r="X22" s="1">
        <f t="shared" si="0"/>
        <v>50</v>
      </c>
      <c r="Y22" s="1">
        <f t="shared" si="0"/>
        <v>10</v>
      </c>
      <c r="Z22" s="1">
        <f t="shared" si="0"/>
        <v>0</v>
      </c>
      <c r="AA22" s="1">
        <f t="shared" si="0"/>
        <v>50</v>
      </c>
      <c r="AB22" s="1">
        <f t="shared" si="0"/>
        <v>50</v>
      </c>
      <c r="AC22" s="1">
        <f t="shared" si="0"/>
        <v>10</v>
      </c>
      <c r="AD22" s="1">
        <f t="shared" si="0"/>
        <v>0</v>
      </c>
      <c r="AE22" s="1">
        <f t="shared" si="0"/>
        <v>50</v>
      </c>
      <c r="AF22" s="1">
        <f t="shared" si="0"/>
        <v>50</v>
      </c>
      <c r="AG22" s="1">
        <f t="shared" si="0"/>
        <v>10</v>
      </c>
      <c r="AH22" s="1">
        <f t="shared" si="0"/>
        <v>0</v>
      </c>
      <c r="AI22" s="1">
        <f t="shared" si="0"/>
        <v>50</v>
      </c>
      <c r="AJ22" s="1">
        <f t="shared" si="0"/>
        <v>50</v>
      </c>
      <c r="AK22" s="1">
        <f t="shared" si="0"/>
        <v>10</v>
      </c>
    </row>
    <row r="23" spans="1:37" x14ac:dyDescent="0.25">
      <c r="A23" t="s">
        <v>60</v>
      </c>
      <c r="B23" s="2">
        <v>0</v>
      </c>
      <c r="C23" s="2">
        <v>50</v>
      </c>
      <c r="D23" s="2">
        <v>50</v>
      </c>
      <c r="E23" s="2">
        <v>40</v>
      </c>
      <c r="F23" s="1">
        <f t="shared" si="1"/>
        <v>0</v>
      </c>
      <c r="G23" s="1">
        <f t="shared" si="0"/>
        <v>50</v>
      </c>
      <c r="H23" s="1">
        <f t="shared" si="0"/>
        <v>50</v>
      </c>
      <c r="I23" s="1">
        <f t="shared" si="0"/>
        <v>40</v>
      </c>
      <c r="J23" s="1">
        <f t="shared" si="0"/>
        <v>0</v>
      </c>
      <c r="K23" s="1">
        <f t="shared" si="0"/>
        <v>50</v>
      </c>
      <c r="L23" s="1">
        <f t="shared" si="0"/>
        <v>50</v>
      </c>
      <c r="M23" s="1">
        <f t="shared" si="0"/>
        <v>40</v>
      </c>
      <c r="N23" s="1">
        <f t="shared" si="0"/>
        <v>0</v>
      </c>
      <c r="O23" s="1">
        <f t="shared" si="0"/>
        <v>50</v>
      </c>
      <c r="P23" s="1">
        <f t="shared" si="0"/>
        <v>50</v>
      </c>
      <c r="Q23" s="1">
        <f t="shared" si="0"/>
        <v>40</v>
      </c>
      <c r="R23" s="1">
        <f t="shared" si="0"/>
        <v>0</v>
      </c>
      <c r="S23" s="1">
        <f t="shared" si="0"/>
        <v>50</v>
      </c>
      <c r="T23" s="1">
        <f t="shared" si="0"/>
        <v>50</v>
      </c>
      <c r="U23" s="1">
        <f t="shared" si="0"/>
        <v>40</v>
      </c>
      <c r="V23" s="1">
        <f t="shared" si="0"/>
        <v>0</v>
      </c>
      <c r="W23" s="1">
        <f t="shared" si="0"/>
        <v>50</v>
      </c>
      <c r="X23" s="1">
        <f t="shared" si="0"/>
        <v>50</v>
      </c>
      <c r="Y23" s="1">
        <f t="shared" si="0"/>
        <v>40</v>
      </c>
      <c r="Z23" s="1">
        <f t="shared" si="0"/>
        <v>0</v>
      </c>
      <c r="AA23" s="1">
        <f t="shared" si="0"/>
        <v>50</v>
      </c>
      <c r="AB23" s="1">
        <f t="shared" si="0"/>
        <v>50</v>
      </c>
      <c r="AC23" s="1">
        <f t="shared" si="0"/>
        <v>40</v>
      </c>
      <c r="AD23" s="1">
        <f t="shared" si="0"/>
        <v>0</v>
      </c>
      <c r="AE23" s="1">
        <f t="shared" si="0"/>
        <v>50</v>
      </c>
      <c r="AF23" s="1">
        <f t="shared" si="0"/>
        <v>50</v>
      </c>
      <c r="AG23" s="1">
        <f t="shared" si="0"/>
        <v>40</v>
      </c>
      <c r="AH23" s="1">
        <f t="shared" si="0"/>
        <v>0</v>
      </c>
      <c r="AI23" s="1">
        <f t="shared" si="0"/>
        <v>50</v>
      </c>
      <c r="AJ23" s="1">
        <f t="shared" si="0"/>
        <v>50</v>
      </c>
      <c r="AK23" s="1">
        <f t="shared" si="0"/>
        <v>40</v>
      </c>
    </row>
    <row r="24" spans="1:37" x14ac:dyDescent="0.25">
      <c r="A24" t="s">
        <v>61</v>
      </c>
      <c r="B24" s="2">
        <v>0</v>
      </c>
      <c r="C24" s="2">
        <v>60</v>
      </c>
      <c r="D24" s="2">
        <v>50</v>
      </c>
      <c r="E24" s="2">
        <v>10</v>
      </c>
      <c r="F24" s="1">
        <f t="shared" si="1"/>
        <v>0</v>
      </c>
      <c r="G24" s="1">
        <f t="shared" si="0"/>
        <v>60</v>
      </c>
      <c r="H24" s="1">
        <f t="shared" si="0"/>
        <v>50</v>
      </c>
      <c r="I24" s="1">
        <f t="shared" si="0"/>
        <v>10</v>
      </c>
      <c r="J24" s="1">
        <f t="shared" si="0"/>
        <v>0</v>
      </c>
      <c r="K24" s="1">
        <f t="shared" si="0"/>
        <v>60</v>
      </c>
      <c r="L24" s="1">
        <f t="shared" si="0"/>
        <v>50</v>
      </c>
      <c r="M24" s="1">
        <f t="shared" si="0"/>
        <v>10</v>
      </c>
      <c r="N24" s="1">
        <f t="shared" si="0"/>
        <v>0</v>
      </c>
      <c r="O24" s="1">
        <f t="shared" si="0"/>
        <v>60</v>
      </c>
      <c r="P24" s="1">
        <f t="shared" si="0"/>
        <v>50</v>
      </c>
      <c r="Q24" s="1">
        <f t="shared" si="0"/>
        <v>10</v>
      </c>
      <c r="R24" s="1">
        <f t="shared" si="0"/>
        <v>0</v>
      </c>
      <c r="S24" s="1">
        <f t="shared" si="0"/>
        <v>60</v>
      </c>
      <c r="T24" s="1">
        <f t="shared" si="0"/>
        <v>50</v>
      </c>
      <c r="U24" s="1">
        <f t="shared" si="0"/>
        <v>10</v>
      </c>
      <c r="V24" s="1">
        <f t="shared" si="0"/>
        <v>0</v>
      </c>
      <c r="W24" s="1">
        <f t="shared" si="0"/>
        <v>60</v>
      </c>
      <c r="X24" s="1">
        <f t="shared" si="0"/>
        <v>50</v>
      </c>
      <c r="Y24" s="1">
        <f t="shared" si="0"/>
        <v>10</v>
      </c>
      <c r="Z24" s="1">
        <f t="shared" si="0"/>
        <v>0</v>
      </c>
      <c r="AA24" s="1">
        <f t="shared" si="0"/>
        <v>60</v>
      </c>
      <c r="AB24" s="1">
        <f t="shared" si="0"/>
        <v>50</v>
      </c>
      <c r="AC24" s="1">
        <f t="shared" si="0"/>
        <v>10</v>
      </c>
      <c r="AD24" s="1">
        <f t="shared" si="0"/>
        <v>0</v>
      </c>
      <c r="AE24" s="1">
        <f t="shared" si="0"/>
        <v>60</v>
      </c>
      <c r="AF24" s="1">
        <f t="shared" si="0"/>
        <v>50</v>
      </c>
      <c r="AG24" s="1">
        <f t="shared" si="0"/>
        <v>10</v>
      </c>
      <c r="AH24" s="1">
        <f t="shared" si="0"/>
        <v>0</v>
      </c>
      <c r="AI24" s="1">
        <f t="shared" si="0"/>
        <v>60</v>
      </c>
      <c r="AJ24" s="1">
        <f t="shared" si="0"/>
        <v>50</v>
      </c>
      <c r="AK24" s="1">
        <f t="shared" si="0"/>
        <v>10</v>
      </c>
    </row>
    <row r="25" spans="1:37" x14ac:dyDescent="0.25">
      <c r="A25" t="s">
        <v>58</v>
      </c>
      <c r="B25" s="2">
        <f>120*0.08</f>
        <v>9.6</v>
      </c>
      <c r="C25" s="2">
        <v>50</v>
      </c>
      <c r="D25" s="2">
        <v>10</v>
      </c>
      <c r="E25" s="2">
        <v>25</v>
      </c>
      <c r="F25" s="1">
        <f t="shared" si="1"/>
        <v>9.6</v>
      </c>
      <c r="G25" s="1">
        <f t="shared" si="0"/>
        <v>50</v>
      </c>
      <c r="H25" s="1">
        <f t="shared" si="0"/>
        <v>10</v>
      </c>
      <c r="I25" s="1">
        <f t="shared" si="0"/>
        <v>25</v>
      </c>
      <c r="J25" s="1">
        <f t="shared" si="0"/>
        <v>9.6</v>
      </c>
      <c r="K25" s="1">
        <f t="shared" si="0"/>
        <v>50</v>
      </c>
      <c r="L25" s="1">
        <f t="shared" si="0"/>
        <v>10</v>
      </c>
      <c r="M25" s="1">
        <f t="shared" si="0"/>
        <v>25</v>
      </c>
      <c r="N25" s="1">
        <f t="shared" si="0"/>
        <v>9.6</v>
      </c>
      <c r="O25" s="1">
        <f t="shared" si="0"/>
        <v>50</v>
      </c>
      <c r="P25" s="1">
        <f t="shared" si="0"/>
        <v>10</v>
      </c>
      <c r="Q25" s="1">
        <f t="shared" si="0"/>
        <v>25</v>
      </c>
      <c r="R25" s="1">
        <f t="shared" si="0"/>
        <v>9.6</v>
      </c>
      <c r="S25" s="1">
        <f t="shared" si="0"/>
        <v>50</v>
      </c>
      <c r="T25" s="1">
        <f t="shared" si="0"/>
        <v>10</v>
      </c>
      <c r="U25" s="1">
        <f t="shared" si="0"/>
        <v>25</v>
      </c>
      <c r="V25" s="1">
        <f t="shared" si="0"/>
        <v>9.6</v>
      </c>
      <c r="W25" s="1">
        <f t="shared" si="0"/>
        <v>50</v>
      </c>
      <c r="X25" s="1">
        <f t="shared" si="0"/>
        <v>10</v>
      </c>
      <c r="Y25" s="1">
        <f t="shared" si="0"/>
        <v>25</v>
      </c>
      <c r="Z25" s="1">
        <f t="shared" si="0"/>
        <v>9.6</v>
      </c>
      <c r="AA25" s="1">
        <f t="shared" si="0"/>
        <v>50</v>
      </c>
      <c r="AB25" s="1">
        <f t="shared" si="0"/>
        <v>10</v>
      </c>
      <c r="AC25" s="1">
        <f t="shared" si="0"/>
        <v>25</v>
      </c>
      <c r="AD25" s="1">
        <f t="shared" si="0"/>
        <v>9.6</v>
      </c>
      <c r="AE25" s="1">
        <f t="shared" si="0"/>
        <v>50</v>
      </c>
      <c r="AF25" s="1">
        <f t="shared" si="0"/>
        <v>10</v>
      </c>
      <c r="AG25" s="1">
        <f t="shared" si="0"/>
        <v>25</v>
      </c>
      <c r="AH25" s="1">
        <f t="shared" si="0"/>
        <v>9.6</v>
      </c>
      <c r="AI25" s="1">
        <f t="shared" si="0"/>
        <v>50</v>
      </c>
      <c r="AJ25" s="1">
        <f t="shared" si="0"/>
        <v>10</v>
      </c>
      <c r="AK25" s="1">
        <f t="shared" si="0"/>
        <v>25</v>
      </c>
    </row>
    <row r="26" spans="1:37" x14ac:dyDescent="0.25">
      <c r="A26" t="s">
        <v>66</v>
      </c>
      <c r="B26" s="2">
        <f>+B21+B22+B23+B24</f>
        <v>250</v>
      </c>
      <c r="C26" s="2">
        <f t="shared" ref="C26:E26" si="2">+C21+C22+C23+C24</f>
        <v>190</v>
      </c>
      <c r="D26" s="2">
        <f t="shared" si="2"/>
        <v>550</v>
      </c>
      <c r="E26" s="2">
        <f t="shared" si="2"/>
        <v>240</v>
      </c>
      <c r="F26" s="1">
        <f t="shared" si="1"/>
        <v>250</v>
      </c>
      <c r="G26" s="1">
        <f t="shared" si="0"/>
        <v>190</v>
      </c>
      <c r="H26" s="1">
        <f t="shared" si="0"/>
        <v>550</v>
      </c>
      <c r="I26" s="1">
        <f t="shared" si="0"/>
        <v>240</v>
      </c>
      <c r="J26" s="1">
        <f t="shared" si="0"/>
        <v>250</v>
      </c>
      <c r="K26" s="1">
        <f t="shared" si="0"/>
        <v>190</v>
      </c>
      <c r="L26" s="1">
        <f t="shared" si="0"/>
        <v>550</v>
      </c>
      <c r="M26" s="1">
        <f t="shared" si="0"/>
        <v>240</v>
      </c>
      <c r="N26" s="1">
        <f t="shared" si="0"/>
        <v>250</v>
      </c>
      <c r="O26" s="1">
        <f t="shared" si="0"/>
        <v>190</v>
      </c>
      <c r="P26" s="1">
        <f t="shared" si="0"/>
        <v>550</v>
      </c>
      <c r="Q26" s="1">
        <f t="shared" si="0"/>
        <v>240</v>
      </c>
      <c r="R26" s="1">
        <f t="shared" si="0"/>
        <v>250</v>
      </c>
      <c r="S26" s="1">
        <f t="shared" si="0"/>
        <v>190</v>
      </c>
      <c r="T26" s="1">
        <f t="shared" si="0"/>
        <v>550</v>
      </c>
      <c r="U26" s="1">
        <f t="shared" si="0"/>
        <v>240</v>
      </c>
      <c r="V26" s="1">
        <f t="shared" si="0"/>
        <v>250</v>
      </c>
      <c r="W26" s="1">
        <f t="shared" si="0"/>
        <v>190</v>
      </c>
      <c r="X26" s="1">
        <f t="shared" si="0"/>
        <v>550</v>
      </c>
      <c r="Y26" s="1">
        <f t="shared" si="0"/>
        <v>240</v>
      </c>
      <c r="Z26" s="1">
        <f t="shared" si="0"/>
        <v>250</v>
      </c>
      <c r="AA26" s="1">
        <f t="shared" si="0"/>
        <v>190</v>
      </c>
      <c r="AB26" s="1">
        <f t="shared" si="0"/>
        <v>550</v>
      </c>
      <c r="AC26" s="1">
        <f t="shared" si="0"/>
        <v>240</v>
      </c>
      <c r="AD26" s="1">
        <f t="shared" si="0"/>
        <v>250</v>
      </c>
      <c r="AE26" s="1">
        <f t="shared" si="0"/>
        <v>190</v>
      </c>
      <c r="AF26" s="1">
        <f t="shared" si="0"/>
        <v>550</v>
      </c>
      <c r="AG26" s="1">
        <f t="shared" si="0"/>
        <v>240</v>
      </c>
      <c r="AH26" s="1">
        <f t="shared" si="0"/>
        <v>250</v>
      </c>
      <c r="AI26" s="1">
        <f t="shared" si="0"/>
        <v>190</v>
      </c>
      <c r="AJ26" s="1">
        <f t="shared" si="0"/>
        <v>550</v>
      </c>
      <c r="AK26" s="1">
        <f t="shared" si="0"/>
        <v>240</v>
      </c>
    </row>
    <row r="28" spans="1:37" ht="15.75" customHeight="1" x14ac:dyDescent="0.25"/>
    <row r="29" spans="1:37" s="5" customFormat="1" ht="45" x14ac:dyDescent="0.25">
      <c r="A29" s="5" t="s">
        <v>0</v>
      </c>
      <c r="B29" s="5" t="s">
        <v>1</v>
      </c>
      <c r="C29" s="5" t="s">
        <v>2</v>
      </c>
      <c r="D29" s="5" t="s">
        <v>3</v>
      </c>
      <c r="E29" s="5" t="s">
        <v>4</v>
      </c>
      <c r="F29" s="5" t="s">
        <v>5</v>
      </c>
      <c r="G29" s="5" t="s">
        <v>6</v>
      </c>
      <c r="H29" s="5" t="s">
        <v>7</v>
      </c>
      <c r="I29" s="5" t="s">
        <v>8</v>
      </c>
      <c r="J29" s="5" t="s">
        <v>9</v>
      </c>
      <c r="K29" s="5" t="s">
        <v>10</v>
      </c>
      <c r="L29" s="5" t="s">
        <v>11</v>
      </c>
      <c r="M29" s="5" t="s">
        <v>12</v>
      </c>
      <c r="N29" s="5" t="s">
        <v>13</v>
      </c>
      <c r="O29" s="5" t="s">
        <v>14</v>
      </c>
      <c r="P29" s="5" t="s">
        <v>15</v>
      </c>
      <c r="Q29" s="5" t="s">
        <v>16</v>
      </c>
      <c r="R29" s="5" t="s">
        <v>17</v>
      </c>
      <c r="S29" s="5" t="s">
        <v>18</v>
      </c>
      <c r="T29" s="5" t="s">
        <v>19</v>
      </c>
      <c r="U29" s="5" t="s">
        <v>20</v>
      </c>
      <c r="V29" s="5" t="s">
        <v>21</v>
      </c>
      <c r="W29" s="5" t="s">
        <v>22</v>
      </c>
      <c r="X29" s="5" t="s">
        <v>23</v>
      </c>
      <c r="Y29" s="5" t="s">
        <v>24</v>
      </c>
      <c r="Z29" s="5" t="s">
        <v>25</v>
      </c>
      <c r="AA29" s="5" t="s">
        <v>26</v>
      </c>
      <c r="AB29" s="5" t="s">
        <v>27</v>
      </c>
      <c r="AC29" s="5" t="s">
        <v>28</v>
      </c>
      <c r="AD29" s="5" t="s">
        <v>29</v>
      </c>
      <c r="AE29" s="5" t="s">
        <v>30</v>
      </c>
      <c r="AF29" s="5" t="s">
        <v>31</v>
      </c>
      <c r="AG29" s="5" t="s">
        <v>32</v>
      </c>
      <c r="AH29" s="5" t="s">
        <v>33</v>
      </c>
      <c r="AI29" s="5" t="s">
        <v>34</v>
      </c>
      <c r="AJ29" s="5" t="s">
        <v>35</v>
      </c>
      <c r="AK29" s="5" t="s">
        <v>36</v>
      </c>
    </row>
    <row r="30" spans="1:37" x14ac:dyDescent="0.25">
      <c r="A30" t="s">
        <v>68</v>
      </c>
      <c r="B30">
        <f>+SUMPRODUCT($B$2:$B$17,domesticModeChoiceCoef!B2:B17)</f>
        <v>0</v>
      </c>
      <c r="C30">
        <f>+SUMPRODUCT($B$2:$B$17,domesticModeChoiceCoef!C2:C17)</f>
        <v>-4.0076999999999998</v>
      </c>
      <c r="D30">
        <f>+SUMPRODUCT($B$2:$B$17,domesticModeChoiceCoef!D2:D17)</f>
        <v>-2.6012599999999999</v>
      </c>
      <c r="E30">
        <f>+SUMPRODUCT($B$2:$B$17,domesticModeChoiceCoef!E2:E17)</f>
        <v>-1.23692</v>
      </c>
      <c r="F30">
        <f>+SUMPRODUCT($B$2:$B$17,domesticModeChoiceCoef!F2:F17)</f>
        <v>0</v>
      </c>
      <c r="G30">
        <f>+SUMPRODUCT($B$2:$B$17,domesticModeChoiceCoef!G2:G17)</f>
        <v>-5.2527699999999999</v>
      </c>
      <c r="H30">
        <f>+SUMPRODUCT($B$2:$B$17,domesticModeChoiceCoef!H2:H17)</f>
        <v>-1.09477</v>
      </c>
      <c r="I30">
        <f>+SUMPRODUCT($B$2:$B$17,domesticModeChoiceCoef!I2:I17)</f>
        <v>0.95952999999999999</v>
      </c>
      <c r="J30">
        <f>+SUMPRODUCT($B$2:$B$17,domesticModeChoiceCoef!J2:J17)</f>
        <v>0</v>
      </c>
      <c r="K30">
        <f>+SUMPRODUCT($B$2:$B$17,domesticModeChoiceCoef!K2:K17)</f>
        <v>-6.81</v>
      </c>
      <c r="L30">
        <f>+SUMPRODUCT($B$2:$B$17,domesticModeChoiceCoef!L2:L17)</f>
        <v>-2.2772000000000001</v>
      </c>
      <c r="M30">
        <f>+SUMPRODUCT($B$2:$B$17,domesticModeChoiceCoef!M2:M17)</f>
        <v>-2.1118399999999999</v>
      </c>
      <c r="N30">
        <f>+SUMPRODUCT($B$2:$B$17,domesticModeChoiceCoef!N2:N17)</f>
        <v>0</v>
      </c>
      <c r="O30">
        <f>+SUMPRODUCT($B$2:$B$17,domesticModeChoiceCoef!O2:O17)</f>
        <v>-4.0102700000000002</v>
      </c>
      <c r="P30">
        <f>+SUMPRODUCT($B$2:$B$17,domesticModeChoiceCoef!P2:P17)</f>
        <v>-2.5359699999999998</v>
      </c>
      <c r="Q30">
        <f>+SUMPRODUCT($B$2:$B$17,domesticModeChoiceCoef!Q2:Q17)</f>
        <v>-2.95831</v>
      </c>
      <c r="R30">
        <f>+SUMPRODUCT($B$2:$B$17,domesticModeChoiceCoef!R2:R17)</f>
        <v>0</v>
      </c>
      <c r="S30">
        <f>+SUMPRODUCT($B$2:$B$17,domesticModeChoiceCoef!S2:S17)</f>
        <v>-2.8919199999999998</v>
      </c>
      <c r="T30">
        <f>+SUMPRODUCT($B$2:$B$17,domesticModeChoiceCoef!T2:T17)</f>
        <v>0</v>
      </c>
      <c r="U30">
        <f>+SUMPRODUCT($B$2:$B$17,domesticModeChoiceCoef!U2:U17)</f>
        <v>0.84004000000000001</v>
      </c>
      <c r="V30">
        <f>+SUMPRODUCT($B$2:$B$17,domesticModeChoiceCoef!V2:V17)</f>
        <v>0</v>
      </c>
      <c r="W30">
        <f>+SUMPRODUCT($B$2:$B$17,domesticModeChoiceCoef!W2:W17)</f>
        <v>-3.87154</v>
      </c>
      <c r="X30">
        <f>+SUMPRODUCT($B$2:$B$17,domesticModeChoiceCoef!X2:X17)</f>
        <v>-3.5348799999999994</v>
      </c>
      <c r="Y30">
        <f>+SUMPRODUCT($B$2:$B$17,domesticModeChoiceCoef!Y2:Y17)</f>
        <v>-2.2272199999999995</v>
      </c>
      <c r="Z30">
        <f>+SUMPRODUCT($B$2:$B$17,domesticModeChoiceCoef!Z2:Z17)</f>
        <v>0</v>
      </c>
      <c r="AA30">
        <f>+SUMPRODUCT($B$2:$B$17,domesticModeChoiceCoef!AA2:AA17)</f>
        <v>-2.7881100000000001</v>
      </c>
      <c r="AB30">
        <f>+SUMPRODUCT($B$2:$B$17,domesticModeChoiceCoef!AB2:AB17)</f>
        <v>-0.38114000000000015</v>
      </c>
      <c r="AC30">
        <f>+SUMPRODUCT($B$2:$B$17,domesticModeChoiceCoef!AC2:AC17)</f>
        <v>-2.8846099999999999</v>
      </c>
      <c r="AD30">
        <f>+SUMPRODUCT($B$2:$B$17,domesticModeChoiceCoef!AD2:AD17)</f>
        <v>0</v>
      </c>
      <c r="AE30">
        <f>+SUMPRODUCT($B$2:$B$17,domesticModeChoiceCoef!AE2:AE17)</f>
        <v>-3.13727</v>
      </c>
      <c r="AF30">
        <f>+SUMPRODUCT($B$2:$B$17,domesticModeChoiceCoef!AF2:AF17)</f>
        <v>1.2493700000000001</v>
      </c>
      <c r="AG30">
        <f>+SUMPRODUCT($B$2:$B$17,domesticModeChoiceCoef!AG2:AG17)</f>
        <v>-4.9287999999999998</v>
      </c>
      <c r="AH30">
        <f>+SUMPRODUCT($B$2:$B$17,domesticModeChoiceCoef!AH2:AH17)</f>
        <v>0</v>
      </c>
      <c r="AI30">
        <f>+SUMPRODUCT($B$2:$B$17,domesticModeChoiceCoef!AI2:AI17)</f>
        <v>-4.0239000000000003</v>
      </c>
      <c r="AJ30">
        <f>+SUMPRODUCT($B$2:$B$17,domesticModeChoiceCoef!AJ2:AJ17)</f>
        <v>-0.64659000000000022</v>
      </c>
      <c r="AK30">
        <f>+SUMPRODUCT($B$2:$B$17,domesticModeChoiceCoef!AK2:AK17)</f>
        <v>-4.2051400000000001</v>
      </c>
    </row>
    <row r="31" spans="1:37" x14ac:dyDescent="0.25">
      <c r="A31" t="s">
        <v>53</v>
      </c>
      <c r="B31">
        <f>+B26+B25/domesticModeChoiceCoef!B19/60</f>
        <v>250.005</v>
      </c>
      <c r="C31">
        <f>+C26+C25/domesticModeChoiceCoef!C19/60</f>
        <v>190.02604166666666</v>
      </c>
      <c r="D31">
        <f>+D26+D25/domesticModeChoiceCoef!D19/60</f>
        <v>550.00520833333337</v>
      </c>
      <c r="E31">
        <f>+E26+E25/domesticModeChoiceCoef!E19/60</f>
        <v>240.01302083333334</v>
      </c>
      <c r="F31">
        <f>+F26+F25/domesticModeChoiceCoef!F19/60</f>
        <v>250.00246153846155</v>
      </c>
      <c r="G31">
        <f>+G26+G25/domesticModeChoiceCoef!G19/60</f>
        <v>190.01282051282053</v>
      </c>
      <c r="H31">
        <f>+H26+H25/domesticModeChoiceCoef!H19/60</f>
        <v>550.00256410256407</v>
      </c>
      <c r="I31">
        <f>+I26+I25/domesticModeChoiceCoef!I19/60</f>
        <v>240.00641025641025</v>
      </c>
      <c r="J31">
        <f>+J26+J25/domesticModeChoiceCoef!J19/60</f>
        <v>250.005</v>
      </c>
      <c r="K31">
        <f>+K26+K25/domesticModeChoiceCoef!K19/60</f>
        <v>190.02604166666666</v>
      </c>
      <c r="L31">
        <f>+L26+L25/domesticModeChoiceCoef!L19/60</f>
        <v>550.00520833333337</v>
      </c>
      <c r="M31">
        <f>+M26+M25/domesticModeChoiceCoef!M19/60</f>
        <v>240.01302083333334</v>
      </c>
      <c r="N31">
        <f>+N26+N25/domesticModeChoiceCoef!N19/60</f>
        <v>250.005</v>
      </c>
      <c r="O31">
        <f>+O26+O25/domesticModeChoiceCoef!O19/60</f>
        <v>190.02604166666666</v>
      </c>
      <c r="P31">
        <f>+P26+P25/domesticModeChoiceCoef!P19/60</f>
        <v>550.00520833333337</v>
      </c>
      <c r="Q31">
        <f>+Q26+Q25/domesticModeChoiceCoef!Q19/60</f>
        <v>240.01302083333334</v>
      </c>
      <c r="R31">
        <f>+R26+R25/domesticModeChoiceCoef!R19/60</f>
        <v>250.00246153846155</v>
      </c>
      <c r="S31">
        <f>+S26+S25/domesticModeChoiceCoef!S19/60</f>
        <v>190.01282051282053</v>
      </c>
      <c r="T31">
        <f>+T26+T25/domesticModeChoiceCoef!T19/60</f>
        <v>550.00256410256407</v>
      </c>
      <c r="U31">
        <f>+U26+U25/domesticModeChoiceCoef!U19/60</f>
        <v>240.00641025641025</v>
      </c>
      <c r="V31">
        <f>+V26+V25/domesticModeChoiceCoef!V19/60</f>
        <v>250.005</v>
      </c>
      <c r="W31">
        <f>+W26+W25/domesticModeChoiceCoef!W19/60</f>
        <v>190.02604166666666</v>
      </c>
      <c r="X31">
        <f>+X26+X25/domesticModeChoiceCoef!X19/60</f>
        <v>550.00520833333337</v>
      </c>
      <c r="Y31">
        <f>+Y26+Y25/domesticModeChoiceCoef!Y19/60</f>
        <v>240.01302083333334</v>
      </c>
      <c r="Z31">
        <f>+Z26+Z25/domesticModeChoiceCoef!Z19/60</f>
        <v>250.005</v>
      </c>
      <c r="AA31">
        <f>+AA26+AA25/domesticModeChoiceCoef!AA19/60</f>
        <v>190.02604166666666</v>
      </c>
      <c r="AB31">
        <f>+AB26+AB25/domesticModeChoiceCoef!AB19/60</f>
        <v>550.00520833333337</v>
      </c>
      <c r="AC31">
        <f>+AC26+AC25/domesticModeChoiceCoef!AC19/60</f>
        <v>240.01302083333334</v>
      </c>
      <c r="AD31">
        <f>+AD26+AD25/domesticModeChoiceCoef!AD19/60</f>
        <v>250.00246153846155</v>
      </c>
      <c r="AE31">
        <f>+AE26+AE25/domesticModeChoiceCoef!AE19/60</f>
        <v>190.01282051282053</v>
      </c>
      <c r="AF31">
        <f>+AF26+AF25/domesticModeChoiceCoef!AF19/60</f>
        <v>550.00256410256407</v>
      </c>
      <c r="AG31">
        <f>+AG26+AG25/domesticModeChoiceCoef!AG19/60</f>
        <v>240.00641025641025</v>
      </c>
      <c r="AH31">
        <f>+AH26+AH25/domesticModeChoiceCoef!AH19/60</f>
        <v>250.005</v>
      </c>
      <c r="AI31">
        <f>+AI26+AI25/domesticModeChoiceCoef!AI19/60</f>
        <v>190.02604166666666</v>
      </c>
      <c r="AJ31">
        <f>+AJ26+AJ25/domesticModeChoiceCoef!AJ19/60</f>
        <v>550.00520833333337</v>
      </c>
      <c r="AK31">
        <f>+AK26+AK25/domesticModeChoiceCoef!AK19/60</f>
        <v>240.01302083333334</v>
      </c>
    </row>
    <row r="32" spans="1:37" x14ac:dyDescent="0.25">
      <c r="A32" t="s">
        <v>69</v>
      </c>
      <c r="B32">
        <f>+domesticModeChoiceCoef!B18*EXP(domesticModeChoiceCoef!B20*ld_mode_choice_analysis!B31)</f>
        <v>7.9131694744364252</v>
      </c>
      <c r="C32">
        <f>+domesticModeChoiceCoef!C18*EXP(domesticModeChoiceCoef!C20*ld_mode_choice_analysis!C31)</f>
        <v>8.6581132655168549</v>
      </c>
      <c r="D32">
        <f>+domesticModeChoiceCoef!D18*EXP(domesticModeChoiceCoef!D20*ld_mode_choice_analysis!D31)</f>
        <v>5.0456580486863496</v>
      </c>
      <c r="E32">
        <f>+domesticModeChoiceCoef!E18*EXP(domesticModeChoiceCoef!E20*ld_mode_choice_analysis!E31)</f>
        <v>8.0326650724356945</v>
      </c>
      <c r="F32">
        <f>+domesticModeChoiceCoef!F18*EXP(domesticModeChoiceCoef!F20*ld_mode_choice_analysis!F31)</f>
        <v>9.6866949307763939</v>
      </c>
      <c r="G32">
        <f>+domesticModeChoiceCoef!G18*EXP(domesticModeChoiceCoef!G20*ld_mode_choice_analysis!G31)</f>
        <v>10.598767797527866</v>
      </c>
      <c r="H32">
        <f>+domesticModeChoiceCoef!H18*EXP(domesticModeChoiceCoef!H20*ld_mode_choice_analysis!H31)</f>
        <v>6.1765084338028133</v>
      </c>
      <c r="I32">
        <f>+domesticModeChoiceCoef!I18*EXP(domesticModeChoiceCoef!I20*ld_mode_choice_analysis!I31)</f>
        <v>9.8330323351985811</v>
      </c>
      <c r="J32">
        <f>+domesticModeChoiceCoef!J18*EXP(domesticModeChoiceCoef!J20*ld_mode_choice_analysis!J31)</f>
        <v>3.3804825658397442</v>
      </c>
      <c r="K32">
        <f>+domesticModeChoiceCoef!K18*EXP(domesticModeChoiceCoef!K20*ld_mode_choice_analysis!K31)</f>
        <v>3.6987203473523542</v>
      </c>
      <c r="L32">
        <f>+domesticModeChoiceCoef!L18*EXP(domesticModeChoiceCoef!L20*ld_mode_choice_analysis!L31)</f>
        <v>2.1554901764552397</v>
      </c>
      <c r="M32">
        <f>+domesticModeChoiceCoef!M18*EXP(domesticModeChoiceCoef!M20*ld_mode_choice_analysis!M31)</f>
        <v>3.4315307314371188</v>
      </c>
      <c r="N32">
        <f>+domesticModeChoiceCoef!N18*EXP(domesticModeChoiceCoef!N20*ld_mode_choice_analysis!N31)</f>
        <v>2.9068200931644483</v>
      </c>
      <c r="O32">
        <f>+domesticModeChoiceCoef!O18*EXP(domesticModeChoiceCoef!O20*ld_mode_choice_analysis!O31)</f>
        <v>3.1804674082113578</v>
      </c>
      <c r="P32">
        <f>+domesticModeChoiceCoef!P18*EXP(domesticModeChoiceCoef!P20*ld_mode_choice_analysis!P31)</f>
        <v>1.8534697438920922</v>
      </c>
      <c r="Q32">
        <f>+domesticModeChoiceCoef!Q18*EXP(domesticModeChoiceCoef!Q20*ld_mode_choice_analysis!Q31)</f>
        <v>2.950715552048667</v>
      </c>
      <c r="R32">
        <f>+domesticModeChoiceCoef!R18*EXP(domesticModeChoiceCoef!R20*ld_mode_choice_analysis!R31)</f>
        <v>2.0935106249817288</v>
      </c>
      <c r="S32">
        <f>+domesticModeChoiceCoef!S18*EXP(domesticModeChoiceCoef!S20*ld_mode_choice_analysis!S31)</f>
        <v>2.8257973902815205</v>
      </c>
      <c r="T32">
        <f>+domesticModeChoiceCoef!T18*EXP(domesticModeChoiceCoef!T20*ld_mode_choice_analysis!T31)</f>
        <v>0.46712512147320701</v>
      </c>
      <c r="U32">
        <f>+domesticModeChoiceCoef!U18*EXP(domesticModeChoiceCoef!U20*ld_mode_choice_analysis!U31)</f>
        <v>2.2008037578039477</v>
      </c>
      <c r="V32">
        <f>+domesticModeChoiceCoef!V18*EXP(domesticModeChoiceCoef!V20*ld_mode_choice_analysis!V31)</f>
        <v>5.0493733674431844</v>
      </c>
      <c r="W32">
        <f>+domesticModeChoiceCoef!W18*EXP(domesticModeChoiceCoef!W20*ld_mode_choice_analysis!W31)</f>
        <v>5.5247201107519484</v>
      </c>
      <c r="X32">
        <f>+domesticModeChoiceCoef!X18*EXP(domesticModeChoiceCoef!X20*ld_mode_choice_analysis!X31)</f>
        <v>3.219621600999099</v>
      </c>
      <c r="Y32">
        <f>+domesticModeChoiceCoef!Y18*EXP(domesticModeChoiceCoef!Y20*ld_mode_choice_analysis!Y31)</f>
        <v>5.1256232053890827</v>
      </c>
      <c r="Z32">
        <f>+domesticModeChoiceCoef!Z18*EXP(domesticModeChoiceCoef!Z20*ld_mode_choice_analysis!Z31)</f>
        <v>3.1067001273347454</v>
      </c>
      <c r="AA32">
        <f>+domesticModeChoiceCoef!AA18*EXP(domesticModeChoiceCoef!AA20*ld_mode_choice_analysis!AA31)</f>
        <v>4.1931653502349526</v>
      </c>
      <c r="AB32">
        <f>+domesticModeChoiceCoef!AB18*EXP(domesticModeChoiceCoef!AB20*ld_mode_choice_analysis!AB31)</f>
        <v>0.69319777486395717</v>
      </c>
      <c r="AC32">
        <f>+domesticModeChoiceCoef!AC18*EXP(domesticModeChoiceCoef!AC20*ld_mode_choice_analysis!AC31)</f>
        <v>3.2658530720324781</v>
      </c>
      <c r="AD32">
        <f>+domesticModeChoiceCoef!AD18*EXP(domesticModeChoiceCoef!AD20*ld_mode_choice_analysis!AD31)</f>
        <v>3.2663164914007479</v>
      </c>
      <c r="AE32">
        <f>+domesticModeChoiceCoef!AE18*EXP(domesticModeChoiceCoef!AE20*ld_mode_choice_analysis!AE31)</f>
        <v>3.5738639745535714</v>
      </c>
      <c r="AF32">
        <f>+domesticModeChoiceCoef!AF18*EXP(domesticModeChoiceCoef!AF20*ld_mode_choice_analysis!AF31)</f>
        <v>2.0826950266089304</v>
      </c>
      <c r="AG32">
        <f>+domesticModeChoiceCoef!AG18*EXP(domesticModeChoiceCoef!AG20*ld_mode_choice_analysis!AG31)</f>
        <v>3.3156609046179257</v>
      </c>
      <c r="AH32">
        <f>+domesticModeChoiceCoef!AH18*EXP(domesticModeChoiceCoef!AH20*ld_mode_choice_analysis!AH31)</f>
        <v>3.8514783761133731</v>
      </c>
      <c r="AI32">
        <f>+domesticModeChoiceCoef!AI18*EXP(domesticModeChoiceCoef!AI20*ld_mode_choice_analysis!AI31)</f>
        <v>4.2140555851615256</v>
      </c>
      <c r="AJ32">
        <f>+domesticModeChoiceCoef!AJ18*EXP(domesticModeChoiceCoef!AJ20*ld_mode_choice_analysis!AJ31)</f>
        <v>2.4558102705315692</v>
      </c>
      <c r="AK32">
        <f>+domesticModeChoiceCoef!AK18*EXP(domesticModeChoiceCoef!AK20*ld_mode_choice_analysis!AK31)</f>
        <v>3.909638979550683</v>
      </c>
    </row>
    <row r="33" spans="1:37" x14ac:dyDescent="0.25">
      <c r="A33" t="s">
        <v>70</v>
      </c>
      <c r="B33">
        <f>+B32+B30</f>
        <v>7.9131694744364252</v>
      </c>
      <c r="C33">
        <f t="shared" ref="C33:E33" si="3">+C32+C30</f>
        <v>4.6504132655168551</v>
      </c>
      <c r="D33">
        <f t="shared" si="3"/>
        <v>2.4443980486863497</v>
      </c>
      <c r="E33">
        <f t="shared" si="3"/>
        <v>6.7957450724356949</v>
      </c>
      <c r="F33">
        <f>+F32+F30</f>
        <v>9.6866949307763939</v>
      </c>
      <c r="G33">
        <f t="shared" ref="G33" si="4">+G32+G30</f>
        <v>5.3459977975278665</v>
      </c>
      <c r="H33">
        <f t="shared" ref="H33" si="5">+H32+H30</f>
        <v>5.0817384338028138</v>
      </c>
      <c r="I33">
        <f t="shared" ref="I33" si="6">+I32+I30</f>
        <v>10.792562335198582</v>
      </c>
      <c r="J33">
        <f>+J32+J30</f>
        <v>3.3804825658397442</v>
      </c>
      <c r="K33">
        <f t="shared" ref="K33" si="7">+K32+K30</f>
        <v>-3.1112796526476454</v>
      </c>
      <c r="L33">
        <f t="shared" ref="L33" si="8">+L32+L30</f>
        <v>-0.12170982354476045</v>
      </c>
      <c r="M33">
        <f t="shared" ref="M33" si="9">+M32+M30</f>
        <v>1.3196907314371189</v>
      </c>
      <c r="N33">
        <f>+N32+N30</f>
        <v>2.9068200931644483</v>
      </c>
      <c r="O33">
        <f t="shared" ref="O33" si="10">+O32+O30</f>
        <v>-0.82980259178864246</v>
      </c>
      <c r="P33">
        <f t="shared" ref="P33" si="11">+P32+P30</f>
        <v>-0.68250025610790765</v>
      </c>
      <c r="Q33">
        <f t="shared" ref="Q33" si="12">+Q32+Q30</f>
        <v>-7.5944479513330165E-3</v>
      </c>
      <c r="R33">
        <f>+R32+R30</f>
        <v>2.0935106249817288</v>
      </c>
      <c r="S33">
        <f t="shared" ref="S33" si="13">+S32+S30</f>
        <v>-6.6122609718479275E-2</v>
      </c>
      <c r="T33">
        <f t="shared" ref="T33" si="14">+T32+T30</f>
        <v>0.46712512147320701</v>
      </c>
      <c r="U33">
        <f t="shared" ref="U33" si="15">+U32+U30</f>
        <v>3.0408437578039478</v>
      </c>
      <c r="V33">
        <f>+V32+V30</f>
        <v>5.0493733674431844</v>
      </c>
      <c r="W33">
        <f t="shared" ref="W33" si="16">+W32+W30</f>
        <v>1.6531801107519484</v>
      </c>
      <c r="X33">
        <f t="shared" ref="X33" si="17">+X32+X30</f>
        <v>-0.31525839900090036</v>
      </c>
      <c r="Y33">
        <f t="shared" ref="Y33" si="18">+Y32+Y30</f>
        <v>2.8984032053890831</v>
      </c>
      <c r="Z33">
        <f>+Z32+Z30</f>
        <v>3.1067001273347454</v>
      </c>
      <c r="AA33">
        <f t="shared" ref="AA33" si="19">+AA32+AA30</f>
        <v>1.4050553502349525</v>
      </c>
      <c r="AB33">
        <f t="shared" ref="AB33" si="20">+AB32+AB30</f>
        <v>0.31205777486395703</v>
      </c>
      <c r="AC33">
        <f t="shared" ref="AC33" si="21">+AC32+AC30</f>
        <v>0.3812430720324782</v>
      </c>
      <c r="AD33">
        <f>+AD32+AD30</f>
        <v>3.2663164914007479</v>
      </c>
      <c r="AE33">
        <f t="shared" ref="AE33" si="22">+AE32+AE30</f>
        <v>0.43659397455357141</v>
      </c>
      <c r="AF33">
        <f t="shared" ref="AF33" si="23">+AF32+AF30</f>
        <v>3.3320650266089302</v>
      </c>
      <c r="AG33">
        <f t="shared" ref="AG33" si="24">+AG32+AG30</f>
        <v>-1.6131390953820741</v>
      </c>
      <c r="AH33">
        <f>+AH32+AH30</f>
        <v>3.8514783761133731</v>
      </c>
      <c r="AI33">
        <f t="shared" ref="AI33" si="25">+AI32+AI30</f>
        <v>0.19015558516152531</v>
      </c>
      <c r="AJ33">
        <f t="shared" ref="AJ33" si="26">+AJ32+AJ30</f>
        <v>1.809220270531569</v>
      </c>
      <c r="AK33">
        <f t="shared" ref="AK33" si="27">+AK32+AK30</f>
        <v>-0.29550102044931714</v>
      </c>
    </row>
    <row r="34" spans="1:37" x14ac:dyDescent="0.25">
      <c r="A34" t="s">
        <v>72</v>
      </c>
      <c r="B34">
        <f>+EXP(B33)</f>
        <v>2733.0390507723282</v>
      </c>
      <c r="C34">
        <f t="shared" ref="C34:E34" si="28">+EXP(C33)</f>
        <v>104.62821587741493</v>
      </c>
      <c r="D34">
        <f t="shared" si="28"/>
        <v>11.52361085796233</v>
      </c>
      <c r="E34">
        <f t="shared" si="28"/>
        <v>894.03513244268947</v>
      </c>
      <c r="F34">
        <f>+EXP(F33)</f>
        <v>16101.938231501439</v>
      </c>
      <c r="G34">
        <f t="shared" ref="G34" si="29">+EXP(G33)</f>
        <v>209.76708529067821</v>
      </c>
      <c r="H34">
        <f t="shared" ref="H34" si="30">+EXP(H33)</f>
        <v>161.053794064714</v>
      </c>
      <c r="I34">
        <f t="shared" ref="I34" si="31">+EXP(I33)</f>
        <v>48657.553381289494</v>
      </c>
      <c r="J34">
        <f>+EXP(J33)</f>
        <v>29.384947864448456</v>
      </c>
      <c r="K34">
        <f t="shared" ref="K34" si="32">+EXP(K33)</f>
        <v>4.4543918111389566E-2</v>
      </c>
      <c r="L34">
        <f t="shared" ref="L34" si="33">+EXP(L33)</f>
        <v>0.88540525498796252</v>
      </c>
      <c r="M34">
        <f t="shared" ref="M34" si="34">+EXP(M33)</f>
        <v>3.7422638337163994</v>
      </c>
      <c r="N34">
        <f>+EXP(N33)</f>
        <v>18.298518369684594</v>
      </c>
      <c r="O34">
        <f t="shared" ref="O34" si="35">+EXP(O33)</f>
        <v>0.43613537452819195</v>
      </c>
      <c r="P34">
        <f t="shared" ref="P34" si="36">+EXP(P33)</f>
        <v>0.50535190231965099</v>
      </c>
      <c r="Q34">
        <f t="shared" ref="Q34" si="37">+EXP(Q33)</f>
        <v>0.99243431700446216</v>
      </c>
      <c r="R34">
        <f>+EXP(R33)</f>
        <v>8.1133481490274377</v>
      </c>
      <c r="S34">
        <f t="shared" ref="S34" si="38">+EXP(S33)</f>
        <v>0.93601609258609531</v>
      </c>
      <c r="T34">
        <f t="shared" ref="T34" si="39">+EXP(T33)</f>
        <v>1.5954010098539233</v>
      </c>
      <c r="U34">
        <f t="shared" ref="U34" si="40">+EXP(U33)</f>
        <v>20.92288964081515</v>
      </c>
      <c r="V34">
        <f>+EXP(V33)</f>
        <v>155.9247263566985</v>
      </c>
      <c r="W34">
        <f t="shared" ref="W34" si="41">+EXP(W33)</f>
        <v>5.223564957011031</v>
      </c>
      <c r="X34">
        <f t="shared" ref="X34" si="42">+EXP(X33)</f>
        <v>0.72960032191499657</v>
      </c>
      <c r="Y34">
        <f t="shared" ref="Y34" si="43">+EXP(Y33)</f>
        <v>18.145148149522676</v>
      </c>
      <c r="Z34">
        <f>+EXP(Z33)</f>
        <v>22.347179748202777</v>
      </c>
      <c r="AA34">
        <f t="shared" ref="AA34" si="44">+EXP(AA33)</f>
        <v>4.0757523288733166</v>
      </c>
      <c r="AB34">
        <f t="shared" ref="AB34" si="45">+EXP(AB33)</f>
        <v>1.3662336247111255</v>
      </c>
      <c r="AC34">
        <f t="shared" ref="AC34" si="46">+EXP(AC33)</f>
        <v>1.4641034447607557</v>
      </c>
      <c r="AD34">
        <f>+EXP(AD33)</f>
        <v>26.214599578796591</v>
      </c>
      <c r="AE34">
        <f t="shared" ref="AE34" si="47">+EXP(AE33)</f>
        <v>1.5474276544829682</v>
      </c>
      <c r="AF34">
        <f t="shared" ref="AF34" si="48">+EXP(AF33)</f>
        <v>27.996094732510986</v>
      </c>
      <c r="AG34">
        <f t="shared" ref="AG34" si="49">+EXP(AG33)</f>
        <v>0.19926113159743603</v>
      </c>
      <c r="AH34">
        <f>+EXP(AH33)</f>
        <v>47.062588032995166</v>
      </c>
      <c r="AI34">
        <f t="shared" ref="AI34" si="50">+EXP(AI33)</f>
        <v>1.2094377535879832</v>
      </c>
      <c r="AJ34">
        <f t="shared" ref="AJ34" si="51">+EXP(AJ33)</f>
        <v>6.1056847933286491</v>
      </c>
      <c r="AK34">
        <f t="shared" ref="AK34" si="52">+EXP(AK33)</f>
        <v>0.74415865534653658</v>
      </c>
    </row>
    <row r="35" spans="1:37" x14ac:dyDescent="0.25">
      <c r="A35" t="s">
        <v>71</v>
      </c>
      <c r="B35">
        <f>+B34/SUM(B34:E34)</f>
        <v>0.73012931720052521</v>
      </c>
      <c r="C35">
        <f>+C34/SUM(B34:E34)</f>
        <v>2.7951348809633181E-2</v>
      </c>
      <c r="D35">
        <f>+D34/SUM(B34:E34)</f>
        <v>3.0785239329203747E-3</v>
      </c>
      <c r="E35">
        <f>+E34/SUM(B34:E34)</f>
        <v>0.23884081005692126</v>
      </c>
      <c r="F35">
        <f>+F34/SUM(F34:I34)</f>
        <v>0.24722648510926576</v>
      </c>
      <c r="G35">
        <f>+G34/SUM(F34:I34)</f>
        <v>3.2207289856926876E-3</v>
      </c>
      <c r="H35">
        <f>+H34/SUM(F34:I34)</f>
        <v>2.4727932033818279E-3</v>
      </c>
      <c r="I35">
        <f>+I34/SUM(F34:I34)</f>
        <v>0.7470799927016597</v>
      </c>
      <c r="J35">
        <f>+J34/SUM(J34:M34)</f>
        <v>0.86281261011519195</v>
      </c>
      <c r="K35">
        <f>+K34/SUM(J34:M34)</f>
        <v>1.307916366832961E-3</v>
      </c>
      <c r="L35">
        <f>+L34/SUM(J34:M34)</f>
        <v>2.5997623769485282E-2</v>
      </c>
      <c r="M35">
        <f>+M34/SUM(J34:M34)</f>
        <v>0.10988184974848979</v>
      </c>
      <c r="N35">
        <f>+N34/SUM(N34:Q34)</f>
        <v>0.90441481119738221</v>
      </c>
      <c r="O35">
        <f>+O34/SUM(N34:Q34)</f>
        <v>2.1556242119793727E-2</v>
      </c>
      <c r="P35">
        <f>+P34/SUM(N34:Q34)</f>
        <v>2.4977308877742931E-2</v>
      </c>
      <c r="Q35">
        <f>+Q34/SUM(N34:Q34)</f>
        <v>4.9051637805081198E-2</v>
      </c>
      <c r="R35">
        <f>+R34/SUM(R34:U34)</f>
        <v>0.25701459854120873</v>
      </c>
      <c r="S35">
        <f>+S34/SUM(R34:U34)</f>
        <v>2.9651112690506659E-2</v>
      </c>
      <c r="T35">
        <f>+T34/SUM(R34:U34)</f>
        <v>5.0539104513713927E-2</v>
      </c>
      <c r="U35">
        <f>+U34/SUM(R34:U34)</f>
        <v>0.66279518425457074</v>
      </c>
      <c r="V35">
        <f>+V34/SUM(V34:Y34)</f>
        <v>0.86613761517853816</v>
      </c>
      <c r="W35">
        <f>+W34/SUM(V34:Y34)</f>
        <v>2.9016091291676996E-2</v>
      </c>
      <c r="X35">
        <f>+X34/SUM(V34:Y34)</f>
        <v>4.0528163660926708E-3</v>
      </c>
      <c r="Y35">
        <f>+Y34/SUM(V34:Y34)</f>
        <v>0.10079347716369214</v>
      </c>
      <c r="Z35">
        <f>+Z34/SUM(Z34:AC34)</f>
        <v>0.76392076510326878</v>
      </c>
      <c r="AA35">
        <f>+AA34/SUM(Z34:AC34)</f>
        <v>0.13932638805103514</v>
      </c>
      <c r="AB35">
        <f>+AB34/SUM(Z34:AC34)</f>
        <v>4.6703622007742258E-2</v>
      </c>
      <c r="AC35">
        <f>+AC34/SUM(Z34:AC34)</f>
        <v>5.0049224837953772E-2</v>
      </c>
      <c r="AD35">
        <f>+AD34/SUM(AD34:AG34)</f>
        <v>0.46847436616492261</v>
      </c>
      <c r="AE35">
        <f>+AE34/SUM(AD34:AG34)</f>
        <v>2.7653681584605766E-2</v>
      </c>
      <c r="AF35">
        <f>+AF34/SUM(AD34:AG34)</f>
        <v>0.50031100782155413</v>
      </c>
      <c r="AG35">
        <f>+AG34/SUM(AD34:AG34)</f>
        <v>3.5609444289173208E-3</v>
      </c>
      <c r="AH35">
        <f>+AH34/SUM(AH34:AK34)</f>
        <v>0.85379158373845376</v>
      </c>
      <c r="AI35">
        <f>+AI34/SUM(AH34:AK34)</f>
        <v>2.1941160021735517E-2</v>
      </c>
      <c r="AJ35">
        <f>+AJ34/SUM(AH34:AK34)</f>
        <v>0.11076701276710675</v>
      </c>
      <c r="AK35">
        <f>+AK34/SUM(AH34:AK34)</f>
        <v>1.3500243472703942E-2</v>
      </c>
    </row>
    <row r="38" spans="1:37" x14ac:dyDescent="0.25">
      <c r="A38" t="s">
        <v>73</v>
      </c>
      <c r="B38" t="s">
        <v>62</v>
      </c>
      <c r="C38" t="s">
        <v>63</v>
      </c>
      <c r="D38" t="s">
        <v>64</v>
      </c>
      <c r="E38" t="s">
        <v>65</v>
      </c>
    </row>
    <row r="39" spans="1:37" x14ac:dyDescent="0.25">
      <c r="A39" t="s">
        <v>74</v>
      </c>
      <c r="B39" s="4">
        <f>+B35</f>
        <v>0.73012931720052521</v>
      </c>
      <c r="C39" s="4">
        <f t="shared" ref="C39:E39" si="53">+C35</f>
        <v>2.7951348809633181E-2</v>
      </c>
      <c r="D39" s="4">
        <f t="shared" si="53"/>
        <v>3.0785239329203747E-3</v>
      </c>
      <c r="E39" s="4">
        <f t="shared" si="53"/>
        <v>0.23884081005692126</v>
      </c>
    </row>
    <row r="40" spans="1:37" x14ac:dyDescent="0.25">
      <c r="A40" t="s">
        <v>75</v>
      </c>
      <c r="B40" s="4">
        <f>+F35</f>
        <v>0.24722648510926576</v>
      </c>
      <c r="C40" s="4">
        <f t="shared" ref="C40:E40" si="54">+G35</f>
        <v>3.2207289856926876E-3</v>
      </c>
      <c r="D40" s="4">
        <f t="shared" si="54"/>
        <v>2.4727932033818279E-3</v>
      </c>
      <c r="E40" s="4">
        <f t="shared" si="54"/>
        <v>0.7470799927016597</v>
      </c>
    </row>
    <row r="41" spans="1:37" x14ac:dyDescent="0.25">
      <c r="A41" t="s">
        <v>76</v>
      </c>
      <c r="B41" s="4">
        <f>+J35</f>
        <v>0.86281261011519195</v>
      </c>
      <c r="C41" s="4">
        <f t="shared" ref="C41:E41" si="55">+K35</f>
        <v>1.307916366832961E-3</v>
      </c>
      <c r="D41" s="4">
        <f t="shared" si="55"/>
        <v>2.5997623769485282E-2</v>
      </c>
      <c r="E41" s="4">
        <f t="shared" si="55"/>
        <v>0.10988184974848979</v>
      </c>
    </row>
    <row r="43" spans="1:37" x14ac:dyDescent="0.25">
      <c r="A43" t="s">
        <v>77</v>
      </c>
      <c r="B43" t="s">
        <v>62</v>
      </c>
      <c r="C43" t="s">
        <v>63</v>
      </c>
      <c r="D43" t="s">
        <v>64</v>
      </c>
      <c r="E43" t="s">
        <v>65</v>
      </c>
    </row>
    <row r="44" spans="1:37" x14ac:dyDescent="0.25">
      <c r="A44" t="s">
        <v>74</v>
      </c>
      <c r="B44" s="4">
        <f>+N35</f>
        <v>0.90441481119738221</v>
      </c>
      <c r="C44" s="4">
        <f t="shared" ref="C44:E44" si="56">+O35</f>
        <v>2.1556242119793727E-2</v>
      </c>
      <c r="D44" s="4">
        <f t="shared" si="56"/>
        <v>2.4977308877742931E-2</v>
      </c>
      <c r="E44" s="4">
        <f t="shared" si="56"/>
        <v>4.9051637805081198E-2</v>
      </c>
    </row>
    <row r="45" spans="1:37" x14ac:dyDescent="0.25">
      <c r="A45" t="s">
        <v>75</v>
      </c>
      <c r="B45" s="4">
        <f>+R35</f>
        <v>0.25701459854120873</v>
      </c>
      <c r="C45" s="4">
        <f t="shared" ref="C45:E45" si="57">+S35</f>
        <v>2.9651112690506659E-2</v>
      </c>
      <c r="D45" s="4">
        <f t="shared" si="57"/>
        <v>5.0539104513713927E-2</v>
      </c>
      <c r="E45" s="4">
        <f t="shared" si="57"/>
        <v>0.66279518425457074</v>
      </c>
    </row>
    <row r="46" spans="1:37" x14ac:dyDescent="0.25">
      <c r="A46" t="s">
        <v>76</v>
      </c>
      <c r="B46" s="4">
        <f>+V35</f>
        <v>0.86613761517853816</v>
      </c>
      <c r="C46" s="4">
        <f t="shared" ref="C46:E46" si="58">+W35</f>
        <v>2.9016091291676996E-2</v>
      </c>
      <c r="D46" s="4">
        <f t="shared" si="58"/>
        <v>4.0528163660926708E-3</v>
      </c>
      <c r="E46" s="4">
        <f t="shared" si="58"/>
        <v>0.10079347716369214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domesticModeChoiceCoef</vt:lpstr>
      <vt:lpstr>ld_mode_choice_analysis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carlloga</dc:creator>
  <cp:lastModifiedBy>carlloga</cp:lastModifiedBy>
  <dcterms:created xsi:type="dcterms:W3CDTF">2021-03-01T06:30:39Z</dcterms:created>
  <dcterms:modified xsi:type="dcterms:W3CDTF">2021-03-01T14:37:13Z</dcterms:modified>
</cp:coreProperties>
</file>