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和谐健康偿付能力数据库\4月数据\"/>
    </mc:Choice>
  </mc:AlternateContent>
  <xr:revisionPtr revIDLastSave="0" documentId="13_ncr:1_{C739AD50-771A-4043-8676-A42EBE46F56E}" xr6:coauthVersionLast="47" xr6:coauthVersionMax="47" xr10:uidLastSave="{00000000-0000-0000-0000-000000000000}"/>
  <bookViews>
    <workbookView minimized="1" xWindow="12" yWindow="528" windowWidth="13344" windowHeight="11988" firstSheet="2" activeTab="2" xr2:uid="{F18B3285-5784-4977-8AD2-0CF355A2E1B3}"/>
  </bookViews>
  <sheets>
    <sheet name="Sheet1" sheetId="2" state="hidden" r:id="rId1"/>
    <sheet name="Sheet2" sheetId="3" state="hidden" r:id="rId2"/>
    <sheet name="定期存款和存出资本保证金应收利息明细" sheetId="1" r:id="rId3"/>
    <sheet name="Sheet3" sheetId="6" r:id="rId4"/>
    <sheet name="Sheet4" sheetId="5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Sheet3!$A$1:$L$293</definedName>
    <definedName name="_xlnm._FilterDatabase" localSheetId="2" hidden="1">定期存款和存出资本保证金应收利息明细!$A$1:$CO$58</definedName>
    <definedName name="disc_rate">[1]利率风险贴现率!$A$5:$L$44</definedName>
    <definedName name="M_AR_1">#REF!</definedName>
    <definedName name="M_AR_10">'[2]信用风险-交易对手违约风险最低资本'!$Q$18</definedName>
    <definedName name="M_AR_11">'[2]信用风险-交易对手违约风险最低资本'!$Q$19</definedName>
    <definedName name="M_AR_12">'[2]信用风险-交易对手违约风险最低资本'!$Q$20</definedName>
    <definedName name="M_AR_2">#REF!</definedName>
    <definedName name="M_AR_3">#REF!</definedName>
    <definedName name="M_AR_4">#REF!</definedName>
    <definedName name="M_AR_5">#REF!</definedName>
    <definedName name="M_AR_6">#REF!</definedName>
    <definedName name="M_AR_7">#REF!</definedName>
    <definedName name="M_AR_8">#REF!</definedName>
    <definedName name="M_AR_9">#REF!</definedName>
    <definedName name="M_AREA">#REF!</definedName>
    <definedName name="M_CAD_EX">#REF!</definedName>
    <definedName name="M_COMP_CODE">#REF!</definedName>
    <definedName name="M_COMPANY">#REF!</definedName>
    <definedName name="M_COST">#REF!</definedName>
    <definedName name="M_COSTCHG_T1">'[3]（保险公司）非寿险业务保险风险-保费和准备金风险'!$I$5</definedName>
    <definedName name="M_COSTRAT_T1">'[3]（保险公司）非寿险业务保险风险-保费和准备金风险'!$H$5</definedName>
    <definedName name="M_COSTRAT_T2">'[3]（保险公司）非寿险业务保险风险-保费和准备金风险'!$H$6</definedName>
    <definedName name="M_COSTRAT_T3">'[3]（保险公司）非寿险业务保险风险-保费和准备金风险'!$H$7</definedName>
    <definedName name="M_COSTRAT_T4">'[3]（保险公司）非寿险业务保险风险-保费和准备金风险'!$H$8</definedName>
    <definedName name="M_CP">#REF!</definedName>
    <definedName name="M_CURRENCY">#REF!</definedName>
    <definedName name="M_EUR_EX">#REF!</definedName>
    <definedName name="M_EX_K1_1">#REF!</definedName>
    <definedName name="M_EX_K1_2">#REF!</definedName>
    <definedName name="M_EX_K1_3">#REF!</definedName>
    <definedName name="M_EX_RF0">#REF!</definedName>
    <definedName name="M_FARATE">#REF!</definedName>
    <definedName name="M_FUND_AFT">#REF!</definedName>
    <definedName name="M_FUND_PRI">#REF!</definedName>
    <definedName name="M_GBP_EX">#REF!</definedName>
    <definedName name="M_GRADE">#REF!</definedName>
    <definedName name="M_GUARANTEE">#REF!</definedName>
    <definedName name="M_HKD_EX">#REF!</definedName>
    <definedName name="M_JPY_EX">#REF!</definedName>
    <definedName name="M_MKT_EQ_1">#REF!</definedName>
    <definedName name="M_MKT_EQ_10">#REF!</definedName>
    <definedName name="M_MKT_EQ_10.1">#REF!</definedName>
    <definedName name="M_MKT_EQ_10.10">'[4]市场风险-权益价格风险'!$M$48</definedName>
    <definedName name="M_MKT_EQ_10.11">'[4]市场风险-权益价格风险'!$M$49</definedName>
    <definedName name="M_MKT_EQ_10.12">'[4]市场风险-权益价格风险'!$M$50</definedName>
    <definedName name="M_MKT_EQ_10.2">#REF!</definedName>
    <definedName name="M_MKT_EQ_10.3">'[2]市场风险-权益价格风险'!$K$41</definedName>
    <definedName name="M_MKT_EQ_10.4">'[2]市场风险-权益价格风险'!$K$42</definedName>
    <definedName name="M_MKT_EQ_10.5">'[2]市场风险-权益价格风险'!$K$43</definedName>
    <definedName name="M_MKT_EQ_10.6">'[2]市场风险-权益价格风险'!$K$44</definedName>
    <definedName name="M_MKT_EQ_10.7">'[2]市场风险-权益价格风险'!$K$45</definedName>
    <definedName name="M_MKT_EQ_10.8">'[4]市场风险-权益价格风险'!$M$46</definedName>
    <definedName name="M_MKT_EQ_10.9">'[4]市场风险-权益价格风险'!$M$47</definedName>
    <definedName name="M_MKT_EQ_2">#REF!</definedName>
    <definedName name="M_MKT_EQ_3">#REF!</definedName>
    <definedName name="M_MKT_EQ_3.1">#REF!</definedName>
    <definedName name="M_MKT_EQ_3.1.1">#REF!</definedName>
    <definedName name="M_MKT_EQ_3.1.2">#REF!</definedName>
    <definedName name="M_MKT_EQ_3.1.3">#REF!</definedName>
    <definedName name="M_MKT_EQ_3.2">#REF!</definedName>
    <definedName name="M_MKT_EQ_3.2.1">#REF!</definedName>
    <definedName name="M_MKT_EQ_3.2.2">#REF!</definedName>
    <definedName name="M_MKT_EQ_3.2.3">#REF!</definedName>
    <definedName name="M_MKT_EQ_3.3">#REF!</definedName>
    <definedName name="M_MKT_EQ_3.4">#REF!</definedName>
    <definedName name="M_MKT_EQ_3.4.1">#REF!</definedName>
    <definedName name="M_MKT_EQ_3.4.2">#REF!</definedName>
    <definedName name="M_MKT_EQ_3.4.2_K1">#REF!</definedName>
    <definedName name="M_MKT_EQ_3.4.3">#REF!</definedName>
    <definedName name="M_MKT_EQ_3.4.4">#REF!</definedName>
    <definedName name="M_MKT_EQ_3.4.4_K1">#REF!</definedName>
    <definedName name="M_MKT_EQ_4">#REF!</definedName>
    <definedName name="M_MKT_EQ_5">#REF!</definedName>
    <definedName name="M_MKT_EQ_5.1">#REF!</definedName>
    <definedName name="M_MKT_EQ_5.2">#REF!</definedName>
    <definedName name="M_MKT_EQ_6">#REF!</definedName>
    <definedName name="M_MKT_EQ_6.1">#REF!</definedName>
    <definedName name="M_MKT_EQ_6.2">#REF!</definedName>
    <definedName name="M_MKT_EQ_6.3">#REF!</definedName>
    <definedName name="M_MKT_EQ_6.4">#REF!</definedName>
    <definedName name="M_MKT_EQ_7">#REF!</definedName>
    <definedName name="M_MKT_EQ_8">#REF!</definedName>
    <definedName name="M_MKT_EQ_9.1">#REF!</definedName>
    <definedName name="M_MKT_EQ_9.2">#REF!</definedName>
    <definedName name="M_MKT_EQ_K1AFT">#REF!</definedName>
    <definedName name="M_MKT_EQ_K1PRI">#REF!</definedName>
    <definedName name="M_OWER">#REF!</definedName>
    <definedName name="M_PLEDGE">#REF!</definedName>
    <definedName name="M_PRE_T1">'[3]（保险公司）非寿险业务保险风险-保费和准备金风险'!$F$5</definedName>
    <definedName name="M_PRE_T1_L1AMT">'[3]保费、准备金风险因子'!$B$5</definedName>
    <definedName name="M_PRE_T1_L1RF">'[3]保费、准备金风险因子'!$C$5</definedName>
    <definedName name="M_PRE_T1_L2AMT">'[3]保费、准备金风险因子'!$D$5</definedName>
    <definedName name="M_PRE_T1_L2RF">'[3]保费、准备金风险因子'!$E$5</definedName>
    <definedName name="M_PRE_T1_L3AMT">'[3]保费、准备金风险因子'!$F$5</definedName>
    <definedName name="M_PRE_T1_L3RF">'[3]保费、准备金风险因子'!$G$5</definedName>
    <definedName name="M_PRE_T1_L4AMT">'[3]保费、准备金风险因子'!$H$5</definedName>
    <definedName name="M_PRE_T1_L4RF">'[3]保费、准备金风险因子'!$I$5</definedName>
    <definedName name="M_PRE_T1_L5AMT">'[3]保费、准备金风险因子'!$J$5</definedName>
    <definedName name="M_PRE_T1_L5RF">'[3]保费、准备金风险因子'!$K$5</definedName>
    <definedName name="M_PRE_T1_L6AMT">'[3]保费、准备金风险因子'!$L$5</definedName>
    <definedName name="M_PRE_T1_L6RF">'[3]保费、准备金风险因子'!$M$5</definedName>
    <definedName name="M_PRE_T1_L7AMT">'[3]保费、准备金风险因子'!$N$5</definedName>
    <definedName name="M_PRE_T1_L7RF">'[3]保费、准备金风险因子'!$O$5</definedName>
    <definedName name="M_PRE_T2">'[3]（保险公司）非寿险业务保险风险-保费和准备金风险'!$F$6</definedName>
    <definedName name="M_PRE_T2_L1AMT">'[3]保费、准备金风险因子'!$B$6</definedName>
    <definedName name="M_PRE_T2_L1RF">'[3]保费、准备金风险因子'!$C$6</definedName>
    <definedName name="M_PRE_T2_L2AMT">'[3]保费、准备金风险因子'!$D$6</definedName>
    <definedName name="M_PRE_T2_L2RF">'[3]保费、准备金风险因子'!$E$6</definedName>
    <definedName name="M_PRE_T2_L3AMT">'[3]保费、准备金风险因子'!$F$6</definedName>
    <definedName name="M_PRE_T2_L3RF">'[3]保费、准备金风险因子'!$G$6</definedName>
    <definedName name="M_PRE_T2_L4AMT">'[3]保费、准备金风险因子'!$H$6</definedName>
    <definedName name="M_PRE_T2_L4RF">'[3]保费、准备金风险因子'!$I$6</definedName>
    <definedName name="M_PRE_T2_L5AMT">'[3]保费、准备金风险因子'!$J$6</definedName>
    <definedName name="M_PRE_T2_L5RF">'[3]保费、准备金风险因子'!$K$6</definedName>
    <definedName name="M_PRE_T2_L6AMT">'[3]保费、准备金风险因子'!$L$6</definedName>
    <definedName name="M_PRE_T2_L6RF">'[3]保费、准备金风险因子'!$M$6</definedName>
    <definedName name="M_PRE_T3">'[3]（保险公司）非寿险业务保险风险-保费和准备金风险'!$F$7</definedName>
    <definedName name="M_PRE_T3_L1AMT">'[3]保费、准备金风险因子'!$B$7</definedName>
    <definedName name="M_PRE_T3_L1RF">'[3]保费、准备金风险因子'!$C$7</definedName>
    <definedName name="M_PRE_T3_L2AMT">'[3]保费、准备金风险因子'!$D$7</definedName>
    <definedName name="M_PRE_T3_L2RF">'[3]保费、准备金风险因子'!$E$7</definedName>
    <definedName name="M_PRE_T3_L3AMT">'[3]保费、准备金风险因子'!$F$7</definedName>
    <definedName name="M_PRE_T3_L3RF">'[3]保费、准备金风险因子'!$G$7</definedName>
    <definedName name="M_PRE_T3_L4AMT">'[3]保费、准备金风险因子'!$H$7</definedName>
    <definedName name="M_PRE_T3_L4RF">'[3]保费、准备金风险因子'!$I$7</definedName>
    <definedName name="M_PRE_T3_L5AMT">'[3]保费、准备金风险因子'!$J$7</definedName>
    <definedName name="M_PRE_T3_L5RF">'[3]保费、准备金风险因子'!$K$7</definedName>
    <definedName name="M_PRE_T4">'[3]（保险公司）非寿险业务保险风险-保费和准备金风险'!$F$8</definedName>
    <definedName name="M_PRE_T4_L1AMT">'[3]保费、准备金风险因子'!$B$8</definedName>
    <definedName name="M_PRE_T4_L1RF">'[3]保费、准备金风险因子'!$C$8</definedName>
    <definedName name="M_PRE_T4_L2AMT">'[3]保费、准备金风险因子'!$D$8</definedName>
    <definedName name="M_PRE_T4_L2RF">'[3]保费、准备金风险因子'!$E$8</definedName>
    <definedName name="M_PRE_T4_L3AMT">'[3]保费、准备金风险因子'!$F$8</definedName>
    <definedName name="M_PRE_T4_L3RF">'[3]保费、准备金风险因子'!$G$8</definedName>
    <definedName name="M_PRE_T4_L4AMT">'[3]保费、准备金风险因子'!$H$8</definedName>
    <definedName name="M_PRE_T4_L4RF">'[3]保费、准备金风险因子'!$I$8</definedName>
    <definedName name="M_PRE_T4_L5AMT">'[3]保费、准备金风险因子'!$J$8</definedName>
    <definedName name="M_PRE_T4_L5RF">'[3]保费、准备金风险因子'!$K$8</definedName>
    <definedName name="M_PRE_T5">'[3]（保险公司）非寿险业务保险风险-保费和准备金风险'!$F$12</definedName>
    <definedName name="M_PRE_T5_L1AMT">'[3]保费、准备金风险因子'!$B$9</definedName>
    <definedName name="M_PRE_T5_L1RF">'[3]保费、准备金风险因子'!$C$9</definedName>
    <definedName name="M_PRE_T5_L2AMT">'[3]保费、准备金风险因子'!$D$9</definedName>
    <definedName name="M_PRE_T5_L2RF">'[3]保费、准备金风险因子'!$E$9</definedName>
    <definedName name="M_PRE_T5_L3AMT">'[3]保费、准备金风险因子'!$F$9</definedName>
    <definedName name="M_PRE_T5_L3RF">'[3]保费、准备金风险因子'!$G$9</definedName>
    <definedName name="M_PRE_T5_L4AMT">'[3]保费、准备金风险因子'!$H$9</definedName>
    <definedName name="M_PRE_T5_L4RF">'[3]保费、准备金风险因子'!$I$9</definedName>
    <definedName name="M_PRE_T5_L5AMT">'[3]保费、准备金风险因子'!$J$9</definedName>
    <definedName name="M_PRE_T5_L5RF">'[3]保费、准备金风险因子'!$K$9</definedName>
    <definedName name="M_PRE_T6">'[3]（保险公司）非寿险业务保险风险-保费和准备金风险'!#REF!</definedName>
    <definedName name="M_PRE_T6_L1AMT">'[3]保费、准备金风险因子'!$B$10</definedName>
    <definedName name="M_PRE_T6_L1RF">'[3]保费、准备金风险因子'!$C$10</definedName>
    <definedName name="M_PRE_T6_L2AMT">'[3]保费、准备金风险因子'!$D$10</definedName>
    <definedName name="M_PRE_T6_L2RF">'[3]保费、准备金风险因子'!$E$10</definedName>
    <definedName name="M_PRE_T6_L3AMT">'[3]保费、准备金风险因子'!$F$10</definedName>
    <definedName name="M_PRE_T6_L3RF">'[3]保费、准备金风险因子'!$G$10</definedName>
    <definedName name="M_PRE_T6_L4AMT">'[3]保费、准备金风险因子'!$H$10</definedName>
    <definedName name="M_PRE_T6_L4RF">'[3]保费、准备金风险因子'!$I$10</definedName>
    <definedName name="M_PRE_T6_L5AMT">'[3]保费、准备金风险因子'!$J$10</definedName>
    <definedName name="M_PRE_T6_L5RF">'[3]保费、准备金风险因子'!$K$10</definedName>
    <definedName name="M_PRE_T7">'[3]（保险公司）非寿险业务保险风险-保费和准备金风险'!#REF!</definedName>
    <definedName name="M_PRE_T7_L1AMT">'[3]保费、准备金风险因子'!$B$11</definedName>
    <definedName name="M_PRE_T7_L1RF">'[3]保费、准备金风险因子'!$C$11</definedName>
    <definedName name="M_PRE_T7_L2AMT">'[3]保费、准备金风险因子'!$D$11</definedName>
    <definedName name="M_PRE_T7_L2RF">'[3]保费、准备金风险因子'!$E$11</definedName>
    <definedName name="M_PRE_T7_L3AMT">'[3]保费、准备金风险因子'!$F$11</definedName>
    <definedName name="M_PRE_T7_L3RF">'[3]保费、准备金风险因子'!$G$11</definedName>
    <definedName name="M_PRE_T7_L4AMT">'[3]保费、准备金风险因子'!$H$11</definedName>
    <definedName name="M_PRE_T7_L4RF">'[3]保费、准备金风险因子'!$I$11</definedName>
    <definedName name="M_PRE_T7_L5AMT">'[3]保费、准备金风险因子'!$J$11</definedName>
    <definedName name="M_PRE_T7_L5RF">'[3]保费、准备金风险因子'!$K$11</definedName>
    <definedName name="M_PRERES">'[3]（保险公司）非寿险业务保险风险-巨灾风险'!#REF!</definedName>
    <definedName name="M_PRERES_CAT">'[3]（保险公司）非寿险业务保险风险-巨灾风险'!#REF!</definedName>
    <definedName name="M_PRESTK_LL">'[2]市场风险-利率风险'!$I$18</definedName>
    <definedName name="M_PRET1K">'[3]保费、准备金风险因子'!$E$49</definedName>
    <definedName name="M_PRET1K1_1">'[3]保费、准备金风险因子'!$C$25</definedName>
    <definedName name="M_PRET1K1_2">'[3]保费、准备金风险因子'!$C$26</definedName>
    <definedName name="M_PRET1K1_3">'[3]保费、准备金风险因子'!$C$27</definedName>
    <definedName name="M_PRET1K1_4">'[3]保费、准备金风险因子'!$C$28</definedName>
    <definedName name="M_PRET1K2_1">'[3]保费、准备金风险因子'!$E$25</definedName>
    <definedName name="M_PRET1K2_2">'[3]保费、准备金风险因子'!$E$26</definedName>
    <definedName name="M_PRET1K2_3">'[3]保费、准备金风险因子'!$E$27</definedName>
    <definedName name="M_PRET1K2_4">'[3]保费、准备金风险因子'!$E$28</definedName>
    <definedName name="M_PRET2K">'[3]保费、准备金风险因子'!$E$50</definedName>
    <definedName name="M_PRET2K1_1">'[3]保费、准备金风险因子'!$C$29</definedName>
    <definedName name="M_PRET2K1_2">'[3]保费、准备金风险因子'!$C$30</definedName>
    <definedName name="M_PRET2K1_3">'[3]保费、准备金风险因子'!$C$31</definedName>
    <definedName name="M_PRET2K1_4">'[3]保费、准备金风险因子'!$C$32</definedName>
    <definedName name="M_PRET3K">'[3]保费、准备金风险因子'!$E$51</definedName>
    <definedName name="M_PRET3K1_1">'[3]保费、准备金风险因子'!$C$33</definedName>
    <definedName name="M_PRET3K1_2">'[3]保费、准备金风险因子'!$C$34</definedName>
    <definedName name="M_PRET3K1_3">'[3]保费、准备金风险因子'!$C$35</definedName>
    <definedName name="M_PRET3K1_4">'[3]保费、准备金风险因子'!$C$36</definedName>
    <definedName name="M_PRET4K">'[3]保费、准备金风险因子'!$E$52</definedName>
    <definedName name="M_PRET4K1_1">'[3]保费、准备金风险因子'!$C$37</definedName>
    <definedName name="M_PRET4K1_2">'[3]保费、准备金风险因子'!$C$38</definedName>
    <definedName name="M_PRET4K1_3">'[3]保费、准备金风险因子'!$C$39</definedName>
    <definedName name="M_PRET4K1_4">'[3]保费、准备金风险因子'!$C$40</definedName>
    <definedName name="M_PRET5K">'[3]保费、准备金风险因子'!$E$53</definedName>
    <definedName name="M_PRET6K">'[3]保费、准备金风险因子'!$E$54</definedName>
    <definedName name="M_PRET7K">'[3]保费、准备金风险因子'!$E$55</definedName>
    <definedName name="M_RAT1_A">'[3]利率风险-利率类金融衍生品-国债期货（符合条件套保）'!$R$7</definedName>
    <definedName name="M_RAT1_B">'[3]利率风险-利率类金融衍生品-国债期货（符合条件套保）'!$R$8</definedName>
    <definedName name="M_RAT2_A">'[3]利率风险-利率类金融衍生品-国债期货（符合条件套保）'!$R$9</definedName>
    <definedName name="M_RAT2_B">'[3]利率风险-利率类金融衍生品-国债期货（符合条件套保）'!$R$10</definedName>
    <definedName name="M_RAT3">'[3]利率风险-利率类金融衍生品-国债期货（符合条件套保）'!$R$11</definedName>
    <definedName name="M_REIS_1">#REF!</definedName>
    <definedName name="M_REIS_2">#REF!</definedName>
    <definedName name="M_REIS_3">#REF!</definedName>
    <definedName name="M_REIS_4">#REF!</definedName>
    <definedName name="M_REIS_5">#REF!</definedName>
    <definedName name="M_REIS_6">#REF!</definedName>
    <definedName name="M_REIS_7">#REF!</definedName>
    <definedName name="M_REIS_8">#REF!</definedName>
    <definedName name="M_REIS_K1_1">#REF!</definedName>
    <definedName name="M_REIS_K1_2">#REF!</definedName>
    <definedName name="M_REQ">#REF!</definedName>
    <definedName name="M_RES_T1">'[3]（保险公司）非寿险业务保险风险-保费和准备金风险'!$G$5</definedName>
    <definedName name="M_RES_T1_L1AMT">'[3]保费、准备金风险因子'!$B$16</definedName>
    <definedName name="M_RES_T1_L1RF">'[3]保费、准备金风险因子'!$C$16</definedName>
    <definedName name="M_RES_T1_L2AMT">'[3]保费、准备金风险因子'!$D$16</definedName>
    <definedName name="M_RES_T1_L2RF">'[3]保费、准备金风险因子'!$E$16</definedName>
    <definedName name="M_RES_T1_L3AMT">'[3]保费、准备金风险因子'!$F$16</definedName>
    <definedName name="M_RES_T1_L3RF">'[3]保费、准备金风险因子'!$G$16</definedName>
    <definedName name="M_RES_T1_L4AMT">'[3]保费、准备金风险因子'!$H$16</definedName>
    <definedName name="M_RES_T1_L4RF">'[3]保费、准备金风险因子'!$I$16</definedName>
    <definedName name="M_RES_T1_L5AMT">'[3]保费、准备金风险因子'!$J$16</definedName>
    <definedName name="M_RES_T1_L5RF">'[3]保费、准备金风险因子'!$K$16</definedName>
    <definedName name="M_RES_T1_L6AMT">'[3]保费、准备金风险因子'!$L$16</definedName>
    <definedName name="M_RES_T1_L6RF">'[3]保费、准备金风险因子'!$M$16</definedName>
    <definedName name="M_RES_T1_L7AMT">'[3]保费、准备金风险因子'!$N$16</definedName>
    <definedName name="M_RES_T1_L7RF">'[3]保费、准备金风险因子'!$O$16</definedName>
    <definedName name="M_RES_T2">'[3]（保险公司）非寿险业务保险风险-保费和准备金风险'!$G$6</definedName>
    <definedName name="M_RES_T2_L1AMT">'[3]保费、准备金风险因子'!$B$17</definedName>
    <definedName name="M_RES_T2_L1RF">'[3]保费、准备金风险因子'!$C$17</definedName>
    <definedName name="M_RES_T2_L2AMT">'[3]保费、准备金风险因子'!$D$17</definedName>
    <definedName name="M_RES_T2_L2RF">'[3]保费、准备金风险因子'!$E$17</definedName>
    <definedName name="M_RES_T2_L3AMT">'[3]保费、准备金风险因子'!$F$17</definedName>
    <definedName name="M_RES_T2_L3RF">'[3]保费、准备金风险因子'!$G$17</definedName>
    <definedName name="M_RES_T2_L4AMT">'[3]保费、准备金风险因子'!$H$17</definedName>
    <definedName name="M_RES_T2_L4RF">'[3]保费、准备金风险因子'!$I$17</definedName>
    <definedName name="M_RES_T2_L5AMT">'[3]保费、准备金风险因子'!$J$17</definedName>
    <definedName name="M_RES_T2_L5RF">'[3]保费、准备金风险因子'!$K$17</definedName>
    <definedName name="M_RES_T2_L6AMT">'[3]保费、准备金风险因子'!$L$17</definedName>
    <definedName name="M_RES_T2_L6RF">'[3]保费、准备金风险因子'!$M$17</definedName>
    <definedName name="M_RES_T3">'[3]（保险公司）非寿险业务保险风险-保费和准备金风险'!$G$7</definedName>
    <definedName name="M_RES_T3_L1AMT">'[3]保费、准备金风险因子'!$B$18</definedName>
    <definedName name="M_RES_T3_L1RF">'[3]保费、准备金风险因子'!$C$18</definedName>
    <definedName name="M_RES_T3_L2AMT">'[3]保费、准备金风险因子'!$D$18</definedName>
    <definedName name="M_RES_T3_L2RF">'[3]保费、准备金风险因子'!$E$18</definedName>
    <definedName name="M_RES_T3_L3AMT">'[3]保费、准备金风险因子'!$F$18</definedName>
    <definedName name="M_RES_T3_L3RF">'[3]保费、准备金风险因子'!$G$18</definedName>
    <definedName name="M_RES_T3_L4AMT">'[3]保费、准备金风险因子'!$H$18</definedName>
    <definedName name="M_RES_T3_L4RF">'[3]保费、准备金风险因子'!$I$18</definedName>
    <definedName name="M_RES_T3_L5AMT">'[3]保费、准备金风险因子'!$J$18</definedName>
    <definedName name="M_RES_T3_L5RF">'[3]保费、准备金风险因子'!$K$18</definedName>
    <definedName name="M_RES_T4">'[3]（保险公司）非寿险业务保险风险-保费和准备金风险'!$G$8</definedName>
    <definedName name="M_RES_T4_L1AMT">'[3]保费、准备金风险因子'!$B$19</definedName>
    <definedName name="M_RES_T4_L1RF">'[3]保费、准备金风险因子'!$C$19</definedName>
    <definedName name="M_RES_T4_L2AMT">'[3]保费、准备金风险因子'!$D$19</definedName>
    <definedName name="M_RES_T4_L2RF">'[3]保费、准备金风险因子'!$E$19</definedName>
    <definedName name="M_RES_T4_L3AMT">'[3]保费、准备金风险因子'!$F$19</definedName>
    <definedName name="M_RES_T4_L3RF">'[3]保费、准备金风险因子'!$G$19</definedName>
    <definedName name="M_RES_T4_L4AMT">'[3]保费、准备金风险因子'!$H$19</definedName>
    <definedName name="M_RES_T4_L4RF">'[3]保费、准备金风险因子'!$I$19</definedName>
    <definedName name="M_RES_T4_L5AMT">'[3]保费、准备金风险因子'!$J$19</definedName>
    <definedName name="M_RES_T4_L5RF">'[3]保费、准备金风险因子'!$K$19</definedName>
    <definedName name="M_RES_T5">'[3]（保险公司）非寿险业务保险风险-保费和准备金风险'!$G$12</definedName>
    <definedName name="M_RES_T5_L1AMT">'[3]保费、准备金风险因子'!$B$20</definedName>
    <definedName name="M_RES_T5_L1RF">'[3]保费、准备金风险因子'!$C$20</definedName>
    <definedName name="M_RES_T5_L2AMT">'[3]保费、准备金风险因子'!$D$20</definedName>
    <definedName name="M_RES_T5_L2RF">'[3]保费、准备金风险因子'!$E$20</definedName>
    <definedName name="M_RES_T5_L3AMT">'[3]保费、准备金风险因子'!$F$20</definedName>
    <definedName name="M_RES_T5_L3RF">'[3]保费、准备金风险因子'!$G$20</definedName>
    <definedName name="M_RES_T5_L4AMT">'[3]保费、准备金风险因子'!$H$20</definedName>
    <definedName name="M_RES_T5_L4RF">'[3]保费、准备金风险因子'!$I$20</definedName>
    <definedName name="M_RES_T5_L5AMT">'[3]保费、准备金风险因子'!$J$20</definedName>
    <definedName name="M_RES_T5_L5RF">'[3]保费、准备金风险因子'!$K$20</definedName>
    <definedName name="M_RES_T6">'[3]（保险公司）非寿险业务保险风险-保费和准备金风险'!#REF!</definedName>
    <definedName name="M_RES_T6_L1AMT">'[3]保费、准备金风险因子'!$B$21</definedName>
    <definedName name="M_RES_T6_L1RF">'[3]保费、准备金风险因子'!$C$21</definedName>
    <definedName name="M_RES_T6_L2AMT">'[3]保费、准备金风险因子'!$D$21</definedName>
    <definedName name="M_RES_T6_L2RF">'[3]保费、准备金风险因子'!$E$21</definedName>
    <definedName name="M_RES_T6_L3AMT">'[3]保费、准备金风险因子'!$F$21</definedName>
    <definedName name="M_RES_T6_L3RF">'[3]保费、准备金风险因子'!$G$21</definedName>
    <definedName name="M_RES_T6_L4AMT">'[3]保费、准备金风险因子'!$H$21</definedName>
    <definedName name="M_RES_T6_L4RF">'[3]保费、准备金风险因子'!$I$21</definedName>
    <definedName name="M_RES_T6_L5AMT">'[3]保费、准备金风险因子'!$J$21</definedName>
    <definedName name="M_RES_T6_L5RF">'[3]保费、准备金风险因子'!$K$21</definedName>
    <definedName name="M_RES_T7">'[3]（保险公司）非寿险业务保险风险-保费和准备金风险'!#REF!</definedName>
    <definedName name="M_RES_T7_L1AMT">'[3]保费、准备金风险因子'!$B$22</definedName>
    <definedName name="M_RES_T7_L1RF">'[3]保费、准备金风险因子'!$C$22</definedName>
    <definedName name="M_RES_T7_L2AMT">'[3]保费、准备金风险因子'!$D$22</definedName>
    <definedName name="M_RES_T7_L2RF">'[3]保费、准备金风险因子'!$E$22</definedName>
    <definedName name="M_RES_T7_L3AMT">'[3]保费、准备金风险因子'!$F$22</definedName>
    <definedName name="M_RES_T7_L3RF">'[3]保费、准备金风险因子'!$G$22</definedName>
    <definedName name="M_RES_T7_L4AMT">'[3]保费、准备金风险因子'!$H$22</definedName>
    <definedName name="M_RES_T7_L4RF">'[3]保费、准备金风险因子'!$I$22</definedName>
    <definedName name="M_RES_T7_L5AMT">'[3]保费、准备金风险因子'!$J$22</definedName>
    <definedName name="M_RES_T7_L5RF">'[3]保费、准备金风险因子'!$K$22</definedName>
    <definedName name="M_RESRAT_T1">'[3]（保险公司）非寿险业务保险风险-保费和准备金风险'!$J$5</definedName>
    <definedName name="M_RESRAT_T2">'[3]（保险公司）非寿险业务保险风险-保费和准备金风险'!$J$6</definedName>
    <definedName name="M_RESRAT_T3">'[3]（保险公司）非寿险业务保险风险-保费和准备金风险'!$J$7</definedName>
    <definedName name="M_RESRAT_T4">'[3]（保险公司）非寿险业务保险风险-保费和准备金风险'!$J$8</definedName>
    <definedName name="M_RESRAT_T6">'[3]（保险公司）非寿险业务保险风险-保费和准备金风险'!#REF!</definedName>
    <definedName name="M_RESRAT_T7">'[3]（保险公司）非寿险业务保险风险-保费和准备金风险'!#REF!</definedName>
    <definedName name="M_REST1K">'[3]保费、准备金风险因子'!$E$59</definedName>
    <definedName name="M_REST1K1_1">'[3]保费、准备金风险因子'!$K$25</definedName>
    <definedName name="M_REST1K1_2">'[3]保费、准备金风险因子'!$K$26</definedName>
    <definedName name="M_REST1K1_3">'[3]保费、准备金风险因子'!$K$27</definedName>
    <definedName name="M_REST2K">'[3]保费、准备金风险因子'!$E$60</definedName>
    <definedName name="M_REST2K1_1">'[3]保费、准备金风险因子'!$K$28</definedName>
    <definedName name="M_REST2K1_2">'[3]保费、准备金风险因子'!$K$29</definedName>
    <definedName name="M_REST2K1_3">'[3]保费、准备金风险因子'!$K$30</definedName>
    <definedName name="M_REST3K">'[3]保费、准备金风险因子'!$E$61</definedName>
    <definedName name="M_REST3K1_1">'[3]保费、准备金风险因子'!$K$31</definedName>
    <definedName name="M_REST3K1_2">'[3]保费、准备金风险因子'!$K$32</definedName>
    <definedName name="M_REST3K1_3">'[3]保费、准备金风险因子'!$K$33</definedName>
    <definedName name="M_REST4K">'[3]保费、准备金风险因子'!$E$62</definedName>
    <definedName name="M_REST4K1_1">'[3]保费、准备金风险因子'!$K$34</definedName>
    <definedName name="M_REST4K1_2">'[3]保费、准备金风险因子'!$K$35</definedName>
    <definedName name="M_REST4K1_3">'[3]保费、准备金风险因子'!$K$36</definedName>
    <definedName name="M_REST5K">'[3]保费、准备金风险因子'!$E$63</definedName>
    <definedName name="M_REST6K">'[3]保费、准备金风险因子'!$E$64</definedName>
    <definedName name="M_REST7K">'[3]保费、准备金风险因子'!$E$65</definedName>
    <definedName name="M_USD_EX">#REF!</definedName>
    <definedName name="M_WY_XT_K11">#REF!</definedName>
    <definedName name="M_WY_XT_K12">#REF!</definedName>
    <definedName name="M_YEARGRD">#REF!</definedName>
    <definedName name="unit">#REF!</definedName>
  </definedNames>
  <calcPr calcId="181029" refMode="R1C1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2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3" i="6"/>
  <c r="J174" i="6"/>
  <c r="J175" i="6"/>
  <c r="J176" i="6"/>
  <c r="J177" i="6"/>
  <c r="J178" i="6"/>
  <c r="J179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" i="6"/>
  <c r="L121" i="6"/>
  <c r="L82" i="6"/>
  <c r="L59" i="6"/>
  <c r="L270" i="6"/>
  <c r="L231" i="6"/>
  <c r="L220" i="6"/>
  <c r="L211" i="6"/>
  <c r="L208" i="6"/>
  <c r="L197" i="6"/>
  <c r="L196" i="6"/>
  <c r="L184" i="6"/>
  <c r="L162" i="6"/>
  <c r="L153" i="6"/>
  <c r="L152" i="6"/>
  <c r="L145" i="6"/>
  <c r="L144" i="6"/>
  <c r="L127" i="6"/>
  <c r="L125" i="6"/>
  <c r="L124" i="6"/>
  <c r="L123" i="6"/>
  <c r="L111" i="6"/>
  <c r="L110" i="6"/>
  <c r="L109" i="6"/>
  <c r="L108" i="6"/>
  <c r="L107" i="6"/>
  <c r="L106" i="6"/>
  <c r="L105" i="6"/>
  <c r="L103" i="6"/>
  <c r="L102" i="6"/>
  <c r="L100" i="6"/>
  <c r="L99" i="6"/>
  <c r="L98" i="6"/>
  <c r="L97" i="6"/>
  <c r="L96" i="6"/>
  <c r="L95" i="6"/>
  <c r="L94" i="6"/>
  <c r="L92" i="6"/>
  <c r="L90" i="6"/>
  <c r="L89" i="6"/>
  <c r="L88" i="6"/>
  <c r="L87" i="6"/>
  <c r="L86" i="6"/>
  <c r="L85" i="6"/>
  <c r="L84" i="6"/>
  <c r="L83" i="6"/>
  <c r="L81" i="6"/>
  <c r="L80" i="6"/>
  <c r="L79" i="6"/>
  <c r="L78" i="6"/>
  <c r="L77" i="6"/>
  <c r="L75" i="6"/>
  <c r="L74" i="6"/>
  <c r="L68" i="6"/>
  <c r="L67" i="6"/>
  <c r="L62" i="6"/>
  <c r="L61" i="6"/>
  <c r="L60" i="6"/>
  <c r="L58" i="6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D13" i="1"/>
  <c r="D12" i="1"/>
  <c r="D35" i="1"/>
  <c r="D30" i="1"/>
  <c r="D41" i="1"/>
  <c r="D50" i="1"/>
  <c r="D52" i="1"/>
  <c r="D42" i="1"/>
  <c r="D39" i="1"/>
  <c r="D38" i="1"/>
  <c r="D36" i="1"/>
  <c r="D32" i="1"/>
  <c r="D31" i="1"/>
  <c r="D11" i="1"/>
  <c r="D10" i="1"/>
  <c r="D9" i="1"/>
  <c r="D8" i="1"/>
  <c r="D7" i="1"/>
  <c r="D6" i="1"/>
  <c r="D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H74" i="1"/>
  <c r="CI74" i="1"/>
  <c r="CJ74" i="1"/>
  <c r="CK74" i="1"/>
  <c r="CL74" i="1"/>
  <c r="CM74" i="1"/>
  <c r="CN74" i="1"/>
  <c r="CO74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H73" i="1"/>
  <c r="CI73" i="1"/>
  <c r="CJ73" i="1"/>
  <c r="CK73" i="1"/>
  <c r="CL73" i="1"/>
  <c r="CM73" i="1"/>
  <c r="CN73" i="1"/>
  <c r="CO73" i="1"/>
  <c r="O62" i="1"/>
  <c r="M62" i="1"/>
  <c r="AO58" i="1"/>
  <c r="AC58" i="1" s="1"/>
  <c r="AO57" i="1"/>
  <c r="AC57" i="1" s="1"/>
  <c r="AO56" i="1"/>
  <c r="AC56" i="1" s="1"/>
  <c r="AO55" i="1"/>
  <c r="AC55" i="1" s="1"/>
  <c r="AO54" i="1"/>
  <c r="AC54" i="1" s="1"/>
  <c r="AL53" i="1"/>
  <c r="AC53" i="1" s="1"/>
  <c r="AL52" i="1"/>
  <c r="AL51" i="1"/>
  <c r="AD47" i="1"/>
  <c r="AM3" i="1"/>
  <c r="AA2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BZ75" i="1" l="1"/>
  <c r="CF75" i="1"/>
  <c r="CN75" i="1"/>
  <c r="CK75" i="1"/>
  <c r="CM75" i="1"/>
  <c r="CL75" i="1"/>
  <c r="CE75" i="1"/>
  <c r="BY75" i="1"/>
  <c r="CA75" i="1"/>
  <c r="BU75" i="1"/>
  <c r="CJ75" i="1"/>
  <c r="CD75" i="1"/>
  <c r="BX75" i="1"/>
  <c r="CI75" i="1"/>
  <c r="CC75" i="1"/>
  <c r="BW75" i="1"/>
  <c r="CH75" i="1"/>
  <c r="CB75" i="1"/>
  <c r="BV75" i="1"/>
  <c r="AO20" i="1"/>
  <c r="AN28" i="1" l="1"/>
  <c r="AN3" i="1"/>
  <c r="AC3" i="1" l="1"/>
  <c r="AM2" i="1"/>
  <c r="AC28" i="1"/>
  <c r="AC51" i="1"/>
  <c r="AC52" i="1"/>
  <c r="AA3" i="1"/>
  <c r="AA4" i="1"/>
  <c r="AA5" i="1"/>
  <c r="AA6" i="1"/>
  <c r="AA7" i="1"/>
  <c r="AA8" i="1"/>
  <c r="AA9" i="1"/>
  <c r="AC2" i="1" l="1"/>
  <c r="CG50" i="1"/>
  <c r="BI49" i="1"/>
  <c r="AC49" i="1" s="1"/>
  <c r="AS48" i="1"/>
  <c r="AC48" i="1" s="1"/>
  <c r="AC47" i="1"/>
  <c r="AX46" i="1"/>
  <c r="AC46" i="1" s="1"/>
  <c r="AX45" i="1"/>
  <c r="AC45" i="1" s="1"/>
  <c r="AW44" i="1"/>
  <c r="AC44" i="1" s="1"/>
  <c r="N44" i="1"/>
  <c r="L44" i="1" s="1"/>
  <c r="N43" i="1"/>
  <c r="BT42" i="1"/>
  <c r="BS42" i="1"/>
  <c r="BP42" i="1"/>
  <c r="BM42" i="1"/>
  <c r="BJ42" i="1"/>
  <c r="BG42" i="1"/>
  <c r="BD42" i="1"/>
  <c r="BA42" i="1"/>
  <c r="AX42" i="1"/>
  <c r="AU42" i="1"/>
  <c r="AR42" i="1"/>
  <c r="AO42" i="1"/>
  <c r="AL42" i="1"/>
  <c r="AI42" i="1"/>
  <c r="AF42" i="1"/>
  <c r="N42" i="1"/>
  <c r="L42" i="1" s="1"/>
  <c r="BT41" i="1"/>
  <c r="BS41" i="1"/>
  <c r="BP41" i="1"/>
  <c r="BM41" i="1"/>
  <c r="BJ41" i="1"/>
  <c r="BG41" i="1"/>
  <c r="BD41" i="1"/>
  <c r="BA41" i="1"/>
  <c r="AX41" i="1"/>
  <c r="AU41" i="1"/>
  <c r="AR41" i="1"/>
  <c r="AO41" i="1"/>
  <c r="AL41" i="1"/>
  <c r="AI41" i="1"/>
  <c r="AF41" i="1"/>
  <c r="N41" i="1"/>
  <c r="L41" i="1" s="1"/>
  <c r="AT40" i="1"/>
  <c r="AC40" i="1" s="1"/>
  <c r="N40" i="1"/>
  <c r="L40" i="1" s="1"/>
  <c r="BR39" i="1"/>
  <c r="BQ39" i="1"/>
  <c r="BN39" i="1"/>
  <c r="BK39" i="1"/>
  <c r="BH39" i="1"/>
  <c r="BE39" i="1"/>
  <c r="BB39" i="1"/>
  <c r="AY39" i="1"/>
  <c r="AV39" i="1"/>
  <c r="AS39" i="1"/>
  <c r="AP39" i="1"/>
  <c r="AM39" i="1"/>
  <c r="AJ39" i="1"/>
  <c r="AG39" i="1"/>
  <c r="AD39" i="1"/>
  <c r="N39" i="1"/>
  <c r="L39" i="1" s="1"/>
  <c r="BR38" i="1"/>
  <c r="BQ38" i="1"/>
  <c r="BN38" i="1"/>
  <c r="BK38" i="1"/>
  <c r="BH38" i="1"/>
  <c r="BE38" i="1"/>
  <c r="BB38" i="1"/>
  <c r="AY38" i="1"/>
  <c r="AV38" i="1"/>
  <c r="AS38" i="1"/>
  <c r="AP38" i="1"/>
  <c r="AM38" i="1"/>
  <c r="AJ38" i="1"/>
  <c r="AG38" i="1"/>
  <c r="AD38" i="1"/>
  <c r="N38" i="1"/>
  <c r="L38" i="1" s="1"/>
  <c r="BR37" i="1"/>
  <c r="BQ37" i="1"/>
  <c r="BN37" i="1"/>
  <c r="BK37" i="1"/>
  <c r="BH37" i="1"/>
  <c r="BE37" i="1"/>
  <c r="BB37" i="1"/>
  <c r="AY37" i="1"/>
  <c r="AV37" i="1"/>
  <c r="AS37" i="1"/>
  <c r="AP37" i="1"/>
  <c r="AM37" i="1"/>
  <c r="AJ37" i="1"/>
  <c r="AG37" i="1"/>
  <c r="AD37" i="1"/>
  <c r="N37" i="1"/>
  <c r="L37" i="1" s="1"/>
  <c r="BR36" i="1"/>
  <c r="BQ36" i="1"/>
  <c r="BN36" i="1"/>
  <c r="BK36" i="1"/>
  <c r="BH36" i="1"/>
  <c r="BE36" i="1"/>
  <c r="BB36" i="1"/>
  <c r="AY36" i="1"/>
  <c r="AY74" i="1" s="1"/>
  <c r="AV36" i="1"/>
  <c r="AS36" i="1"/>
  <c r="AP36" i="1"/>
  <c r="AM36" i="1"/>
  <c r="AJ36" i="1"/>
  <c r="AG36" i="1"/>
  <c r="AD36" i="1"/>
  <c r="N36" i="1"/>
  <c r="L36" i="1" s="1"/>
  <c r="BP35" i="1"/>
  <c r="BO35" i="1"/>
  <c r="BL35" i="1"/>
  <c r="BI35" i="1"/>
  <c r="BF35" i="1"/>
  <c r="BC35" i="1"/>
  <c r="AZ35" i="1"/>
  <c r="AW35" i="1"/>
  <c r="AT35" i="1"/>
  <c r="AQ35" i="1"/>
  <c r="AN35" i="1"/>
  <c r="AK35" i="1"/>
  <c r="AH35" i="1"/>
  <c r="AE35" i="1"/>
  <c r="N35" i="1"/>
  <c r="L35" i="1" s="1"/>
  <c r="AQ34" i="1"/>
  <c r="AC34" i="1" s="1"/>
  <c r="N34" i="1"/>
  <c r="L34" i="1" s="1"/>
  <c r="AQ33" i="1"/>
  <c r="AC33" i="1" s="1"/>
  <c r="N33" i="1"/>
  <c r="L33" i="1" s="1"/>
  <c r="BP32" i="1"/>
  <c r="BO32" i="1"/>
  <c r="BL32" i="1"/>
  <c r="BI32" i="1"/>
  <c r="BF32" i="1"/>
  <c r="BC32" i="1"/>
  <c r="AZ32" i="1"/>
  <c r="AW32" i="1"/>
  <c r="AT32" i="1"/>
  <c r="AQ32" i="1"/>
  <c r="AN32" i="1"/>
  <c r="AK32" i="1"/>
  <c r="AH32" i="1"/>
  <c r="AE32" i="1"/>
  <c r="N32" i="1"/>
  <c r="L32" i="1" s="1"/>
  <c r="BP31" i="1"/>
  <c r="BO31" i="1"/>
  <c r="BL31" i="1"/>
  <c r="BI31" i="1"/>
  <c r="BF31" i="1"/>
  <c r="BC31" i="1"/>
  <c r="AZ31" i="1"/>
  <c r="AW31" i="1"/>
  <c r="AT31" i="1"/>
  <c r="AQ31" i="1"/>
  <c r="AN31" i="1"/>
  <c r="AK31" i="1"/>
  <c r="AH31" i="1"/>
  <c r="AE31" i="1"/>
  <c r="N31" i="1"/>
  <c r="L31" i="1" s="1"/>
  <c r="BP30" i="1"/>
  <c r="BO30" i="1"/>
  <c r="BC30" i="1"/>
  <c r="AQ30" i="1"/>
  <c r="AE30" i="1"/>
  <c r="N30" i="1"/>
  <c r="L30" i="1" s="1"/>
  <c r="AO29" i="1"/>
  <c r="AC29" i="1" s="1"/>
  <c r="N29" i="1"/>
  <c r="L29" i="1" s="1"/>
  <c r="AQ27" i="1"/>
  <c r="AP27" i="1"/>
  <c r="AD27" i="1"/>
  <c r="Q27" i="1"/>
  <c r="N27" i="1"/>
  <c r="L27" i="1" s="1"/>
  <c r="AO26" i="1"/>
  <c r="AN26" i="1"/>
  <c r="Q26" i="1"/>
  <c r="N26" i="1"/>
  <c r="L26" i="1" s="1"/>
  <c r="AO25" i="1"/>
  <c r="AN25" i="1"/>
  <c r="Q25" i="1"/>
  <c r="N25" i="1"/>
  <c r="L25" i="1" s="1"/>
  <c r="AO24" i="1"/>
  <c r="AN24" i="1"/>
  <c r="Q24" i="1"/>
  <c r="N24" i="1"/>
  <c r="L24" i="1" s="1"/>
  <c r="AO23" i="1"/>
  <c r="AN23" i="1"/>
  <c r="Q23" i="1"/>
  <c r="N23" i="1"/>
  <c r="L23" i="1" s="1"/>
  <c r="AO22" i="1"/>
  <c r="AN22" i="1"/>
  <c r="Q22" i="1"/>
  <c r="N22" i="1"/>
  <c r="L22" i="1" s="1"/>
  <c r="AO21" i="1"/>
  <c r="AN21" i="1"/>
  <c r="Q21" i="1"/>
  <c r="N21" i="1"/>
  <c r="L21" i="1" s="1"/>
  <c r="AN20" i="1"/>
  <c r="AC20" i="1" s="1"/>
  <c r="Q20" i="1"/>
  <c r="N20" i="1"/>
  <c r="L20" i="1" s="1"/>
  <c r="AO19" i="1"/>
  <c r="AN19" i="1"/>
  <c r="Q19" i="1"/>
  <c r="N19" i="1"/>
  <c r="L19" i="1" s="1"/>
  <c r="AO18" i="1"/>
  <c r="AN18" i="1"/>
  <c r="Q18" i="1"/>
  <c r="N18" i="1"/>
  <c r="L18" i="1" s="1"/>
  <c r="AO17" i="1"/>
  <c r="AN17" i="1"/>
  <c r="Q17" i="1"/>
  <c r="N17" i="1"/>
  <c r="L17" i="1" s="1"/>
  <c r="AN16" i="1"/>
  <c r="AM16" i="1"/>
  <c r="Q16" i="1"/>
  <c r="N16" i="1"/>
  <c r="L16" i="1" s="1"/>
  <c r="AN15" i="1"/>
  <c r="AM15" i="1"/>
  <c r="Q15" i="1"/>
  <c r="N15" i="1"/>
  <c r="L15" i="1" s="1"/>
  <c r="AN14" i="1"/>
  <c r="AM14" i="1"/>
  <c r="Q14" i="1"/>
  <c r="N14" i="1"/>
  <c r="L14" i="1" s="1"/>
  <c r="BD13" i="1"/>
  <c r="AC13" i="1" s="1"/>
  <c r="BD12" i="1"/>
  <c r="BB11" i="1"/>
  <c r="AY10" i="1"/>
  <c r="AX9" i="1"/>
  <c r="AC9" i="1" s="1"/>
  <c r="AX8" i="1"/>
  <c r="AC8" i="1" s="1"/>
  <c r="AX7" i="1"/>
  <c r="AQ6" i="1"/>
  <c r="AP6" i="1"/>
  <c r="AD6" i="1"/>
  <c r="Q6" i="1"/>
  <c r="N6" i="1"/>
  <c r="L6" i="1" s="1"/>
  <c r="AQ5" i="1"/>
  <c r="AP5" i="1"/>
  <c r="AD5" i="1"/>
  <c r="Q5" i="1"/>
  <c r="N5" i="1"/>
  <c r="L5" i="1" s="1"/>
  <c r="AN4" i="1"/>
  <c r="AM4" i="1"/>
  <c r="N4" i="1"/>
  <c r="L4" i="1" s="1"/>
  <c r="Q3" i="1"/>
  <c r="N3" i="1"/>
  <c r="L3" i="1" s="1"/>
  <c r="AA2" i="1"/>
  <c r="N2" i="1"/>
  <c r="L2" i="1" s="1"/>
  <c r="AE1" i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AJ43" i="1" l="1"/>
  <c r="AC43" i="1" s="1"/>
  <c r="L43" i="1"/>
  <c r="BB74" i="1"/>
  <c r="AM74" i="1"/>
  <c r="BD74" i="1"/>
  <c r="AM73" i="1"/>
  <c r="BC74" i="1"/>
  <c r="BC73" i="1"/>
  <c r="AK74" i="1"/>
  <c r="AK73" i="1"/>
  <c r="AG73" i="1"/>
  <c r="AG74" i="1"/>
  <c r="AO74" i="1"/>
  <c r="AO73" i="1"/>
  <c r="BP74" i="1"/>
  <c r="BP73" i="1"/>
  <c r="AP73" i="1"/>
  <c r="AC12" i="1"/>
  <c r="BD73" i="1"/>
  <c r="BL74" i="1"/>
  <c r="BL73" i="1"/>
  <c r="N62" i="1"/>
  <c r="AN73" i="1"/>
  <c r="AQ74" i="1"/>
  <c r="AH73" i="1"/>
  <c r="AH74" i="1"/>
  <c r="AZ73" i="1"/>
  <c r="AZ74" i="1"/>
  <c r="AD74" i="1"/>
  <c r="AV74" i="1"/>
  <c r="AV73" i="1"/>
  <c r="BN74" i="1"/>
  <c r="BN73" i="1"/>
  <c r="AF74" i="1"/>
  <c r="AF75" i="1" s="1"/>
  <c r="AF73" i="1"/>
  <c r="AX74" i="1"/>
  <c r="BG74" i="1"/>
  <c r="BG73" i="1"/>
  <c r="CG73" i="1"/>
  <c r="CG74" i="1"/>
  <c r="BQ74" i="1"/>
  <c r="BQ73" i="1"/>
  <c r="AI74" i="1"/>
  <c r="AI73" i="1"/>
  <c r="BA74" i="1"/>
  <c r="BA73" i="1"/>
  <c r="BS74" i="1"/>
  <c r="BS73" i="1"/>
  <c r="AC10" i="1"/>
  <c r="AY73" i="1"/>
  <c r="AY75" i="1" s="1"/>
  <c r="BR73" i="1"/>
  <c r="BR74" i="1"/>
  <c r="AL74" i="1"/>
  <c r="AL73" i="1"/>
  <c r="BT74" i="1"/>
  <c r="BT73" i="1"/>
  <c r="AD73" i="1"/>
  <c r="AC11" i="1"/>
  <c r="BB73" i="1"/>
  <c r="BB75" i="1" s="1"/>
  <c r="BE74" i="1"/>
  <c r="BE73" i="1"/>
  <c r="AP74" i="1"/>
  <c r="BH74" i="1"/>
  <c r="BH73" i="1"/>
  <c r="AR74" i="1"/>
  <c r="AR73" i="1"/>
  <c r="BJ74" i="1"/>
  <c r="BJ73" i="1"/>
  <c r="AM75" i="1"/>
  <c r="BO74" i="1"/>
  <c r="BO73" i="1"/>
  <c r="BF74" i="1"/>
  <c r="BF73" i="1"/>
  <c r="AJ74" i="1"/>
  <c r="AJ73" i="1"/>
  <c r="AN74" i="1"/>
  <c r="BI73" i="1"/>
  <c r="BI74" i="1"/>
  <c r="AT74" i="1"/>
  <c r="AT73" i="1"/>
  <c r="AQ73" i="1"/>
  <c r="AC7" i="1"/>
  <c r="AX73" i="1"/>
  <c r="AE74" i="1"/>
  <c r="AE73" i="1"/>
  <c r="AW74" i="1"/>
  <c r="AW73" i="1"/>
  <c r="AS74" i="1"/>
  <c r="AS73" i="1"/>
  <c r="BK73" i="1"/>
  <c r="BK74" i="1"/>
  <c r="AU74" i="1"/>
  <c r="AU73" i="1"/>
  <c r="BM74" i="1"/>
  <c r="BM73" i="1"/>
  <c r="AC6" i="1"/>
  <c r="AC14" i="1"/>
  <c r="AC17" i="1"/>
  <c r="AC4" i="1"/>
  <c r="AC21" i="1"/>
  <c r="AC24" i="1"/>
  <c r="AC38" i="1"/>
  <c r="AC15" i="1"/>
  <c r="AC18" i="1"/>
  <c r="AC16" i="1"/>
  <c r="AC19" i="1"/>
  <c r="AC27" i="1"/>
  <c r="AC32" i="1"/>
  <c r="AC23" i="1"/>
  <c r="AC26" i="1"/>
  <c r="AC5" i="1"/>
  <c r="AC22" i="1"/>
  <c r="AC25" i="1"/>
  <c r="AC35" i="1"/>
  <c r="AC30" i="1"/>
  <c r="AC31" i="1"/>
  <c r="AC42" i="1"/>
  <c r="AC37" i="1"/>
  <c r="AC36" i="1"/>
  <c r="AC39" i="1"/>
  <c r="AC41" i="1"/>
  <c r="AC50" i="1"/>
  <c r="AN75" i="1" l="1"/>
  <c r="BC75" i="1"/>
  <c r="AT75" i="1"/>
  <c r="BD75" i="1"/>
  <c r="BJ75" i="1"/>
  <c r="AU75" i="1"/>
  <c r="AJ75" i="1"/>
  <c r="CG75" i="1"/>
  <c r="AZ75" i="1"/>
  <c r="BL75" i="1"/>
  <c r="AK75" i="1"/>
  <c r="AE75" i="1"/>
  <c r="BI75" i="1"/>
  <c r="BF75" i="1"/>
  <c r="BE75" i="1"/>
  <c r="BS75" i="1"/>
  <c r="AV75" i="1"/>
  <c r="AC73" i="1"/>
  <c r="AS75" i="1"/>
  <c r="BO75" i="1"/>
  <c r="BH75" i="1"/>
  <c r="BR75" i="1"/>
  <c r="BA75" i="1"/>
  <c r="O74" i="1"/>
  <c r="AP75" i="1"/>
  <c r="Q73" i="1"/>
  <c r="AG75" i="1"/>
  <c r="P74" i="1"/>
  <c r="O73" i="1"/>
  <c r="AD75" i="1"/>
  <c r="P73" i="1"/>
  <c r="AW75" i="1"/>
  <c r="Q74" i="1"/>
  <c r="BT75" i="1"/>
  <c r="AI75" i="1"/>
  <c r="R73" i="1"/>
  <c r="BN75" i="1"/>
  <c r="BP75" i="1"/>
  <c r="BK75" i="1"/>
  <c r="BG75" i="1"/>
  <c r="R74" i="1"/>
  <c r="AH75" i="1"/>
  <c r="AO75" i="1"/>
  <c r="BM75" i="1"/>
  <c r="AR75" i="1"/>
  <c r="AL75" i="1"/>
  <c r="BQ75" i="1"/>
  <c r="AX75" i="1"/>
  <c r="AQ75" i="1"/>
  <c r="N73" i="1"/>
  <c r="N74" i="1"/>
  <c r="O75" i="1" l="1"/>
  <c r="R75" i="1"/>
  <c r="Q75" i="1"/>
  <c r="P75" i="1"/>
  <c r="T74" i="1"/>
  <c r="T73" i="1"/>
  <c r="N75" i="1"/>
  <c r="N76" i="1" s="1"/>
  <c r="T7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李澜笛</author>
    <author>丁玎</author>
  </authors>
  <commentList>
    <comment ref="J2" authorId="0" shapeId="0" xr:uid="{F6146624-52F9-48A9-8154-4C166B5ACE72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3" authorId="0" shapeId="0" xr:uid="{2CAC031D-141B-4490-A9D3-529B96A2E09D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4" authorId="0" shapeId="0" xr:uid="{AFE9AA7E-23CA-4693-AB1F-3149A178435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5" authorId="0" shapeId="0" xr:uid="{D1DA86F5-B77D-4701-B17B-E078FD6595BC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6" authorId="0" shapeId="0" xr:uid="{818D87A5-87A8-4D4B-8A8B-EBB70BB246D8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7" authorId="0" shapeId="0" xr:uid="{B3154955-5EB8-49F1-B5F4-7F1D6698F1B3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J8" authorId="0" shapeId="0" xr:uid="{C706F856-AE63-4569-B863-9E844F50B777}">
      <text>
        <r>
          <rPr>
            <b/>
            <sz val="9"/>
            <rFont val="宋体"/>
            <family val="3"/>
            <charset val="134"/>
          </rPr>
          <t>李澜笛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存出资本保证金，无法确定归属</t>
        </r>
      </text>
    </comment>
    <comment ref="S28" authorId="1" shapeId="0" xr:uid="{E347AE65-41D1-4A1A-9023-ADD31288A137}">
      <text>
        <r>
          <rPr>
            <b/>
            <sz val="9"/>
            <color indexed="81"/>
            <rFont val="宋体"/>
            <family val="3"/>
            <charset val="134"/>
          </rPr>
          <t xml:space="preserve">展期一年*2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43" authorId="1" shapeId="0" xr:uid="{FA3FBF0A-4678-46E3-BA2F-D01E9C69F1B9}">
      <text>
        <r>
          <rPr>
            <b/>
            <sz val="9"/>
            <color indexed="81"/>
            <rFont val="宋体"/>
            <family val="3"/>
            <charset val="134"/>
          </rPr>
          <t>展期一年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<sst xmlns="http://schemas.openxmlformats.org/spreadsheetml/2006/main" count="3004" uniqueCount="850">
  <si>
    <t>序号</t>
  </si>
  <si>
    <t>开户行</t>
  </si>
  <si>
    <t>会计计量方法</t>
  </si>
  <si>
    <t>账户</t>
  </si>
  <si>
    <t>存款金额</t>
  </si>
  <si>
    <t>认可价值</t>
  </si>
  <si>
    <t>应收利息</t>
  </si>
  <si>
    <t>利率</t>
  </si>
  <si>
    <t>存款期限</t>
  </si>
  <si>
    <t>起息日</t>
  </si>
  <si>
    <t>到期日</t>
  </si>
  <si>
    <t>本息给付方式</t>
  </si>
  <si>
    <t>存款类型</t>
  </si>
  <si>
    <t>存款机构类型</t>
  </si>
  <si>
    <t>商业银行资本充足率</t>
  </si>
  <si>
    <t>是否境内资产</t>
  </si>
  <si>
    <t>境外资产币种</t>
  </si>
  <si>
    <t>信用评级</t>
  </si>
  <si>
    <t>到期期限</t>
  </si>
  <si>
    <t>现金流合计</t>
  </si>
  <si>
    <t>交行北京天坛支行</t>
  </si>
  <si>
    <t>历史成本</t>
  </si>
  <si>
    <t>一次性</t>
  </si>
  <si>
    <t>定期存款</t>
  </si>
  <si>
    <t>全部达到监管要求</t>
  </si>
  <si>
    <t>境内</t>
  </si>
  <si>
    <t>不适用</t>
  </si>
  <si>
    <t>1-3年内</t>
  </si>
  <si>
    <t>每年</t>
  </si>
  <si>
    <t>江苏银行北京分行</t>
  </si>
  <si>
    <t>城市商业银行</t>
  </si>
  <si>
    <t>广发银行北京大红门支行</t>
  </si>
  <si>
    <t>股份制商业银行</t>
  </si>
  <si>
    <t>渤海银行北京分行</t>
  </si>
  <si>
    <t>中国民生银行天津分行</t>
  </si>
  <si>
    <t>成都农商行营业部</t>
  </si>
  <si>
    <t>万能险</t>
  </si>
  <si>
    <t>万能险</t>
    <phoneticPr fontId="3" type="noConversion"/>
  </si>
  <si>
    <t>传统险（不含高利率保单）</t>
  </si>
  <si>
    <t>传统险（不含高利率保单）</t>
    <phoneticPr fontId="3" type="noConversion"/>
  </si>
  <si>
    <t>中国工商银行北京丽泽支行</t>
  </si>
  <si>
    <t>1年内</t>
  </si>
  <si>
    <t>农行淮北淮海路支行</t>
  </si>
  <si>
    <t>3-5年内</t>
  </si>
  <si>
    <t>季度</t>
  </si>
  <si>
    <t>建行上海浦东分行</t>
  </si>
  <si>
    <t>邮储银行武汉市分行</t>
  </si>
  <si>
    <t>广东南粤银行</t>
  </si>
  <si>
    <t>富滇银行</t>
  </si>
  <si>
    <t>乐山银行公司营业部</t>
  </si>
  <si>
    <t>达州银行</t>
  </si>
  <si>
    <t>工行成都航空路支行</t>
  </si>
  <si>
    <t>焦作中旅银行营业部</t>
  </si>
  <si>
    <t>中国工商银行北京丽泽支行</t>
    <phoneticPr fontId="3" type="noConversion"/>
  </si>
  <si>
    <t>建行济南槐荫支行</t>
  </si>
  <si>
    <t>建设银行深圳分行</t>
  </si>
  <si>
    <t>交通银行四川分行</t>
  </si>
  <si>
    <t>中国工商银行杭州高新支行</t>
  </si>
  <si>
    <t>农业银行烟台莱山支行</t>
  </si>
  <si>
    <t>中国工商银行股份有限公司成都航空路支行</t>
  </si>
  <si>
    <t>龙江银行股份有限公司哈尔滨红旗大街支行</t>
  </si>
  <si>
    <t>3个月内</t>
  </si>
  <si>
    <t>1年以内</t>
  </si>
  <si>
    <t>1-3年</t>
  </si>
  <si>
    <t>3-5年</t>
  </si>
  <si>
    <t>5年以上</t>
  </si>
  <si>
    <t>整体</t>
  </si>
  <si>
    <t>个万</t>
  </si>
  <si>
    <t>传统</t>
  </si>
  <si>
    <t>2023-2024</t>
    <phoneticPr fontId="3" type="noConversion"/>
  </si>
  <si>
    <t>2025-2026</t>
    <phoneticPr fontId="3" type="noConversion"/>
  </si>
  <si>
    <t>农业银行荆州沙市支行</t>
  </si>
  <si>
    <t>一年</t>
  </si>
  <si>
    <t>银行类型</t>
    <phoneticPr fontId="3" type="noConversion"/>
  </si>
  <si>
    <t>信用评级</t>
    <phoneticPr fontId="3" type="noConversion"/>
  </si>
  <si>
    <t>国有大型商业银行</t>
  </si>
  <si>
    <t>国有大型商业银行</t>
    <phoneticPr fontId="3" type="noConversion"/>
  </si>
  <si>
    <t>股份制商业银行</t>
    <phoneticPr fontId="3" type="noConversion"/>
  </si>
  <si>
    <t>农村商业银行</t>
  </si>
  <si>
    <t>山西尧都农村商业银行股份有限公司</t>
    <phoneticPr fontId="3" type="noConversion"/>
  </si>
  <si>
    <t>农村商业银行</t>
    <phoneticPr fontId="3" type="noConversion"/>
  </si>
  <si>
    <t>城市商业银行</t>
    <phoneticPr fontId="3" type="noConversion"/>
  </si>
  <si>
    <t>行标签</t>
  </si>
  <si>
    <t>总计</t>
  </si>
  <si>
    <t>求和项:存款金额</t>
  </si>
  <si>
    <t>求和项:应收利息</t>
  </si>
  <si>
    <t>AAA</t>
  </si>
  <si>
    <t>资本充足率（%）</t>
    <phoneticPr fontId="3" type="noConversion"/>
  </si>
  <si>
    <t>成都农商行营业部</t>
    <phoneticPr fontId="3" type="noConversion"/>
  </si>
  <si>
    <t>广西北部湾银行营业部</t>
    <phoneticPr fontId="3" type="noConversion"/>
  </si>
  <si>
    <t>富滇银行总行营业部</t>
    <phoneticPr fontId="3" type="noConversion"/>
  </si>
  <si>
    <t>AA+</t>
  </si>
  <si>
    <t>盛京银行北京分行</t>
    <phoneticPr fontId="3" type="noConversion"/>
  </si>
  <si>
    <t>AA</t>
  </si>
  <si>
    <t>建设银行北京农大南路支行</t>
  </si>
  <si>
    <t>建设银行北京金源支行</t>
  </si>
  <si>
    <t>建设银行北京世纪城支行</t>
  </si>
  <si>
    <t>建设银行北京齐园路支行</t>
  </si>
  <si>
    <t>建设银行北京清华大学支行</t>
  </si>
  <si>
    <t>(空白)</t>
  </si>
  <si>
    <t>求和项:认可价值</t>
  </si>
  <si>
    <t>中国农业银行股份有限公司</t>
    <phoneticPr fontId="3" type="noConversion"/>
  </si>
  <si>
    <t>中国建设银行股份有限公司</t>
    <phoneticPr fontId="3" type="noConversion"/>
  </si>
  <si>
    <t>成都农商银行股份有限公司</t>
    <phoneticPr fontId="3" type="noConversion"/>
  </si>
  <si>
    <t>中国工商银行股份有限公司</t>
    <phoneticPr fontId="3" type="noConversion"/>
  </si>
  <si>
    <t>交通银行股份有限公司</t>
    <phoneticPr fontId="3" type="noConversion"/>
  </si>
  <si>
    <t>江苏银行股份有限公司</t>
    <phoneticPr fontId="3" type="noConversion"/>
  </si>
  <si>
    <t>盛京银行股份有限公司</t>
  </si>
  <si>
    <t>中国邮政储蓄银行股份有限公司</t>
    <phoneticPr fontId="3" type="noConversion"/>
  </si>
  <si>
    <t>会计期间</t>
  </si>
  <si>
    <t>机构编码</t>
  </si>
  <si>
    <t>机构名称</t>
  </si>
  <si>
    <t>科目编码</t>
  </si>
  <si>
    <t>科目名称</t>
  </si>
  <si>
    <t>明细科目编码</t>
  </si>
  <si>
    <t>帐户信息</t>
  </si>
  <si>
    <t>余额</t>
  </si>
  <si>
    <t>2022-04</t>
  </si>
  <si>
    <t>3000000</t>
  </si>
  <si>
    <t>总公司本部（传统险）</t>
  </si>
  <si>
    <t>10020101</t>
  </si>
  <si>
    <t>银行存款-活期-招行</t>
  </si>
  <si>
    <t>010130000000200</t>
  </si>
  <si>
    <t>招行宁波分行(0804)</t>
  </si>
  <si>
    <t>010130000000201</t>
  </si>
  <si>
    <t>招商银行九堡支行(0406)</t>
  </si>
  <si>
    <t>010130000000403</t>
  </si>
  <si>
    <t>招商银行宁波分行营业部(0102)</t>
  </si>
  <si>
    <t>010130000001400</t>
  </si>
  <si>
    <t>招行上海市分行营业部（总公司0001）</t>
  </si>
  <si>
    <t>010130000001401</t>
  </si>
  <si>
    <t>招行北京分行营业部(0909)</t>
  </si>
  <si>
    <t>010130000001403</t>
  </si>
  <si>
    <t>10020103</t>
  </si>
  <si>
    <t>银行存款-活期-建行</t>
  </si>
  <si>
    <t>010330000000100</t>
  </si>
  <si>
    <t>中国建设银行成都市第三支行基本户（1818）</t>
  </si>
  <si>
    <t>010330000000200</t>
  </si>
  <si>
    <t>中国建设银行成都市第三支行芳草街分理处(3333)</t>
  </si>
  <si>
    <t>010330000000201</t>
  </si>
  <si>
    <t>建行成都玉林支行(9999)</t>
  </si>
  <si>
    <t>010330000000202</t>
  </si>
  <si>
    <t>建行北京朝阳支行营业部(0284)</t>
  </si>
  <si>
    <t>010330000000203</t>
  </si>
  <si>
    <t>中国建设银行杭州高新支行(6468)</t>
  </si>
  <si>
    <t>010330000000204</t>
  </si>
  <si>
    <t>建行广州长堤支行(0037)</t>
  </si>
  <si>
    <t>010330000000205</t>
  </si>
  <si>
    <t>中国建设银行股份有限公司北京华远街支行（0715）</t>
  </si>
  <si>
    <t>010330000000501</t>
  </si>
  <si>
    <t>中国建设银行北京复兴支行(2432)</t>
  </si>
  <si>
    <t>010330000001201</t>
  </si>
  <si>
    <t>中国建设银行股份有限公司杭州分行（1473）</t>
  </si>
  <si>
    <t>010330000001401</t>
  </si>
  <si>
    <t>建行上海浦东分行（6707）</t>
  </si>
  <si>
    <t>10020104</t>
  </si>
  <si>
    <t>银行存款-活期-工行</t>
  </si>
  <si>
    <t>010430000000201</t>
  </si>
  <si>
    <t>工商银行商务中心区支行(9647总公司)</t>
  </si>
  <si>
    <t>010430000000202</t>
  </si>
  <si>
    <t>工行宁波市分行营业部（总公司6410）</t>
  </si>
  <si>
    <t>010430000000205</t>
  </si>
  <si>
    <t>中国工商银行股份有限公司杭州城站支行(6676)</t>
  </si>
  <si>
    <t>010430000000800</t>
  </si>
  <si>
    <t>中国工商银行中山南路支行（0275）</t>
  </si>
  <si>
    <t>010430000001203</t>
  </si>
  <si>
    <t>中国工商银行股份有限公司北京二里庄支行（2468）</t>
  </si>
  <si>
    <t>010430000001400</t>
  </si>
  <si>
    <t>中国工商银行东大支行（8372）</t>
  </si>
  <si>
    <t>010430000001401</t>
  </si>
  <si>
    <t>工行宁波市分行营业部（0576）</t>
  </si>
  <si>
    <t>010430000001403</t>
  </si>
  <si>
    <t>工行宁波分行营业部(7436)</t>
  </si>
  <si>
    <t>010430000001406</t>
  </si>
  <si>
    <t>中国工商银行股份有限公司深圳上步支行（7980）</t>
  </si>
  <si>
    <t>010430000001407</t>
  </si>
  <si>
    <t>中国工商银行股份有限公司深圳上步支行(8235)</t>
  </si>
  <si>
    <t>010430000001408</t>
  </si>
  <si>
    <t>工行大连沙河口支行营业部(7016)</t>
  </si>
  <si>
    <t>010430000001409</t>
  </si>
  <si>
    <t>中国工商银行股份有限公司广州北京路支行(9151)</t>
  </si>
  <si>
    <t>010430000001413</t>
  </si>
  <si>
    <t>中国工商银行苏州市阊门支行(3707)</t>
  </si>
  <si>
    <t>10020105</t>
  </si>
  <si>
    <t>银行存款-活期-民生</t>
  </si>
  <si>
    <t>010530000000200</t>
  </si>
  <si>
    <t>民生银行长椿街支行（7189）</t>
  </si>
  <si>
    <t>010530000001403</t>
  </si>
  <si>
    <t>10020106</t>
  </si>
  <si>
    <t>银行存款-活期-平安</t>
  </si>
  <si>
    <t>010630000001400</t>
  </si>
  <si>
    <t>010630000001401</t>
  </si>
  <si>
    <t>平安银行股份有限公司广州分行营业部(7885)</t>
  </si>
  <si>
    <t>010630000001403</t>
  </si>
  <si>
    <t>平安银行南京分行营业部（1077）</t>
  </si>
  <si>
    <t>10020107</t>
  </si>
  <si>
    <t>银行存款-活期-交行</t>
  </si>
  <si>
    <t>010730000000200</t>
  </si>
  <si>
    <t>交通银行杭州武林支行（6382）</t>
  </si>
  <si>
    <t>010730000001400</t>
  </si>
  <si>
    <t>交通银行北京市分行(5758)</t>
  </si>
  <si>
    <t>010730000001402</t>
  </si>
  <si>
    <t>交通银行北京天坛支行(0844)</t>
  </si>
  <si>
    <t>010730000001403</t>
  </si>
  <si>
    <t>交行成都金牛支行（4862）</t>
  </si>
  <si>
    <t>10020108</t>
  </si>
  <si>
    <t>银行存款-活期-邮储</t>
  </si>
  <si>
    <t>010830000000200</t>
  </si>
  <si>
    <t>邮储北京东城区支行收入户(0001)</t>
  </si>
  <si>
    <t>010830000000201</t>
  </si>
  <si>
    <t>中国邮政储蓄银行浙江省分行营业部(8915)</t>
  </si>
  <si>
    <t>010830000000500</t>
  </si>
  <si>
    <t>邮储银行上海分行营业部（0294）</t>
  </si>
  <si>
    <t>010830000000501</t>
  </si>
  <si>
    <t>中国邮政储蓄银行股份有限公司上海分行营业部（0384）</t>
  </si>
  <si>
    <t>010831700001400</t>
  </si>
  <si>
    <t>中国邮政储蓄银行股份有限公司济南市辛庄支行（8898）</t>
  </si>
  <si>
    <t>010831700001401</t>
  </si>
  <si>
    <t>中国邮政储蓄银行股份有限公司济南市历下支行（5990）</t>
  </si>
  <si>
    <t>10020109</t>
  </si>
  <si>
    <t>银行存款-活期-农行</t>
  </si>
  <si>
    <t>010930000000201</t>
  </si>
  <si>
    <t>农业银行北京市海淀东区支行营业部(7124)</t>
  </si>
  <si>
    <t>010930000000202</t>
  </si>
  <si>
    <t>农业银行浙江省杭州市保俶支行(3583)</t>
  </si>
  <si>
    <t>010930000000501</t>
  </si>
  <si>
    <t>农行托管户（6871）</t>
  </si>
  <si>
    <t>010930000001200</t>
  </si>
  <si>
    <t>农行四川省成都市新都区支行（4548）</t>
  </si>
  <si>
    <t>010930000001402</t>
  </si>
  <si>
    <t>农行上海卢湾支行(1019)</t>
  </si>
  <si>
    <t>010930000001403</t>
  </si>
  <si>
    <t>农行北京朝阳东区支行(4305)</t>
  </si>
  <si>
    <t>010930000001410</t>
  </si>
  <si>
    <t>农行张家港支行(8582)</t>
  </si>
  <si>
    <t>10020110</t>
  </si>
  <si>
    <t>银行存款-活期-中行</t>
  </si>
  <si>
    <t>011030000000200</t>
  </si>
  <si>
    <t>中国银行杭州市开元支行营业部（8597）</t>
  </si>
  <si>
    <t>011030000000201</t>
  </si>
  <si>
    <t>中行杭州市开元支行(2300)</t>
  </si>
  <si>
    <t>011030000000202</t>
  </si>
  <si>
    <t>中国银行浙江省分行营业部（1352）</t>
  </si>
  <si>
    <t>011030000000203</t>
  </si>
  <si>
    <t>中国银行股份有限公司北京国贸支行（1398）</t>
  </si>
  <si>
    <t>011030000001401</t>
  </si>
  <si>
    <t>中国银行北京建外支行（4984）</t>
  </si>
  <si>
    <t>10020111</t>
  </si>
  <si>
    <t>银行存款-活期-农商行</t>
  </si>
  <si>
    <t>011730000000200</t>
  </si>
  <si>
    <t>江南农村商业银行营业部(9729)</t>
  </si>
  <si>
    <t>011730000000201</t>
  </si>
  <si>
    <t>上海农商行滨江支行(6115)</t>
  </si>
  <si>
    <t>011730000001400</t>
  </si>
  <si>
    <t>成都农商银行营业部(0010)</t>
  </si>
  <si>
    <t>011730000001404</t>
  </si>
  <si>
    <t>北京农商银行总行营业部(0124)</t>
  </si>
  <si>
    <t>10020112</t>
  </si>
  <si>
    <t>银行存款-活期-东亚</t>
  </si>
  <si>
    <t>011830000000213</t>
  </si>
  <si>
    <t>东亚银行北京分行(3400)</t>
  </si>
  <si>
    <t>10020113</t>
  </si>
  <si>
    <t>银行存款-活期-兴业</t>
  </si>
  <si>
    <t>011430000000200</t>
  </si>
  <si>
    <t>011430000001400</t>
  </si>
  <si>
    <t>兴业银行北京通州运河支行（9800）</t>
  </si>
  <si>
    <t>011430000001401</t>
  </si>
  <si>
    <t>兴业银行股份有限公司北京通州运河支行(7349)</t>
  </si>
  <si>
    <t>011430000001402</t>
  </si>
  <si>
    <t>兴业银行股份有限公司北京丽泽支行(9881)</t>
  </si>
  <si>
    <t>10020114</t>
  </si>
  <si>
    <t>银行存款-活期-华夏</t>
  </si>
  <si>
    <t>011830000000212</t>
  </si>
  <si>
    <t>华夏银行紫竹桥支行(8556)</t>
  </si>
  <si>
    <t>011830000001401</t>
  </si>
  <si>
    <t>华夏银行东单支行(2994)</t>
  </si>
  <si>
    <t>10020115</t>
  </si>
  <si>
    <t>银行存款-活期-光大</t>
  </si>
  <si>
    <t>011830000000201</t>
  </si>
  <si>
    <t>光大银行北京分行营业部（9681）</t>
  </si>
  <si>
    <t>011830000000202</t>
  </si>
  <si>
    <t>中国光大银行杭州分行（9546）</t>
  </si>
  <si>
    <t>011830000000216</t>
  </si>
  <si>
    <t>中国光大银行成都分行（3334）</t>
  </si>
  <si>
    <t>011830000001430</t>
  </si>
  <si>
    <t>10020116</t>
  </si>
  <si>
    <t>银行存款-活期-浦发</t>
  </si>
  <si>
    <t>011330000000200</t>
  </si>
  <si>
    <t>浦发银行金融街支行(0173)</t>
  </si>
  <si>
    <t>011330000000202</t>
  </si>
  <si>
    <t>上海浦东发展银行杭州文晖支行(0757)</t>
  </si>
  <si>
    <t>011330000001400</t>
  </si>
  <si>
    <t>上海浦东发展银行股份有限公司北京三里屯支行（0478）</t>
  </si>
  <si>
    <t>011330000001401</t>
  </si>
  <si>
    <t>浦发银行上海分行营业部(3801)</t>
  </si>
  <si>
    <t>10020117</t>
  </si>
  <si>
    <t>银行存款-活期-中信</t>
  </si>
  <si>
    <t>011230000000200</t>
  </si>
  <si>
    <t>中信银行北京万柳支行(0487)</t>
  </si>
  <si>
    <t>011230000000201</t>
  </si>
  <si>
    <t>中信银行宁波分行营业部(1407)</t>
  </si>
  <si>
    <t>011230000001401</t>
  </si>
  <si>
    <t>中信银行南京分行营业部（7496）</t>
  </si>
  <si>
    <t>10020190</t>
  </si>
  <si>
    <t>银行存款-活期-其他</t>
  </si>
  <si>
    <t>011530000010200</t>
  </si>
  <si>
    <t>苏州银行苏州自贸试验区苏州片区支行（0968）</t>
  </si>
  <si>
    <t>011630000000200</t>
  </si>
  <si>
    <t>江苏银行南京城北支行(7075)</t>
  </si>
  <si>
    <t>011830000000200</t>
  </si>
  <si>
    <t>广发大红门支行（0037）</t>
  </si>
  <si>
    <t>011830000000203</t>
  </si>
  <si>
    <t>恒丰银行济南分行营业部（0957）</t>
  </si>
  <si>
    <t>011830000000205</t>
  </si>
  <si>
    <t>广东华兴银行股份有限公司总行营业部(6059)</t>
  </si>
  <si>
    <t>011830000000208</t>
  </si>
  <si>
    <t>杭州银行股份有限公司总行营业部(8044)</t>
  </si>
  <si>
    <t>011830000000209</t>
  </si>
  <si>
    <t>珠海华润银行股份有限公司深圳福田支行（0001）</t>
  </si>
  <si>
    <t>011830000000211</t>
  </si>
  <si>
    <t>上海银行营业部(1767)</t>
  </si>
  <si>
    <t>011830000000214</t>
  </si>
  <si>
    <t>哈尔滨银行股份有限公司哈尔滨分行营业部(4580)</t>
  </si>
  <si>
    <t>011830000000218</t>
  </si>
  <si>
    <t>河北银行股份有限公司石家庄分行（3233）</t>
  </si>
  <si>
    <t>011830000000219</t>
  </si>
  <si>
    <t>河北银行股份有限公司石家庄分行（3234）</t>
  </si>
  <si>
    <t>011830000000221</t>
  </si>
  <si>
    <t>011830000000222</t>
  </si>
  <si>
    <t>北京银行西单支行（1407）</t>
  </si>
  <si>
    <t>011830000000252</t>
  </si>
  <si>
    <t>渤海银行成都分行营业部(0188)</t>
  </si>
  <si>
    <t>011830000000254</t>
  </si>
  <si>
    <t>广东南粤银行佛山分行营业部（4580）</t>
  </si>
  <si>
    <t>011830000000255</t>
  </si>
  <si>
    <t>广东南粤银行佛山分行营业部（4572）</t>
  </si>
  <si>
    <t>011830000001156</t>
  </si>
  <si>
    <t>湖北银行股份有限公司武汉盘龙城支行（0055）</t>
  </si>
  <si>
    <t>011830000001408</t>
  </si>
  <si>
    <t>恒丰银行股份有限公司北京分行（8339）</t>
  </si>
  <si>
    <t>011830000001410</t>
  </si>
  <si>
    <t>宁波通商银行股份有限公司上海分行（0003）</t>
  </si>
  <si>
    <t>011830000001411</t>
  </si>
  <si>
    <t>大连银行青泥支行（0001）</t>
  </si>
  <si>
    <t>011830000001413</t>
  </si>
  <si>
    <t>浙商银行延安路支行（8842）</t>
  </si>
  <si>
    <t>011830000001415</t>
  </si>
  <si>
    <t>盛京银行大连分行营业部（6938）</t>
  </si>
  <si>
    <t>011830000001418</t>
  </si>
  <si>
    <t>西安银行股份有限公司高新支行（0684）</t>
  </si>
  <si>
    <t>011830000001422</t>
  </si>
  <si>
    <t>浙商银行股份有限公司北京分行（3428）</t>
  </si>
  <si>
    <t>011830000001423</t>
  </si>
  <si>
    <t>盛京银行北京分行营业部（7453）</t>
  </si>
  <si>
    <t>011830000001426</t>
  </si>
  <si>
    <t>昆仑银行大庆乘风支行（0015）</t>
  </si>
  <si>
    <t>011830000001427</t>
  </si>
  <si>
    <t>恒丰银行北京分行营业部（2896）</t>
  </si>
  <si>
    <t>011830000001454</t>
  </si>
  <si>
    <t>广发银行股份有限公司深圳高新支行（0375）</t>
  </si>
  <si>
    <t>011830000010202</t>
  </si>
  <si>
    <t>廊坊银行石家庄西大街支行(0205)</t>
  </si>
  <si>
    <t>011830000010203</t>
  </si>
  <si>
    <t>宁波银行北京分行营业部（0939）</t>
  </si>
  <si>
    <t>011830000011109</t>
  </si>
  <si>
    <t>焦作中旅银行营业部（0015）</t>
  </si>
  <si>
    <t>011830000011401</t>
  </si>
  <si>
    <t>宁波通商银行股份有限公司上海分行（0002）</t>
  </si>
  <si>
    <t>011830000011408</t>
  </si>
  <si>
    <t>盛京银行北京分行营业部（7503）</t>
  </si>
  <si>
    <t>011830000011409</t>
  </si>
  <si>
    <t>盛京银行北京分行营业部（7511）</t>
  </si>
  <si>
    <t>011830000011410</t>
  </si>
  <si>
    <t>盛京银行北京分行营业部（7529）</t>
  </si>
  <si>
    <t>011830000011411</t>
  </si>
  <si>
    <t>盛京银行北京分行营业部（7537）</t>
  </si>
  <si>
    <t>011830000011412</t>
  </si>
  <si>
    <t>盛京银行北京分行营业部（7545）</t>
  </si>
  <si>
    <t>011830000011413</t>
  </si>
  <si>
    <t>盛京银行北京分行营业部（7552）</t>
  </si>
  <si>
    <t>3000001</t>
  </si>
  <si>
    <t>总公司本部（个人万能险）</t>
  </si>
  <si>
    <t>010330000000502</t>
  </si>
  <si>
    <t>中国建设银行北京复兴支行（1664）</t>
  </si>
  <si>
    <t>010530000011401</t>
  </si>
  <si>
    <t>民生银行国贸支行（8999）</t>
  </si>
  <si>
    <t>010930000000502</t>
  </si>
  <si>
    <t>农行托管户（2234）</t>
  </si>
  <si>
    <t>011830000011403</t>
  </si>
  <si>
    <t>吉林银行大连分行（0091）</t>
  </si>
  <si>
    <t>011830000011404</t>
  </si>
  <si>
    <t>盛京银行北京分行营业部（7479）</t>
  </si>
  <si>
    <t>011830000011405</t>
  </si>
  <si>
    <t>恒丰银行北京分行营业部（2903）</t>
  </si>
  <si>
    <t>011830000011406</t>
  </si>
  <si>
    <t>盛京银行大连分行营业部（6953）</t>
  </si>
  <si>
    <t>3000002</t>
  </si>
  <si>
    <t>总公司本部（团体万能险）</t>
  </si>
  <si>
    <t>3110000</t>
  </si>
  <si>
    <t>上海分公司本部</t>
  </si>
  <si>
    <t>010131100000100</t>
  </si>
  <si>
    <t>招行上海分行营业部基本户(上分0001)</t>
  </si>
  <si>
    <t>010331100000200</t>
  </si>
  <si>
    <t>中国建设银行上海市浦东分行（2057）</t>
  </si>
  <si>
    <t>010431100000202</t>
  </si>
  <si>
    <t>工行静安支行(8519)</t>
  </si>
  <si>
    <t>010431100000803</t>
  </si>
  <si>
    <t>社保账户（0335）</t>
  </si>
  <si>
    <t>010531100000200</t>
  </si>
  <si>
    <t>收入户民生银行市北支行（5874）</t>
  </si>
  <si>
    <t>010931100000200</t>
  </si>
  <si>
    <t>农行浦东分行（8258）</t>
  </si>
  <si>
    <t>010931100001400</t>
  </si>
  <si>
    <t>中国农业银行上海定西路支行（2084）</t>
  </si>
  <si>
    <t>011031100000200</t>
  </si>
  <si>
    <t>中国银行上海市大华新村支行(4414)</t>
  </si>
  <si>
    <t>3120000</t>
  </si>
  <si>
    <t>江苏分公司本部</t>
  </si>
  <si>
    <t>010131200000100</t>
  </si>
  <si>
    <t>招商银行汉中门支行基本户(0460)</t>
  </si>
  <si>
    <t>010131200000602</t>
  </si>
  <si>
    <t>招商银行汉中门支行纳税户(0170)</t>
  </si>
  <si>
    <t>010431200000201</t>
  </si>
  <si>
    <t>招商银行汉中门支行收入户(0869)</t>
  </si>
  <si>
    <t>010331200001400</t>
  </si>
  <si>
    <t>中国建设银行南京雨花支行(8988)</t>
  </si>
  <si>
    <t>010931200000200</t>
  </si>
  <si>
    <t>中国农业银行建邺支行营业部(3979)</t>
  </si>
  <si>
    <t>011031200000200</t>
  </si>
  <si>
    <t>中国银行南京城中支行(0944)</t>
  </si>
  <si>
    <t>011731200000200</t>
  </si>
  <si>
    <t>江苏紫金农村商业银行股份有限公司营业部(3749)</t>
  </si>
  <si>
    <t>011831200000200</t>
  </si>
  <si>
    <t>徽商银行南京分行营业部(1703)</t>
  </si>
  <si>
    <t>3120100</t>
  </si>
  <si>
    <t>苏州支公司</t>
  </si>
  <si>
    <t>010331201001400</t>
  </si>
  <si>
    <t>建行苏州新区支行(6663)</t>
  </si>
  <si>
    <t>010431201000200</t>
  </si>
  <si>
    <t>工行苏州分行新区支行(2308)</t>
  </si>
  <si>
    <t>010731201001404</t>
  </si>
  <si>
    <t>交通银行苏州相城支行（7366）</t>
  </si>
  <si>
    <t>010931201000100</t>
  </si>
  <si>
    <t>农行苏州分行凤凰支行基本户（6858户）</t>
  </si>
  <si>
    <t>010931201000102</t>
  </si>
  <si>
    <t>农行苏州分行常熟虹桥支行基本户（6228）</t>
  </si>
  <si>
    <t>010931201000203</t>
  </si>
  <si>
    <t>农行苏州分行凤凰支行收入专用户（6841）</t>
  </si>
  <si>
    <t>011731201000200</t>
  </si>
  <si>
    <t>张家港农村商业银行（6588）</t>
  </si>
  <si>
    <t>011831200000201</t>
  </si>
  <si>
    <t>昆山农村商业银行营业部(0004)</t>
  </si>
  <si>
    <t>3120200</t>
  </si>
  <si>
    <t>常州支公司</t>
  </si>
  <si>
    <t>010931202000100</t>
  </si>
  <si>
    <t>中国农业银行股份有限公司常州新市路支行基本户（6147）</t>
  </si>
  <si>
    <t>3120300</t>
  </si>
  <si>
    <t>徐州支公司</t>
  </si>
  <si>
    <t>010931203000100</t>
  </si>
  <si>
    <t>农行徐州泉山支行基本户（0912）</t>
  </si>
  <si>
    <t>010931203000201</t>
  </si>
  <si>
    <t>农行徐州中山支行收入户（9073）</t>
  </si>
  <si>
    <t>3120400</t>
  </si>
  <si>
    <t>南通支公司</t>
  </si>
  <si>
    <t>010131204000200</t>
  </si>
  <si>
    <t>招行南通分行营业部(0111)</t>
  </si>
  <si>
    <t>010931204000100</t>
  </si>
  <si>
    <t>农业银行南通分行桃坞路支行基本户（7006）</t>
  </si>
  <si>
    <t>010931204000201</t>
  </si>
  <si>
    <t>农业银行南通分行桃坞路支行保户收款户（7188）</t>
  </si>
  <si>
    <t>3120500</t>
  </si>
  <si>
    <t>无锡支公司</t>
  </si>
  <si>
    <t>010431205001200</t>
  </si>
  <si>
    <t>中国工商银行无锡分行（3528）</t>
  </si>
  <si>
    <t>010931205000100</t>
  </si>
  <si>
    <t>农业银行太湖支行营业部基本户（5957）</t>
  </si>
  <si>
    <t>011731205001402</t>
  </si>
  <si>
    <t>无锡锡州农村商业银行(9536)</t>
  </si>
  <si>
    <t>3120600</t>
  </si>
  <si>
    <t>泰州支公司</t>
  </si>
  <si>
    <t>010931206000100</t>
  </si>
  <si>
    <t>中国农业银行股份泰州济川路支行(8720)</t>
  </si>
  <si>
    <t>010931206000200</t>
  </si>
  <si>
    <t>中国农业银行股份泰州济川路支行(8787)</t>
  </si>
  <si>
    <t>3120700</t>
  </si>
  <si>
    <t>淮安支公司</t>
  </si>
  <si>
    <t>010431207000100</t>
  </si>
  <si>
    <t>中国工商银行淮安市和平支行(9818)</t>
  </si>
  <si>
    <t>010431207000200</t>
  </si>
  <si>
    <t>中国工商银行淮安市和平支行(0273)</t>
  </si>
  <si>
    <t>3120800</t>
  </si>
  <si>
    <t>扬州支公司</t>
  </si>
  <si>
    <t>011031208000100</t>
  </si>
  <si>
    <t>中国银行股份有限公司扬州盐阜支行(8269)</t>
  </si>
  <si>
    <t>011031208000200</t>
  </si>
  <si>
    <t>中国银行股份有限公司扬州安墩支行（8295）</t>
  </si>
  <si>
    <t>3130000</t>
  </si>
  <si>
    <t>北京分公司本部</t>
  </si>
  <si>
    <t>010131300000202</t>
  </si>
  <si>
    <t>招商银行北京分行富力城支行(0802)</t>
  </si>
  <si>
    <t>010331300001400</t>
  </si>
  <si>
    <t>中国建设银行股份有限公司北京丰台支行(8067)</t>
  </si>
  <si>
    <t>010331300001402</t>
  </si>
  <si>
    <t>中国建设银行股份有限公司天津和平路支行（1605）</t>
  </si>
  <si>
    <t>010431300000100</t>
  </si>
  <si>
    <t>工行北京商务中心区支行(7297北分）</t>
  </si>
  <si>
    <t>010431300000201</t>
  </si>
  <si>
    <t>工行北京东城海运仓支行（7123）</t>
  </si>
  <si>
    <t>010431300000202</t>
  </si>
  <si>
    <t>中国工商银行股份有限公司天津第二支行（3514）</t>
  </si>
  <si>
    <t>010931300000200</t>
  </si>
  <si>
    <t>中国农业银行股份有限公司北京水碓西里支行(7333)</t>
  </si>
  <si>
    <t>010931300000201</t>
  </si>
  <si>
    <t>中国农业银行股份有限公司天津翠亨广场支行 (9409)</t>
  </si>
  <si>
    <t>011031300000200</t>
  </si>
  <si>
    <t>中国银行股份有限公司北京丰树大厦支行(0943)</t>
  </si>
  <si>
    <t>011831300000201</t>
  </si>
  <si>
    <t>中国光大银行天津滨海分行营业部（8069）</t>
  </si>
  <si>
    <t>3140000</t>
  </si>
  <si>
    <t>浙江分公司本部</t>
  </si>
  <si>
    <t>010331400000201</t>
  </si>
  <si>
    <t>建行宝石支行（5726）</t>
  </si>
  <si>
    <t>010431400000100</t>
  </si>
  <si>
    <t>中国工商银行杭州市高新支行基本户</t>
  </si>
  <si>
    <t>010931400000200</t>
  </si>
  <si>
    <t>中国农业银行杭州城西支行(6545)</t>
  </si>
  <si>
    <t>011031400000201</t>
  </si>
  <si>
    <t>中国银行杭州市高新技术开发区支行营业部(0823)</t>
  </si>
  <si>
    <t>011431400001400</t>
  </si>
  <si>
    <t>兴业银行杭州武林支行（7708）</t>
  </si>
  <si>
    <t>011831400001401</t>
  </si>
  <si>
    <t>嘉兴银行股份有限公司总行营业部（0570）</t>
  </si>
  <si>
    <t>3140100</t>
  </si>
  <si>
    <t>金华支公司本部</t>
  </si>
  <si>
    <t>010431401000100</t>
  </si>
  <si>
    <t>中国工商银行金华市铁岭头支行(0505)</t>
  </si>
  <si>
    <t>3140200</t>
  </si>
  <si>
    <t>嘉兴支公司本部</t>
  </si>
  <si>
    <t>010131402000100</t>
  </si>
  <si>
    <t>招商银行嘉兴分行营业部（0555）</t>
  </si>
  <si>
    <t>3140300</t>
  </si>
  <si>
    <t>绍兴支公司本部</t>
  </si>
  <si>
    <t>010331403000100</t>
  </si>
  <si>
    <t>建行绍兴龙山支行(0037)</t>
  </si>
  <si>
    <t>3140400</t>
  </si>
  <si>
    <t>温州支公司本部</t>
  </si>
  <si>
    <t>010131404000100</t>
  </si>
  <si>
    <t>招商银行股份有限公司温州经济技术开发区支行(0701)</t>
  </si>
  <si>
    <t>3150000</t>
  </si>
  <si>
    <t>广东分公司本部</t>
  </si>
  <si>
    <t>010331500000200</t>
  </si>
  <si>
    <t>广州建行东山支行(7292)</t>
  </si>
  <si>
    <t>010431500000100</t>
  </si>
  <si>
    <t>中国工商银行广州黄埔大道西支行(5519)</t>
  </si>
  <si>
    <t>010431500000200</t>
  </si>
  <si>
    <t>中国工商银行广州黄埔大道西支行(5933)</t>
  </si>
  <si>
    <t>010431500000202</t>
  </si>
  <si>
    <t>中国工商银行广东荔湾支行（6223）</t>
  </si>
  <si>
    <t>010931500000200</t>
  </si>
  <si>
    <t>中国农业银行广州东城支行(8180)</t>
  </si>
  <si>
    <t>011031500000200</t>
  </si>
  <si>
    <t>中行广州越秀支行(0505)</t>
  </si>
  <si>
    <t>011031500001201</t>
  </si>
  <si>
    <t>中行广州茶窖支行（1198）</t>
  </si>
  <si>
    <t>011731500000201</t>
  </si>
  <si>
    <t>东莞农村商业银行股份有限公司中心支行(0227)</t>
  </si>
  <si>
    <t>011831500000200</t>
  </si>
  <si>
    <t>东亚银行（中国）广州分行(5400)</t>
  </si>
  <si>
    <t>3150100</t>
  </si>
  <si>
    <t>茂名支公司本部</t>
  </si>
  <si>
    <t>010931501000100</t>
  </si>
  <si>
    <t>农行茂名河东支行(9237)</t>
  </si>
  <si>
    <t>3150200</t>
  </si>
  <si>
    <t>东莞支公司本部</t>
  </si>
  <si>
    <t>011031502000100</t>
  </si>
  <si>
    <t>中行东莞分行(3847)</t>
  </si>
  <si>
    <t>3150300</t>
  </si>
  <si>
    <t>珠海支公司本部</t>
  </si>
  <si>
    <t>010331503000100</t>
  </si>
  <si>
    <t>中国建设银行股份有限公司珠海柠溪支行(0484)</t>
  </si>
  <si>
    <t>3160000</t>
  </si>
  <si>
    <t>四川分公司本部</t>
  </si>
  <si>
    <t>010331600000200</t>
  </si>
  <si>
    <t>成都建行一支行南部新区益州分理处(0225)</t>
  </si>
  <si>
    <t>010431600000100</t>
  </si>
  <si>
    <t>工行成都高新支行科创中心分理处(3705)</t>
  </si>
  <si>
    <t>010431600000201</t>
  </si>
  <si>
    <t>工行成都府河音乐花园支行(6128)</t>
  </si>
  <si>
    <t>010431600000202</t>
  </si>
  <si>
    <t>工行成都城南支行营业室(2101)</t>
  </si>
  <si>
    <t>010731600001200</t>
  </si>
  <si>
    <t>交行成都金牛支行（8378）</t>
  </si>
  <si>
    <t>010931600000200</t>
  </si>
  <si>
    <t>农行成都金牛支行(1235)</t>
  </si>
  <si>
    <t>011031600000200</t>
  </si>
  <si>
    <t>中国银行四川省分行营业部（9320）</t>
  </si>
  <si>
    <t>011731600000200</t>
  </si>
  <si>
    <t>成都市农村商业银行营业部（0041）</t>
  </si>
  <si>
    <t>3160100</t>
  </si>
  <si>
    <t>绵阳支公司本部</t>
  </si>
  <si>
    <t>010431601000100</t>
  </si>
  <si>
    <t>中国工商银行绵阳御营支行（3653）</t>
  </si>
  <si>
    <t>3160200</t>
  </si>
  <si>
    <t>乐山支公司本部</t>
  </si>
  <si>
    <t>010431602000100</t>
  </si>
  <si>
    <t>中国工商银行股份有限公司乐山天星路支行(6136)</t>
  </si>
  <si>
    <t>3160300</t>
  </si>
  <si>
    <t>宜宾支公司本部</t>
  </si>
  <si>
    <t>011731603000100</t>
  </si>
  <si>
    <t>成都农村商业银行股份有限公司宜宾分行(0706)</t>
  </si>
  <si>
    <t>3170000</t>
  </si>
  <si>
    <t>山东分公司本部</t>
  </si>
  <si>
    <t>010331700000200</t>
  </si>
  <si>
    <t>中国建设银行股份有限公司济南历下支行(8888)</t>
  </si>
  <si>
    <t>010431700000100</t>
  </si>
  <si>
    <t>中国工商银行济南高新支行(1195)</t>
  </si>
  <si>
    <t>010431700000201</t>
  </si>
  <si>
    <t>中国工商银行济南高新支行（6353）</t>
  </si>
  <si>
    <t>010431700000202</t>
  </si>
  <si>
    <t>中国工商银行济南高新支行（6477）</t>
  </si>
  <si>
    <t>010931700000200</t>
  </si>
  <si>
    <t>中国农业银行股份有限公司济南纬二路分理处(1677)</t>
  </si>
  <si>
    <t>011031700000200</t>
  </si>
  <si>
    <t>中国银行济南舜耕支行</t>
  </si>
  <si>
    <t>011831700001400</t>
  </si>
  <si>
    <t>齐商银行股份有限公司济南分行(4765)</t>
  </si>
  <si>
    <t>3170100</t>
  </si>
  <si>
    <t>济宁支公司本部</t>
  </si>
  <si>
    <t>010431701000100</t>
  </si>
  <si>
    <t>中国工商银行济宁市任城支行(3038)</t>
  </si>
  <si>
    <t>010431701000200</t>
  </si>
  <si>
    <t>中国工商银行济宁市任城支行(4230)</t>
  </si>
  <si>
    <t>3170200</t>
  </si>
  <si>
    <t>泰安支公司本部</t>
  </si>
  <si>
    <t>010431702000100</t>
  </si>
  <si>
    <t>中国工商银行股份有限公司泰安岱岳区支行(8235)</t>
  </si>
  <si>
    <t>3170300</t>
  </si>
  <si>
    <t>潍坊支公司本部</t>
  </si>
  <si>
    <t>010431703000100</t>
  </si>
  <si>
    <t>工行潍坊开发支行(9220)</t>
  </si>
  <si>
    <t>3180000</t>
  </si>
  <si>
    <t>湖北分公司本部</t>
  </si>
  <si>
    <t>010331800000202</t>
  </si>
  <si>
    <t>中国建设银行武汉沿港路支行（0062）</t>
  </si>
  <si>
    <t>010431800000100</t>
  </si>
  <si>
    <t>中国工商银行武汉市王家巷支行基本户（7819）</t>
  </si>
  <si>
    <t>010431800000201</t>
  </si>
  <si>
    <t>中国工商银行王家巷支行收入户(8860)</t>
  </si>
  <si>
    <t>010431800000203</t>
  </si>
  <si>
    <t>中国工商银行武汉市王家巷支行（1161）</t>
  </si>
  <si>
    <t>010931800000200</t>
  </si>
  <si>
    <t>中国农业银行武汉市京汉大道支行(0060)</t>
  </si>
  <si>
    <t>011031800000200</t>
  </si>
  <si>
    <t>中国银行湖北省分行营业部(1465)</t>
  </si>
  <si>
    <t>011831800000201</t>
  </si>
  <si>
    <t>汉口银行沿江支行(5870)</t>
  </si>
  <si>
    <t>3180100</t>
  </si>
  <si>
    <t>荆州支公司本部</t>
  </si>
  <si>
    <t>010431801000100</t>
  </si>
  <si>
    <t>中国工商银行荆州市分行营业部(7291)</t>
  </si>
  <si>
    <t>3180200</t>
  </si>
  <si>
    <t>襄阳支公司本部</t>
  </si>
  <si>
    <t>010431802000100</t>
  </si>
  <si>
    <t>中国工商银行襄阳襄州支行(2677)</t>
  </si>
  <si>
    <t>3180300</t>
  </si>
  <si>
    <t>孝感支公司本部</t>
  </si>
  <si>
    <t>010431803000100</t>
  </si>
  <si>
    <t>工行孝感北京路支行(1863)</t>
  </si>
  <si>
    <t>3180400</t>
  </si>
  <si>
    <t>十堰支公司本部</t>
  </si>
  <si>
    <t>010431804000100</t>
  </si>
  <si>
    <t>中国工商银行股份有限公司十堰茅箭支行（0416）</t>
  </si>
  <si>
    <t>3190000</t>
  </si>
  <si>
    <t>河北分公司本部</t>
  </si>
  <si>
    <t>010331900000200</t>
  </si>
  <si>
    <t>中国建设银行石家庄平安大街支行（8699）</t>
  </si>
  <si>
    <t>010431900000100</t>
  </si>
  <si>
    <t>中国工商银行石家庄市桥西支行(7165)</t>
  </si>
  <si>
    <t>010431900000200</t>
  </si>
  <si>
    <t>工行石家庄裕华支行（3688）</t>
  </si>
  <si>
    <t>010431900000202</t>
  </si>
  <si>
    <t>工行和平支行(7454)</t>
  </si>
  <si>
    <t>010931900000200</t>
  </si>
  <si>
    <t>农行石家庄槐安支行(5200)</t>
  </si>
  <si>
    <t>011031900000200</t>
  </si>
  <si>
    <t>中国银行河北省分行营业部(7173)</t>
  </si>
  <si>
    <t>011831900000203</t>
  </si>
  <si>
    <t>3190200</t>
  </si>
  <si>
    <t>唐山支公司本部</t>
  </si>
  <si>
    <t>010431902000100</t>
  </si>
  <si>
    <t>中国工商银行唐山市车站支行(8449)</t>
  </si>
  <si>
    <t>3190300</t>
  </si>
  <si>
    <t>秦皇岛支公司本部</t>
  </si>
  <si>
    <t>010431903000100</t>
  </si>
  <si>
    <t>中国工商银行股份有限公司秦皇岛人民支行(8647)</t>
  </si>
  <si>
    <t>3200000</t>
  </si>
  <si>
    <t>辽宁分公司本部</t>
  </si>
  <si>
    <t>010332000000200</t>
  </si>
  <si>
    <t>中国建设银行沈阳北站开发区支行（9954）</t>
  </si>
  <si>
    <t>010432000000100</t>
  </si>
  <si>
    <t>中国工商银行沈阳新北支行(6718)</t>
  </si>
  <si>
    <t>010432000000201</t>
  </si>
  <si>
    <t>中国工商银行沈阳新北支行(6857银保通专用)</t>
  </si>
  <si>
    <t>010432000000202</t>
  </si>
  <si>
    <t>中国工商银行沈阳新北支行（7112团险和交叉销售）</t>
  </si>
  <si>
    <t>010932000000200</t>
  </si>
  <si>
    <t>中国农业银行沈阳北站支行(5657农行银保通）</t>
  </si>
  <si>
    <t>011032000000200</t>
  </si>
  <si>
    <t>中国银行沈阳分行营业部(4514)</t>
  </si>
  <si>
    <t>011832000000201</t>
  </si>
  <si>
    <t>3200100</t>
  </si>
  <si>
    <t>鞍山支公司本部</t>
  </si>
  <si>
    <t>010432001000100</t>
  </si>
  <si>
    <t>中国工商银行鞍山市广场支行(3994)</t>
  </si>
  <si>
    <t>3200200</t>
  </si>
  <si>
    <t>营口支公司本部</t>
  </si>
  <si>
    <t>010432002000100</t>
  </si>
  <si>
    <t>中国工商银行股份有限公司营口新华支行(5889)</t>
  </si>
  <si>
    <t>010432002000200</t>
  </si>
  <si>
    <t>中国工商银行股份有限公司营口新华支行（0362）</t>
  </si>
  <si>
    <t>3200300</t>
  </si>
  <si>
    <t>抚顺支公司本部</t>
  </si>
  <si>
    <t>010432003000100</t>
  </si>
  <si>
    <t>中国工商银行抚顺市分行中央路支行（9940）</t>
  </si>
  <si>
    <t>3200400</t>
  </si>
  <si>
    <t>盘锦支公司本部</t>
  </si>
  <si>
    <t>010432004000100</t>
  </si>
  <si>
    <t>中国工商银行股份有限公司盘锦城建支行(2123)</t>
  </si>
  <si>
    <t>3200500</t>
  </si>
  <si>
    <t>丹东支公司本部</t>
  </si>
  <si>
    <t>010432005000100</t>
  </si>
  <si>
    <t>中国工商银行丹东振兴支行(2643)</t>
  </si>
  <si>
    <t>3210000</t>
  </si>
  <si>
    <t>深圳分公司本部</t>
  </si>
  <si>
    <t>010132100000202</t>
  </si>
  <si>
    <t>招商银行深圳分行百花支行(0608)</t>
  </si>
  <si>
    <t>010332100000200</t>
  </si>
  <si>
    <t>建行深圳长城支行（3078）</t>
  </si>
  <si>
    <t>010432100000101</t>
  </si>
  <si>
    <t>中国工商银行股份有限公司深圳海王支行(5791)</t>
  </si>
  <si>
    <t>010432100000200</t>
  </si>
  <si>
    <t>中国工商银行股份有限公司深圳海岸城支行(1484)</t>
  </si>
  <si>
    <t>010432100000201</t>
  </si>
  <si>
    <t>中国工商银行股份有限公司深圳海岸城支行(1511)</t>
  </si>
  <si>
    <t>010432100000202</t>
  </si>
  <si>
    <t>中国工商银行股份有限公司深圳光明支行（2018）</t>
  </si>
  <si>
    <t>010932100000200</t>
  </si>
  <si>
    <t>农行深圳车公庙支行(5766)</t>
  </si>
  <si>
    <t>011032100001401</t>
  </si>
  <si>
    <t>中国银行深圳中建大厦支行（4887）</t>
  </si>
  <si>
    <t>3220000</t>
  </si>
  <si>
    <t>福建分公司本部</t>
  </si>
  <si>
    <t>010332200000200</t>
  </si>
  <si>
    <t>中国建设银行股份有限公司福州城南支行(0193)</t>
  </si>
  <si>
    <t>010432200000100</t>
  </si>
  <si>
    <t>中国工商银行股份有限公司福州鼓楼支行（0643）</t>
  </si>
  <si>
    <t>010432200000200</t>
  </si>
  <si>
    <t>中国工商银行股份有限公司福州金山支行(0983)</t>
  </si>
  <si>
    <t>011032200000200</t>
  </si>
  <si>
    <t>中国银行股份有限公司福建省分公司(0631)</t>
  </si>
  <si>
    <t>011832200000200</t>
  </si>
  <si>
    <t>福建海峡银行福州东大支行(0001)</t>
  </si>
  <si>
    <t>3220100</t>
  </si>
  <si>
    <t>泉州支公司本部</t>
  </si>
  <si>
    <t>010332201000100</t>
  </si>
  <si>
    <t>中国建设银行股份有限公司泉州分行(0571)</t>
  </si>
  <si>
    <t>3230000</t>
  </si>
  <si>
    <t>安徽分公司本部</t>
  </si>
  <si>
    <t>010332300000200</t>
  </si>
  <si>
    <t>中国建设银行合肥城西支行(1293)</t>
  </si>
  <si>
    <t>010432300000200</t>
  </si>
  <si>
    <t>中国工商银行合肥市四牌楼支行(8726)</t>
  </si>
  <si>
    <t>010432300000201</t>
  </si>
  <si>
    <t>中国工商银行股份有限公司合肥五里墩支行(0993)</t>
  </si>
  <si>
    <t>010432300000100</t>
  </si>
  <si>
    <t>中国农业银行合肥瑶海万达支行（6318）</t>
  </si>
  <si>
    <t>010932300000201</t>
  </si>
  <si>
    <t>中国农业银行合肥瑶海万达支行(7050)</t>
  </si>
  <si>
    <t>011032300000200</t>
  </si>
  <si>
    <t>中国银行合肥市梅山路支行(5288)</t>
  </si>
  <si>
    <t>3230100</t>
  </si>
  <si>
    <t>宿州支公司本部</t>
  </si>
  <si>
    <t>010432301000100</t>
  </si>
  <si>
    <t>中国工商银行股份有限公司宿州汴河支行(0942)</t>
  </si>
  <si>
    <t>3230200</t>
  </si>
  <si>
    <t>滁州支公司本部</t>
  </si>
  <si>
    <t>010432302000100</t>
  </si>
  <si>
    <t>中国工商银行股份有限公司滁州丰乐支行(1288)</t>
  </si>
  <si>
    <t>3230300</t>
  </si>
  <si>
    <t>芜湖支公司本部</t>
  </si>
  <si>
    <t>010432303000100</t>
  </si>
  <si>
    <t>中国工商银行股份有限公司芜湖环城路支行(7507)</t>
  </si>
  <si>
    <t>3240000</t>
  </si>
  <si>
    <t>黑龙江分公司本部</t>
  </si>
  <si>
    <t>010132400000100</t>
  </si>
  <si>
    <t>招商银行股份有限公司哈尔滨爱建支行（0101）</t>
  </si>
  <si>
    <t>010132400000201</t>
  </si>
  <si>
    <t>招商银行哈尔滨分行黄河路支行(0102)</t>
  </si>
  <si>
    <t>010332400000200</t>
  </si>
  <si>
    <t>中国建设银行股份有限公司黑龙江省分行（0043）</t>
  </si>
  <si>
    <t>010432400000200</t>
  </si>
  <si>
    <t>工行哈尔滨开发区支行营业室(6932)</t>
  </si>
  <si>
    <t>010932400000200</t>
  </si>
  <si>
    <t>农行哈尔滨三和支行（9917）</t>
  </si>
  <si>
    <t>011032400000200</t>
  </si>
  <si>
    <t>中国银行黑龙江省分行营业部(0501)</t>
  </si>
  <si>
    <t>3240100</t>
  </si>
  <si>
    <t>大庆支公司本部</t>
  </si>
  <si>
    <t>010432401000100</t>
  </si>
  <si>
    <t>中国工商银行股份有限公司大庆市分行通达支行（2831）</t>
  </si>
  <si>
    <t>3250000</t>
  </si>
  <si>
    <t>陕西分公司本部</t>
  </si>
  <si>
    <t>010332500000200</t>
  </si>
  <si>
    <t>中国建设银行股份有限公司西安长安路支行（0340）</t>
  </si>
  <si>
    <t>010432500000100</t>
  </si>
  <si>
    <t>中国工商银行股份有限公司西安电子工业区支行（8166）</t>
  </si>
  <si>
    <t>010432500000200</t>
  </si>
  <si>
    <t>中国工商银行股份有限公司西安曲江新区新开门支行(9278)</t>
  </si>
  <si>
    <t>010532500000200</t>
  </si>
  <si>
    <t>中国民生银行西安高新开发区支行(5945)</t>
  </si>
  <si>
    <t>010932500000200</t>
  </si>
  <si>
    <t>中国农业银行股份有限公司西安高新四路支行(6625)</t>
  </si>
  <si>
    <t>011032500000200</t>
  </si>
  <si>
    <t>中国银行西安二环世纪星支行（8568）</t>
  </si>
  <si>
    <t>招商银行股份有限公司北京分行营业部(0207)</t>
    <phoneticPr fontId="3" type="noConversion"/>
  </si>
  <si>
    <t>招商银行股份有限公司</t>
  </si>
  <si>
    <r>
      <rPr>
        <b/>
        <sz val="10"/>
        <color rgb="FF000000"/>
        <rFont val="等线"/>
        <family val="3"/>
        <charset val="134"/>
      </rPr>
      <t>交易对手</t>
    </r>
    <phoneticPr fontId="3" type="noConversion"/>
  </si>
  <si>
    <t>中国建设银行股份有限公司</t>
    <phoneticPr fontId="3" type="noConversion"/>
  </si>
  <si>
    <t>中国工商银行股份有公司</t>
    <phoneticPr fontId="3" type="noConversion"/>
  </si>
  <si>
    <t>中国农业银行股份有限公司</t>
    <phoneticPr fontId="3" type="noConversion"/>
  </si>
  <si>
    <t>中国银行股份有限公司</t>
    <phoneticPr fontId="3" type="noConversion"/>
  </si>
  <si>
    <t>中国民生银行股份有限公司北京国贸支行（0631）</t>
    <phoneticPr fontId="3" type="noConversion"/>
  </si>
  <si>
    <t>中国民生银行股份有限公司</t>
  </si>
  <si>
    <t>平安银行股份有限公司天津北辰支行(0209)</t>
    <phoneticPr fontId="3" type="noConversion"/>
  </si>
  <si>
    <t>平安银行股份有限公司</t>
  </si>
  <si>
    <t>交通银行股份有限公司</t>
    <phoneticPr fontId="3" type="noConversion"/>
  </si>
  <si>
    <t>中国邮政储蓄银行股份有限公司</t>
    <phoneticPr fontId="3" type="noConversion"/>
  </si>
  <si>
    <t>兴业银行股份有限公司北京分行营业部(4248)</t>
    <phoneticPr fontId="3" type="noConversion"/>
  </si>
  <si>
    <t>兴业银行股份有限公司</t>
  </si>
  <si>
    <t>中国光大银行股份有限公司拉萨分行（8252）</t>
    <phoneticPr fontId="3" type="noConversion"/>
  </si>
  <si>
    <t>中国光大银行股份有限公司</t>
  </si>
  <si>
    <t>盛京银行股份有限公司北京分行（7065）</t>
    <phoneticPr fontId="3" type="noConversion"/>
  </si>
  <si>
    <t>渤海银行股份有限公司</t>
    <phoneticPr fontId="3" type="noConversion"/>
  </si>
  <si>
    <t>上海浦东发展银行股份有限公司</t>
  </si>
  <si>
    <t>社保账户</t>
    <phoneticPr fontId="3" type="noConversion"/>
  </si>
  <si>
    <t>石家庄市栾城农村信用合作联社营业部（2487）</t>
    <phoneticPr fontId="3" type="noConversion"/>
  </si>
  <si>
    <t>石家庄市栾城农村信用合作联社</t>
    <phoneticPr fontId="3" type="noConversion"/>
  </si>
  <si>
    <t>沈阳市苏家屯区农村信用合作联社营业部（3881）</t>
    <phoneticPr fontId="3" type="noConversion"/>
  </si>
  <si>
    <t>沈阳市苏家屯区农村信用合作联社</t>
  </si>
  <si>
    <t>账户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</si>
</sst>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800]dddd\,\ mmmm\ dd\,\ yyyy"/>
    <numFmt numFmtId="177" formatCode="0.000%"/>
    <numFmt numFmtId="178" formatCode="_ * #,##0.000_ ;_ * \-#,##0.000_ ;_ * &quot;-&quot;???_ ;_ @_ "/>
  </numFmts>
  <fonts count="19" x14ac:knownFonts="1"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indexed="8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sz val="10"/>
      <color indexed="8"/>
      <name val="等线 Light"/>
      <family val="3"/>
      <charset val="134"/>
      <scheme val="maj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rgb="FF000000"/>
      <name val="Microsoft Sans Serif"/>
      <family val="2"/>
    </font>
    <font>
      <sz val="10"/>
      <color rgb="FF000000"/>
      <name val="Microsoft Sans Serif"/>
      <family val="2"/>
    </font>
    <font>
      <sz val="10"/>
      <color rgb="FF000000"/>
      <name val="宋体"/>
      <family val="3"/>
      <charset val="134"/>
    </font>
    <font>
      <b/>
      <sz val="10"/>
      <color rgb="FF000000"/>
      <name val="等线"/>
      <family val="3"/>
      <charset val="134"/>
    </font>
    <font>
      <b/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176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8">
    <xf numFmtId="176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57" fontId="5" fillId="0" borderId="0" xfId="0" applyNumberFormat="1" applyFont="1">
      <alignment vertical="center"/>
    </xf>
    <xf numFmtId="57" fontId="5" fillId="4" borderId="0" xfId="0" applyNumberFormat="1" applyFont="1" applyFill="1">
      <alignment vertical="center"/>
    </xf>
    <xf numFmtId="57" fontId="5" fillId="5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43" fontId="5" fillId="0" borderId="0" xfId="2" applyFont="1">
      <alignment vertical="center"/>
    </xf>
    <xf numFmtId="43" fontId="5" fillId="0" borderId="0" xfId="1" applyFont="1">
      <alignment vertical="center"/>
    </xf>
    <xf numFmtId="43" fontId="5" fillId="0" borderId="0" xfId="2" applyFont="1" applyFill="1">
      <alignment vertical="center"/>
    </xf>
    <xf numFmtId="177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31" fontId="7" fillId="0" borderId="0" xfId="0" applyNumberFormat="1" applyFont="1" applyAlignment="1">
      <alignment horizontal="left"/>
    </xf>
    <xf numFmtId="176" fontId="5" fillId="0" borderId="0" xfId="0" applyFont="1">
      <alignment vertical="center"/>
    </xf>
    <xf numFmtId="43" fontId="5" fillId="0" borderId="0" xfId="0" applyNumberFormat="1" applyFont="1" applyAlignment="1">
      <alignment horizontal="center" vertical="center"/>
    </xf>
    <xf numFmtId="43" fontId="0" fillId="0" borderId="0" xfId="1" applyFont="1">
      <alignment vertical="center"/>
    </xf>
    <xf numFmtId="43" fontId="5" fillId="0" borderId="0" xfId="1" applyFont="1" applyFill="1">
      <alignment vertical="center"/>
    </xf>
    <xf numFmtId="43" fontId="0" fillId="0" borderId="0" xfId="1" applyFont="1" applyFill="1">
      <alignment vertical="center"/>
    </xf>
    <xf numFmtId="43" fontId="0" fillId="0" borderId="0" xfId="0" applyNumberFormat="1">
      <alignment vertical="center"/>
    </xf>
    <xf numFmtId="178" fontId="0" fillId="0" borderId="0" xfId="0" applyNumberFormat="1">
      <alignment vertical="center"/>
    </xf>
    <xf numFmtId="43" fontId="7" fillId="0" borderId="0" xfId="1" applyFont="1" applyAlignment="1"/>
    <xf numFmtId="0" fontId="0" fillId="0" borderId="0" xfId="0" applyNumberFormat="1" applyAlignment="1">
      <alignment horizontal="center" vertical="center"/>
    </xf>
    <xf numFmtId="178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43" fontId="5" fillId="0" borderId="0" xfId="0" applyNumberFormat="1" applyFo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>
      <alignment vertical="center"/>
    </xf>
    <xf numFmtId="177" fontId="7" fillId="0" borderId="0" xfId="0" applyNumberFormat="1" applyFont="1" applyFill="1" applyAlignment="1"/>
    <xf numFmtId="0" fontId="7" fillId="0" borderId="0" xfId="0" applyNumberFormat="1" applyFont="1" applyFill="1" applyAlignment="1">
      <alignment horizontal="center"/>
    </xf>
    <xf numFmtId="31" fontId="7" fillId="0" borderId="0" xfId="0" applyNumberFormat="1" applyFont="1" applyFill="1" applyAlignment="1">
      <alignment horizontal="left"/>
    </xf>
    <xf numFmtId="176" fontId="5" fillId="0" borderId="0" xfId="0" applyFont="1" applyFill="1">
      <alignment vertical="center"/>
    </xf>
    <xf numFmtId="0" fontId="0" fillId="0" borderId="0" xfId="0" applyNumberFormat="1" applyFill="1">
      <alignment vertical="center"/>
    </xf>
    <xf numFmtId="43" fontId="5" fillId="0" borderId="0" xfId="0" applyNumberFormat="1" applyFont="1" applyFill="1" applyAlignment="1">
      <alignment horizontal="center" vertical="center"/>
    </xf>
    <xf numFmtId="43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5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57" fontId="5" fillId="0" borderId="0" xfId="0" applyNumberFormat="1" applyFont="1" applyFill="1">
      <alignment vertical="center"/>
    </xf>
    <xf numFmtId="43" fontId="7" fillId="0" borderId="0" xfId="1" applyFont="1" applyFill="1" applyAlignment="1">
      <alignment horizontal="left"/>
    </xf>
    <xf numFmtId="176" fontId="0" fillId="0" borderId="0" xfId="0" pivotButton="1">
      <alignment vertical="center"/>
    </xf>
    <xf numFmtId="176" fontId="0" fillId="0" borderId="0" xfId="0" applyAlignment="1">
      <alignment horizontal="left" vertical="center"/>
    </xf>
    <xf numFmtId="43" fontId="5" fillId="0" borderId="0" xfId="1" applyFont="1" applyFill="1" applyAlignment="1">
      <alignment horizontal="left" vertical="center"/>
    </xf>
    <xf numFmtId="57" fontId="5" fillId="0" borderId="0" xfId="2" applyNumberFormat="1" applyFont="1">
      <alignment vertical="center"/>
    </xf>
    <xf numFmtId="10" fontId="5" fillId="0" borderId="0" xfId="4" applyNumberFormat="1" applyFont="1">
      <alignment vertical="center"/>
    </xf>
    <xf numFmtId="176" fontId="14" fillId="0" borderId="1" xfId="0" applyFont="1" applyBorder="1" applyAlignment="1">
      <alignment horizontal="center" vertical="center"/>
    </xf>
    <xf numFmtId="176" fontId="14" fillId="0" borderId="2" xfId="0" applyFont="1" applyBorder="1" applyAlignment="1">
      <alignment horizontal="center" vertical="center"/>
    </xf>
    <xf numFmtId="49" fontId="15" fillId="0" borderId="3" xfId="0" applyNumberFormat="1" applyFont="1" applyBorder="1">
      <alignment vertical="center"/>
    </xf>
    <xf numFmtId="49" fontId="15" fillId="0" borderId="4" xfId="0" applyNumberFormat="1" applyFont="1" applyBorder="1">
      <alignment vertical="center"/>
    </xf>
    <xf numFmtId="49" fontId="16" fillId="0" borderId="4" xfId="0" applyNumberFormat="1" applyFont="1" applyBorder="1">
      <alignment vertical="center"/>
    </xf>
    <xf numFmtId="43" fontId="15" fillId="0" borderId="4" xfId="1" applyFont="1" applyBorder="1" applyAlignment="1">
      <alignment horizontal="right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16" fillId="0" borderId="4" xfId="0" applyNumberFormat="1" applyFont="1" applyBorder="1">
      <alignment vertical="center"/>
    </xf>
    <xf numFmtId="176" fontId="18" fillId="0" borderId="2" xfId="0" applyFont="1" applyBorder="1" applyAlignment="1">
      <alignment horizontal="center" vertical="center"/>
    </xf>
  </cellXfs>
  <cellStyles count="5">
    <cellStyle name="百分比" xfId="4" builtinId="5"/>
    <cellStyle name="百分比 2" xfId="3" xr:uid="{990B5B4A-63FF-45F9-B202-A7CC0548F6DA}"/>
    <cellStyle name="常规" xfId="0" builtinId="0"/>
    <cellStyle name="千位分隔" xfId="1" builtinId="3"/>
    <cellStyle name="千位分隔 4" xfId="2" xr:uid="{13502EE7-133F-451B-B5C8-59B639992A4F}"/>
  </cellStyles>
  <dxfs count="2"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50417%20&#20607;&#20108;&#20195;&#19968;&#25903;&#26609;0328-0430%202015&#24180;1&#23395;&#24230;&#25253;&#21578;\2.&#35780;&#20272;&#26085;&#36127;&#20538;&#35745;&#31639;\201503&#20607;&#20184;&#33021;&#21147;&#20934;&#22791;&#37329;&#21450;&#20445;&#38505;&#21644;&#21033;&#29575;&#39118;&#38505;&#26368;&#20302;&#36164;&#26412;&#35780;&#20272;\&#20607;&#20108;&#20195;&#27491;&#24335;&#25253;&#21578;%2002_&#36127;&#20538;&#20934;&#22791;&#37329;&#21450;&#39118;&#38505;&#36164;&#26412;&#27719;&#24635;2015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607;&#20184;&#33021;&#21147;2015&#24180;1&#23395;&#24230;V1-201504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-ROSS&#25968;&#25454;&#20998;&#26512;&#35745;&#31639;&#27169;&#26495;&#65288;&#23436;&#25972;&#65289;V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运行计划"/>
      <sheetName val="准备金汇总"/>
      <sheetName val="s0"/>
      <sheetName val="SQL"/>
      <sheetName val="利率风险贴现率"/>
      <sheetName val="CF"/>
      <sheetName val="CF_exp"/>
      <sheetName val="利率和费用风险资本"/>
      <sheetName val="保险风险汇总"/>
      <sheetName val="s1"/>
      <sheetName val="s2"/>
      <sheetName val="s3"/>
      <sheetName val="s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5">
            <v>2015</v>
          </cell>
          <cell r="B5">
            <v>3.64</v>
          </cell>
          <cell r="C5">
            <v>3.64</v>
          </cell>
          <cell r="D5">
            <v>3.49</v>
          </cell>
          <cell r="F5">
            <v>7.0499999999999989</v>
          </cell>
          <cell r="G5">
            <v>7.0499999999999989</v>
          </cell>
          <cell r="H5">
            <v>6.9</v>
          </cell>
          <cell r="J5">
            <v>1.53</v>
          </cell>
          <cell r="K5">
            <v>1.53</v>
          </cell>
          <cell r="L5">
            <v>1.38</v>
          </cell>
        </row>
        <row r="6">
          <cell r="A6">
            <v>2016</v>
          </cell>
          <cell r="B6">
            <v>4</v>
          </cell>
          <cell r="C6">
            <v>4</v>
          </cell>
          <cell r="D6">
            <v>3.85</v>
          </cell>
          <cell r="F6">
            <v>5.91</v>
          </cell>
          <cell r="G6">
            <v>5.91</v>
          </cell>
          <cell r="H6">
            <v>5.76</v>
          </cell>
          <cell r="J6">
            <v>1.79</v>
          </cell>
          <cell r="K6">
            <v>1.79</v>
          </cell>
          <cell r="L6">
            <v>1.6400000000000001</v>
          </cell>
        </row>
        <row r="7">
          <cell r="A7">
            <v>2017</v>
          </cell>
          <cell r="B7">
            <v>4.08</v>
          </cell>
          <cell r="C7">
            <v>4.08</v>
          </cell>
          <cell r="D7">
            <v>3.93</v>
          </cell>
          <cell r="F7">
            <v>6.9500000000000011</v>
          </cell>
          <cell r="G7">
            <v>6.9500000000000011</v>
          </cell>
          <cell r="H7">
            <v>6.8000000000000007</v>
          </cell>
          <cell r="J7">
            <v>2.0699999999999998</v>
          </cell>
          <cell r="K7">
            <v>2.0699999999999998</v>
          </cell>
          <cell r="L7">
            <v>1.92</v>
          </cell>
        </row>
        <row r="8">
          <cell r="A8">
            <v>2018</v>
          </cell>
          <cell r="B8">
            <v>4.3600000000000003</v>
          </cell>
          <cell r="C8">
            <v>4.3600000000000003</v>
          </cell>
          <cell r="D8">
            <v>4.21</v>
          </cell>
          <cell r="F8">
            <v>7.03</v>
          </cell>
          <cell r="G8">
            <v>7.03</v>
          </cell>
          <cell r="H8">
            <v>6.88</v>
          </cell>
          <cell r="J8">
            <v>2.5499999999999998</v>
          </cell>
          <cell r="K8">
            <v>2.5499999999999998</v>
          </cell>
          <cell r="L8">
            <v>2.4</v>
          </cell>
        </row>
        <row r="9">
          <cell r="A9">
            <v>2019</v>
          </cell>
          <cell r="B9">
            <v>4.24</v>
          </cell>
          <cell r="C9">
            <v>4.24</v>
          </cell>
          <cell r="D9">
            <v>4.09</v>
          </cell>
          <cell r="F9">
            <v>4.79</v>
          </cell>
          <cell r="G9">
            <v>4.79</v>
          </cell>
          <cell r="H9">
            <v>4.6399999999999997</v>
          </cell>
          <cell r="J9">
            <v>2.9899999999999998</v>
          </cell>
          <cell r="K9">
            <v>2.9899999999999998</v>
          </cell>
          <cell r="L9">
            <v>2.8400000000000003</v>
          </cell>
        </row>
        <row r="10">
          <cell r="A10">
            <v>2020</v>
          </cell>
          <cell r="B10">
            <v>4.96</v>
          </cell>
          <cell r="C10">
            <v>4.96</v>
          </cell>
          <cell r="D10">
            <v>4.8099999999999996</v>
          </cell>
          <cell r="F10">
            <v>6.68</v>
          </cell>
          <cell r="G10">
            <v>6.68</v>
          </cell>
          <cell r="H10">
            <v>6.5299999999999994</v>
          </cell>
          <cell r="J10">
            <v>3.53</v>
          </cell>
          <cell r="K10">
            <v>3.53</v>
          </cell>
          <cell r="L10">
            <v>3.38</v>
          </cell>
        </row>
        <row r="11">
          <cell r="A11">
            <v>2021</v>
          </cell>
          <cell r="B11">
            <v>4.3900000000000006</v>
          </cell>
          <cell r="C11">
            <v>4.3900000000000006</v>
          </cell>
          <cell r="D11">
            <v>4.24</v>
          </cell>
          <cell r="F11">
            <v>5.62</v>
          </cell>
          <cell r="G11">
            <v>5.62</v>
          </cell>
          <cell r="H11">
            <v>5.47</v>
          </cell>
          <cell r="J11">
            <v>3.3000000000000003</v>
          </cell>
          <cell r="K11">
            <v>3.3000000000000003</v>
          </cell>
          <cell r="L11">
            <v>3.15</v>
          </cell>
        </row>
        <row r="12">
          <cell r="A12">
            <v>2022</v>
          </cell>
          <cell r="B12">
            <v>4.71</v>
          </cell>
          <cell r="C12">
            <v>4.71</v>
          </cell>
          <cell r="D12">
            <v>4.5600000000000005</v>
          </cell>
          <cell r="F12">
            <v>6.08</v>
          </cell>
          <cell r="G12">
            <v>6.08</v>
          </cell>
          <cell r="H12">
            <v>5.93</v>
          </cell>
          <cell r="J12">
            <v>4.03</v>
          </cell>
          <cell r="K12">
            <v>4.03</v>
          </cell>
          <cell r="L12">
            <v>3.88</v>
          </cell>
        </row>
        <row r="13">
          <cell r="A13">
            <v>2023</v>
          </cell>
          <cell r="B13">
            <v>4.5199999999999996</v>
          </cell>
          <cell r="C13">
            <v>4.5199999999999996</v>
          </cell>
          <cell r="D13">
            <v>4.37</v>
          </cell>
          <cell r="F13">
            <v>5.8999999999999995</v>
          </cell>
          <cell r="G13">
            <v>5.8999999999999995</v>
          </cell>
          <cell r="H13">
            <v>5.75</v>
          </cell>
          <cell r="J13">
            <v>3.9</v>
          </cell>
          <cell r="K13">
            <v>3.9</v>
          </cell>
          <cell r="L13">
            <v>3.75</v>
          </cell>
        </row>
        <row r="14">
          <cell r="A14">
            <v>2024</v>
          </cell>
          <cell r="B14">
            <v>4.38</v>
          </cell>
          <cell r="C14">
            <v>4.38</v>
          </cell>
          <cell r="D14">
            <v>4.2299999999999995</v>
          </cell>
          <cell r="F14">
            <v>5.53</v>
          </cell>
          <cell r="G14">
            <v>5.53</v>
          </cell>
          <cell r="H14">
            <v>5.38</v>
          </cell>
          <cell r="J14">
            <v>4.84</v>
          </cell>
          <cell r="K14">
            <v>4.84</v>
          </cell>
          <cell r="L14">
            <v>4.6899999999999995</v>
          </cell>
        </row>
        <row r="15">
          <cell r="A15">
            <v>2025</v>
          </cell>
          <cell r="B15">
            <v>4.71</v>
          </cell>
          <cell r="C15">
            <v>4.71</v>
          </cell>
          <cell r="D15">
            <v>4.5600000000000005</v>
          </cell>
          <cell r="F15">
            <v>5.8500000000000005</v>
          </cell>
          <cell r="G15">
            <v>5.8500000000000005</v>
          </cell>
          <cell r="H15">
            <v>5.7</v>
          </cell>
          <cell r="J15">
            <v>3.74</v>
          </cell>
          <cell r="K15">
            <v>3.74</v>
          </cell>
          <cell r="L15">
            <v>3.5900000000000003</v>
          </cell>
        </row>
        <row r="16">
          <cell r="A16">
            <v>2026</v>
          </cell>
          <cell r="B16">
            <v>5.04</v>
          </cell>
          <cell r="C16">
            <v>5.04</v>
          </cell>
          <cell r="D16">
            <v>4.8899999999999997</v>
          </cell>
          <cell r="F16">
            <v>6.63</v>
          </cell>
          <cell r="G16">
            <v>6.63</v>
          </cell>
          <cell r="H16">
            <v>6.4799999999999995</v>
          </cell>
          <cell r="J16">
            <v>4.05</v>
          </cell>
          <cell r="K16">
            <v>4.05</v>
          </cell>
          <cell r="L16">
            <v>3.9</v>
          </cell>
        </row>
        <row r="17">
          <cell r="A17">
            <v>2027</v>
          </cell>
          <cell r="B17">
            <v>5.3199999999999994</v>
          </cell>
          <cell r="C17">
            <v>5.3199999999999994</v>
          </cell>
          <cell r="D17">
            <v>5.17</v>
          </cell>
          <cell r="F17">
            <v>6.41</v>
          </cell>
          <cell r="G17">
            <v>6.41</v>
          </cell>
          <cell r="H17">
            <v>6.2600000000000007</v>
          </cell>
          <cell r="J17">
            <v>4.87</v>
          </cell>
          <cell r="K17">
            <v>4.87</v>
          </cell>
          <cell r="L17">
            <v>4.72</v>
          </cell>
        </row>
        <row r="18">
          <cell r="A18">
            <v>2028</v>
          </cell>
          <cell r="B18">
            <v>5.52</v>
          </cell>
          <cell r="C18">
            <v>5.52</v>
          </cell>
          <cell r="D18">
            <v>5.37</v>
          </cell>
          <cell r="F18">
            <v>6.5</v>
          </cell>
          <cell r="G18">
            <v>6.5</v>
          </cell>
          <cell r="H18">
            <v>6.35</v>
          </cell>
          <cell r="J18">
            <v>5.2200000000000006</v>
          </cell>
          <cell r="K18">
            <v>5.2200000000000006</v>
          </cell>
          <cell r="L18">
            <v>5.07</v>
          </cell>
        </row>
        <row r="19">
          <cell r="A19">
            <v>2029</v>
          </cell>
          <cell r="B19">
            <v>5.59</v>
          </cell>
          <cell r="C19">
            <v>5.59</v>
          </cell>
          <cell r="D19">
            <v>5.4399999999999995</v>
          </cell>
          <cell r="F19">
            <v>6.38</v>
          </cell>
          <cell r="G19">
            <v>6.38</v>
          </cell>
          <cell r="H19">
            <v>6.23</v>
          </cell>
          <cell r="J19">
            <v>5.47</v>
          </cell>
          <cell r="K19">
            <v>5.47</v>
          </cell>
          <cell r="L19">
            <v>5.3199999999999994</v>
          </cell>
        </row>
        <row r="20">
          <cell r="A20">
            <v>2030</v>
          </cell>
          <cell r="B20">
            <v>5.66</v>
          </cell>
          <cell r="C20">
            <v>5.66</v>
          </cell>
          <cell r="D20">
            <v>5.5100000000000007</v>
          </cell>
          <cell r="F20">
            <v>7.64</v>
          </cell>
          <cell r="G20">
            <v>7.64</v>
          </cell>
          <cell r="H20">
            <v>7.4899999999999993</v>
          </cell>
          <cell r="J20">
            <v>4.3499999999999996</v>
          </cell>
          <cell r="K20">
            <v>4.3499999999999996</v>
          </cell>
          <cell r="L20">
            <v>4.2</v>
          </cell>
        </row>
        <row r="21">
          <cell r="A21">
            <v>2031</v>
          </cell>
          <cell r="B21">
            <v>5.83</v>
          </cell>
          <cell r="C21">
            <v>5.83</v>
          </cell>
          <cell r="D21">
            <v>5.6800000000000006</v>
          </cell>
          <cell r="F21">
            <v>7.1400000000000006</v>
          </cell>
          <cell r="G21">
            <v>7.1400000000000006</v>
          </cell>
          <cell r="H21">
            <v>6.99</v>
          </cell>
          <cell r="J21">
            <v>5.2200000000000006</v>
          </cell>
          <cell r="K21">
            <v>5.2200000000000006</v>
          </cell>
          <cell r="L21">
            <v>5.07</v>
          </cell>
        </row>
        <row r="22">
          <cell r="A22">
            <v>2032</v>
          </cell>
          <cell r="B22">
            <v>5.96</v>
          </cell>
          <cell r="C22">
            <v>5.96</v>
          </cell>
          <cell r="D22">
            <v>5.81</v>
          </cell>
          <cell r="F22">
            <v>7.1999999999999993</v>
          </cell>
          <cell r="G22">
            <v>7.1999999999999993</v>
          </cell>
          <cell r="H22">
            <v>7.0499999999999989</v>
          </cell>
          <cell r="J22">
            <v>5.43</v>
          </cell>
          <cell r="K22">
            <v>5.43</v>
          </cell>
          <cell r="L22">
            <v>5.28</v>
          </cell>
        </row>
        <row r="23">
          <cell r="A23">
            <v>2033</v>
          </cell>
          <cell r="B23">
            <v>6.02</v>
          </cell>
          <cell r="C23">
            <v>6.02</v>
          </cell>
          <cell r="D23">
            <v>5.87</v>
          </cell>
          <cell r="F23">
            <v>7.1800000000000006</v>
          </cell>
          <cell r="G23">
            <v>7.1800000000000006</v>
          </cell>
          <cell r="H23">
            <v>7.03</v>
          </cell>
          <cell r="J23">
            <v>5.59</v>
          </cell>
          <cell r="K23">
            <v>5.59</v>
          </cell>
          <cell r="L23">
            <v>5.4399999999999995</v>
          </cell>
        </row>
        <row r="24">
          <cell r="A24">
            <v>2034</v>
          </cell>
          <cell r="B24">
            <v>6</v>
          </cell>
          <cell r="C24">
            <v>6</v>
          </cell>
          <cell r="D24">
            <v>5.8500000000000005</v>
          </cell>
          <cell r="F24">
            <v>7.04</v>
          </cell>
          <cell r="G24">
            <v>7.04</v>
          </cell>
          <cell r="H24">
            <v>6.8900000000000006</v>
          </cell>
          <cell r="J24">
            <v>5.6899999999999995</v>
          </cell>
          <cell r="K24">
            <v>5.6899999999999995</v>
          </cell>
          <cell r="L24">
            <v>5.54</v>
          </cell>
        </row>
        <row r="25">
          <cell r="A25">
            <v>2035</v>
          </cell>
          <cell r="B25">
            <v>5.88</v>
          </cell>
          <cell r="C25">
            <v>5.88</v>
          </cell>
          <cell r="D25">
            <v>5.7299999999999995</v>
          </cell>
          <cell r="F25">
            <v>7.6899999999999995</v>
          </cell>
          <cell r="G25">
            <v>7.6899999999999995</v>
          </cell>
          <cell r="H25">
            <v>7.5399999999999991</v>
          </cell>
          <cell r="J25">
            <v>4.78</v>
          </cell>
          <cell r="K25">
            <v>4.78</v>
          </cell>
          <cell r="L25">
            <v>4.63</v>
          </cell>
        </row>
        <row r="26">
          <cell r="A26">
            <v>2036</v>
          </cell>
          <cell r="B26">
            <v>5.74</v>
          </cell>
          <cell r="C26">
            <v>5.74</v>
          </cell>
          <cell r="D26">
            <v>5.59</v>
          </cell>
          <cell r="F26">
            <v>7.46</v>
          </cell>
          <cell r="G26">
            <v>7.46</v>
          </cell>
          <cell r="H26">
            <v>7.31</v>
          </cell>
          <cell r="J26">
            <v>4.72</v>
          </cell>
          <cell r="K26">
            <v>4.72</v>
          </cell>
          <cell r="L26">
            <v>4.5699999999999994</v>
          </cell>
        </row>
        <row r="27">
          <cell r="A27">
            <v>2037</v>
          </cell>
          <cell r="B27">
            <v>5.6099999999999994</v>
          </cell>
          <cell r="C27">
            <v>5.6099999999999994</v>
          </cell>
          <cell r="D27">
            <v>5.46</v>
          </cell>
          <cell r="F27">
            <v>6.3299999999999992</v>
          </cell>
          <cell r="G27">
            <v>6.3299999999999992</v>
          </cell>
          <cell r="H27">
            <v>6.18</v>
          </cell>
          <cell r="J27">
            <v>4.6500000000000004</v>
          </cell>
          <cell r="K27">
            <v>4.6500000000000004</v>
          </cell>
          <cell r="L27">
            <v>4.51</v>
          </cell>
        </row>
        <row r="28">
          <cell r="A28">
            <v>2038</v>
          </cell>
          <cell r="B28">
            <v>5.4899999999999993</v>
          </cell>
          <cell r="C28">
            <v>5.4899999999999993</v>
          </cell>
          <cell r="D28">
            <v>5.35</v>
          </cell>
          <cell r="F28">
            <v>6.98</v>
          </cell>
          <cell r="G28">
            <v>6.98</v>
          </cell>
          <cell r="H28">
            <v>6.83</v>
          </cell>
          <cell r="J28">
            <v>4.6100000000000003</v>
          </cell>
          <cell r="K28">
            <v>4.6100000000000003</v>
          </cell>
          <cell r="L28">
            <v>4.47</v>
          </cell>
        </row>
        <row r="29">
          <cell r="A29">
            <v>2039</v>
          </cell>
          <cell r="B29">
            <v>5.4</v>
          </cell>
          <cell r="C29">
            <v>5.4</v>
          </cell>
          <cell r="D29">
            <v>5.26</v>
          </cell>
          <cell r="F29">
            <v>6.81</v>
          </cell>
          <cell r="G29">
            <v>6.81</v>
          </cell>
          <cell r="H29">
            <v>6.67</v>
          </cell>
          <cell r="J29">
            <v>4.5699999999999994</v>
          </cell>
          <cell r="K29">
            <v>4.5699999999999994</v>
          </cell>
          <cell r="L29">
            <v>4.43</v>
          </cell>
        </row>
        <row r="30">
          <cell r="A30">
            <v>2040</v>
          </cell>
          <cell r="B30">
            <v>5.33</v>
          </cell>
          <cell r="C30">
            <v>5.33</v>
          </cell>
          <cell r="D30">
            <v>5.2</v>
          </cell>
          <cell r="F30">
            <v>6.660000000000001</v>
          </cell>
          <cell r="G30">
            <v>6.660000000000001</v>
          </cell>
          <cell r="H30">
            <v>6.52</v>
          </cell>
          <cell r="J30">
            <v>4.5699999999999994</v>
          </cell>
          <cell r="K30">
            <v>4.5699999999999994</v>
          </cell>
          <cell r="L30">
            <v>4.43</v>
          </cell>
        </row>
        <row r="31">
          <cell r="A31">
            <v>2041</v>
          </cell>
          <cell r="B31">
            <v>5.3</v>
          </cell>
          <cell r="C31">
            <v>5.3</v>
          </cell>
          <cell r="D31">
            <v>5.16</v>
          </cell>
          <cell r="F31">
            <v>6.5500000000000007</v>
          </cell>
          <cell r="G31">
            <v>6.5500000000000007</v>
          </cell>
          <cell r="H31">
            <v>6.419999999999999</v>
          </cell>
          <cell r="J31">
            <v>4.58</v>
          </cell>
          <cell r="K31">
            <v>4.58</v>
          </cell>
          <cell r="L31">
            <v>4.4400000000000004</v>
          </cell>
        </row>
        <row r="32">
          <cell r="A32">
            <v>2042</v>
          </cell>
          <cell r="B32">
            <v>5.29</v>
          </cell>
          <cell r="C32">
            <v>5.29</v>
          </cell>
          <cell r="D32">
            <v>5.17</v>
          </cell>
          <cell r="F32">
            <v>5.71</v>
          </cell>
          <cell r="G32">
            <v>5.71</v>
          </cell>
          <cell r="H32">
            <v>5.58</v>
          </cell>
          <cell r="J32">
            <v>4.62</v>
          </cell>
          <cell r="K32">
            <v>4.62</v>
          </cell>
          <cell r="L32">
            <v>4.49</v>
          </cell>
        </row>
        <row r="33">
          <cell r="A33">
            <v>2043</v>
          </cell>
          <cell r="B33">
            <v>5.3100000000000005</v>
          </cell>
          <cell r="C33">
            <v>5.3100000000000005</v>
          </cell>
          <cell r="D33">
            <v>5.19</v>
          </cell>
          <cell r="F33">
            <v>6.419999999999999</v>
          </cell>
          <cell r="G33">
            <v>6.419999999999999</v>
          </cell>
          <cell r="H33">
            <v>6.3</v>
          </cell>
          <cell r="J33">
            <v>4.67</v>
          </cell>
          <cell r="K33">
            <v>4.67</v>
          </cell>
          <cell r="L33">
            <v>4.55</v>
          </cell>
        </row>
        <row r="34">
          <cell r="A34">
            <v>2044</v>
          </cell>
          <cell r="B34">
            <v>5.36</v>
          </cell>
          <cell r="C34">
            <v>5.36</v>
          </cell>
          <cell r="D34">
            <v>5.25</v>
          </cell>
          <cell r="F34">
            <v>6.419999999999999</v>
          </cell>
          <cell r="G34">
            <v>6.419999999999999</v>
          </cell>
          <cell r="H34">
            <v>6.3100000000000005</v>
          </cell>
          <cell r="J34">
            <v>4.75</v>
          </cell>
          <cell r="K34">
            <v>4.75</v>
          </cell>
          <cell r="L34">
            <v>4.6399999999999997</v>
          </cell>
        </row>
        <row r="35">
          <cell r="A35">
            <v>2045</v>
          </cell>
          <cell r="B35">
            <v>5.35</v>
          </cell>
          <cell r="C35">
            <v>5.35</v>
          </cell>
          <cell r="D35">
            <v>5.25</v>
          </cell>
          <cell r="F35">
            <v>6.35</v>
          </cell>
          <cell r="G35">
            <v>6.35</v>
          </cell>
          <cell r="H35">
            <v>6.2399999999999993</v>
          </cell>
          <cell r="J35">
            <v>4.79</v>
          </cell>
          <cell r="K35">
            <v>4.79</v>
          </cell>
          <cell r="L35">
            <v>4.6899999999999995</v>
          </cell>
        </row>
        <row r="36">
          <cell r="A36">
            <v>2046</v>
          </cell>
          <cell r="B36">
            <v>5.28</v>
          </cell>
          <cell r="C36">
            <v>5.28</v>
          </cell>
          <cell r="D36">
            <v>5.19</v>
          </cell>
          <cell r="F36">
            <v>6.1899999999999995</v>
          </cell>
          <cell r="G36">
            <v>6.1899999999999995</v>
          </cell>
          <cell r="H36">
            <v>6.09</v>
          </cell>
          <cell r="J36">
            <v>4.78</v>
          </cell>
          <cell r="K36">
            <v>4.78</v>
          </cell>
          <cell r="L36">
            <v>4.6899999999999995</v>
          </cell>
        </row>
        <row r="37">
          <cell r="A37">
            <v>2047</v>
          </cell>
          <cell r="B37">
            <v>5.21</v>
          </cell>
          <cell r="C37">
            <v>5.21</v>
          </cell>
          <cell r="D37">
            <v>5.12</v>
          </cell>
          <cell r="F37">
            <v>6.02</v>
          </cell>
          <cell r="G37">
            <v>6.02</v>
          </cell>
          <cell r="H37">
            <v>5.93</v>
          </cell>
          <cell r="J37">
            <v>4.7600000000000007</v>
          </cell>
          <cell r="K37">
            <v>4.7600000000000007</v>
          </cell>
          <cell r="L37">
            <v>4.68</v>
          </cell>
        </row>
        <row r="38">
          <cell r="A38">
            <v>2048</v>
          </cell>
          <cell r="B38">
            <v>5.13</v>
          </cell>
          <cell r="C38">
            <v>5.13</v>
          </cell>
          <cell r="D38">
            <v>5.0599999999999996</v>
          </cell>
          <cell r="F38">
            <v>5.84</v>
          </cell>
          <cell r="G38">
            <v>5.84</v>
          </cell>
          <cell r="H38">
            <v>5.76</v>
          </cell>
          <cell r="J38">
            <v>4.74</v>
          </cell>
          <cell r="K38">
            <v>4.74</v>
          </cell>
          <cell r="L38">
            <v>4.67</v>
          </cell>
        </row>
        <row r="39">
          <cell r="A39">
            <v>2049</v>
          </cell>
          <cell r="B39">
            <v>5.0500000000000007</v>
          </cell>
          <cell r="C39">
            <v>5.0500000000000007</v>
          </cell>
          <cell r="D39">
            <v>4.9799999999999995</v>
          </cell>
          <cell r="F39">
            <v>5.65</v>
          </cell>
          <cell r="G39">
            <v>5.65</v>
          </cell>
          <cell r="H39">
            <v>5.59</v>
          </cell>
          <cell r="J39">
            <v>4.72</v>
          </cell>
          <cell r="K39">
            <v>4.72</v>
          </cell>
          <cell r="L39">
            <v>4.66</v>
          </cell>
        </row>
        <row r="40">
          <cell r="A40">
            <v>2050</v>
          </cell>
          <cell r="B40">
            <v>4.96</v>
          </cell>
          <cell r="C40">
            <v>4.96</v>
          </cell>
          <cell r="D40">
            <v>4.9000000000000004</v>
          </cell>
          <cell r="F40">
            <v>5.45</v>
          </cell>
          <cell r="G40">
            <v>5.45</v>
          </cell>
          <cell r="H40">
            <v>5.4</v>
          </cell>
          <cell r="J40">
            <v>4.6899999999999995</v>
          </cell>
          <cell r="K40">
            <v>4.6899999999999995</v>
          </cell>
          <cell r="L40">
            <v>4.6399999999999997</v>
          </cell>
        </row>
        <row r="41">
          <cell r="A41">
            <v>2051</v>
          </cell>
          <cell r="B41">
            <v>4.8599999999999994</v>
          </cell>
          <cell r="C41">
            <v>4.8599999999999994</v>
          </cell>
          <cell r="D41">
            <v>4.82</v>
          </cell>
          <cell r="F41">
            <v>5.24</v>
          </cell>
          <cell r="G41">
            <v>5.24</v>
          </cell>
          <cell r="H41">
            <v>5.2</v>
          </cell>
          <cell r="J41">
            <v>4.66</v>
          </cell>
          <cell r="K41">
            <v>4.66</v>
          </cell>
          <cell r="L41">
            <v>4.62</v>
          </cell>
        </row>
        <row r="42">
          <cell r="A42">
            <v>2052</v>
          </cell>
          <cell r="B42">
            <v>4.75</v>
          </cell>
          <cell r="C42">
            <v>4.75</v>
          </cell>
          <cell r="D42">
            <v>4.72</v>
          </cell>
          <cell r="F42">
            <v>5.01</v>
          </cell>
          <cell r="G42">
            <v>5.01</v>
          </cell>
          <cell r="H42">
            <v>4.99</v>
          </cell>
          <cell r="J42">
            <v>4.62</v>
          </cell>
          <cell r="K42">
            <v>4.62</v>
          </cell>
          <cell r="L42">
            <v>4.5900000000000007</v>
          </cell>
        </row>
        <row r="43">
          <cell r="A43">
            <v>2053</v>
          </cell>
          <cell r="B43">
            <v>4.63</v>
          </cell>
          <cell r="C43">
            <v>4.63</v>
          </cell>
          <cell r="D43">
            <v>4.62</v>
          </cell>
          <cell r="F43">
            <v>4.7699999999999996</v>
          </cell>
          <cell r="G43">
            <v>4.7699999999999996</v>
          </cell>
          <cell r="H43">
            <v>4.75</v>
          </cell>
          <cell r="J43">
            <v>4.5600000000000005</v>
          </cell>
          <cell r="K43">
            <v>4.5600000000000005</v>
          </cell>
          <cell r="L43">
            <v>4.55</v>
          </cell>
        </row>
        <row r="44">
          <cell r="A44">
            <v>2054</v>
          </cell>
          <cell r="B44">
            <v>4.5</v>
          </cell>
          <cell r="C44">
            <v>4.5</v>
          </cell>
          <cell r="D44">
            <v>4.5</v>
          </cell>
          <cell r="F44">
            <v>4.5</v>
          </cell>
          <cell r="G44">
            <v>4.5</v>
          </cell>
          <cell r="H44">
            <v>4.5</v>
          </cell>
          <cell r="J44">
            <v>4.5</v>
          </cell>
          <cell r="K44">
            <v>4.5</v>
          </cell>
          <cell r="L44">
            <v>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上市公司公开发行的优先股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非公开发行的优先股（权益工具）"/>
      <sheetName val="权益价格风险-非公开发行的优先股（权益工具）-穿透法下还原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非公开发行的优先股（债务工具）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8">
          <cell r="I18">
            <v>0.06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41">
          <cell r="K41">
            <v>0.4</v>
          </cell>
        </row>
        <row r="42">
          <cell r="K42">
            <v>0.6</v>
          </cell>
        </row>
        <row r="43">
          <cell r="K43">
            <v>1</v>
          </cell>
        </row>
        <row r="44">
          <cell r="K44">
            <v>0.2</v>
          </cell>
        </row>
        <row r="45">
          <cell r="K45">
            <v>0.6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8">
          <cell r="Q18">
            <v>0</v>
          </cell>
        </row>
        <row r="19">
          <cell r="Q19">
            <v>0.7</v>
          </cell>
        </row>
        <row r="20">
          <cell r="Q20">
            <v>1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eSol"/>
      <sheetName val="封皮"/>
      <sheetName val=" 偿付能力状况表"/>
      <sheetName val="实际资本表"/>
      <sheetName val="认可资产表"/>
      <sheetName val="认可负债表"/>
      <sheetName val="资本工具一览表"/>
      <sheetName val="最低资本-汇总表"/>
      <sheetName val="（保险公司）非寿险业务保险风险-巨灾风险"/>
      <sheetName val="（保险公司）非寿险业务保险风险-保费和准备金风险"/>
      <sheetName val="保费、准备金风险因子"/>
      <sheetName val="保险风险计算过程"/>
      <sheetName val="再保险公司保费、准备金风险数据"/>
      <sheetName val="（再保险公司）非寿险再保险业务保险风险-巨灾风险"/>
      <sheetName val="（再保险公司）非寿险再保险业务保险风险-保费和准备金风险"/>
      <sheetName val="(保险和再保险公司)寿险业务保险风险"/>
      <sheetName val="（人身保险公司）利率风险"/>
      <sheetName val="（再保险公司）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房地产价格风险所涉资产风险明细"/>
      <sheetName val="房地产价格风险所涉资产风险明细（穿透法下还原）"/>
      <sheetName val="境外固定收益价格风险所涉资产明细表"/>
      <sheetName val="境外权益价格风险所涉资产明细表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利差风险所涉资产明细表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  <sheetName val="交易对手违约风险-保单质押贷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12">
          <cell r="F12">
            <v>15.34</v>
          </cell>
          <cell r="G12">
            <v>8.02</v>
          </cell>
        </row>
      </sheetData>
      <sheetData sheetId="10">
        <row r="5">
          <cell r="B5">
            <v>1000000000</v>
          </cell>
          <cell r="C5">
            <v>9.2999999999999999E-2</v>
          </cell>
          <cell r="D5">
            <v>5000000000</v>
          </cell>
          <cell r="E5">
            <v>9.2499999999999999E-2</v>
          </cell>
          <cell r="F5">
            <v>20000000000</v>
          </cell>
          <cell r="G5">
            <v>9.0399999999999994E-2</v>
          </cell>
          <cell r="H5">
            <v>40000000000</v>
          </cell>
          <cell r="I5">
            <v>8.6599999999999996E-2</v>
          </cell>
          <cell r="J5">
            <v>65000000000</v>
          </cell>
          <cell r="K5">
            <v>8.1900000000000001E-2</v>
          </cell>
          <cell r="L5">
            <v>95000000000</v>
          </cell>
          <cell r="M5">
            <v>7.6499999999999999E-2</v>
          </cell>
          <cell r="N5" t="str">
            <v>&gt;95,000,000,000</v>
          </cell>
          <cell r="O5">
            <v>7.0499999999999993E-2</v>
          </cell>
        </row>
        <row r="6">
          <cell r="B6">
            <v>100000000</v>
          </cell>
          <cell r="C6">
            <v>0.40200000000000002</v>
          </cell>
          <cell r="D6">
            <v>1100000000</v>
          </cell>
          <cell r="E6">
            <v>0.39</v>
          </cell>
          <cell r="F6">
            <v>2600000000</v>
          </cell>
          <cell r="G6">
            <v>0.36199999999999999</v>
          </cell>
          <cell r="H6">
            <v>4600000000</v>
          </cell>
          <cell r="I6">
            <v>0.32800000000000001</v>
          </cell>
          <cell r="J6">
            <v>7100000000</v>
          </cell>
          <cell r="K6">
            <v>0.29099999999999998</v>
          </cell>
          <cell r="L6" t="str">
            <v>&gt;7,100,000,000</v>
          </cell>
          <cell r="M6">
            <v>0.25600000000000001</v>
          </cell>
        </row>
        <row r="7">
          <cell r="B7">
            <v>100000000</v>
          </cell>
          <cell r="C7">
            <v>0.28000000000000003</v>
          </cell>
          <cell r="D7">
            <v>1100000000</v>
          </cell>
          <cell r="E7">
            <v>0.27700000000000002</v>
          </cell>
          <cell r="F7">
            <v>2600000000</v>
          </cell>
          <cell r="G7">
            <v>0.26900000000000002</v>
          </cell>
          <cell r="H7">
            <v>4600000000</v>
          </cell>
          <cell r="I7">
            <v>0.25900000000000001</v>
          </cell>
          <cell r="J7" t="str">
            <v>&gt;4,600,000,000</v>
          </cell>
          <cell r="K7">
            <v>0.246</v>
          </cell>
        </row>
        <row r="8">
          <cell r="B8">
            <v>100000000</v>
          </cell>
          <cell r="C8">
            <v>0.14499999999999999</v>
          </cell>
          <cell r="D8">
            <v>1100000000</v>
          </cell>
          <cell r="E8">
            <v>0.13700000000000001</v>
          </cell>
          <cell r="F8">
            <v>2300000000</v>
          </cell>
          <cell r="G8">
            <v>0.122</v>
          </cell>
          <cell r="H8">
            <v>3700000000</v>
          </cell>
          <cell r="I8">
            <v>0.106</v>
          </cell>
          <cell r="J8" t="str">
            <v>&gt;3,700,000,000</v>
          </cell>
          <cell r="K8">
            <v>0.09</v>
          </cell>
        </row>
        <row r="9">
          <cell r="B9">
            <v>100000000</v>
          </cell>
          <cell r="C9">
            <v>0.22800000000000001</v>
          </cell>
          <cell r="D9">
            <v>900000000</v>
          </cell>
          <cell r="E9">
            <v>0.19700000000000001</v>
          </cell>
          <cell r="F9">
            <v>1800000000</v>
          </cell>
          <cell r="G9">
            <v>0.151</v>
          </cell>
          <cell r="H9">
            <v>2800000000</v>
          </cell>
          <cell r="I9">
            <v>0.115</v>
          </cell>
          <cell r="J9" t="str">
            <v>&gt;2,800,000,000</v>
          </cell>
          <cell r="K9">
            <v>8.8999999999999996E-2</v>
          </cell>
        </row>
        <row r="10">
          <cell r="B10">
            <v>100000000</v>
          </cell>
          <cell r="C10">
            <v>0.33800000000000002</v>
          </cell>
          <cell r="D10">
            <v>1100000000</v>
          </cell>
          <cell r="E10">
            <v>0.32</v>
          </cell>
          <cell r="F10">
            <v>2600000000</v>
          </cell>
          <cell r="G10">
            <v>0.28100000000000003</v>
          </cell>
          <cell r="H10">
            <v>4600000000</v>
          </cell>
          <cell r="I10">
            <v>0.23599999999999999</v>
          </cell>
          <cell r="J10" t="str">
            <v>&gt;4,600,000,000</v>
          </cell>
          <cell r="K10">
            <v>0.189</v>
          </cell>
        </row>
        <row r="11">
          <cell r="B11">
            <v>100000000</v>
          </cell>
          <cell r="C11">
            <v>0.46700000000000003</v>
          </cell>
          <cell r="D11">
            <v>1100000000</v>
          </cell>
          <cell r="E11">
            <v>0.45800000000000002</v>
          </cell>
          <cell r="F11">
            <v>2600000000</v>
          </cell>
          <cell r="G11">
            <v>0.436</v>
          </cell>
          <cell r="H11">
            <v>4600000000</v>
          </cell>
          <cell r="I11">
            <v>0.40699999999999997</v>
          </cell>
          <cell r="J11" t="str">
            <v>&gt;4,600,000,000</v>
          </cell>
          <cell r="K11">
            <v>0.373</v>
          </cell>
        </row>
        <row r="16">
          <cell r="B16">
            <v>500000000</v>
          </cell>
          <cell r="C16">
            <v>0.1145</v>
          </cell>
          <cell r="D16">
            <v>2500000000</v>
          </cell>
          <cell r="E16">
            <v>0.1137</v>
          </cell>
          <cell r="F16">
            <v>10000000000</v>
          </cell>
          <cell r="G16">
            <v>0.11020000000000001</v>
          </cell>
          <cell r="H16">
            <v>20000000000</v>
          </cell>
          <cell r="I16">
            <v>0.104</v>
          </cell>
          <cell r="J16">
            <v>32500000000</v>
          </cell>
          <cell r="K16">
            <v>9.6500000000000002E-2</v>
          </cell>
          <cell r="L16">
            <v>47500000000</v>
          </cell>
          <cell r="M16">
            <v>8.7800000000000003E-2</v>
          </cell>
          <cell r="N16" t="str">
            <v>&gt;47,500,000,000</v>
          </cell>
          <cell r="O16">
            <v>7.8399999999999997E-2</v>
          </cell>
        </row>
        <row r="17">
          <cell r="B17">
            <v>100000000</v>
          </cell>
          <cell r="C17">
            <v>0.64100000000000001</v>
          </cell>
          <cell r="D17">
            <v>700000000</v>
          </cell>
          <cell r="E17">
            <v>0.63200000000000001</v>
          </cell>
          <cell r="F17">
            <v>1400000000</v>
          </cell>
          <cell r="G17">
            <v>0.61399999999999999</v>
          </cell>
          <cell r="H17">
            <v>2200000000</v>
          </cell>
          <cell r="I17">
            <v>0.59399999999999997</v>
          </cell>
          <cell r="J17">
            <v>3100000000</v>
          </cell>
          <cell r="K17">
            <v>0.57299999999999995</v>
          </cell>
          <cell r="L17" t="str">
            <v>&gt;3,100,000,000</v>
          </cell>
          <cell r="M17">
            <v>0.54800000000000004</v>
          </cell>
        </row>
        <row r="18">
          <cell r="B18">
            <v>100000000</v>
          </cell>
          <cell r="C18">
            <v>0.63200000000000001</v>
          </cell>
          <cell r="D18">
            <v>600000000</v>
          </cell>
          <cell r="E18">
            <v>0.62</v>
          </cell>
          <cell r="F18">
            <v>1300000000</v>
          </cell>
          <cell r="G18">
            <v>0.59599999999999997</v>
          </cell>
          <cell r="H18">
            <v>2200000000</v>
          </cell>
          <cell r="I18">
            <v>0.56399999999999995</v>
          </cell>
          <cell r="J18" t="str">
            <v>&gt;2,200,000,000</v>
          </cell>
          <cell r="K18">
            <v>0.51300000000000001</v>
          </cell>
        </row>
        <row r="19">
          <cell r="B19">
            <v>100000000</v>
          </cell>
          <cell r="C19">
            <v>0.42199999999999999</v>
          </cell>
          <cell r="D19">
            <v>600000000</v>
          </cell>
          <cell r="E19">
            <v>0.41399999999999998</v>
          </cell>
          <cell r="F19">
            <v>1300000000</v>
          </cell>
          <cell r="G19">
            <v>0.39900000000000002</v>
          </cell>
          <cell r="H19">
            <v>2200000000</v>
          </cell>
          <cell r="I19">
            <v>0.38</v>
          </cell>
          <cell r="J19" t="str">
            <v>&gt;2,200,000,000</v>
          </cell>
          <cell r="K19">
            <v>0.35</v>
          </cell>
        </row>
        <row r="20">
          <cell r="B20">
            <v>100000000</v>
          </cell>
          <cell r="C20">
            <v>0.27700000000000002</v>
          </cell>
          <cell r="D20">
            <v>300000000</v>
          </cell>
          <cell r="E20">
            <v>0.26600000000000001</v>
          </cell>
          <cell r="F20">
            <v>600000000</v>
          </cell>
          <cell r="G20">
            <v>0.246</v>
          </cell>
          <cell r="H20">
            <v>1000000000</v>
          </cell>
          <cell r="I20">
            <v>0.219</v>
          </cell>
          <cell r="J20" t="str">
            <v>&gt;1,000,000,000</v>
          </cell>
          <cell r="K20">
            <v>0.182</v>
          </cell>
        </row>
        <row r="21">
          <cell r="B21">
            <v>100000000</v>
          </cell>
          <cell r="C21">
            <v>0.39800000000000002</v>
          </cell>
          <cell r="D21">
            <v>600000000</v>
          </cell>
          <cell r="E21">
            <v>0.38500000000000001</v>
          </cell>
          <cell r="F21">
            <v>1300000000</v>
          </cell>
          <cell r="G21">
            <v>0.35799999999999998</v>
          </cell>
          <cell r="H21">
            <v>2200000000</v>
          </cell>
          <cell r="I21">
            <v>0.32500000000000001</v>
          </cell>
          <cell r="J21" t="str">
            <v>&gt;2,200,000,000</v>
          </cell>
          <cell r="K21">
            <v>0.27800000000000002</v>
          </cell>
        </row>
        <row r="22">
          <cell r="B22">
            <v>100000000</v>
          </cell>
          <cell r="C22">
            <v>0.505</v>
          </cell>
          <cell r="D22">
            <v>600000000</v>
          </cell>
          <cell r="E22">
            <v>0.495</v>
          </cell>
          <cell r="F22">
            <v>1300000000</v>
          </cell>
          <cell r="G22">
            <v>0.47299999999999998</v>
          </cell>
          <cell r="H22">
            <v>2200000000</v>
          </cell>
          <cell r="I22">
            <v>0.44500000000000001</v>
          </cell>
          <cell r="J22" t="str">
            <v>&gt;2,200,000,000</v>
          </cell>
          <cell r="K22">
            <v>0.40200000000000002</v>
          </cell>
        </row>
        <row r="25">
          <cell r="C25">
            <v>-0.05</v>
          </cell>
          <cell r="E25">
            <v>-0.05</v>
          </cell>
          <cell r="K25">
            <v>0</v>
          </cell>
        </row>
        <row r="26">
          <cell r="C26">
            <v>0</v>
          </cell>
          <cell r="E26">
            <v>0</v>
          </cell>
          <cell r="K26">
            <v>0.05</v>
          </cell>
        </row>
        <row r="27">
          <cell r="C27">
            <v>0.05</v>
          </cell>
          <cell r="E27">
            <v>0.05</v>
          </cell>
          <cell r="K27">
            <v>0.1</v>
          </cell>
        </row>
        <row r="28">
          <cell r="C28">
            <v>0.1</v>
          </cell>
          <cell r="E28">
            <v>0.1</v>
          </cell>
          <cell r="K28">
            <v>0</v>
          </cell>
        </row>
        <row r="29">
          <cell r="C29">
            <v>-0.05</v>
          </cell>
          <cell r="K29">
            <v>0.05</v>
          </cell>
        </row>
        <row r="30">
          <cell r="C30">
            <v>0</v>
          </cell>
          <cell r="K30">
            <v>0.1</v>
          </cell>
        </row>
        <row r="31">
          <cell r="C31">
            <v>0.05</v>
          </cell>
          <cell r="K31">
            <v>0</v>
          </cell>
        </row>
        <row r="32">
          <cell r="C32">
            <v>0.1</v>
          </cell>
          <cell r="K32">
            <v>0.05</v>
          </cell>
        </row>
        <row r="33">
          <cell r="C33">
            <v>-0.05</v>
          </cell>
          <cell r="K33">
            <v>0.1</v>
          </cell>
        </row>
        <row r="34">
          <cell r="C34">
            <v>0</v>
          </cell>
          <cell r="K34">
            <v>0</v>
          </cell>
        </row>
        <row r="35">
          <cell r="C35">
            <v>0.05</v>
          </cell>
          <cell r="K35">
            <v>0.05</v>
          </cell>
        </row>
        <row r="36">
          <cell r="C36">
            <v>0.1</v>
          </cell>
          <cell r="K36">
            <v>0.1</v>
          </cell>
        </row>
        <row r="37">
          <cell r="C37">
            <v>-0.05</v>
          </cell>
        </row>
        <row r="38">
          <cell r="C38">
            <v>0</v>
          </cell>
        </row>
        <row r="39">
          <cell r="C39">
            <v>0.05</v>
          </cell>
        </row>
        <row r="40">
          <cell r="C40">
            <v>0.1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7">
          <cell r="R7">
            <v>-1.9E-3</v>
          </cell>
        </row>
        <row r="8">
          <cell r="R8">
            <v>2.1399999999999999E-2</v>
          </cell>
        </row>
        <row r="9">
          <cell r="R9">
            <v>-1.1000000000000001E-3</v>
          </cell>
        </row>
        <row r="10">
          <cell r="R10">
            <v>1.7399999999999999E-2</v>
          </cell>
        </row>
        <row r="11">
          <cell r="R11">
            <v>6.4000000000000003E-3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保险公司信息表"/>
      <sheetName val="AceSol"/>
      <sheetName val="报表汇总"/>
      <sheetName val="计算结果表"/>
      <sheetName val="偿付能力状况表"/>
      <sheetName val="资产负债表"/>
      <sheetName val="认可资产表"/>
      <sheetName val="对子公司的长期股权投资"/>
      <sheetName val="非认可资产表"/>
      <sheetName val="权利受限资产表"/>
      <sheetName val="认可负债表"/>
      <sheetName val="资本性负债表"/>
      <sheetName val="实际资本表"/>
      <sheetName val="资本分级表"/>
      <sheetName val="资本调整表"/>
      <sheetName val="最低资本表"/>
      <sheetName val="最低资本-保险风险"/>
      <sheetName val="保险风险-保费、准备金风险"/>
      <sheetName val="保险公司保费、准备金风险数据"/>
      <sheetName val="保费、准备金风险因子"/>
      <sheetName val="保险风险计算过程"/>
      <sheetName val="再保险公司保费、准备金风险数据"/>
      <sheetName val="再保险保费、准备金风险因子"/>
      <sheetName val="再保险保费、准备金风险计算"/>
      <sheetName val="最低资本-市场风险"/>
      <sheetName val="市场风险-利率风险"/>
      <sheetName val="利率风险-债券类资产（未套保及不符合条件的套保）"/>
      <sheetName val="利率风险-资产证券化产品"/>
      <sheetName val="利率风险-利率类金融衍生品-利率互换"/>
      <sheetName val="利率风险-利率类金融衍生品-国债期货（符合条件套保）"/>
      <sheetName val="利率风险-利率类金融衍生品-国债期货（不符合条件套保）"/>
      <sheetName val="利率风险-其他固定收益类产品"/>
      <sheetName val="市场风险-权益价格风险"/>
      <sheetName val="权益价格风险-股票(未套保及不符合条件的套保）"/>
      <sheetName val="权益价格风险-股票（套期保值）"/>
      <sheetName val="权益价格风险-未上市股权"/>
      <sheetName val="权益价格风险-证券投资基金"/>
      <sheetName val="权益价格风险-证券投资基金（穿透法下还原）"/>
      <sheetName val="权益价格风险-可转债"/>
      <sheetName val="权益价格风险-基础设施股权投资计划"/>
      <sheetName val="权益价格风险-资产管理产品"/>
      <sheetName val="权益价格风险-未上市股权投资计划"/>
      <sheetName val="权益价格风险-权益类信托计划"/>
      <sheetName val="权益价格风险-股指期货空头（不符合有效性）"/>
      <sheetName val="权益价格风险-优先股"/>
      <sheetName val="权益价格风险-优先股（穿透法下还原）"/>
      <sheetName val="权益价格风险-对子公司、合营企业和联营企业的长期股权投资"/>
      <sheetName val="市场风险-房地产价格风险"/>
      <sheetName val="房地产价格风险所涉资产风险明细"/>
      <sheetName val="房地产价格风险所涉资产风险明细（穿透法下还原）"/>
      <sheetName val="市场风险-境外固定收益类资产价格风险"/>
      <sheetName val="境外固定收益价格风险所涉资产明细表"/>
      <sheetName val="市场风险-境外权益类资产价格风险"/>
      <sheetName val="境外权益价格风险所涉资产明细表"/>
      <sheetName val="市场风险-汇率风险"/>
      <sheetName val="汇率风险所涉项目明细表-未套保及套保无效的外汇资产（负债）"/>
      <sheetName val="汇率风险所涉项目明细表-有效套保外汇资产（负债）"/>
      <sheetName val="汇率风险所涉项目明细表-无效套保外汇资产（负债）"/>
      <sheetName val="最低资本-信用风险"/>
      <sheetName val="信用风险-利差风险最低资本"/>
      <sheetName val="利差风险所涉资产明细表"/>
      <sheetName val="信用风险-交易对手违约风险最低资本"/>
      <sheetName val="交易对手违约风险-现金流动性管理工具"/>
      <sheetName val="交易对手违约风险-银行存款"/>
      <sheetName val="交易对手违约风险-金融债"/>
      <sheetName val="交易对手违约风险-企业债、公司债"/>
      <sheetName val="交易对手违约风险-资产证券化产品"/>
      <sheetName val="交易对手违约风险-商业银行理财产品"/>
      <sheetName val="交易对手违约风险-信托计划"/>
      <sheetName val="交易对手违约风险-信托计划明细数据"/>
      <sheetName val="交易对手违约风险-资产管理产品"/>
      <sheetName val="交易对手违约风险-基础设施债权投资计划"/>
      <sheetName val="交易对手违约风险-不动产债权投资计划"/>
      <sheetName val="交易对手违约风险-项目资产支持计划"/>
      <sheetName val="交易对手违约风险-套期保值外汇远期和利率互换"/>
      <sheetName val="交易对手违约风险-分出业务再保险资产"/>
      <sheetName val="交易对手违约风险-分入业务再保险资产"/>
      <sheetName val="交易对手违约风险-应收保费"/>
      <sheetName val="交易对手违约风险-其他应收及预付款项"/>
      <sheetName val="交易对手违约风险-债务担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>
        <row r="46">
          <cell r="M46">
            <v>0.25</v>
          </cell>
        </row>
        <row r="47">
          <cell r="M47">
            <v>0.3</v>
          </cell>
        </row>
        <row r="48">
          <cell r="M48">
            <v>0.45</v>
          </cell>
        </row>
        <row r="49">
          <cell r="M49">
            <v>0.15</v>
          </cell>
        </row>
        <row r="50">
          <cell r="M50">
            <v>0.4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6342245371" createdVersion="7" refreshedVersion="7" minRefreshableVersion="3" recordCount="53" xr:uid="{9F254EFD-2A9C-4447-97FE-C637B008B547}">
  <cacheSource type="worksheet">
    <worksheetSource ref="B1:M53" sheet="定期存款和存出资本保证金应收利息明细"/>
  </cacheSource>
  <cacheFields count="6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58.417121527775" createdVersion="7" refreshedVersion="7" minRefreshableVersion="3" recordCount="53" xr:uid="{3629A71E-3027-41A1-93A3-A94B521EC549}">
  <cacheSource type="worksheet">
    <worksheetSource ref="B1:O53" sheet="定期存款和存出资本保证金应收利息明细"/>
  </cacheSource>
  <cacheFields count="8">
    <cacheField name="开户行" numFmtId="0">
      <sharedItems/>
    </cacheField>
    <cacheField name="银行类型" numFmtId="0">
      <sharedItems count="4">
        <s v="国有大型商业银行"/>
        <s v="城市商业银行"/>
        <s v="股份制商业银行"/>
        <s v="农村商业银行"/>
      </sharedItems>
    </cacheField>
    <cacheField name="信用评级" numFmtId="0">
      <sharedItems containsNonDate="0" containsString="0" containsBlank="1"/>
    </cacheField>
    <cacheField name="会计计量方法" numFmtId="0">
      <sharedItems/>
    </cacheField>
    <cacheField name="账户" numFmtId="0">
      <sharedItems containsBlank="1"/>
    </cacheField>
    <cacheField name="存款金额" numFmtId="43">
      <sharedItems containsSemiMixedTypes="0" containsString="0" containsNumber="1" minValue="3000000" maxValue="2000000000"/>
    </cacheField>
    <cacheField name="认可价值" numFmtId="43">
      <sharedItems containsSemiMixedTypes="0" containsString="0" containsNumber="1" minValue="3000000" maxValue="2000000000"/>
    </cacheField>
    <cacheField name="应收利息" numFmtId="43">
      <sharedItems containsSemiMixedTypes="0" containsString="0" containsNumber="1" minValue="4407.0600000000559" maxValue="30121667.81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丁玎" refreshedDate="44691.66152627315" createdVersion="7" refreshedVersion="7" minRefreshableVersion="3" recordCount="78" xr:uid="{939F5362-8A31-423C-819A-D67AB357044C}">
  <cacheSource type="worksheet">
    <worksheetSource ref="B1:J1048576" sheet="定期存款和存出资本保证金应收利息明细 (2)"/>
  </cacheSource>
  <cacheFields count="9">
    <cacheField name="开户行" numFmtId="0">
      <sharedItems containsBlank="1"/>
    </cacheField>
    <cacheField name="银行类型" numFmtId="0">
      <sharedItems containsBlank="1" count="5">
        <s v="国有大型商业银行"/>
        <s v="城市商业银行"/>
        <s v="股份制商业银行"/>
        <s v="农村商业银行"/>
        <m/>
      </sharedItems>
    </cacheField>
    <cacheField name="资本充足率（%）" numFmtId="0">
      <sharedItems containsString="0" containsBlank="1" containsNumber="1" minValue="10.28" maxValue="17.45"/>
    </cacheField>
    <cacheField name="信用评级" numFmtId="0">
      <sharedItems containsBlank="1"/>
    </cacheField>
    <cacheField name="会计计量方法" numFmtId="0">
      <sharedItems containsBlank="1"/>
    </cacheField>
    <cacheField name="账户" numFmtId="0">
      <sharedItems containsBlank="1"/>
    </cacheField>
    <cacheField name="存款金额" numFmtId="0">
      <sharedItems containsBlank="1" containsMixedTypes="1" containsNumber="1" minValue="2021" maxValue="17849344722.400002"/>
    </cacheField>
    <cacheField name="认可价值" numFmtId="43">
      <sharedItems containsString="0" containsBlank="1" containsNumber="1" minValue="0" maxValue="19902352855.278671"/>
    </cacheField>
    <cacheField name="应收利息" numFmtId="0">
      <sharedItems containsBlank="1" containsMixedTypes="1" containsNumber="1" minValue="2022" maxValue="265640115.18000007" count="56">
        <n v="15114307.220000003"/>
        <n v="7280000"/>
        <n v="3382500"/>
        <n v="33036667.910000008"/>
        <n v="14972501.239999998"/>
        <n v="25848334.580000006"/>
        <n v="6424167.9099999983"/>
        <n v="11673809.08"/>
        <n v="3135001.5"/>
        <n v="7941999.2400000002"/>
        <n v="2503478.12"/>
        <n v="1385957.85"/>
        <n v="7783508.0799999963"/>
        <n v="849353.09999999974"/>
        <n v="12801249.739999998"/>
        <n v="2351250.17"/>
        <n v="2351250.1800000002"/>
        <n v="1410750"/>
        <n v="230771.01000000039"/>
        <n v="1436875.1099999999"/>
        <n v="478958.37000000087"/>
        <n v="12082811.77"/>
        <n v="26442.360000000055"/>
        <n v="240301.88999999998"/>
        <n v="15550000"/>
        <n v="10250000"/>
        <n v="10933333.469999997"/>
        <n v="257045.70000000004"/>
        <n v="6139956.290000001"/>
        <n v="6560000"/>
        <n v="3826666.5300000007"/>
        <n v="3866527.96"/>
        <n v="1537500"/>
        <n v="2141111.0200000009"/>
        <n v="3193225.53"/>
        <n v="3587500"/>
        <n v="4373333.4699999988"/>
        <n v="45765.07"/>
        <n v="1539998.4199999997"/>
        <n v="1443000"/>
        <n v="2238047.8200000003"/>
        <n v="612740.65"/>
        <n v="2507555.2799999998"/>
        <n v="1061507.22"/>
        <n v="1355555.42"/>
        <n v="290547.70999999996"/>
        <n v="1645000"/>
        <n v="147875"/>
        <n v="9315.15"/>
        <m/>
        <n v="265640115.18000007"/>
        <s v="3个月内"/>
        <n v="215520000"/>
        <n v="120947500"/>
        <n v="94572500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</r>
  <r>
    <s v="交行北京天坛支行"/>
    <x v="0"/>
    <m/>
    <s v="历史成本"/>
    <m/>
    <n v="630000000"/>
  </r>
  <r>
    <s v="江苏银行北京分行"/>
    <x v="1"/>
    <m/>
    <s v="历史成本"/>
    <m/>
    <n v="270000000"/>
  </r>
  <r>
    <s v="广发银行北京大红门支行"/>
    <x v="2"/>
    <m/>
    <s v="历史成本"/>
    <m/>
    <n v="660000000"/>
  </r>
  <r>
    <s v="广发银行北京大红门支行"/>
    <x v="2"/>
    <m/>
    <s v="历史成本"/>
    <m/>
    <n v="300000000"/>
  </r>
  <r>
    <s v="广发银行北京大红门支行"/>
    <x v="2"/>
    <m/>
    <s v="历史成本"/>
    <m/>
    <n v="160000000"/>
  </r>
  <r>
    <s v="广发银行北京大红门支行"/>
    <x v="2"/>
    <m/>
    <s v="历史成本"/>
    <m/>
    <n v="40000000"/>
  </r>
  <r>
    <s v="渤海银行北京分行"/>
    <x v="2"/>
    <m/>
    <s v="历史成本"/>
    <m/>
    <n v="220000000"/>
  </r>
  <r>
    <s v="渤海银行北京分行"/>
    <x v="2"/>
    <m/>
    <s v="历史成本"/>
    <m/>
    <n v="60000000"/>
  </r>
  <r>
    <s v="渤海银行北京分行"/>
    <x v="2"/>
    <m/>
    <s v="历史成本"/>
    <m/>
    <n v="200000000"/>
  </r>
  <r>
    <s v="中国民生银行天津分行"/>
    <x v="2"/>
    <m/>
    <s v="历史成本"/>
    <m/>
    <n v="90000000"/>
  </r>
  <r>
    <s v="中国民生银行天津分行"/>
    <x v="2"/>
    <m/>
    <s v="历史成本"/>
    <m/>
    <n v="50000000"/>
  </r>
  <r>
    <s v="成都农商行营业部"/>
    <x v="3"/>
    <m/>
    <s v="历史成本"/>
    <s v="万能险"/>
    <n v="654000000"/>
  </r>
  <r>
    <s v="成都农商行营业部"/>
    <x v="3"/>
    <m/>
    <s v="历史成本"/>
    <s v="万能险"/>
    <n v="76000000"/>
  </r>
  <r>
    <s v="成都农商行营业部"/>
    <x v="3"/>
    <m/>
    <s v="历史成本"/>
    <s v="万能险"/>
    <n v="1400000000"/>
  </r>
  <r>
    <s v="成都农商行营业部"/>
    <x v="3"/>
    <m/>
    <s v="历史成本"/>
    <s v="万能险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万能险"/>
    <n v="180000000"/>
  </r>
  <r>
    <s v="成都农商行营业部"/>
    <x v="3"/>
    <m/>
    <s v="历史成本"/>
    <s v="传统险（不含高利率保单）"/>
    <n v="3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300000000"/>
  </r>
  <r>
    <s v="成都农商行营业部"/>
    <x v="3"/>
    <m/>
    <s v="历史成本"/>
    <s v="传统险（不含高利率保单）"/>
    <n v="100000000"/>
  </r>
  <r>
    <s v="成都农商行营业部"/>
    <x v="3"/>
    <m/>
    <s v="历史成本"/>
    <s v="传统险（不含高利率保单）"/>
    <n v="250000000"/>
  </r>
  <r>
    <s v="中国工商银行北京丽泽支行"/>
    <x v="0"/>
    <m/>
    <s v="历史成本"/>
    <s v="万能险"/>
    <n v="15110000"/>
  </r>
  <r>
    <s v="农行淮北淮海路支行"/>
    <x v="0"/>
    <m/>
    <s v="历史成本"/>
    <s v="万能险"/>
    <n v="3000000"/>
  </r>
  <r>
    <s v="广西北部湾银行营业部"/>
    <x v="1"/>
    <m/>
    <s v="历史成本"/>
    <s v="万能险"/>
    <n v="400000000"/>
  </r>
  <r>
    <s v="富滇银行总行营业部"/>
    <x v="1"/>
    <m/>
    <s v="历史成本"/>
    <s v="万能险"/>
    <n v="2000000000"/>
  </r>
  <r>
    <s v="盛京银行北京分行"/>
    <x v="1"/>
    <m/>
    <s v="历史成本"/>
    <s v="万能险"/>
    <n v="2000000000"/>
  </r>
  <r>
    <s v="建行上海浦东分行"/>
    <x v="0"/>
    <m/>
    <s v="历史成本"/>
    <s v="万能险"/>
    <n v="5000000"/>
  </r>
  <r>
    <s v="邮储银行武汉市分行"/>
    <x v="0"/>
    <m/>
    <s v="历史成本"/>
    <s v="万能险"/>
    <n v="80000000"/>
  </r>
  <r>
    <s v="广东南粤银行"/>
    <x v="1"/>
    <m/>
    <s v="历史成本"/>
    <s v="万能险"/>
    <n v="1200000000"/>
  </r>
  <r>
    <s v="富滇银行"/>
    <x v="1"/>
    <m/>
    <s v="历史成本"/>
    <s v="万能险"/>
    <n v="700000000"/>
  </r>
  <r>
    <s v="山西尧都农村商业银行股份有限公司"/>
    <x v="3"/>
    <m/>
    <s v="历史成本"/>
    <s v="万能险"/>
    <n v="700000000"/>
  </r>
  <r>
    <s v="乐山银行公司营业部"/>
    <x v="1"/>
    <m/>
    <s v="历史成本"/>
    <s v="万能险"/>
    <n v="300000000"/>
  </r>
  <r>
    <s v="达州银行"/>
    <x v="1"/>
    <m/>
    <s v="历史成本"/>
    <s v="万能险"/>
    <n v="400000000"/>
  </r>
  <r>
    <s v="工行成都航空路支行"/>
    <x v="0"/>
    <m/>
    <s v="历史成本"/>
    <s v="万能险"/>
    <n v="60000000"/>
  </r>
  <r>
    <s v="焦作中旅银行营业部"/>
    <x v="1"/>
    <m/>
    <s v="历史成本"/>
    <s v="万能险"/>
    <n v="700000000"/>
  </r>
  <r>
    <s v="富滇银行"/>
    <x v="1"/>
    <m/>
    <s v="历史成本"/>
    <s v="万能险"/>
    <n v="800000000"/>
  </r>
  <r>
    <s v="中国工商银行北京丽泽支行"/>
    <x v="0"/>
    <m/>
    <s v="历史成本"/>
    <s v="万能险"/>
    <n v="6234722.4000000004"/>
  </r>
  <r>
    <s v="建行济南槐荫支行"/>
    <x v="0"/>
    <m/>
    <s v="历史成本"/>
    <s v="万能险"/>
    <n v="30000000"/>
  </r>
  <r>
    <s v="建设银行深圳分行"/>
    <x v="0"/>
    <m/>
    <s v="历史成本"/>
    <s v="万能险"/>
    <n v="30000000"/>
  </r>
  <r>
    <s v="建行上海浦东分行"/>
    <x v="0"/>
    <m/>
    <s v="历史成本"/>
    <s v="传统险（不含高利率保单）"/>
    <n v="50000000"/>
  </r>
  <r>
    <s v="农业银行烟台莱山支行"/>
    <x v="0"/>
    <m/>
    <s v="历史成本"/>
    <s v="传统险（不含高利率保单）"/>
    <n v="30000000"/>
  </r>
  <r>
    <s v="中国工商银行股份有限公司成都航空路支行"/>
    <x v="0"/>
    <m/>
    <s v="历史成本"/>
    <s v="传统险（不含高利率保单）"/>
    <n v="140000000"/>
  </r>
  <r>
    <s v="中国工商银行杭州高新支行"/>
    <x v="0"/>
    <m/>
    <s v="历史成本"/>
    <s v="万能险"/>
    <n v="100000000"/>
  </r>
  <r>
    <s v="龙江银行股份有限公司哈尔滨红旗大街支行"/>
    <x v="1"/>
    <m/>
    <s v="历史成本"/>
    <s v="万能险"/>
    <n v="100000000"/>
  </r>
  <r>
    <s v="农业银行荆州沙市支行"/>
    <x v="0"/>
    <m/>
    <s v="历史成本"/>
    <s v="万能险"/>
    <n v="50000000"/>
  </r>
  <r>
    <s v="交通银行四川分行"/>
    <x v="0"/>
    <m/>
    <s v="历史成本"/>
    <s v="传统险（不含高利率保单）"/>
    <n v="300000000"/>
  </r>
  <r>
    <s v="中国工商银行北京丽泽支行"/>
    <x v="0"/>
    <m/>
    <s v="历史成本"/>
    <s v="万能险"/>
    <n v="30000000"/>
  </r>
  <r>
    <s v="中国建设银行深圳市分行"/>
    <x v="0"/>
    <m/>
    <s v="历史成本"/>
    <s v="万能险"/>
    <n v="2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交行北京天坛支行"/>
    <x v="0"/>
    <m/>
    <s v="历史成本"/>
    <m/>
    <n v="100000000"/>
    <n v="100000000"/>
    <n v="14816390.420000002"/>
  </r>
  <r>
    <s v="交行北京天坛支行"/>
    <x v="0"/>
    <m/>
    <s v="历史成本"/>
    <m/>
    <n v="630000000"/>
    <n v="630000000"/>
    <n v="4550000"/>
  </r>
  <r>
    <s v="江苏银行北京分行"/>
    <x v="1"/>
    <m/>
    <s v="历史成本"/>
    <m/>
    <n v="270000000"/>
    <n v="270000000"/>
    <n v="2145000"/>
  </r>
  <r>
    <s v="广发银行北京大红门支行"/>
    <x v="2"/>
    <m/>
    <s v="历史成本"/>
    <m/>
    <n v="660000000"/>
    <n v="660000000"/>
    <n v="30121667.810000006"/>
  </r>
  <r>
    <s v="广发银行北京大红门支行"/>
    <x v="2"/>
    <m/>
    <s v="历史成本"/>
    <m/>
    <n v="300000000"/>
    <n v="300000000"/>
    <n v="13647501.139999999"/>
  </r>
  <r>
    <s v="广发银行北京大红门支行"/>
    <x v="2"/>
    <m/>
    <s v="历史成本"/>
    <m/>
    <n v="160000000"/>
    <n v="160000000"/>
    <n v="25198334.480000004"/>
  </r>
  <r>
    <s v="广发银行北京大红门支行"/>
    <x v="2"/>
    <m/>
    <s v="历史成本"/>
    <m/>
    <n v="40000000"/>
    <n v="40000000"/>
    <n v="6261667.8099999987"/>
  </r>
  <r>
    <s v="渤海银行北京分行"/>
    <x v="2"/>
    <m/>
    <s v="历史成本"/>
    <m/>
    <n v="220000000"/>
    <n v="220000000"/>
    <n v="10907475.880000001"/>
  </r>
  <r>
    <s v="渤海银行北京分行"/>
    <x v="2"/>
    <m/>
    <s v="历史成本"/>
    <m/>
    <n v="60000000"/>
    <n v="60000000"/>
    <n v="2926001.4"/>
  </r>
  <r>
    <s v="渤海银行北京分行"/>
    <x v="2"/>
    <m/>
    <s v="历史成本"/>
    <m/>
    <n v="200000000"/>
    <n v="200000000"/>
    <n v="7245332.6400000006"/>
  </r>
  <r>
    <s v="中国民生银行天津分行"/>
    <x v="2"/>
    <m/>
    <s v="历史成本"/>
    <m/>
    <n v="90000000"/>
    <n v="90000000"/>
    <n v="2240875.52"/>
  </r>
  <r>
    <s v="中国民生银行天津分行"/>
    <x v="2"/>
    <m/>
    <s v="历史成本"/>
    <m/>
    <n v="50000000"/>
    <n v="50000000"/>
    <n v="1240067.55"/>
  </r>
  <r>
    <s v="成都农商行营业部"/>
    <x v="3"/>
    <m/>
    <s v="历史成本"/>
    <s v="万能险"/>
    <n v="654000000"/>
    <n v="654000000"/>
    <n v="4935883.1699999962"/>
  </r>
  <r>
    <s v="成都农商行营业部"/>
    <x v="3"/>
    <m/>
    <s v="历史成本"/>
    <s v="万能险"/>
    <n v="76000000"/>
    <n v="76000000"/>
    <n v="518436.30999999976"/>
  </r>
  <r>
    <s v="成都农商行营业部"/>
    <x v="3"/>
    <m/>
    <s v="历史成本"/>
    <s v="万能险"/>
    <n v="1400000000"/>
    <n v="1400000000"/>
    <n v="6705416.5299999984"/>
  </r>
  <r>
    <s v="成都农商行营业部"/>
    <x v="3"/>
    <m/>
    <s v="历史成本"/>
    <s v="万能险"/>
    <n v="300000000"/>
    <n v="300000000"/>
    <n v="1045000.0800000001"/>
  </r>
  <r>
    <s v="成都农商行营业部"/>
    <x v="3"/>
    <m/>
    <s v="历史成本"/>
    <s v="传统险（不含高利率保单）"/>
    <n v="300000000"/>
    <n v="300000000"/>
    <n v="1045000.0800000001"/>
  </r>
  <r>
    <s v="成都农商行营业部"/>
    <x v="3"/>
    <m/>
    <s v="历史成本"/>
    <s v="万能险"/>
    <n v="180000000"/>
    <n v="180000000"/>
    <n v="627000"/>
  </r>
  <r>
    <s v="成都农商行营业部"/>
    <x v="3"/>
    <m/>
    <s v="历史成本"/>
    <s v="传统险（不含高利率保单）"/>
    <n v="30000000"/>
    <n v="30000000"/>
    <n v="100145.9100000003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300000000"/>
    <n v="300000000"/>
    <n v="130625.00999999978"/>
  </r>
  <r>
    <s v="成都农商行营业部"/>
    <x v="3"/>
    <m/>
    <s v="历史成本"/>
    <s v="传统险（不含高利率保单）"/>
    <n v="100000000"/>
    <n v="100000000"/>
    <n v="43541.670000000857"/>
  </r>
  <r>
    <s v="成都农商行营业部"/>
    <x v="3"/>
    <m/>
    <s v="历史成本"/>
    <s v="传统险（不含高利率保单）"/>
    <n v="250000000"/>
    <n v="250000000"/>
    <n v="10994270.17"/>
  </r>
  <r>
    <s v="中国工商银行北京丽泽支行"/>
    <x v="0"/>
    <m/>
    <s v="历史成本"/>
    <s v="万能险"/>
    <n v="15110000"/>
    <n v="15110000"/>
    <n v="4407.0600000000559"/>
  </r>
  <r>
    <s v="农行淮北淮海路支行"/>
    <x v="0"/>
    <m/>
    <s v="历史成本"/>
    <s v="万能险"/>
    <n v="3000000"/>
    <n v="3000000"/>
    <n v="230676.99"/>
  </r>
  <r>
    <s v="广西北部湾银行营业部"/>
    <x v="1"/>
    <m/>
    <s v="历史成本"/>
    <s v="万能险"/>
    <n v="400000000"/>
    <n v="400000000"/>
    <n v="14050000"/>
  </r>
  <r>
    <s v="富滇银行总行营业部"/>
    <x v="1"/>
    <m/>
    <s v="历史成本"/>
    <s v="万能险"/>
    <n v="2000000000"/>
    <n v="2000000000"/>
    <n v="2750000"/>
  </r>
  <r>
    <s v="盛京银行北京分行"/>
    <x v="1"/>
    <m/>
    <s v="历史成本"/>
    <s v="万能险"/>
    <n v="2000000000"/>
    <n v="2000000000"/>
    <n v="2933333.3699999973"/>
  </r>
  <r>
    <s v="建行上海浦东分行"/>
    <x v="0"/>
    <m/>
    <s v="历史成本"/>
    <s v="万能险"/>
    <n v="5000000"/>
    <n v="5000000"/>
    <n v="245587.50000000003"/>
  </r>
  <r>
    <s v="邮储银行武汉市分行"/>
    <x v="0"/>
    <m/>
    <s v="历史成本"/>
    <s v="万能险"/>
    <n v="80000000"/>
    <n v="80000000"/>
    <n v="5861289.5900000008"/>
  </r>
  <r>
    <s v="广东南粤银行"/>
    <x v="1"/>
    <m/>
    <s v="历史成本"/>
    <s v="万能险"/>
    <n v="1200000000"/>
    <n v="1200000000"/>
    <n v="1760000"/>
  </r>
  <r>
    <s v="富滇银行"/>
    <x v="1"/>
    <m/>
    <s v="历史成本"/>
    <s v="万能险"/>
    <n v="700000000"/>
    <n v="700000000"/>
    <n v="1026666.6300000008"/>
  </r>
  <r>
    <s v="山西尧都农村商业银行股份有限公司"/>
    <x v="3"/>
    <m/>
    <s v="历史成本"/>
    <s v="万能险"/>
    <n v="700000000"/>
    <n v="700000000"/>
    <n v="1037361.1600000001"/>
  </r>
  <r>
    <s v="乐山银行公司营业部"/>
    <x v="1"/>
    <m/>
    <s v="历史成本"/>
    <s v="万能险"/>
    <n v="300000000"/>
    <n v="300000000"/>
    <n v="412500"/>
  </r>
  <r>
    <s v="达州银行"/>
    <x v="1"/>
    <m/>
    <s v="历史成本"/>
    <s v="万能险"/>
    <n v="400000000"/>
    <n v="400000000"/>
    <n v="574444.42000000086"/>
  </r>
  <r>
    <s v="工行成都航空路支行"/>
    <x v="0"/>
    <m/>
    <s v="历史成本"/>
    <s v="万能险"/>
    <n v="60000000"/>
    <n v="60000000"/>
    <n v="3027773.4299999997"/>
  </r>
  <r>
    <s v="焦作中旅银行营业部"/>
    <x v="1"/>
    <m/>
    <s v="历史成本"/>
    <s v="万能险"/>
    <n v="700000000"/>
    <n v="700000000"/>
    <n v="962500"/>
  </r>
  <r>
    <s v="富滇银行"/>
    <x v="1"/>
    <m/>
    <s v="历史成本"/>
    <s v="万能险"/>
    <n v="800000000"/>
    <n v="800000000"/>
    <n v="1173333.3699999992"/>
  </r>
  <r>
    <s v="中国工商银行北京丽泽支行"/>
    <x v="0"/>
    <m/>
    <s v="历史成本"/>
    <s v="万能险"/>
    <n v="6234722.4000000004"/>
    <n v="6234722.4000000004"/>
    <n v="36672.67"/>
  </r>
  <r>
    <s v="建行济南槐荫支行"/>
    <x v="0"/>
    <m/>
    <s v="历史成本"/>
    <s v="万能险"/>
    <n v="30000000"/>
    <n v="30000000"/>
    <n v="1443748.5199999998"/>
  </r>
  <r>
    <s v="建设银行深圳分行"/>
    <x v="0"/>
    <m/>
    <s v="历史成本"/>
    <s v="万能险"/>
    <n v="30000000"/>
    <n v="30000000"/>
    <n v="1353000"/>
  </r>
  <r>
    <s v="建行上海浦东分行"/>
    <x v="0"/>
    <m/>
    <s v="历史成本"/>
    <s v="传统险（不含高利率保单）"/>
    <n v="50000000"/>
    <n v="50000000"/>
    <n v="2091130.0200000003"/>
  </r>
  <r>
    <s v="农业银行烟台莱山支行"/>
    <x v="0"/>
    <m/>
    <s v="历史成本"/>
    <s v="传统险（不含高利率保单）"/>
    <n v="30000000"/>
    <n v="30000000"/>
    <n v="560959.75"/>
  </r>
  <r>
    <s v="中国工商银行股份有限公司成都航空路支行"/>
    <x v="0"/>
    <m/>
    <s v="历史成本"/>
    <s v="传统险（不含高利率保单）"/>
    <n v="140000000"/>
    <n v="140000000"/>
    <n v="2204221.98"/>
  </r>
  <r>
    <s v="中国工商银行杭州高新支行"/>
    <x v="0"/>
    <m/>
    <s v="历史成本"/>
    <s v="万能险"/>
    <n v="100000000"/>
    <n v="100000000"/>
    <n v="802603.02"/>
  </r>
  <r>
    <s v="龙江银行股份有限公司哈尔滨红旗大街支行"/>
    <x v="1"/>
    <m/>
    <s v="历史成本"/>
    <s v="万能险"/>
    <n v="100000000"/>
    <n v="100000000"/>
    <n v="1022222.1199999999"/>
  </r>
  <r>
    <s v="农业银行荆州沙市支行"/>
    <x v="0"/>
    <m/>
    <s v="历史成本"/>
    <s v="万能险"/>
    <n v="50000000"/>
    <n v="50000000"/>
    <n v="204246.40999999997"/>
  </r>
  <r>
    <s v="交通银行四川分行"/>
    <x v="0"/>
    <m/>
    <s v="历史成本"/>
    <s v="传统险（不含高利率保单）"/>
    <n v="300000000"/>
    <n v="300000000"/>
    <n v="1120000"/>
  </r>
  <r>
    <s v="中国工商银行北京丽泽支行"/>
    <x v="0"/>
    <m/>
    <s v="历史成本"/>
    <s v="万能险"/>
    <n v="30000000"/>
    <n v="30000000"/>
    <n v="99125"/>
  </r>
  <r>
    <s v="中国建设银行深圳市分行"/>
    <x v="0"/>
    <m/>
    <s v="历史成本"/>
    <s v="万能险"/>
    <n v="200000000"/>
    <n v="200000000"/>
    <n v="20555.56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交行北京天坛支行"/>
    <x v="0"/>
    <n v="15.75"/>
    <s v="AAA"/>
    <s v="历史成本"/>
    <m/>
    <n v="100000000"/>
    <n v="100000000"/>
    <x v="0"/>
  </r>
  <r>
    <s v="交行北京天坛支行"/>
    <x v="0"/>
    <n v="15.75"/>
    <s v="AAA"/>
    <s v="历史成本"/>
    <m/>
    <n v="630000000"/>
    <n v="630000000"/>
    <x v="1"/>
  </r>
  <r>
    <s v="江苏银行北京分行"/>
    <x v="1"/>
    <n v="13.42"/>
    <s v="AAA"/>
    <s v="历史成本"/>
    <m/>
    <n v="270000000"/>
    <n v="270000000"/>
    <x v="2"/>
  </r>
  <r>
    <s v="广发银行北京大红门支行"/>
    <x v="2"/>
    <n v="12.28"/>
    <s v="AAA"/>
    <s v="历史成本"/>
    <m/>
    <n v="660000000"/>
    <n v="660000000"/>
    <x v="3"/>
  </r>
  <r>
    <s v="广发银行北京大红门支行"/>
    <x v="2"/>
    <n v="12.28"/>
    <s v="AAA"/>
    <s v="历史成本"/>
    <m/>
    <n v="300000000"/>
    <n v="300000000"/>
    <x v="4"/>
  </r>
  <r>
    <s v="广发银行北京大红门支行"/>
    <x v="2"/>
    <n v="12.28"/>
    <s v="AAA"/>
    <s v="历史成本"/>
    <m/>
    <n v="160000000"/>
    <n v="160000000"/>
    <x v="5"/>
  </r>
  <r>
    <s v="广发银行北京大红门支行"/>
    <x v="2"/>
    <n v="12.28"/>
    <s v="AAA"/>
    <s v="历史成本"/>
    <m/>
    <n v="40000000"/>
    <n v="40000000"/>
    <x v="6"/>
  </r>
  <r>
    <s v="渤海银行北京分行"/>
    <x v="2"/>
    <n v="12.08"/>
    <s v="AAA"/>
    <s v="历史成本"/>
    <m/>
    <n v="220000000"/>
    <n v="220000000"/>
    <x v="7"/>
  </r>
  <r>
    <s v="渤海银行北京分行"/>
    <x v="2"/>
    <n v="12.08"/>
    <s v="AAA"/>
    <s v="历史成本"/>
    <m/>
    <n v="60000000"/>
    <n v="60000000"/>
    <x v="8"/>
  </r>
  <r>
    <s v="渤海银行北京分行"/>
    <x v="2"/>
    <n v="12.08"/>
    <s v="AAA"/>
    <s v="历史成本"/>
    <m/>
    <n v="200000000"/>
    <n v="200000000"/>
    <x v="9"/>
  </r>
  <r>
    <s v="中国民生银行天津分行"/>
    <x v="2"/>
    <n v="13.45"/>
    <s v="AAA"/>
    <s v="历史成本"/>
    <m/>
    <n v="90000000"/>
    <n v="90000000"/>
    <x v="10"/>
  </r>
  <r>
    <s v="中国民生银行天津分行"/>
    <x v="2"/>
    <n v="13.45"/>
    <s v="AAA"/>
    <s v="历史成本"/>
    <m/>
    <n v="50000000"/>
    <n v="50000000"/>
    <x v="11"/>
  </r>
  <r>
    <s v="成都农商行营业部"/>
    <x v="3"/>
    <n v="14.32"/>
    <s v="AAA"/>
    <s v="历史成本"/>
    <s v="万能险"/>
    <n v="654000000"/>
    <n v="654000000"/>
    <x v="12"/>
  </r>
  <r>
    <s v="成都农商行营业部"/>
    <x v="3"/>
    <n v="14.32"/>
    <s v="AAA"/>
    <s v="历史成本"/>
    <s v="万能险"/>
    <n v="76000000"/>
    <n v="76000000"/>
    <x v="13"/>
  </r>
  <r>
    <s v="成都农商行营业部"/>
    <x v="3"/>
    <n v="14.32"/>
    <s v="AAA"/>
    <s v="历史成本"/>
    <s v="万能险"/>
    <n v="1400000000"/>
    <n v="1400000000"/>
    <x v="14"/>
  </r>
  <r>
    <s v="成都农商行营业部"/>
    <x v="3"/>
    <n v="14.32"/>
    <s v="AAA"/>
    <s v="历史成本"/>
    <s v="万能险"/>
    <n v="300000000"/>
    <n v="300000000"/>
    <x v="15"/>
  </r>
  <r>
    <s v="成都农商行营业部"/>
    <x v="3"/>
    <n v="14.32"/>
    <s v="AAA"/>
    <s v="历史成本"/>
    <s v="传统险（不含高利率保单）"/>
    <n v="300000000"/>
    <n v="300000000"/>
    <x v="16"/>
  </r>
  <r>
    <s v="成都农商行营业部"/>
    <x v="3"/>
    <n v="14.32"/>
    <s v="AAA"/>
    <s v="历史成本"/>
    <s v="万能险"/>
    <n v="180000000"/>
    <n v="180000000"/>
    <x v="17"/>
  </r>
  <r>
    <s v="成都农商行营业部"/>
    <x v="3"/>
    <n v="14.32"/>
    <s v="AAA"/>
    <s v="历史成本"/>
    <s v="传统险（不含高利率保单）"/>
    <n v="30000000"/>
    <n v="30000000"/>
    <x v="18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300000000"/>
    <n v="300000000"/>
    <x v="19"/>
  </r>
  <r>
    <s v="成都农商行营业部"/>
    <x v="3"/>
    <n v="14.32"/>
    <s v="AAA"/>
    <s v="历史成本"/>
    <s v="传统险（不含高利率保单）"/>
    <n v="100000000"/>
    <n v="100000000"/>
    <x v="20"/>
  </r>
  <r>
    <s v="成都农商行营业部"/>
    <x v="3"/>
    <n v="14.32"/>
    <s v="AAA"/>
    <s v="历史成本"/>
    <s v="传统险（不含高利率保单）"/>
    <n v="250000000"/>
    <n v="250000000"/>
    <x v="21"/>
  </r>
  <r>
    <s v="中国工商银行北京丽泽支行"/>
    <x v="0"/>
    <n v="17.45"/>
    <s v="AAA"/>
    <s v="历史成本"/>
    <s v="万能险"/>
    <n v="15110000"/>
    <n v="15110000"/>
    <x v="22"/>
  </r>
  <r>
    <s v="农行淮北淮海路支行"/>
    <x v="0"/>
    <n v="16.7"/>
    <s v="AAA"/>
    <s v="历史成本"/>
    <s v="万能险"/>
    <n v="3000000"/>
    <n v="3000000"/>
    <x v="23"/>
  </r>
  <r>
    <s v="广西北部湾银行营业部"/>
    <x v="1"/>
    <n v="12.13"/>
    <s v="AAA"/>
    <s v="历史成本"/>
    <s v="万能险"/>
    <n v="400000000"/>
    <n v="400000000"/>
    <x v="24"/>
  </r>
  <r>
    <s v="富滇银行总行营业部"/>
    <x v="1"/>
    <n v="13.33"/>
    <s v="AA+"/>
    <s v="历史成本"/>
    <s v="万能险"/>
    <n v="2000000000"/>
    <n v="2000000000"/>
    <x v="25"/>
  </r>
  <r>
    <s v="盛京银行北京分行"/>
    <x v="1"/>
    <n v="12.23"/>
    <s v="AA+"/>
    <s v="历史成本"/>
    <s v="万能险"/>
    <n v="2000000000"/>
    <n v="2000000000"/>
    <x v="26"/>
  </r>
  <r>
    <s v="建行上海浦东分行"/>
    <x v="0"/>
    <n v="17.25"/>
    <s v="AAA"/>
    <s v="历史成本"/>
    <s v="万能险"/>
    <n v="5000000"/>
    <n v="5000000"/>
    <x v="27"/>
  </r>
  <r>
    <s v="邮储银行武汉市分行"/>
    <x v="0"/>
    <n v="15.48"/>
    <s v="AAA"/>
    <s v="历史成本"/>
    <s v="万能险"/>
    <n v="80000000"/>
    <n v="80000000"/>
    <x v="28"/>
  </r>
  <r>
    <s v="广东南粤银行"/>
    <x v="1"/>
    <n v="10.28"/>
    <s v="AA+"/>
    <s v="历史成本"/>
    <s v="万能险"/>
    <n v="1200000000"/>
    <n v="1200000000"/>
    <x v="29"/>
  </r>
  <r>
    <s v="富滇银行"/>
    <x v="1"/>
    <n v="13.33"/>
    <s v="AA+"/>
    <s v="历史成本"/>
    <s v="万能险"/>
    <n v="700000000"/>
    <n v="700000000"/>
    <x v="30"/>
  </r>
  <r>
    <s v="山西尧都农村商业银行股份有限公司"/>
    <x v="3"/>
    <n v="12.66"/>
    <s v="AA"/>
    <s v="历史成本"/>
    <s v="万能险"/>
    <n v="700000000"/>
    <n v="700000000"/>
    <x v="31"/>
  </r>
  <r>
    <s v="乐山银行公司营业部"/>
    <x v="1"/>
    <n v="15.12"/>
    <s v="AA"/>
    <s v="历史成本"/>
    <s v="万能险"/>
    <n v="300000000"/>
    <n v="300000000"/>
    <x v="32"/>
  </r>
  <r>
    <s v="达州银行"/>
    <x v="1"/>
    <n v="13.09"/>
    <s v="AA"/>
    <s v="历史成本"/>
    <s v="万能险"/>
    <n v="400000000"/>
    <n v="400000000"/>
    <x v="33"/>
  </r>
  <r>
    <s v="工行成都航空路支行"/>
    <x v="0"/>
    <n v="17.45"/>
    <s v="AAA"/>
    <s v="历史成本"/>
    <s v="万能险"/>
    <n v="60000000"/>
    <n v="60000000"/>
    <x v="34"/>
  </r>
  <r>
    <s v="焦作中旅银行营业部"/>
    <x v="1"/>
    <n v="14.25"/>
    <s v="AA"/>
    <s v="历史成本"/>
    <s v="万能险"/>
    <n v="700000000"/>
    <n v="700000000"/>
    <x v="35"/>
  </r>
  <r>
    <s v="富滇银行"/>
    <x v="1"/>
    <n v="13.33"/>
    <s v="AA+"/>
    <s v="历史成本"/>
    <s v="万能险"/>
    <n v="800000000"/>
    <n v="800000000"/>
    <x v="36"/>
  </r>
  <r>
    <s v="中国工商银行北京丽泽支行"/>
    <x v="0"/>
    <n v="17.45"/>
    <s v="AAA"/>
    <s v="历史成本"/>
    <s v="万能险"/>
    <n v="6234722.4000000004"/>
    <n v="6234722.4000000004"/>
    <x v="37"/>
  </r>
  <r>
    <s v="建行济南槐荫支行"/>
    <x v="0"/>
    <n v="17.25"/>
    <s v="AAA"/>
    <s v="历史成本"/>
    <s v="万能险"/>
    <n v="30000000"/>
    <n v="30000000"/>
    <x v="38"/>
  </r>
  <r>
    <s v="建设银行深圳分行"/>
    <x v="0"/>
    <n v="17.25"/>
    <s v="AAA"/>
    <s v="历史成本"/>
    <s v="万能险"/>
    <n v="30000000"/>
    <n v="30000000"/>
    <x v="39"/>
  </r>
  <r>
    <s v="建行上海浦东分行"/>
    <x v="0"/>
    <n v="17.25"/>
    <s v="AAA"/>
    <s v="历史成本"/>
    <s v="传统险（不含高利率保单）"/>
    <n v="50000000"/>
    <n v="50000000"/>
    <x v="40"/>
  </r>
  <r>
    <s v="农业银行烟台莱山支行"/>
    <x v="0"/>
    <n v="16.7"/>
    <s v="AAA"/>
    <s v="历史成本"/>
    <s v="传统险（不含高利率保单）"/>
    <n v="30000000"/>
    <n v="30000000"/>
    <x v="41"/>
  </r>
  <r>
    <s v="中国工商银行股份有限公司成都航空路支行"/>
    <x v="0"/>
    <n v="17.45"/>
    <s v="AAA"/>
    <s v="历史成本"/>
    <s v="传统险（不含高利率保单）"/>
    <n v="140000000"/>
    <n v="140000000"/>
    <x v="42"/>
  </r>
  <r>
    <s v="中国工商银行杭州高新支行"/>
    <x v="0"/>
    <n v="17.45"/>
    <s v="AAA"/>
    <s v="历史成本"/>
    <s v="万能险"/>
    <n v="100000000"/>
    <n v="100000000"/>
    <x v="43"/>
  </r>
  <r>
    <s v="龙江银行股份有限公司哈尔滨红旗大街支行"/>
    <x v="1"/>
    <n v="14.85"/>
    <s v="AA+"/>
    <s v="历史成本"/>
    <s v="万能险"/>
    <n v="100000000"/>
    <n v="100000000"/>
    <x v="44"/>
  </r>
  <r>
    <s v="农业银行荆州沙市支行"/>
    <x v="0"/>
    <n v="16.7"/>
    <s v="AAA"/>
    <s v="历史成本"/>
    <s v="万能险"/>
    <n v="50000000"/>
    <n v="50000000"/>
    <x v="45"/>
  </r>
  <r>
    <s v="交通银行四川分行"/>
    <x v="0"/>
    <n v="15.75"/>
    <s v="AAA"/>
    <s v="历史成本"/>
    <s v="传统险（不含高利率保单）"/>
    <n v="300000000"/>
    <n v="300000000"/>
    <x v="46"/>
  </r>
  <r>
    <s v="中国工商银行北京丽泽支行"/>
    <x v="0"/>
    <n v="17.45"/>
    <s v="AAA"/>
    <s v="历史成本"/>
    <s v="万能险"/>
    <n v="30000000"/>
    <n v="30000000"/>
    <x v="47"/>
  </r>
  <r>
    <s v="建设银行北京农大南路支行"/>
    <x v="0"/>
    <n v="17.25"/>
    <s v="AAA"/>
    <s v="历史成本"/>
    <s v="万能险"/>
    <n v="10000000"/>
    <n v="10000000"/>
    <x v="48"/>
  </r>
  <r>
    <s v="建设银行北京金源支行"/>
    <x v="0"/>
    <n v="17.25"/>
    <s v="AAA"/>
    <s v="历史成本"/>
    <s v="万能险"/>
    <n v="10000000"/>
    <n v="10000000"/>
    <x v="48"/>
  </r>
  <r>
    <s v="建设银行北京世纪城支行"/>
    <x v="0"/>
    <n v="17.25"/>
    <s v="AAA"/>
    <s v="历史成本"/>
    <s v="万能险"/>
    <n v="10000000"/>
    <n v="10000000"/>
    <x v="48"/>
  </r>
  <r>
    <s v="建设银行北京齐园路支行"/>
    <x v="0"/>
    <n v="17.25"/>
    <s v="AAA"/>
    <s v="历史成本"/>
    <s v="万能险"/>
    <n v="10000000"/>
    <n v="10000000"/>
    <x v="48"/>
  </r>
  <r>
    <s v="建设银行北京清华大学支行"/>
    <x v="0"/>
    <n v="17.25"/>
    <s v="AAA"/>
    <s v="历史成本"/>
    <s v="万能险"/>
    <n v="10000000"/>
    <n v="10000000"/>
    <x v="48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n v="17849344722.400002"/>
    <n v="17849344722.400002"/>
    <x v="50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49"/>
  </r>
  <r>
    <m/>
    <x v="4"/>
    <m/>
    <m/>
    <m/>
    <m/>
    <m/>
    <m/>
    <x v="51"/>
  </r>
  <r>
    <m/>
    <x v="4"/>
    <m/>
    <m/>
    <m/>
    <m/>
    <s v="整体"/>
    <n v="19902352855.278671"/>
    <x v="52"/>
  </r>
  <r>
    <m/>
    <x v="4"/>
    <m/>
    <m/>
    <m/>
    <m/>
    <s v="个万"/>
    <n v="14045788930.545334"/>
    <x v="53"/>
  </r>
  <r>
    <m/>
    <x v="4"/>
    <m/>
    <m/>
    <m/>
    <m/>
    <s v="传统"/>
    <n v="5856563924.7333336"/>
    <x v="54"/>
  </r>
  <r>
    <m/>
    <x v="4"/>
    <m/>
    <m/>
    <m/>
    <m/>
    <m/>
    <n v="0"/>
    <x v="49"/>
  </r>
  <r>
    <m/>
    <x v="4"/>
    <m/>
    <m/>
    <m/>
    <m/>
    <m/>
    <m/>
    <x v="49"/>
  </r>
  <r>
    <m/>
    <x v="4"/>
    <m/>
    <m/>
    <m/>
    <m/>
    <n v="2021"/>
    <m/>
    <x v="55"/>
  </r>
  <r>
    <m/>
    <x v="4"/>
    <m/>
    <m/>
    <m/>
    <m/>
    <m/>
    <m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3DF1-3CFA-4148-AB2E-C0C6BF6D774A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存款金额" fld="5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9AD18-252B-4888-86F8-76223EE0652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43" showAll="0"/>
    <pivotField numFmtId="43" showAll="0"/>
    <pivotField dataField="1" numFmtId="4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应收利息" fld="7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001A6-0B81-47BA-B734-08BD8F327723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9" firstHeaderRow="0" firstDataRow="1" firstDataCol="1"/>
  <pivotFields count="9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>
      <items count="57">
        <item x="55"/>
        <item x="48"/>
        <item x="22"/>
        <item x="37"/>
        <item x="47"/>
        <item x="18"/>
        <item x="23"/>
        <item x="27"/>
        <item x="45"/>
        <item x="20"/>
        <item x="41"/>
        <item x="13"/>
        <item x="43"/>
        <item x="44"/>
        <item x="11"/>
        <item x="17"/>
        <item x="19"/>
        <item x="39"/>
        <item x="32"/>
        <item x="38"/>
        <item x="46"/>
        <item x="33"/>
        <item x="40"/>
        <item x="15"/>
        <item x="16"/>
        <item x="10"/>
        <item x="42"/>
        <item x="8"/>
        <item x="34"/>
        <item x="2"/>
        <item x="35"/>
        <item x="30"/>
        <item x="31"/>
        <item x="36"/>
        <item x="28"/>
        <item x="6"/>
        <item x="29"/>
        <item x="1"/>
        <item x="12"/>
        <item x="9"/>
        <item x="25"/>
        <item x="26"/>
        <item x="7"/>
        <item x="21"/>
        <item x="14"/>
        <item x="4"/>
        <item x="0"/>
        <item x="24"/>
        <item x="5"/>
        <item x="3"/>
        <item x="54"/>
        <item x="53"/>
        <item x="52"/>
        <item x="50"/>
        <item x="51"/>
        <item x="49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认可价值" fld="7" baseField="0" baseItem="0" numFmtId="176"/>
    <dataField name="求和项:应收利息" fld="8" baseField="1" baseItem="0" numFmtId="17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D177-064F-4336-82A8-DB4208A25428}">
  <dimension ref="A3:B11"/>
  <sheetViews>
    <sheetView workbookViewId="0">
      <selection activeCell="B7" sqref="B7"/>
    </sheetView>
  </sheetViews>
  <sheetFormatPr defaultRowHeight="11.4" x14ac:dyDescent="0.2"/>
  <cols>
    <col min="1" max="1" width="19.125" bestFit="1" customWidth="1"/>
    <col min="2" max="2" width="25.625" customWidth="1"/>
  </cols>
  <sheetData>
    <row r="3" spans="1:2" x14ac:dyDescent="0.2">
      <c r="A3" s="44" t="s">
        <v>82</v>
      </c>
      <c r="B3" t="s">
        <v>84</v>
      </c>
    </row>
    <row r="4" spans="1:2" x14ac:dyDescent="0.2">
      <c r="A4" s="45" t="s">
        <v>30</v>
      </c>
      <c r="B4" s="20">
        <v>8870000000</v>
      </c>
    </row>
    <row r="5" spans="1:2" x14ac:dyDescent="0.2">
      <c r="A5" s="45" t="s">
        <v>32</v>
      </c>
      <c r="B5" s="20">
        <v>1780000000</v>
      </c>
    </row>
    <row r="6" spans="1:2" x14ac:dyDescent="0.2">
      <c r="A6" s="45" t="s">
        <v>75</v>
      </c>
      <c r="B6" s="20">
        <v>1859344722.4000001</v>
      </c>
    </row>
    <row r="7" spans="1:2" x14ac:dyDescent="0.2">
      <c r="A7" s="45" t="s">
        <v>78</v>
      </c>
      <c r="B7" s="20">
        <v>5490000000</v>
      </c>
    </row>
    <row r="8" spans="1:2" x14ac:dyDescent="0.2">
      <c r="A8" s="45" t="s">
        <v>83</v>
      </c>
      <c r="B8" s="20">
        <v>17999344722.400002</v>
      </c>
    </row>
    <row r="9" spans="1:2" x14ac:dyDescent="0.2">
      <c r="B9" s="20"/>
    </row>
    <row r="10" spans="1:2" x14ac:dyDescent="0.2">
      <c r="B10" s="20"/>
    </row>
    <row r="11" spans="1:2" x14ac:dyDescent="0.2">
      <c r="B11" s="2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949E-9E61-4237-8910-131282C6D10F}">
  <dimension ref="A3:B8"/>
  <sheetViews>
    <sheetView workbookViewId="0">
      <selection activeCell="Q18" sqref="Q18"/>
    </sheetView>
  </sheetViews>
  <sheetFormatPr defaultRowHeight="11.4" x14ac:dyDescent="0.2"/>
  <cols>
    <col min="1" max="1" width="19.125" bestFit="1" customWidth="1"/>
    <col min="2" max="2" width="18.375" bestFit="1" customWidth="1"/>
  </cols>
  <sheetData>
    <row r="3" spans="1:2" x14ac:dyDescent="0.2">
      <c r="A3" s="44" t="s">
        <v>82</v>
      </c>
      <c r="B3" t="s">
        <v>85</v>
      </c>
    </row>
    <row r="4" spans="1:2" x14ac:dyDescent="0.2">
      <c r="A4" s="45" t="s">
        <v>30</v>
      </c>
      <c r="B4" s="23">
        <v>28809999.91</v>
      </c>
    </row>
    <row r="5" spans="1:2" x14ac:dyDescent="0.2">
      <c r="A5" s="45" t="s">
        <v>32</v>
      </c>
      <c r="B5" s="23">
        <v>99788924.230000004</v>
      </c>
    </row>
    <row r="6" spans="1:2" x14ac:dyDescent="0.2">
      <c r="A6" s="45" t="s">
        <v>75</v>
      </c>
      <c r="B6" s="23">
        <v>38672387.920000002</v>
      </c>
    </row>
    <row r="7" spans="1:2" x14ac:dyDescent="0.2">
      <c r="A7" s="45" t="s">
        <v>78</v>
      </c>
      <c r="B7" s="23">
        <v>27705180.129999992</v>
      </c>
    </row>
    <row r="8" spans="1:2" x14ac:dyDescent="0.2">
      <c r="A8" s="45" t="s">
        <v>83</v>
      </c>
      <c r="B8" s="23">
        <v>194976492.19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249F-329C-46A5-83C2-28829591060F}">
  <sheetPr filterMode="1"/>
  <dimension ref="A1:CO78"/>
  <sheetViews>
    <sheetView tabSelected="1" topLeftCell="Z1" workbookViewId="0">
      <selection activeCell="AD32" sqref="AD32"/>
    </sheetView>
  </sheetViews>
  <sheetFormatPr defaultColWidth="9.375" defaultRowHeight="13.2" x14ac:dyDescent="0.2"/>
  <cols>
    <col min="1" max="1" width="3.625" style="9" customWidth="1"/>
    <col min="2" max="2" width="37" style="9" customWidth="1"/>
    <col min="3" max="4" width="37" style="9" hidden="1" customWidth="1"/>
    <col min="5" max="5" width="23.5" style="9" customWidth="1"/>
    <col min="6" max="6" width="23.5" style="9" hidden="1" customWidth="1"/>
    <col min="7" max="7" width="23.5" style="9" customWidth="1"/>
    <col min="8" max="8" width="26" style="9" customWidth="1"/>
    <col min="9" max="9" width="11" style="9" customWidth="1"/>
    <col min="10" max="10" width="29.125" style="9" bestFit="1" customWidth="1"/>
    <col min="11" max="12" width="29.125" style="9" customWidth="1"/>
    <col min="13" max="13" width="23.5" style="9" customWidth="1"/>
    <col min="14" max="14" width="26.125" style="20" customWidth="1"/>
    <col min="15" max="15" width="21.5" style="9" customWidth="1"/>
    <col min="16" max="16" width="15.875" style="9" customWidth="1"/>
    <col min="17" max="17" width="22.5" style="9" customWidth="1"/>
    <col min="18" max="18" width="23.875" style="9" customWidth="1"/>
    <col min="19" max="19" width="22.5" style="9" customWidth="1"/>
    <col min="20" max="20" width="16.375" style="9" customWidth="1"/>
    <col min="21" max="21" width="15.375" style="9" customWidth="1"/>
    <col min="22" max="22" width="33" style="9" customWidth="1"/>
    <col min="23" max="23" width="26.625" style="9" customWidth="1"/>
    <col min="24" max="25" width="19.875" style="9" customWidth="1"/>
    <col min="26" max="26" width="15.125" style="9" customWidth="1"/>
    <col min="27" max="27" width="19.5" style="9" customWidth="1"/>
    <col min="28" max="28" width="16" style="11" customWidth="1"/>
    <col min="29" max="29" width="26.125" style="11" customWidth="1"/>
    <col min="30" max="30" width="20.875" style="9" customWidth="1"/>
    <col min="31" max="31" width="22.125" style="9" customWidth="1"/>
    <col min="32" max="32" width="18.375" style="9" customWidth="1"/>
    <col min="33" max="38" width="18.125" style="9" customWidth="1"/>
    <col min="39" max="39" width="21.375" style="9" customWidth="1"/>
    <col min="40" max="53" width="18.125" style="9" customWidth="1"/>
    <col min="54" max="54" width="15.875" style="9" customWidth="1"/>
    <col min="55" max="55" width="14.125" style="9" customWidth="1"/>
    <col min="56" max="56" width="15" style="9" customWidth="1"/>
    <col min="57" max="57" width="11.125" style="9" customWidth="1"/>
    <col min="58" max="58" width="12.375" style="9" customWidth="1"/>
    <col min="59" max="60" width="13.625" style="9" customWidth="1"/>
    <col min="61" max="61" width="16.875" style="9" customWidth="1"/>
    <col min="62" max="62" width="12.375" style="9" customWidth="1"/>
    <col min="63" max="63" width="17.5" style="9" customWidth="1"/>
    <col min="64" max="64" width="21.375" style="9" customWidth="1"/>
    <col min="65" max="65" width="19.625" style="9" customWidth="1"/>
    <col min="66" max="66" width="20.5" style="9" customWidth="1"/>
    <col min="67" max="67" width="22.375" style="9" customWidth="1"/>
    <col min="68" max="68" width="25.5" style="9" customWidth="1"/>
    <col min="69" max="69" width="20.875" style="9" customWidth="1"/>
    <col min="70" max="72" width="24.875" style="9" customWidth="1"/>
    <col min="73" max="73" width="13.625" style="9" customWidth="1"/>
    <col min="74" max="75" width="19.875" style="9" customWidth="1"/>
    <col min="76" max="80" width="12.625" style="9" customWidth="1"/>
    <col min="81" max="81" width="14.125" style="9" customWidth="1"/>
    <col min="82" max="82" width="18.875" style="9" customWidth="1"/>
    <col min="83" max="83" width="14.375" style="9" customWidth="1"/>
    <col min="84" max="84" width="19" style="9" customWidth="1"/>
    <col min="85" max="85" width="18" style="9" customWidth="1"/>
    <col min="86" max="86" width="17.5" style="9" customWidth="1"/>
    <col min="87" max="87" width="13" style="9" customWidth="1"/>
    <col min="88" max="89" width="13.125" style="9" customWidth="1"/>
    <col min="90" max="90" width="12.625" style="9" customWidth="1"/>
    <col min="91" max="91" width="9.375" style="9" customWidth="1"/>
    <col min="92" max="16384" width="9.375" style="9"/>
  </cols>
  <sheetData>
    <row r="1" spans="1:92" ht="13.5" customHeight="1" x14ac:dyDescent="0.2">
      <c r="A1" s="1" t="s">
        <v>0</v>
      </c>
      <c r="B1" s="1" t="s">
        <v>1</v>
      </c>
      <c r="C1" s="1"/>
      <c r="D1" s="1"/>
      <c r="E1" s="1" t="s">
        <v>73</v>
      </c>
      <c r="F1" s="1" t="s">
        <v>87</v>
      </c>
      <c r="G1" s="1"/>
      <c r="H1" s="1" t="s">
        <v>74</v>
      </c>
      <c r="I1" s="1" t="s">
        <v>2</v>
      </c>
      <c r="J1" s="1" t="s">
        <v>3</v>
      </c>
      <c r="K1" s="1"/>
      <c r="L1" s="1"/>
      <c r="M1" s="1" t="s">
        <v>4</v>
      </c>
      <c r="N1" s="2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3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4">
        <v>44681</v>
      </c>
      <c r="AB1" s="5" t="s">
        <v>18</v>
      </c>
      <c r="AC1" s="5" t="s">
        <v>19</v>
      </c>
      <c r="AD1" s="6">
        <v>44682</v>
      </c>
      <c r="AE1" s="6">
        <f t="shared" ref="AE1:CG1" si="0">EOMONTH(AD1,1)</f>
        <v>44742</v>
      </c>
      <c r="AF1" s="6">
        <f t="shared" si="0"/>
        <v>44773</v>
      </c>
      <c r="AG1" s="6">
        <f t="shared" si="0"/>
        <v>44804</v>
      </c>
      <c r="AH1" s="6">
        <f t="shared" si="0"/>
        <v>44834</v>
      </c>
      <c r="AI1" s="6">
        <f t="shared" si="0"/>
        <v>44865</v>
      </c>
      <c r="AJ1" s="6">
        <f t="shared" si="0"/>
        <v>44895</v>
      </c>
      <c r="AK1" s="6">
        <f t="shared" si="0"/>
        <v>44926</v>
      </c>
      <c r="AL1" s="42">
        <f t="shared" si="0"/>
        <v>44957</v>
      </c>
      <c r="AM1" s="6">
        <f t="shared" si="0"/>
        <v>44985</v>
      </c>
      <c r="AN1" s="6">
        <f t="shared" si="0"/>
        <v>45016</v>
      </c>
      <c r="AO1" s="6">
        <f t="shared" si="0"/>
        <v>45046</v>
      </c>
      <c r="AP1" s="7">
        <f t="shared" si="0"/>
        <v>45077</v>
      </c>
      <c r="AQ1" s="6">
        <f t="shared" si="0"/>
        <v>45107</v>
      </c>
      <c r="AR1" s="6">
        <f t="shared" si="0"/>
        <v>45138</v>
      </c>
      <c r="AS1" s="6">
        <f t="shared" si="0"/>
        <v>45169</v>
      </c>
      <c r="AT1" s="6">
        <f t="shared" si="0"/>
        <v>45199</v>
      </c>
      <c r="AU1" s="6">
        <f t="shared" si="0"/>
        <v>45230</v>
      </c>
      <c r="AV1" s="6">
        <f t="shared" si="0"/>
        <v>45260</v>
      </c>
      <c r="AW1" s="6">
        <f t="shared" si="0"/>
        <v>45291</v>
      </c>
      <c r="AX1" s="6">
        <f t="shared" si="0"/>
        <v>45322</v>
      </c>
      <c r="AY1" s="6">
        <f t="shared" si="0"/>
        <v>45351</v>
      </c>
      <c r="AZ1" s="6">
        <f t="shared" si="0"/>
        <v>45382</v>
      </c>
      <c r="BA1" s="6">
        <f t="shared" si="0"/>
        <v>45412</v>
      </c>
      <c r="BB1" s="6">
        <f t="shared" si="0"/>
        <v>45443</v>
      </c>
      <c r="BC1" s="6">
        <f t="shared" si="0"/>
        <v>45473</v>
      </c>
      <c r="BD1" s="6">
        <f t="shared" si="0"/>
        <v>45504</v>
      </c>
      <c r="BE1" s="6">
        <f t="shared" si="0"/>
        <v>45535</v>
      </c>
      <c r="BF1" s="6">
        <f t="shared" si="0"/>
        <v>45565</v>
      </c>
      <c r="BG1" s="6">
        <f t="shared" si="0"/>
        <v>45596</v>
      </c>
      <c r="BH1" s="6">
        <f t="shared" si="0"/>
        <v>45626</v>
      </c>
      <c r="BI1" s="7">
        <f t="shared" si="0"/>
        <v>45657</v>
      </c>
      <c r="BJ1" s="8">
        <f t="shared" si="0"/>
        <v>45688</v>
      </c>
      <c r="BK1" s="6">
        <f t="shared" si="0"/>
        <v>45716</v>
      </c>
      <c r="BL1" s="6">
        <f t="shared" si="0"/>
        <v>45747</v>
      </c>
      <c r="BM1" s="6">
        <f t="shared" si="0"/>
        <v>45777</v>
      </c>
      <c r="BN1" s="7">
        <f t="shared" si="0"/>
        <v>45808</v>
      </c>
      <c r="BO1" s="6">
        <f t="shared" si="0"/>
        <v>45838</v>
      </c>
      <c r="BP1" s="6">
        <f t="shared" si="0"/>
        <v>45869</v>
      </c>
      <c r="BQ1" s="6">
        <f t="shared" si="0"/>
        <v>45900</v>
      </c>
      <c r="BR1" s="6">
        <f t="shared" si="0"/>
        <v>45930</v>
      </c>
      <c r="BS1" s="6">
        <f t="shared" si="0"/>
        <v>45961</v>
      </c>
      <c r="BT1" s="6">
        <f t="shared" si="0"/>
        <v>45991</v>
      </c>
      <c r="BU1" s="6">
        <f t="shared" si="0"/>
        <v>46022</v>
      </c>
      <c r="BV1" s="6">
        <f t="shared" si="0"/>
        <v>46053</v>
      </c>
      <c r="BW1" s="6">
        <f t="shared" si="0"/>
        <v>46081</v>
      </c>
      <c r="BX1" s="6">
        <f t="shared" si="0"/>
        <v>46112</v>
      </c>
      <c r="BY1" s="6">
        <f t="shared" si="0"/>
        <v>46142</v>
      </c>
      <c r="BZ1" s="6">
        <f t="shared" si="0"/>
        <v>46173</v>
      </c>
      <c r="CA1" s="6">
        <f t="shared" si="0"/>
        <v>46203</v>
      </c>
      <c r="CB1" s="6">
        <f t="shared" si="0"/>
        <v>46234</v>
      </c>
      <c r="CC1" s="6">
        <f t="shared" si="0"/>
        <v>46265</v>
      </c>
      <c r="CD1" s="6">
        <f t="shared" si="0"/>
        <v>46295</v>
      </c>
      <c r="CE1" s="6">
        <f t="shared" si="0"/>
        <v>46326</v>
      </c>
      <c r="CF1" s="6">
        <f t="shared" si="0"/>
        <v>46356</v>
      </c>
      <c r="CG1" s="42">
        <f t="shared" si="0"/>
        <v>46387</v>
      </c>
      <c r="CH1" s="6">
        <f t="shared" ref="CH1" si="1">EOMONTH(CG1,1)</f>
        <v>46418</v>
      </c>
      <c r="CI1" s="6">
        <f t="shared" ref="CI1" si="2">EOMONTH(CH1,1)</f>
        <v>46446</v>
      </c>
      <c r="CJ1" s="6">
        <f t="shared" ref="CJ1" si="3">EOMONTH(CI1,1)</f>
        <v>46477</v>
      </c>
      <c r="CK1" s="42">
        <f t="shared" ref="CK1" si="4">EOMONTH(CJ1,1)</f>
        <v>46507</v>
      </c>
      <c r="CL1" s="6">
        <f t="shared" ref="CL1" si="5">EOMONTH(CK1,1)</f>
        <v>46538</v>
      </c>
      <c r="CM1" s="6">
        <f t="shared" ref="CM1" si="6">EOMONTH(CL1,1)</f>
        <v>46568</v>
      </c>
      <c r="CN1" s="6">
        <f t="shared" ref="CN1" si="7">EOMONTH(CM1,1)</f>
        <v>46599</v>
      </c>
    </row>
    <row r="2" spans="1:92" ht="13.5" hidden="1" customHeight="1" x14ac:dyDescent="0.15">
      <c r="A2" s="10">
        <v>1</v>
      </c>
      <c r="B2" s="11" t="s">
        <v>20</v>
      </c>
      <c r="C2" s="11" t="str">
        <f>B2&amp;"定期存款"</f>
        <v>交行北京天坛支行定期存款</v>
      </c>
      <c r="D2" s="11" t="s">
        <v>105</v>
      </c>
      <c r="E2" s="11" t="s">
        <v>76</v>
      </c>
      <c r="F2" s="11">
        <v>15.75</v>
      </c>
      <c r="G2" s="48">
        <f>F2/100</f>
        <v>0.1575</v>
      </c>
      <c r="H2" s="11" t="s">
        <v>86</v>
      </c>
      <c r="I2" s="11" t="s">
        <v>21</v>
      </c>
      <c r="J2" s="11"/>
      <c r="K2" s="11" t="str">
        <f>IF(LEFT(J2,2)="万能","万能","传统")</f>
        <v>传统</v>
      </c>
      <c r="L2" s="29">
        <f>N2+O2</f>
        <v>115114307.22</v>
      </c>
      <c r="M2" s="12">
        <v>100000000</v>
      </c>
      <c r="N2" s="13">
        <f>M2</f>
        <v>100000000</v>
      </c>
      <c r="O2" s="14">
        <v>15114307.220000003</v>
      </c>
      <c r="P2" s="15">
        <v>3.5749999999999997E-2</v>
      </c>
      <c r="Q2" s="16">
        <v>5</v>
      </c>
      <c r="R2" s="17">
        <v>43140</v>
      </c>
      <c r="S2" s="17">
        <v>44966</v>
      </c>
      <c r="T2" s="11" t="s">
        <v>22</v>
      </c>
      <c r="U2" s="11" t="s">
        <v>23</v>
      </c>
      <c r="V2" s="18"/>
      <c r="W2" s="11" t="s">
        <v>24</v>
      </c>
      <c r="X2" s="11" t="s">
        <v>25</v>
      </c>
      <c r="Y2" s="11" t="s">
        <v>26</v>
      </c>
      <c r="AA2" s="14">
        <f>DATEDIF($AA$1,S2,"m")</f>
        <v>9</v>
      </c>
      <c r="AB2" s="30" t="s">
        <v>41</v>
      </c>
      <c r="AC2" s="19">
        <f>SUM(AD2:XFD2)</f>
        <v>102760692.78</v>
      </c>
      <c r="AD2" s="20"/>
      <c r="AE2" s="20"/>
      <c r="AF2" s="20"/>
      <c r="AG2" s="20"/>
      <c r="AH2" s="20"/>
      <c r="AI2" s="20"/>
      <c r="AJ2" s="20"/>
      <c r="AK2" s="20"/>
      <c r="AL2" s="20"/>
      <c r="AM2" s="21">
        <f>$M2*(1+$P2*5)-$O2</f>
        <v>102760692.78</v>
      </c>
      <c r="AN2" s="20"/>
      <c r="AO2" s="20"/>
      <c r="AP2" s="20"/>
      <c r="AQ2" s="20"/>
    </row>
    <row r="3" spans="1:92" ht="13.5" hidden="1" customHeight="1" x14ac:dyDescent="0.15">
      <c r="A3" s="10">
        <v>2</v>
      </c>
      <c r="B3" s="11" t="s">
        <v>20</v>
      </c>
      <c r="C3" s="11" t="str">
        <f t="shared" ref="C3:C58" si="8">B3&amp;"定期存款"</f>
        <v>交行北京天坛支行定期存款</v>
      </c>
      <c r="D3" s="11" t="s">
        <v>105</v>
      </c>
      <c r="E3" s="11" t="s">
        <v>75</v>
      </c>
      <c r="F3" s="11">
        <v>15.75</v>
      </c>
      <c r="G3" s="48">
        <f t="shared" ref="G3:G58" si="9">F3/100</f>
        <v>0.1575</v>
      </c>
      <c r="H3" s="11" t="s">
        <v>86</v>
      </c>
      <c r="I3" s="11" t="s">
        <v>21</v>
      </c>
      <c r="J3" s="11"/>
      <c r="K3" s="11" t="str">
        <f t="shared" ref="K3:K58" si="10">IF(LEFT(J3,2)="万能","万能","传统")</f>
        <v>传统</v>
      </c>
      <c r="L3" s="29">
        <f t="shared" ref="L3:L58" si="11">N3+O3</f>
        <v>637280000</v>
      </c>
      <c r="M3" s="12">
        <v>630000000</v>
      </c>
      <c r="N3" s="13">
        <f>M3</f>
        <v>630000000</v>
      </c>
      <c r="O3" s="14">
        <v>7280000</v>
      </c>
      <c r="P3" s="15">
        <v>5.1999999999999998E-2</v>
      </c>
      <c r="Q3" s="16">
        <f>5+1/12</f>
        <v>5.083333333333333</v>
      </c>
      <c r="R3" s="17">
        <v>43142</v>
      </c>
      <c r="S3" s="17">
        <v>44996</v>
      </c>
      <c r="T3" s="11" t="s">
        <v>28</v>
      </c>
      <c r="U3" s="11" t="s">
        <v>23</v>
      </c>
      <c r="V3" s="18"/>
      <c r="W3" s="11" t="s">
        <v>24</v>
      </c>
      <c r="X3" s="11" t="s">
        <v>25</v>
      </c>
      <c r="Y3" s="11" t="s">
        <v>26</v>
      </c>
      <c r="AA3" s="14">
        <f>DATEDIF($AA$1,S3,"m")</f>
        <v>10</v>
      </c>
      <c r="AB3" s="30" t="s">
        <v>41</v>
      </c>
      <c r="AC3" s="19">
        <f>SUM(AD3:XFD3)</f>
        <v>665490000</v>
      </c>
      <c r="AD3" s="20"/>
      <c r="AE3" s="20"/>
      <c r="AF3" s="20"/>
      <c r="AG3" s="20"/>
      <c r="AH3" s="20"/>
      <c r="AI3" s="20"/>
      <c r="AJ3" s="20"/>
      <c r="AK3" s="20"/>
      <c r="AL3" s="20"/>
      <c r="AM3" s="21">
        <f>$M3*$P3</f>
        <v>32760000</v>
      </c>
      <c r="AN3" s="21">
        <f>$M3*(1+$P3/12)</f>
        <v>632730000</v>
      </c>
      <c r="AO3" s="20"/>
      <c r="AP3" s="20"/>
      <c r="AQ3" s="20"/>
    </row>
    <row r="4" spans="1:92" ht="13.5" hidden="1" customHeight="1" x14ac:dyDescent="0.15">
      <c r="A4" s="10">
        <v>3</v>
      </c>
      <c r="B4" s="11" t="s">
        <v>29</v>
      </c>
      <c r="C4" s="11" t="str">
        <f t="shared" si="8"/>
        <v>江苏银行北京分行定期存款</v>
      </c>
      <c r="D4" s="11" t="s">
        <v>106</v>
      </c>
      <c r="E4" s="11" t="s">
        <v>30</v>
      </c>
      <c r="F4" s="11">
        <v>13.42</v>
      </c>
      <c r="G4" s="48">
        <f t="shared" si="9"/>
        <v>0.13419999999999999</v>
      </c>
      <c r="H4" s="11" t="s">
        <v>86</v>
      </c>
      <c r="I4" s="11" t="s">
        <v>21</v>
      </c>
      <c r="J4" s="11"/>
      <c r="K4" s="11" t="str">
        <f t="shared" si="10"/>
        <v>传统</v>
      </c>
      <c r="L4" s="29">
        <f t="shared" si="11"/>
        <v>273382500</v>
      </c>
      <c r="M4" s="12">
        <v>270000000</v>
      </c>
      <c r="N4" s="13">
        <f>M4</f>
        <v>270000000</v>
      </c>
      <c r="O4" s="14">
        <v>3382500</v>
      </c>
      <c r="P4" s="15">
        <v>5.5E-2</v>
      </c>
      <c r="Q4" s="16">
        <v>5.0833333333333304</v>
      </c>
      <c r="R4" s="17">
        <v>43140</v>
      </c>
      <c r="S4" s="17">
        <v>44994</v>
      </c>
      <c r="T4" s="11" t="s">
        <v>28</v>
      </c>
      <c r="U4" s="11" t="s">
        <v>23</v>
      </c>
      <c r="V4" s="18"/>
      <c r="W4" s="11" t="s">
        <v>24</v>
      </c>
      <c r="X4" s="11" t="s">
        <v>25</v>
      </c>
      <c r="Y4" s="11" t="s">
        <v>26</v>
      </c>
      <c r="AA4" s="14">
        <f>DATEDIF($AA$1,S4,"m")</f>
        <v>10</v>
      </c>
      <c r="AB4" s="30" t="s">
        <v>41</v>
      </c>
      <c r="AC4" s="19">
        <f>SUM(AD4:XFD4)</f>
        <v>286087500</v>
      </c>
      <c r="AD4" s="20"/>
      <c r="AE4" s="20"/>
      <c r="AF4" s="20"/>
      <c r="AG4" s="20"/>
      <c r="AH4" s="20"/>
      <c r="AI4" s="20"/>
      <c r="AJ4" s="20"/>
      <c r="AK4" s="20"/>
      <c r="AL4" s="20"/>
      <c r="AM4" s="21">
        <f>$M4*$P4</f>
        <v>14850000</v>
      </c>
      <c r="AN4" s="21">
        <f>$M4*(1+$P4/12)</f>
        <v>271237500</v>
      </c>
      <c r="AO4" s="20"/>
      <c r="AP4" s="20"/>
      <c r="AQ4" s="20"/>
    </row>
    <row r="5" spans="1:92" ht="13.5" hidden="1" customHeight="1" x14ac:dyDescent="0.15">
      <c r="A5" s="10">
        <v>4</v>
      </c>
      <c r="B5" s="11" t="s">
        <v>31</v>
      </c>
      <c r="C5" s="11" t="str">
        <f t="shared" si="8"/>
        <v>广发银行北京大红门支行定期存款</v>
      </c>
      <c r="D5" s="11" t="str">
        <f>LEFT(B5,4)&amp;"股份有限公司"</f>
        <v>广发银行股份有限公司</v>
      </c>
      <c r="E5" s="11" t="s">
        <v>32</v>
      </c>
      <c r="F5" s="11">
        <v>12.28</v>
      </c>
      <c r="G5" s="48">
        <f t="shared" si="9"/>
        <v>0.12279999999999999</v>
      </c>
      <c r="H5" s="11" t="s">
        <v>86</v>
      </c>
      <c r="I5" s="11" t="s">
        <v>21</v>
      </c>
      <c r="J5" s="11"/>
      <c r="K5" s="11" t="str">
        <f t="shared" si="10"/>
        <v>传统</v>
      </c>
      <c r="L5" s="29">
        <f t="shared" si="11"/>
        <v>693036667.90999997</v>
      </c>
      <c r="M5" s="12">
        <v>660000000</v>
      </c>
      <c r="N5" s="13">
        <f t="shared" ref="N5:N6" si="12">M5</f>
        <v>660000000</v>
      </c>
      <c r="O5" s="14">
        <v>33036667.910000008</v>
      </c>
      <c r="P5" s="15">
        <v>5.2999999999999999E-2</v>
      </c>
      <c r="Q5" s="16">
        <f>5+1/12</f>
        <v>5.083333333333333</v>
      </c>
      <c r="R5" s="17">
        <v>43241</v>
      </c>
      <c r="S5" s="17">
        <v>45098</v>
      </c>
      <c r="T5" s="11" t="s">
        <v>28</v>
      </c>
      <c r="U5" s="11" t="s">
        <v>23</v>
      </c>
      <c r="V5" s="18"/>
      <c r="W5" s="11" t="s">
        <v>24</v>
      </c>
      <c r="X5" s="11" t="s">
        <v>25</v>
      </c>
      <c r="Y5" s="11" t="s">
        <v>26</v>
      </c>
      <c r="AA5" s="14">
        <f>DATEDIF($AA$1,S5,"m")</f>
        <v>13</v>
      </c>
      <c r="AB5" s="10" t="s">
        <v>27</v>
      </c>
      <c r="AC5" s="19">
        <f>SUM(AD5:XFD5)</f>
        <v>732875000</v>
      </c>
      <c r="AD5" s="21">
        <f>$M5*$P5</f>
        <v>34980000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1">
        <f>$M5*$P5</f>
        <v>34980000</v>
      </c>
      <c r="AQ5" s="21">
        <f>$M5*(1+$P5/12)</f>
        <v>662915000</v>
      </c>
    </row>
    <row r="6" spans="1:92" ht="13.5" hidden="1" customHeight="1" x14ac:dyDescent="0.15">
      <c r="A6" s="10">
        <v>5</v>
      </c>
      <c r="B6" s="11" t="s">
        <v>31</v>
      </c>
      <c r="C6" s="11" t="str">
        <f t="shared" si="8"/>
        <v>广发银行北京大红门支行定期存款</v>
      </c>
      <c r="D6" s="11" t="str">
        <f t="shared" ref="D6:D11" si="13">LEFT(B6,4)&amp;"股份有限公司"</f>
        <v>广发银行股份有限公司</v>
      </c>
      <c r="E6" s="11" t="s">
        <v>32</v>
      </c>
      <c r="F6" s="11">
        <v>12.28</v>
      </c>
      <c r="G6" s="48">
        <f t="shared" si="9"/>
        <v>0.12279999999999999</v>
      </c>
      <c r="H6" s="11" t="s">
        <v>86</v>
      </c>
      <c r="I6" s="11" t="s">
        <v>21</v>
      </c>
      <c r="J6" s="11"/>
      <c r="K6" s="11" t="str">
        <f t="shared" si="10"/>
        <v>传统</v>
      </c>
      <c r="L6" s="29">
        <f t="shared" si="11"/>
        <v>314972501.24000001</v>
      </c>
      <c r="M6" s="12">
        <v>300000000</v>
      </c>
      <c r="N6" s="13">
        <f t="shared" si="12"/>
        <v>300000000</v>
      </c>
      <c r="O6" s="14">
        <v>14972501.239999998</v>
      </c>
      <c r="P6" s="15">
        <v>5.2999999999999999E-2</v>
      </c>
      <c r="Q6" s="16">
        <f>5+1/12</f>
        <v>5.083333333333333</v>
      </c>
      <c r="R6" s="17">
        <v>43242</v>
      </c>
      <c r="S6" s="17">
        <v>45099</v>
      </c>
      <c r="T6" s="11" t="s">
        <v>28</v>
      </c>
      <c r="U6" s="11" t="s">
        <v>23</v>
      </c>
      <c r="V6" s="18"/>
      <c r="W6" s="11" t="s">
        <v>24</v>
      </c>
      <c r="X6" s="11" t="s">
        <v>25</v>
      </c>
      <c r="Y6" s="11" t="s">
        <v>26</v>
      </c>
      <c r="AA6" s="14">
        <f>DATEDIF($AA$1,S6,"m")</f>
        <v>13</v>
      </c>
      <c r="AB6" s="10" t="s">
        <v>27</v>
      </c>
      <c r="AC6" s="19">
        <f>SUM(AD6:XFD6)</f>
        <v>333125000</v>
      </c>
      <c r="AD6" s="21">
        <f>$M6*$P6</f>
        <v>15900000</v>
      </c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1">
        <f>$M6*$P6</f>
        <v>15900000</v>
      </c>
      <c r="AQ6" s="21">
        <f>$M6*(1+$P6/12)</f>
        <v>301325000</v>
      </c>
    </row>
    <row r="7" spans="1:92" ht="13.5" hidden="1" customHeight="1" x14ac:dyDescent="0.15">
      <c r="A7" s="10">
        <v>6</v>
      </c>
      <c r="B7" s="11" t="s">
        <v>31</v>
      </c>
      <c r="C7" s="11" t="str">
        <f t="shared" si="8"/>
        <v>广发银行北京大红门支行定期存款</v>
      </c>
      <c r="D7" s="11" t="str">
        <f t="shared" si="13"/>
        <v>广发银行股份有限公司</v>
      </c>
      <c r="E7" s="11" t="s">
        <v>32</v>
      </c>
      <c r="F7" s="11">
        <v>12.28</v>
      </c>
      <c r="G7" s="48">
        <f t="shared" si="9"/>
        <v>0.12279999999999999</v>
      </c>
      <c r="H7" s="11" t="s">
        <v>86</v>
      </c>
      <c r="I7" s="11" t="s">
        <v>21</v>
      </c>
      <c r="J7" s="11"/>
      <c r="K7" s="11" t="str">
        <f t="shared" si="10"/>
        <v>传统</v>
      </c>
      <c r="L7" s="29">
        <f t="shared" si="11"/>
        <v>185848334.58000001</v>
      </c>
      <c r="M7" s="12">
        <v>160000000</v>
      </c>
      <c r="N7" s="13">
        <v>160000000</v>
      </c>
      <c r="O7" s="14">
        <v>25848334.580000006</v>
      </c>
      <c r="P7" s="15">
        <v>4.8750000000000002E-2</v>
      </c>
      <c r="Q7" s="16">
        <v>5</v>
      </c>
      <c r="R7" s="17">
        <v>43473</v>
      </c>
      <c r="S7" s="17">
        <v>45299</v>
      </c>
      <c r="T7" s="11" t="s">
        <v>22</v>
      </c>
      <c r="U7" s="11" t="s">
        <v>23</v>
      </c>
      <c r="V7" s="18"/>
      <c r="W7" s="11" t="s">
        <v>24</v>
      </c>
      <c r="X7" s="11" t="s">
        <v>25</v>
      </c>
      <c r="Y7" s="11" t="s">
        <v>26</v>
      </c>
      <c r="AA7" s="14">
        <f>DATEDIF($AA$1,S7,"m")</f>
        <v>20</v>
      </c>
      <c r="AB7" s="10" t="s">
        <v>27</v>
      </c>
      <c r="AC7" s="19">
        <f>SUM(AD7:XFD7)</f>
        <v>173151665.41999999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X7" s="21">
        <f>$M7*(1+$P7*5)-$O7</f>
        <v>173151665.41999999</v>
      </c>
    </row>
    <row r="8" spans="1:92" ht="13.5" hidden="1" customHeight="1" x14ac:dyDescent="0.15">
      <c r="A8" s="10">
        <v>7</v>
      </c>
      <c r="B8" s="11" t="s">
        <v>31</v>
      </c>
      <c r="C8" s="11" t="str">
        <f t="shared" si="8"/>
        <v>广发银行北京大红门支行定期存款</v>
      </c>
      <c r="D8" s="11" t="str">
        <f t="shared" si="13"/>
        <v>广发银行股份有限公司</v>
      </c>
      <c r="E8" s="11" t="s">
        <v>32</v>
      </c>
      <c r="F8" s="11">
        <v>12.28</v>
      </c>
      <c r="G8" s="48">
        <f t="shared" si="9"/>
        <v>0.12279999999999999</v>
      </c>
      <c r="H8" s="11" t="s">
        <v>86</v>
      </c>
      <c r="I8" s="11" t="s">
        <v>21</v>
      </c>
      <c r="J8" s="11"/>
      <c r="K8" s="11" t="str">
        <f t="shared" si="10"/>
        <v>传统</v>
      </c>
      <c r="L8" s="29">
        <f t="shared" si="11"/>
        <v>46424167.909999996</v>
      </c>
      <c r="M8" s="14">
        <v>40000000</v>
      </c>
      <c r="N8" s="21">
        <v>40000000</v>
      </c>
      <c r="O8" s="14">
        <v>6424167.9099999983</v>
      </c>
      <c r="P8" s="15">
        <v>4.8750000000000002E-2</v>
      </c>
      <c r="Q8" s="16">
        <v>5</v>
      </c>
      <c r="R8" s="17">
        <v>43480</v>
      </c>
      <c r="S8" s="17">
        <v>45306</v>
      </c>
      <c r="T8" s="11" t="s">
        <v>22</v>
      </c>
      <c r="U8" s="11" t="s">
        <v>23</v>
      </c>
      <c r="V8" s="18"/>
      <c r="W8" s="11" t="s">
        <v>24</v>
      </c>
      <c r="X8" s="11" t="s">
        <v>25</v>
      </c>
      <c r="Y8" s="11" t="s">
        <v>26</v>
      </c>
      <c r="AA8" s="14">
        <f>DATEDIF($AA$1,S8,"m")</f>
        <v>20</v>
      </c>
      <c r="AB8" s="10" t="s">
        <v>27</v>
      </c>
      <c r="AC8" s="19">
        <f>SUM(AD8:XFD8)</f>
        <v>43325832.090000004</v>
      </c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X8" s="21">
        <f>$M8*(1+$P8*5)-$O8</f>
        <v>43325832.090000004</v>
      </c>
    </row>
    <row r="9" spans="1:92" ht="13.5" hidden="1" customHeight="1" x14ac:dyDescent="0.15">
      <c r="A9" s="10">
        <v>8</v>
      </c>
      <c r="B9" s="11" t="s">
        <v>33</v>
      </c>
      <c r="C9" s="11" t="str">
        <f t="shared" si="8"/>
        <v>渤海银行北京分行定期存款</v>
      </c>
      <c r="D9" s="11" t="str">
        <f t="shared" si="13"/>
        <v>渤海银行股份有限公司</v>
      </c>
      <c r="E9" s="11" t="s">
        <v>32</v>
      </c>
      <c r="F9" s="11">
        <v>12.08</v>
      </c>
      <c r="G9" s="48">
        <f t="shared" si="9"/>
        <v>0.1208</v>
      </c>
      <c r="H9" s="11" t="s">
        <v>86</v>
      </c>
      <c r="I9" s="11" t="s">
        <v>21</v>
      </c>
      <c r="J9" s="11"/>
      <c r="K9" s="11" t="str">
        <f t="shared" si="10"/>
        <v>传统</v>
      </c>
      <c r="L9" s="29">
        <f t="shared" si="11"/>
        <v>231673809.08000001</v>
      </c>
      <c r="M9" s="14">
        <v>220000000</v>
      </c>
      <c r="N9" s="21">
        <v>220000000</v>
      </c>
      <c r="O9" s="14">
        <v>11673809.08</v>
      </c>
      <c r="P9" s="15">
        <v>4.1799999999999997E-2</v>
      </c>
      <c r="Q9" s="16">
        <v>3</v>
      </c>
      <c r="R9" s="17">
        <v>44225</v>
      </c>
      <c r="S9" s="17">
        <v>45320</v>
      </c>
      <c r="T9" s="11" t="s">
        <v>22</v>
      </c>
      <c r="U9" s="11" t="s">
        <v>23</v>
      </c>
      <c r="V9" s="18"/>
      <c r="W9" s="11" t="s">
        <v>24</v>
      </c>
      <c r="X9" s="11" t="s">
        <v>25</v>
      </c>
      <c r="Y9" s="11" t="s">
        <v>26</v>
      </c>
      <c r="AA9" s="14">
        <f>DATEDIF($AA$1,S9,"m")</f>
        <v>20</v>
      </c>
      <c r="AB9" s="10" t="s">
        <v>27</v>
      </c>
      <c r="AC9" s="19">
        <f>SUM(AD9:XFD9)</f>
        <v>235914190.91999999</v>
      </c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X9" s="21">
        <f>$M9*(1+$P9*3)-$O9</f>
        <v>235914190.91999999</v>
      </c>
    </row>
    <row r="10" spans="1:92" ht="13.5" hidden="1" customHeight="1" x14ac:dyDescent="0.15">
      <c r="A10" s="10">
        <v>9</v>
      </c>
      <c r="B10" s="11" t="s">
        <v>33</v>
      </c>
      <c r="C10" s="11" t="str">
        <f t="shared" si="8"/>
        <v>渤海银行北京分行定期存款</v>
      </c>
      <c r="D10" s="11" t="str">
        <f t="shared" si="13"/>
        <v>渤海银行股份有限公司</v>
      </c>
      <c r="E10" s="11" t="s">
        <v>32</v>
      </c>
      <c r="F10" s="11">
        <v>12.08</v>
      </c>
      <c r="G10" s="48">
        <f t="shared" si="9"/>
        <v>0.1208</v>
      </c>
      <c r="H10" s="11" t="s">
        <v>86</v>
      </c>
      <c r="I10" s="11" t="s">
        <v>21</v>
      </c>
      <c r="J10" s="11"/>
      <c r="K10" s="11" t="str">
        <f t="shared" si="10"/>
        <v>传统</v>
      </c>
      <c r="L10" s="29">
        <f t="shared" si="11"/>
        <v>63135001.5</v>
      </c>
      <c r="M10" s="14">
        <v>60000000</v>
      </c>
      <c r="N10" s="21">
        <v>60000000</v>
      </c>
      <c r="O10" s="14">
        <v>3135001.5</v>
      </c>
      <c r="P10" s="15">
        <v>4.1799999999999997E-2</v>
      </c>
      <c r="Q10" s="16">
        <v>3</v>
      </c>
      <c r="R10" s="17">
        <v>44232</v>
      </c>
      <c r="S10" s="17">
        <v>45327</v>
      </c>
      <c r="T10" s="11" t="s">
        <v>22</v>
      </c>
      <c r="U10" s="11" t="s">
        <v>23</v>
      </c>
      <c r="V10" s="18"/>
      <c r="W10" s="11" t="s">
        <v>24</v>
      </c>
      <c r="X10" s="11" t="s">
        <v>25</v>
      </c>
      <c r="Y10" s="11" t="s">
        <v>26</v>
      </c>
      <c r="AA10" s="14">
        <f>DATEDIF($AA$1,S10,"m")</f>
        <v>21</v>
      </c>
      <c r="AB10" s="10" t="s">
        <v>27</v>
      </c>
      <c r="AC10" s="19">
        <f>SUM(AD10:XFD10)</f>
        <v>64388998.5</v>
      </c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X10" s="21"/>
      <c r="AY10" s="21">
        <f>$M10*(1+$P10*3)-$O10</f>
        <v>64388998.5</v>
      </c>
    </row>
    <row r="11" spans="1:92" ht="13.5" hidden="1" customHeight="1" x14ac:dyDescent="0.15">
      <c r="A11" s="10">
        <v>10</v>
      </c>
      <c r="B11" s="11" t="s">
        <v>33</v>
      </c>
      <c r="C11" s="11" t="str">
        <f t="shared" si="8"/>
        <v>渤海银行北京分行定期存款</v>
      </c>
      <c r="D11" s="11" t="str">
        <f t="shared" si="13"/>
        <v>渤海银行股份有限公司</v>
      </c>
      <c r="E11" s="11" t="s">
        <v>32</v>
      </c>
      <c r="F11" s="11">
        <v>12.08</v>
      </c>
      <c r="G11" s="48">
        <f t="shared" si="9"/>
        <v>0.1208</v>
      </c>
      <c r="H11" s="11" t="s">
        <v>86</v>
      </c>
      <c r="I11" s="11" t="s">
        <v>21</v>
      </c>
      <c r="J11" s="11"/>
      <c r="K11" s="11" t="str">
        <f t="shared" si="10"/>
        <v>传统</v>
      </c>
      <c r="L11" s="29">
        <f t="shared" si="11"/>
        <v>207941999.24000001</v>
      </c>
      <c r="M11" s="14">
        <v>200000000</v>
      </c>
      <c r="N11" s="21">
        <v>200000000</v>
      </c>
      <c r="O11" s="14">
        <v>7941999.2400000002</v>
      </c>
      <c r="P11" s="15">
        <v>4.1799999999999997E-2</v>
      </c>
      <c r="Q11" s="16">
        <v>3</v>
      </c>
      <c r="R11" s="17">
        <v>44340</v>
      </c>
      <c r="S11" s="17">
        <v>45436</v>
      </c>
      <c r="T11" s="18" t="s">
        <v>22</v>
      </c>
      <c r="U11" s="18" t="s">
        <v>23</v>
      </c>
      <c r="V11" s="18"/>
      <c r="W11" s="18" t="s">
        <v>24</v>
      </c>
      <c r="X11" s="18" t="s">
        <v>25</v>
      </c>
      <c r="Y11" s="18" t="s">
        <v>26</v>
      </c>
      <c r="AA11" s="14">
        <f>DATEDIF($AA$1,S11,"m")</f>
        <v>24</v>
      </c>
      <c r="AB11" s="10" t="s">
        <v>27</v>
      </c>
      <c r="AC11" s="19">
        <f>SUM(AD11:XFD11)</f>
        <v>217138000.75999999</v>
      </c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X11" s="21"/>
      <c r="AY11" s="21"/>
      <c r="BB11" s="23">
        <f>$M$11*(1+$P$11*3)-$O$11</f>
        <v>217138000.75999999</v>
      </c>
    </row>
    <row r="12" spans="1:92" ht="13.5" hidden="1" customHeight="1" x14ac:dyDescent="0.15">
      <c r="A12" s="10">
        <v>11</v>
      </c>
      <c r="B12" s="11" t="s">
        <v>34</v>
      </c>
      <c r="C12" s="11" t="str">
        <f t="shared" si="8"/>
        <v>中国民生银行天津分行定期存款</v>
      </c>
      <c r="D12" s="11" t="str">
        <f t="shared" ref="D12:D13" si="14">LEFT(B12,6)&amp;"股份有限公司"</f>
        <v>中国民生银行股份有限公司</v>
      </c>
      <c r="E12" s="11" t="s">
        <v>77</v>
      </c>
      <c r="F12" s="11">
        <v>13.45</v>
      </c>
      <c r="G12" s="48">
        <f t="shared" si="9"/>
        <v>0.13449999999999998</v>
      </c>
      <c r="H12" s="11" t="s">
        <v>86</v>
      </c>
      <c r="I12" s="11" t="s">
        <v>21</v>
      </c>
      <c r="J12" s="11"/>
      <c r="K12" s="11" t="str">
        <f t="shared" si="10"/>
        <v>传统</v>
      </c>
      <c r="L12" s="29">
        <f t="shared" si="11"/>
        <v>92503478.120000005</v>
      </c>
      <c r="M12" s="14">
        <v>90000000</v>
      </c>
      <c r="N12" s="21">
        <v>90000000</v>
      </c>
      <c r="O12" s="14">
        <v>2503478.12</v>
      </c>
      <c r="P12" s="15">
        <v>3.5499999999999997E-2</v>
      </c>
      <c r="Q12" s="16">
        <v>3</v>
      </c>
      <c r="R12" s="17">
        <v>44396</v>
      </c>
      <c r="S12" s="17">
        <v>45492</v>
      </c>
      <c r="T12" s="11" t="s">
        <v>22</v>
      </c>
      <c r="U12" s="11" t="s">
        <v>23</v>
      </c>
      <c r="V12" s="18"/>
      <c r="W12" s="11" t="s">
        <v>24</v>
      </c>
      <c r="X12" s="11" t="s">
        <v>25</v>
      </c>
      <c r="Y12" s="11" t="s">
        <v>26</v>
      </c>
      <c r="AA12" s="14">
        <f>DATEDIF($AA$1,S12,"m")</f>
        <v>26</v>
      </c>
      <c r="AB12" s="10" t="s">
        <v>27</v>
      </c>
      <c r="AC12" s="19">
        <f>SUM(AD12:XFD12)</f>
        <v>97081521.879999995</v>
      </c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X12" s="21"/>
      <c r="AY12" s="21"/>
      <c r="BB12" s="23"/>
      <c r="BD12" s="23">
        <f>$M$12*(1+$P$12*3)-$O$12</f>
        <v>97081521.879999995</v>
      </c>
    </row>
    <row r="13" spans="1:92" ht="13.5" hidden="1" customHeight="1" x14ac:dyDescent="0.15">
      <c r="A13" s="10">
        <v>12</v>
      </c>
      <c r="B13" s="11" t="s">
        <v>34</v>
      </c>
      <c r="C13" s="11" t="str">
        <f t="shared" si="8"/>
        <v>中国民生银行天津分行定期存款</v>
      </c>
      <c r="D13" s="11" t="str">
        <f t="shared" si="14"/>
        <v>中国民生银行股份有限公司</v>
      </c>
      <c r="E13" s="11" t="s">
        <v>77</v>
      </c>
      <c r="F13" s="11">
        <v>13.45</v>
      </c>
      <c r="G13" s="48">
        <f t="shared" si="9"/>
        <v>0.13449999999999998</v>
      </c>
      <c r="H13" s="11" t="s">
        <v>86</v>
      </c>
      <c r="I13" s="11" t="s">
        <v>21</v>
      </c>
      <c r="J13" s="11"/>
      <c r="K13" s="11" t="str">
        <f t="shared" si="10"/>
        <v>传统</v>
      </c>
      <c r="L13" s="29">
        <f t="shared" si="11"/>
        <v>51385957.850000001</v>
      </c>
      <c r="M13" s="14">
        <v>50000000</v>
      </c>
      <c r="N13" s="21">
        <v>50000000</v>
      </c>
      <c r="O13" s="14">
        <v>1385957.85</v>
      </c>
      <c r="P13" s="15">
        <v>3.5499999999999997E-2</v>
      </c>
      <c r="Q13" s="16">
        <v>3</v>
      </c>
      <c r="R13" s="17">
        <v>44397</v>
      </c>
      <c r="S13" s="17">
        <v>45493</v>
      </c>
      <c r="T13" s="11" t="s">
        <v>22</v>
      </c>
      <c r="U13" s="11" t="s">
        <v>23</v>
      </c>
      <c r="V13" s="18"/>
      <c r="W13" s="11" t="s">
        <v>24</v>
      </c>
      <c r="X13" s="11" t="s">
        <v>25</v>
      </c>
      <c r="Y13" s="11" t="s">
        <v>26</v>
      </c>
      <c r="AA13" s="14">
        <f>DATEDIF($AA$1,S13,"m")</f>
        <v>26</v>
      </c>
      <c r="AB13" s="10" t="s">
        <v>27</v>
      </c>
      <c r="AC13" s="19">
        <f>SUM(AD13:XFD13)</f>
        <v>53939042.149999999</v>
      </c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X13" s="21"/>
      <c r="AY13" s="21"/>
      <c r="BB13" s="23"/>
      <c r="BD13" s="23">
        <f>$M$13*(1+$P$13*3)-$O$13</f>
        <v>53939042.149999999</v>
      </c>
    </row>
    <row r="14" spans="1:92" ht="13.5" hidden="1" customHeight="1" x14ac:dyDescent="0.15">
      <c r="A14" s="10">
        <v>13</v>
      </c>
      <c r="B14" s="11" t="s">
        <v>88</v>
      </c>
      <c r="C14" s="11" t="str">
        <f t="shared" si="8"/>
        <v>成都农商行营业部定期存款</v>
      </c>
      <c r="D14" s="11" t="s">
        <v>103</v>
      </c>
      <c r="E14" s="11" t="s">
        <v>78</v>
      </c>
      <c r="F14" s="11">
        <v>14.32</v>
      </c>
      <c r="G14" s="48">
        <f t="shared" si="9"/>
        <v>0.14319999999999999</v>
      </c>
      <c r="H14" s="11" t="s">
        <v>86</v>
      </c>
      <c r="I14" s="11" t="s">
        <v>21</v>
      </c>
      <c r="J14" s="11" t="s">
        <v>36</v>
      </c>
      <c r="K14" s="11" t="str">
        <f t="shared" si="10"/>
        <v>万能</v>
      </c>
      <c r="L14" s="29">
        <f t="shared" si="11"/>
        <v>661783508.08000004</v>
      </c>
      <c r="M14" s="12">
        <v>654000000</v>
      </c>
      <c r="N14" s="13">
        <f t="shared" ref="N14:N44" si="15">M14</f>
        <v>654000000</v>
      </c>
      <c r="O14" s="14">
        <v>7783508.0799999963</v>
      </c>
      <c r="P14" s="15">
        <v>5.2249999999999998E-2</v>
      </c>
      <c r="Q14" s="16">
        <f t="shared" ref="Q14:Q27" si="16">5+1/12</f>
        <v>5.083333333333333</v>
      </c>
      <c r="R14" s="17">
        <v>43140</v>
      </c>
      <c r="S14" s="17">
        <v>44994</v>
      </c>
      <c r="T14" s="11" t="s">
        <v>28</v>
      </c>
      <c r="U14" s="11" t="s">
        <v>23</v>
      </c>
      <c r="V14" s="18"/>
      <c r="W14" s="11" t="s">
        <v>24</v>
      </c>
      <c r="X14" s="11" t="s">
        <v>25</v>
      </c>
      <c r="Y14" s="11" t="s">
        <v>26</v>
      </c>
      <c r="AA14" s="14">
        <f>DATEDIF($AA$1,S14,"m")</f>
        <v>10</v>
      </c>
      <c r="AB14" s="30" t="s">
        <v>41</v>
      </c>
      <c r="AC14" s="19">
        <f>SUM(AD14:XFD14)</f>
        <v>691019125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1">
        <f>$M14*$P14</f>
        <v>34171500</v>
      </c>
      <c r="AN14" s="21">
        <f>$M14*$P14/12+$M14</f>
        <v>656847625</v>
      </c>
      <c r="AO14" s="20"/>
      <c r="AP14" s="20"/>
      <c r="AQ14" s="20"/>
    </row>
    <row r="15" spans="1:92" ht="13.5" hidden="1" customHeight="1" x14ac:dyDescent="0.15">
      <c r="A15" s="10">
        <v>14</v>
      </c>
      <c r="B15" s="11" t="s">
        <v>35</v>
      </c>
      <c r="C15" s="11" t="str">
        <f t="shared" si="8"/>
        <v>成都农商行营业部定期存款</v>
      </c>
      <c r="D15" s="11" t="s">
        <v>103</v>
      </c>
      <c r="E15" s="11" t="s">
        <v>78</v>
      </c>
      <c r="F15" s="11">
        <v>14.32</v>
      </c>
      <c r="G15" s="48">
        <f t="shared" si="9"/>
        <v>0.14319999999999999</v>
      </c>
      <c r="H15" s="11" t="s">
        <v>86</v>
      </c>
      <c r="I15" s="11" t="s">
        <v>21</v>
      </c>
      <c r="J15" s="11" t="s">
        <v>37</v>
      </c>
      <c r="K15" s="11" t="str">
        <f t="shared" si="10"/>
        <v>万能</v>
      </c>
      <c r="L15" s="29">
        <f t="shared" si="11"/>
        <v>76849353.099999994</v>
      </c>
      <c r="M15" s="12">
        <v>76000000</v>
      </c>
      <c r="N15" s="13">
        <f t="shared" si="15"/>
        <v>76000000</v>
      </c>
      <c r="O15" s="14">
        <v>849353.09999999974</v>
      </c>
      <c r="P15" s="15">
        <v>5.2249999999999998E-2</v>
      </c>
      <c r="Q15" s="16">
        <f t="shared" si="16"/>
        <v>5.083333333333333</v>
      </c>
      <c r="R15" s="17">
        <v>43145</v>
      </c>
      <c r="S15" s="17">
        <v>44999</v>
      </c>
      <c r="T15" s="11" t="s">
        <v>28</v>
      </c>
      <c r="U15" s="11" t="s">
        <v>23</v>
      </c>
      <c r="V15" s="18"/>
      <c r="W15" s="11" t="s">
        <v>24</v>
      </c>
      <c r="X15" s="11" t="s">
        <v>25</v>
      </c>
      <c r="Y15" s="11" t="s">
        <v>26</v>
      </c>
      <c r="AA15" s="14">
        <f>DATEDIF($AA$1,S15,"m")</f>
        <v>10</v>
      </c>
      <c r="AB15" s="30" t="s">
        <v>41</v>
      </c>
      <c r="AC15" s="19">
        <f>SUM(AD15:XFD15)</f>
        <v>80301916.666666672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1">
        <f>$M15*$P15</f>
        <v>3971000</v>
      </c>
      <c r="AN15" s="21">
        <f>$M15*$P15/12+$M15</f>
        <v>76330916.666666672</v>
      </c>
      <c r="AO15" s="20"/>
      <c r="AP15" s="20"/>
      <c r="AQ15" s="20"/>
    </row>
    <row r="16" spans="1:92" ht="13.5" hidden="1" customHeight="1" x14ac:dyDescent="0.15">
      <c r="A16" s="10">
        <v>15</v>
      </c>
      <c r="B16" s="11" t="s">
        <v>35</v>
      </c>
      <c r="C16" s="11" t="str">
        <f t="shared" si="8"/>
        <v>成都农商行营业部定期存款</v>
      </c>
      <c r="D16" s="11" t="s">
        <v>103</v>
      </c>
      <c r="E16" s="11" t="s">
        <v>78</v>
      </c>
      <c r="F16" s="11">
        <v>14.32</v>
      </c>
      <c r="G16" s="48">
        <f t="shared" si="9"/>
        <v>0.14319999999999999</v>
      </c>
      <c r="H16" s="11" t="s">
        <v>86</v>
      </c>
      <c r="I16" s="11" t="s">
        <v>21</v>
      </c>
      <c r="J16" s="11" t="s">
        <v>36</v>
      </c>
      <c r="K16" s="11" t="str">
        <f t="shared" si="10"/>
        <v>万能</v>
      </c>
      <c r="L16" s="29">
        <f t="shared" si="11"/>
        <v>1412801249.74</v>
      </c>
      <c r="M16" s="12">
        <v>1400000000</v>
      </c>
      <c r="N16" s="13">
        <f t="shared" si="15"/>
        <v>1400000000</v>
      </c>
      <c r="O16" s="14">
        <v>12801249.739999998</v>
      </c>
      <c r="P16" s="15">
        <v>5.2249999999999998E-2</v>
      </c>
      <c r="Q16" s="16">
        <f t="shared" si="16"/>
        <v>5.083333333333333</v>
      </c>
      <c r="R16" s="17">
        <v>43159</v>
      </c>
      <c r="S16" s="17">
        <v>45013</v>
      </c>
      <c r="T16" s="11" t="s">
        <v>28</v>
      </c>
      <c r="U16" s="11" t="s">
        <v>23</v>
      </c>
      <c r="V16" s="18"/>
      <c r="W16" s="11" t="s">
        <v>24</v>
      </c>
      <c r="X16" s="11" t="s">
        <v>25</v>
      </c>
      <c r="Y16" s="11" t="s">
        <v>26</v>
      </c>
      <c r="AA16" s="14">
        <f>DATEDIF($AA$1,S16,"m")</f>
        <v>10</v>
      </c>
      <c r="AB16" s="30" t="s">
        <v>41</v>
      </c>
      <c r="AC16" s="19">
        <f>SUM(AD16:XFD16)</f>
        <v>1479245833.3333333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1">
        <f>$M16*$P16</f>
        <v>73150000</v>
      </c>
      <c r="AN16" s="21">
        <f>$M16*$P16/12+$M16</f>
        <v>1406095833.3333333</v>
      </c>
      <c r="AO16" s="20"/>
      <c r="AP16" s="20"/>
      <c r="AQ16" s="20"/>
    </row>
    <row r="17" spans="1:68" ht="13.5" hidden="1" customHeight="1" x14ac:dyDescent="0.15">
      <c r="A17" s="10">
        <v>16</v>
      </c>
      <c r="B17" s="11" t="s">
        <v>35</v>
      </c>
      <c r="C17" s="11" t="str">
        <f t="shared" si="8"/>
        <v>成都农商行营业部定期存款</v>
      </c>
      <c r="D17" s="11" t="s">
        <v>103</v>
      </c>
      <c r="E17" s="11" t="s">
        <v>78</v>
      </c>
      <c r="F17" s="11">
        <v>14.32</v>
      </c>
      <c r="G17" s="48">
        <f t="shared" si="9"/>
        <v>0.14319999999999999</v>
      </c>
      <c r="H17" s="11" t="s">
        <v>86</v>
      </c>
      <c r="I17" s="11" t="s">
        <v>21</v>
      </c>
      <c r="J17" s="11" t="s">
        <v>36</v>
      </c>
      <c r="K17" s="11" t="str">
        <f t="shared" si="10"/>
        <v>万能</v>
      </c>
      <c r="L17" s="29">
        <f t="shared" si="11"/>
        <v>302351250.17000002</v>
      </c>
      <c r="M17" s="12">
        <v>300000000</v>
      </c>
      <c r="N17" s="13">
        <f t="shared" si="15"/>
        <v>300000000</v>
      </c>
      <c r="O17" s="14">
        <v>2351250.17</v>
      </c>
      <c r="P17" s="15">
        <v>5.2249999999999998E-2</v>
      </c>
      <c r="Q17" s="16">
        <f t="shared" si="16"/>
        <v>5.083333333333333</v>
      </c>
      <c r="R17" s="17">
        <v>43166</v>
      </c>
      <c r="S17" s="17">
        <v>45023</v>
      </c>
      <c r="T17" s="11" t="s">
        <v>28</v>
      </c>
      <c r="U17" s="11" t="s">
        <v>23</v>
      </c>
      <c r="V17" s="18"/>
      <c r="W17" s="11" t="s">
        <v>24</v>
      </c>
      <c r="X17" s="11" t="s">
        <v>25</v>
      </c>
      <c r="Y17" s="11" t="s">
        <v>26</v>
      </c>
      <c r="AA17" s="14">
        <f>DATEDIF($AA$1,S17,"m")</f>
        <v>11</v>
      </c>
      <c r="AB17" s="30" t="s">
        <v>41</v>
      </c>
      <c r="AC17" s="19">
        <f>SUM(AD17:XFD17)</f>
        <v>316981250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>
        <f>$M17*$P17</f>
        <v>15675000</v>
      </c>
      <c r="AO17" s="21">
        <f>$M17*$P17/12+$M17</f>
        <v>301306250</v>
      </c>
      <c r="AP17" s="20"/>
      <c r="AQ17" s="20"/>
    </row>
    <row r="18" spans="1:68" ht="13.5" hidden="1" customHeight="1" x14ac:dyDescent="0.15">
      <c r="A18" s="10">
        <v>17</v>
      </c>
      <c r="B18" s="11" t="s">
        <v>35</v>
      </c>
      <c r="C18" s="11" t="str">
        <f t="shared" si="8"/>
        <v>成都农商行营业部定期存款</v>
      </c>
      <c r="D18" s="11" t="s">
        <v>103</v>
      </c>
      <c r="E18" s="11" t="s">
        <v>78</v>
      </c>
      <c r="F18" s="11">
        <v>14.32</v>
      </c>
      <c r="G18" s="48">
        <f t="shared" si="9"/>
        <v>0.14319999999999999</v>
      </c>
      <c r="H18" s="11" t="s">
        <v>86</v>
      </c>
      <c r="I18" s="11" t="s">
        <v>21</v>
      </c>
      <c r="J18" s="11" t="s">
        <v>38</v>
      </c>
      <c r="K18" s="11" t="str">
        <f t="shared" si="10"/>
        <v>传统</v>
      </c>
      <c r="L18" s="29">
        <f t="shared" si="11"/>
        <v>302351250.18000001</v>
      </c>
      <c r="M18" s="12">
        <v>300000000</v>
      </c>
      <c r="N18" s="13">
        <f t="shared" si="15"/>
        <v>300000000</v>
      </c>
      <c r="O18" s="14">
        <v>2351250.1800000002</v>
      </c>
      <c r="P18" s="15">
        <v>5.2249999999999998E-2</v>
      </c>
      <c r="Q18" s="16">
        <f t="shared" si="16"/>
        <v>5.083333333333333</v>
      </c>
      <c r="R18" s="17">
        <v>43166</v>
      </c>
      <c r="S18" s="17">
        <v>45023</v>
      </c>
      <c r="T18" s="11" t="s">
        <v>28</v>
      </c>
      <c r="U18" s="11" t="s">
        <v>23</v>
      </c>
      <c r="V18" s="18"/>
      <c r="W18" s="11" t="s">
        <v>24</v>
      </c>
      <c r="X18" s="11" t="s">
        <v>25</v>
      </c>
      <c r="Y18" s="11" t="s">
        <v>26</v>
      </c>
      <c r="AA18" s="14">
        <f>DATEDIF($AA$1,S18,"m")</f>
        <v>11</v>
      </c>
      <c r="AB18" s="30" t="s">
        <v>41</v>
      </c>
      <c r="AC18" s="19">
        <f>SUM(AD18:XFD18)</f>
        <v>316981250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>
        <f>$M18*$P18</f>
        <v>15675000</v>
      </c>
      <c r="AO18" s="21">
        <f>$M18*$P18/12+$M18</f>
        <v>301306250</v>
      </c>
      <c r="AP18" s="20"/>
      <c r="AQ18" s="20"/>
    </row>
    <row r="19" spans="1:68" s="36" customFormat="1" ht="13.5" hidden="1" customHeight="1" x14ac:dyDescent="0.15">
      <c r="A19" s="10">
        <v>18</v>
      </c>
      <c r="B19" s="31" t="s">
        <v>35</v>
      </c>
      <c r="C19" s="11" t="str">
        <f t="shared" si="8"/>
        <v>成都农商行营业部定期存款</v>
      </c>
      <c r="D19" s="11" t="s">
        <v>103</v>
      </c>
      <c r="E19" s="11" t="s">
        <v>78</v>
      </c>
      <c r="F19" s="11">
        <v>14.32</v>
      </c>
      <c r="G19" s="48">
        <f t="shared" si="9"/>
        <v>0.14319999999999999</v>
      </c>
      <c r="H19" s="31" t="s">
        <v>86</v>
      </c>
      <c r="I19" s="31" t="s">
        <v>21</v>
      </c>
      <c r="J19" s="31" t="s">
        <v>36</v>
      </c>
      <c r="K19" s="11" t="str">
        <f t="shared" si="10"/>
        <v>万能</v>
      </c>
      <c r="L19" s="29">
        <f t="shared" si="11"/>
        <v>181410750</v>
      </c>
      <c r="M19" s="14">
        <v>180000000</v>
      </c>
      <c r="N19" s="21">
        <f t="shared" si="15"/>
        <v>180000000</v>
      </c>
      <c r="O19" s="14">
        <v>1410750</v>
      </c>
      <c r="P19" s="32">
        <v>5.2249999999999998E-2</v>
      </c>
      <c r="Q19" s="33">
        <f t="shared" si="16"/>
        <v>5.083333333333333</v>
      </c>
      <c r="R19" s="34">
        <v>43166</v>
      </c>
      <c r="S19" s="34">
        <v>45023</v>
      </c>
      <c r="T19" s="31" t="s">
        <v>28</v>
      </c>
      <c r="U19" s="31" t="s">
        <v>23</v>
      </c>
      <c r="V19" s="35"/>
      <c r="W19" s="31" t="s">
        <v>24</v>
      </c>
      <c r="X19" s="31" t="s">
        <v>25</v>
      </c>
      <c r="Y19" s="31" t="s">
        <v>26</v>
      </c>
      <c r="AA19" s="14">
        <f>DATEDIF($AA$1,S19,"m")</f>
        <v>11</v>
      </c>
      <c r="AB19" s="30" t="s">
        <v>41</v>
      </c>
      <c r="AC19" s="19">
        <f>SUM(AD19:XFD19)</f>
        <v>190188750</v>
      </c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1">
        <f>$M19*$P19</f>
        <v>9405000</v>
      </c>
      <c r="AO19" s="21">
        <f>$M19*$P19/12+$M19</f>
        <v>180783750</v>
      </c>
      <c r="AP19" s="22"/>
      <c r="AQ19" s="22"/>
    </row>
    <row r="20" spans="1:68" s="36" customFormat="1" ht="13.5" hidden="1" customHeight="1" x14ac:dyDescent="0.15">
      <c r="A20" s="10">
        <v>19</v>
      </c>
      <c r="B20" s="31" t="s">
        <v>35</v>
      </c>
      <c r="C20" s="11" t="str">
        <f t="shared" si="8"/>
        <v>成都农商行营业部定期存款</v>
      </c>
      <c r="D20" s="11" t="s">
        <v>103</v>
      </c>
      <c r="E20" s="11" t="s">
        <v>78</v>
      </c>
      <c r="F20" s="11">
        <v>14.32</v>
      </c>
      <c r="G20" s="48">
        <f t="shared" si="9"/>
        <v>0.14319999999999999</v>
      </c>
      <c r="H20" s="31" t="s">
        <v>86</v>
      </c>
      <c r="I20" s="31" t="s">
        <v>21</v>
      </c>
      <c r="J20" s="31" t="s">
        <v>39</v>
      </c>
      <c r="K20" s="11" t="str">
        <f t="shared" si="10"/>
        <v>传统</v>
      </c>
      <c r="L20" s="29">
        <f t="shared" si="11"/>
        <v>30230771.010000002</v>
      </c>
      <c r="M20" s="14">
        <v>30000000</v>
      </c>
      <c r="N20" s="21">
        <f t="shared" si="15"/>
        <v>30000000</v>
      </c>
      <c r="O20" s="14">
        <v>230771.01000000039</v>
      </c>
      <c r="P20" s="32">
        <v>5.2249999999999998E-2</v>
      </c>
      <c r="Q20" s="33">
        <f t="shared" si="16"/>
        <v>5.083333333333333</v>
      </c>
      <c r="R20" s="34">
        <v>43167</v>
      </c>
      <c r="S20" s="34">
        <v>45024</v>
      </c>
      <c r="T20" s="31" t="s">
        <v>28</v>
      </c>
      <c r="U20" s="31" t="s">
        <v>23</v>
      </c>
      <c r="V20" s="35"/>
      <c r="W20" s="31" t="s">
        <v>24</v>
      </c>
      <c r="X20" s="31" t="s">
        <v>25</v>
      </c>
      <c r="Y20" s="31" t="s">
        <v>26</v>
      </c>
      <c r="AA20" s="14">
        <f>DATEDIF($AA$1,S20,"m")</f>
        <v>11</v>
      </c>
      <c r="AB20" s="30" t="s">
        <v>41</v>
      </c>
      <c r="AC20" s="19">
        <f>SUM(AD20:XFD20)</f>
        <v>31698125</v>
      </c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1">
        <f>$M20*$P20</f>
        <v>1567500</v>
      </c>
      <c r="AO20" s="21">
        <f>$M20*$P20/12+$M20</f>
        <v>30130625</v>
      </c>
      <c r="AP20" s="22"/>
      <c r="AQ20" s="22"/>
    </row>
    <row r="21" spans="1:68" s="36" customFormat="1" ht="13.5" hidden="1" customHeight="1" x14ac:dyDescent="0.15">
      <c r="A21" s="10">
        <v>20</v>
      </c>
      <c r="B21" s="31" t="s">
        <v>35</v>
      </c>
      <c r="C21" s="11" t="str">
        <f t="shared" si="8"/>
        <v>成都农商行营业部定期存款</v>
      </c>
      <c r="D21" s="11" t="s">
        <v>103</v>
      </c>
      <c r="E21" s="11" t="s">
        <v>78</v>
      </c>
      <c r="F21" s="11">
        <v>14.32</v>
      </c>
      <c r="G21" s="48">
        <f t="shared" si="9"/>
        <v>0.14319999999999999</v>
      </c>
      <c r="H21" s="31" t="s">
        <v>86</v>
      </c>
      <c r="I21" s="31" t="s">
        <v>21</v>
      </c>
      <c r="J21" s="31" t="s">
        <v>38</v>
      </c>
      <c r="K21" s="11" t="str">
        <f t="shared" si="10"/>
        <v>传统</v>
      </c>
      <c r="L21" s="29">
        <f t="shared" si="11"/>
        <v>301436875.11000001</v>
      </c>
      <c r="M21" s="14">
        <v>300000000</v>
      </c>
      <c r="N21" s="21">
        <f t="shared" si="15"/>
        <v>300000000</v>
      </c>
      <c r="O21" s="14">
        <v>1436875.1099999999</v>
      </c>
      <c r="P21" s="32">
        <v>5.2249999999999998E-2</v>
      </c>
      <c r="Q21" s="33">
        <f t="shared" si="16"/>
        <v>5.083333333333333</v>
      </c>
      <c r="R21" s="34">
        <v>43187</v>
      </c>
      <c r="S21" s="34">
        <v>45044</v>
      </c>
      <c r="T21" s="31" t="s">
        <v>28</v>
      </c>
      <c r="U21" s="31" t="s">
        <v>23</v>
      </c>
      <c r="V21" s="35"/>
      <c r="W21" s="31" t="s">
        <v>24</v>
      </c>
      <c r="X21" s="31" t="s">
        <v>25</v>
      </c>
      <c r="Y21" s="31" t="s">
        <v>26</v>
      </c>
      <c r="AA21" s="14">
        <f>DATEDIF($AA$1,S21,"m")</f>
        <v>11</v>
      </c>
      <c r="AB21" s="30" t="s">
        <v>41</v>
      </c>
      <c r="AC21" s="19">
        <f>SUM(AD21:XFD21)</f>
        <v>316981250</v>
      </c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1">
        <f>$M21*$P21</f>
        <v>15675000</v>
      </c>
      <c r="AO21" s="21">
        <f>$M21*$P21/12+$M21</f>
        <v>301306250</v>
      </c>
      <c r="AP21" s="22"/>
      <c r="AQ21" s="22"/>
    </row>
    <row r="22" spans="1:68" s="36" customFormat="1" ht="13.5" hidden="1" customHeight="1" x14ac:dyDescent="0.15">
      <c r="A22" s="10">
        <v>21</v>
      </c>
      <c r="B22" s="31" t="s">
        <v>35</v>
      </c>
      <c r="C22" s="11" t="str">
        <f t="shared" si="8"/>
        <v>成都农商行营业部定期存款</v>
      </c>
      <c r="D22" s="11" t="s">
        <v>103</v>
      </c>
      <c r="E22" s="11" t="s">
        <v>78</v>
      </c>
      <c r="F22" s="11">
        <v>14.32</v>
      </c>
      <c r="G22" s="48">
        <f t="shared" si="9"/>
        <v>0.14319999999999999</v>
      </c>
      <c r="H22" s="31" t="s">
        <v>86</v>
      </c>
      <c r="I22" s="31" t="s">
        <v>21</v>
      </c>
      <c r="J22" s="31" t="s">
        <v>38</v>
      </c>
      <c r="K22" s="11" t="str">
        <f t="shared" si="10"/>
        <v>传统</v>
      </c>
      <c r="L22" s="29">
        <f t="shared" si="11"/>
        <v>301436875.11000001</v>
      </c>
      <c r="M22" s="14">
        <v>300000000</v>
      </c>
      <c r="N22" s="21">
        <f t="shared" si="15"/>
        <v>300000000</v>
      </c>
      <c r="O22" s="14">
        <v>1436875.1099999999</v>
      </c>
      <c r="P22" s="32">
        <v>5.2249999999999998E-2</v>
      </c>
      <c r="Q22" s="33">
        <f t="shared" si="16"/>
        <v>5.083333333333333</v>
      </c>
      <c r="R22" s="34">
        <v>43187</v>
      </c>
      <c r="S22" s="34">
        <v>45044</v>
      </c>
      <c r="T22" s="31" t="s">
        <v>28</v>
      </c>
      <c r="U22" s="31" t="s">
        <v>23</v>
      </c>
      <c r="V22" s="35"/>
      <c r="W22" s="31" t="s">
        <v>24</v>
      </c>
      <c r="X22" s="31" t="s">
        <v>25</v>
      </c>
      <c r="Y22" s="31" t="s">
        <v>26</v>
      </c>
      <c r="AA22" s="14">
        <f>DATEDIF($AA$1,S22,"m")</f>
        <v>11</v>
      </c>
      <c r="AB22" s="30" t="s">
        <v>41</v>
      </c>
      <c r="AC22" s="19">
        <f>SUM(AD22:XFD22)</f>
        <v>316981250</v>
      </c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1">
        <f>$M22*$P22</f>
        <v>15675000</v>
      </c>
      <c r="AO22" s="21">
        <f>$M22*$P22/12+$M22</f>
        <v>301306250</v>
      </c>
      <c r="AP22" s="22"/>
      <c r="AQ22" s="22"/>
    </row>
    <row r="23" spans="1:68" s="36" customFormat="1" ht="13.5" hidden="1" customHeight="1" x14ac:dyDescent="0.15">
      <c r="A23" s="10">
        <v>22</v>
      </c>
      <c r="B23" s="31" t="s">
        <v>35</v>
      </c>
      <c r="C23" s="11" t="str">
        <f t="shared" si="8"/>
        <v>成都农商行营业部定期存款</v>
      </c>
      <c r="D23" s="11" t="s">
        <v>103</v>
      </c>
      <c r="E23" s="11" t="s">
        <v>78</v>
      </c>
      <c r="F23" s="11">
        <v>14.32</v>
      </c>
      <c r="G23" s="48">
        <f t="shared" si="9"/>
        <v>0.14319999999999999</v>
      </c>
      <c r="H23" s="31" t="s">
        <v>86</v>
      </c>
      <c r="I23" s="31" t="s">
        <v>21</v>
      </c>
      <c r="J23" s="31" t="s">
        <v>38</v>
      </c>
      <c r="K23" s="11" t="str">
        <f t="shared" si="10"/>
        <v>传统</v>
      </c>
      <c r="L23" s="29">
        <f t="shared" si="11"/>
        <v>301436875.11000001</v>
      </c>
      <c r="M23" s="14">
        <v>300000000</v>
      </c>
      <c r="N23" s="21">
        <f t="shared" si="15"/>
        <v>300000000</v>
      </c>
      <c r="O23" s="14">
        <v>1436875.1099999999</v>
      </c>
      <c r="P23" s="32">
        <v>5.2249999999999998E-2</v>
      </c>
      <c r="Q23" s="33">
        <f t="shared" si="16"/>
        <v>5.083333333333333</v>
      </c>
      <c r="R23" s="34">
        <v>43187</v>
      </c>
      <c r="S23" s="34">
        <v>45044</v>
      </c>
      <c r="T23" s="31" t="s">
        <v>28</v>
      </c>
      <c r="U23" s="31" t="s">
        <v>23</v>
      </c>
      <c r="V23" s="35"/>
      <c r="W23" s="31" t="s">
        <v>24</v>
      </c>
      <c r="X23" s="31" t="s">
        <v>25</v>
      </c>
      <c r="Y23" s="31" t="s">
        <v>26</v>
      </c>
      <c r="AA23" s="14">
        <f>DATEDIF($AA$1,S23,"m")</f>
        <v>11</v>
      </c>
      <c r="AB23" s="30" t="s">
        <v>41</v>
      </c>
      <c r="AC23" s="19">
        <f>SUM(AD23:XFD23)</f>
        <v>316981250</v>
      </c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1">
        <f>$M23*$P23</f>
        <v>15675000</v>
      </c>
      <c r="AO23" s="21">
        <f>$M23*$P23/12+$M23</f>
        <v>301306250</v>
      </c>
      <c r="AP23" s="22"/>
      <c r="AQ23" s="22"/>
    </row>
    <row r="24" spans="1:68" s="36" customFormat="1" ht="13.5" hidden="1" customHeight="1" x14ac:dyDescent="0.15">
      <c r="A24" s="10">
        <v>23</v>
      </c>
      <c r="B24" s="31" t="s">
        <v>35</v>
      </c>
      <c r="C24" s="11" t="str">
        <f t="shared" si="8"/>
        <v>成都农商行营业部定期存款</v>
      </c>
      <c r="D24" s="11" t="s">
        <v>103</v>
      </c>
      <c r="E24" s="11" t="s">
        <v>78</v>
      </c>
      <c r="F24" s="11">
        <v>14.32</v>
      </c>
      <c r="G24" s="48">
        <f t="shared" si="9"/>
        <v>0.14319999999999999</v>
      </c>
      <c r="H24" s="31" t="s">
        <v>86</v>
      </c>
      <c r="I24" s="31" t="s">
        <v>21</v>
      </c>
      <c r="J24" s="31" t="s">
        <v>38</v>
      </c>
      <c r="K24" s="11" t="str">
        <f t="shared" si="10"/>
        <v>传统</v>
      </c>
      <c r="L24" s="29">
        <f t="shared" si="11"/>
        <v>301436875.11000001</v>
      </c>
      <c r="M24" s="14">
        <v>300000000</v>
      </c>
      <c r="N24" s="21">
        <f t="shared" si="15"/>
        <v>300000000</v>
      </c>
      <c r="O24" s="14">
        <v>1436875.1099999999</v>
      </c>
      <c r="P24" s="32">
        <v>5.2249999999999998E-2</v>
      </c>
      <c r="Q24" s="33">
        <f t="shared" si="16"/>
        <v>5.083333333333333</v>
      </c>
      <c r="R24" s="34">
        <v>43187</v>
      </c>
      <c r="S24" s="34">
        <v>45044</v>
      </c>
      <c r="T24" s="31" t="s">
        <v>28</v>
      </c>
      <c r="U24" s="31" t="s">
        <v>23</v>
      </c>
      <c r="V24" s="35"/>
      <c r="W24" s="31" t="s">
        <v>24</v>
      </c>
      <c r="X24" s="31" t="s">
        <v>25</v>
      </c>
      <c r="Y24" s="31" t="s">
        <v>26</v>
      </c>
      <c r="AA24" s="14">
        <f>DATEDIF($AA$1,S24,"m")</f>
        <v>11</v>
      </c>
      <c r="AB24" s="30" t="s">
        <v>41</v>
      </c>
      <c r="AC24" s="19">
        <f>SUM(AD24:XFD24)</f>
        <v>316981250</v>
      </c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1">
        <f>$M24*$P24</f>
        <v>15675000</v>
      </c>
      <c r="AO24" s="21">
        <f>$M24*$P24/12+$M24</f>
        <v>301306250</v>
      </c>
      <c r="AP24" s="22"/>
      <c r="AQ24" s="22"/>
    </row>
    <row r="25" spans="1:68" s="36" customFormat="1" ht="13.5" hidden="1" customHeight="1" x14ac:dyDescent="0.15">
      <c r="A25" s="10">
        <v>24</v>
      </c>
      <c r="B25" s="31" t="s">
        <v>35</v>
      </c>
      <c r="C25" s="11" t="str">
        <f t="shared" si="8"/>
        <v>成都农商行营业部定期存款</v>
      </c>
      <c r="D25" s="11" t="s">
        <v>103</v>
      </c>
      <c r="E25" s="11" t="s">
        <v>78</v>
      </c>
      <c r="F25" s="11">
        <v>14.32</v>
      </c>
      <c r="G25" s="48">
        <f t="shared" si="9"/>
        <v>0.14319999999999999</v>
      </c>
      <c r="H25" s="31" t="s">
        <v>86</v>
      </c>
      <c r="I25" s="31" t="s">
        <v>21</v>
      </c>
      <c r="J25" s="31" t="s">
        <v>38</v>
      </c>
      <c r="K25" s="11" t="str">
        <f t="shared" si="10"/>
        <v>传统</v>
      </c>
      <c r="L25" s="29">
        <f t="shared" si="11"/>
        <v>301436875.11000001</v>
      </c>
      <c r="M25" s="14">
        <v>300000000</v>
      </c>
      <c r="N25" s="21">
        <f t="shared" si="15"/>
        <v>300000000</v>
      </c>
      <c r="O25" s="14">
        <v>1436875.1099999999</v>
      </c>
      <c r="P25" s="32">
        <v>5.2249999999999998E-2</v>
      </c>
      <c r="Q25" s="33">
        <f t="shared" si="16"/>
        <v>5.083333333333333</v>
      </c>
      <c r="R25" s="34">
        <v>43187</v>
      </c>
      <c r="S25" s="34">
        <v>45044</v>
      </c>
      <c r="T25" s="31" t="s">
        <v>28</v>
      </c>
      <c r="U25" s="31" t="s">
        <v>23</v>
      </c>
      <c r="V25" s="35"/>
      <c r="W25" s="31" t="s">
        <v>24</v>
      </c>
      <c r="X25" s="31" t="s">
        <v>25</v>
      </c>
      <c r="Y25" s="31" t="s">
        <v>26</v>
      </c>
      <c r="AA25" s="14">
        <f>DATEDIF($AA$1,S25,"m")</f>
        <v>11</v>
      </c>
      <c r="AB25" s="30" t="s">
        <v>41</v>
      </c>
      <c r="AC25" s="19">
        <f>SUM(AD25:XFD25)</f>
        <v>316981250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1">
        <f>$M25*$P25</f>
        <v>15675000</v>
      </c>
      <c r="AO25" s="21">
        <f>$M25*$P25/12+$M25</f>
        <v>301306250</v>
      </c>
      <c r="AP25" s="22"/>
      <c r="AQ25" s="22"/>
    </row>
    <row r="26" spans="1:68" s="36" customFormat="1" ht="13.5" hidden="1" customHeight="1" x14ac:dyDescent="0.15">
      <c r="A26" s="10">
        <v>25</v>
      </c>
      <c r="B26" s="31" t="s">
        <v>35</v>
      </c>
      <c r="C26" s="11" t="str">
        <f t="shared" si="8"/>
        <v>成都农商行营业部定期存款</v>
      </c>
      <c r="D26" s="11" t="s">
        <v>103</v>
      </c>
      <c r="E26" s="11" t="s">
        <v>78</v>
      </c>
      <c r="F26" s="11">
        <v>14.32</v>
      </c>
      <c r="G26" s="48">
        <f t="shared" si="9"/>
        <v>0.14319999999999999</v>
      </c>
      <c r="H26" s="31" t="s">
        <v>86</v>
      </c>
      <c r="I26" s="31" t="s">
        <v>21</v>
      </c>
      <c r="J26" s="31" t="s">
        <v>38</v>
      </c>
      <c r="K26" s="11" t="str">
        <f t="shared" si="10"/>
        <v>传统</v>
      </c>
      <c r="L26" s="29">
        <f t="shared" si="11"/>
        <v>100478958.37</v>
      </c>
      <c r="M26" s="14">
        <v>100000000</v>
      </c>
      <c r="N26" s="21">
        <f t="shared" si="15"/>
        <v>100000000</v>
      </c>
      <c r="O26" s="14">
        <v>478958.37000000087</v>
      </c>
      <c r="P26" s="32">
        <v>5.2249999999999998E-2</v>
      </c>
      <c r="Q26" s="33">
        <f t="shared" si="16"/>
        <v>5.083333333333333</v>
      </c>
      <c r="R26" s="34">
        <v>43187</v>
      </c>
      <c r="S26" s="34">
        <v>45044</v>
      </c>
      <c r="T26" s="31" t="s">
        <v>28</v>
      </c>
      <c r="U26" s="31" t="s">
        <v>23</v>
      </c>
      <c r="V26" s="35"/>
      <c r="W26" s="31" t="s">
        <v>24</v>
      </c>
      <c r="X26" s="31" t="s">
        <v>25</v>
      </c>
      <c r="Y26" s="31" t="s">
        <v>26</v>
      </c>
      <c r="AA26" s="14">
        <f>DATEDIF($AA$1,S26,"m")</f>
        <v>11</v>
      </c>
      <c r="AB26" s="30" t="s">
        <v>41</v>
      </c>
      <c r="AC26" s="19">
        <f>SUM(AD26:XFD26)</f>
        <v>105660416.66666667</v>
      </c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1">
        <f>$M26*$P26</f>
        <v>5225000</v>
      </c>
      <c r="AO26" s="21">
        <f>$M26*$P26/12+$M26</f>
        <v>100435416.66666667</v>
      </c>
      <c r="AP26" s="22"/>
      <c r="AQ26" s="22"/>
    </row>
    <row r="27" spans="1:68" s="36" customFormat="1" ht="13.5" hidden="1" customHeight="1" x14ac:dyDescent="0.15">
      <c r="A27" s="10">
        <v>26</v>
      </c>
      <c r="B27" s="31" t="s">
        <v>35</v>
      </c>
      <c r="C27" s="11" t="str">
        <f t="shared" si="8"/>
        <v>成都农商行营业部定期存款</v>
      </c>
      <c r="D27" s="11" t="s">
        <v>103</v>
      </c>
      <c r="E27" s="11" t="s">
        <v>78</v>
      </c>
      <c r="F27" s="11">
        <v>14.32</v>
      </c>
      <c r="G27" s="48">
        <f t="shared" si="9"/>
        <v>0.14319999999999999</v>
      </c>
      <c r="H27" s="31" t="s">
        <v>86</v>
      </c>
      <c r="I27" s="31" t="s">
        <v>21</v>
      </c>
      <c r="J27" s="31" t="s">
        <v>38</v>
      </c>
      <c r="K27" s="11" t="str">
        <f t="shared" si="10"/>
        <v>传统</v>
      </c>
      <c r="L27" s="29">
        <f t="shared" si="11"/>
        <v>262082811.77000001</v>
      </c>
      <c r="M27" s="14">
        <v>250000000</v>
      </c>
      <c r="N27" s="21">
        <f t="shared" si="15"/>
        <v>250000000</v>
      </c>
      <c r="O27" s="14">
        <v>12082811.77</v>
      </c>
      <c r="P27" s="32">
        <v>5.2249999999999998E-2</v>
      </c>
      <c r="Q27" s="33">
        <f t="shared" si="16"/>
        <v>5.083333333333333</v>
      </c>
      <c r="R27" s="34">
        <v>43248</v>
      </c>
      <c r="S27" s="34">
        <v>45105</v>
      </c>
      <c r="T27" s="31" t="s">
        <v>28</v>
      </c>
      <c r="U27" s="31" t="s">
        <v>23</v>
      </c>
      <c r="V27" s="35"/>
      <c r="W27" s="31" t="s">
        <v>24</v>
      </c>
      <c r="X27" s="31" t="s">
        <v>25</v>
      </c>
      <c r="Y27" s="31" t="s">
        <v>26</v>
      </c>
      <c r="AA27" s="14">
        <f>DATEDIF($AA$1,S27,"m")</f>
        <v>13</v>
      </c>
      <c r="AB27" s="30" t="s">
        <v>27</v>
      </c>
      <c r="AC27" s="19">
        <f>SUM(AD27:XFD27)</f>
        <v>277213541.66666663</v>
      </c>
      <c r="AD27" s="21">
        <f>$M27*$P27</f>
        <v>13062500</v>
      </c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1">
        <f>$M27*$P27</f>
        <v>13062500</v>
      </c>
      <c r="AQ27" s="21">
        <f>$M27*$P27/12+$M27</f>
        <v>251088541.66666666</v>
      </c>
    </row>
    <row r="28" spans="1:68" s="36" customFormat="1" ht="13.5" hidden="1" customHeight="1" x14ac:dyDescent="0.15">
      <c r="A28" s="10">
        <v>27</v>
      </c>
      <c r="B28" s="31" t="s">
        <v>40</v>
      </c>
      <c r="C28" s="11" t="str">
        <f t="shared" si="8"/>
        <v>中国工商银行北京丽泽支行定期存款</v>
      </c>
      <c r="D28" s="11" t="s">
        <v>104</v>
      </c>
      <c r="E28" s="31" t="s">
        <v>76</v>
      </c>
      <c r="F28" s="31">
        <v>17.45</v>
      </c>
      <c r="G28" s="48">
        <f t="shared" si="9"/>
        <v>0.17449999999999999</v>
      </c>
      <c r="H28" s="31" t="s">
        <v>86</v>
      </c>
      <c r="I28" s="31" t="s">
        <v>21</v>
      </c>
      <c r="J28" s="31" t="s">
        <v>36</v>
      </c>
      <c r="K28" s="11" t="str">
        <f t="shared" si="10"/>
        <v>万能</v>
      </c>
      <c r="L28" s="29">
        <f t="shared" si="11"/>
        <v>15136442.359999999</v>
      </c>
      <c r="M28" s="14">
        <v>15110000</v>
      </c>
      <c r="N28" s="21">
        <v>15110000</v>
      </c>
      <c r="O28" s="14">
        <v>26442.360000000055</v>
      </c>
      <c r="P28" s="32">
        <v>1.7500000000000002E-2</v>
      </c>
      <c r="Q28" s="33">
        <v>1</v>
      </c>
      <c r="R28" s="34">
        <v>43916</v>
      </c>
      <c r="S28" s="34">
        <v>45011</v>
      </c>
      <c r="T28" s="31" t="s">
        <v>28</v>
      </c>
      <c r="U28" s="31" t="s">
        <v>23</v>
      </c>
      <c r="V28" s="35"/>
      <c r="W28" s="31" t="s">
        <v>24</v>
      </c>
      <c r="X28" s="31" t="s">
        <v>25</v>
      </c>
      <c r="Y28" s="31" t="s">
        <v>26</v>
      </c>
      <c r="AA28" s="14">
        <f>DATEDIF($AA$1,S28,"m")</f>
        <v>10</v>
      </c>
      <c r="AB28" s="30" t="s">
        <v>41</v>
      </c>
      <c r="AC28" s="19">
        <f>SUM(AD28:XFD28)</f>
        <v>15347982.640000002</v>
      </c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>
        <f>$M$28*(1+$P$28)-$O$28</f>
        <v>15347982.640000002</v>
      </c>
      <c r="AO28" s="22"/>
      <c r="AP28" s="21"/>
      <c r="AQ28" s="21"/>
    </row>
    <row r="29" spans="1:68" s="36" customFormat="1" ht="13.5" hidden="1" customHeight="1" x14ac:dyDescent="0.15">
      <c r="A29" s="10">
        <v>28</v>
      </c>
      <c r="B29" s="31" t="s">
        <v>42</v>
      </c>
      <c r="C29" s="11" t="str">
        <f t="shared" si="8"/>
        <v>农行淮北淮海路支行定期存款</v>
      </c>
      <c r="D29" s="11" t="s">
        <v>101</v>
      </c>
      <c r="E29" s="31" t="s">
        <v>75</v>
      </c>
      <c r="F29" s="31">
        <v>16.7</v>
      </c>
      <c r="G29" s="48">
        <f t="shared" si="9"/>
        <v>0.16699999999999998</v>
      </c>
      <c r="H29" s="31" t="s">
        <v>86</v>
      </c>
      <c r="I29" s="31" t="s">
        <v>21</v>
      </c>
      <c r="J29" s="31" t="s">
        <v>36</v>
      </c>
      <c r="K29" s="11" t="str">
        <f t="shared" si="10"/>
        <v>万能</v>
      </c>
      <c r="L29" s="29">
        <f t="shared" si="11"/>
        <v>3240301.89</v>
      </c>
      <c r="M29" s="14">
        <v>3000000</v>
      </c>
      <c r="N29" s="21">
        <f t="shared" si="15"/>
        <v>3000000</v>
      </c>
      <c r="O29" s="14">
        <v>240301.88999999998</v>
      </c>
      <c r="P29" s="32">
        <v>3.85E-2</v>
      </c>
      <c r="Q29" s="33">
        <v>3</v>
      </c>
      <c r="R29" s="34">
        <v>43923</v>
      </c>
      <c r="S29" s="34">
        <v>45018</v>
      </c>
      <c r="T29" s="31" t="s">
        <v>22</v>
      </c>
      <c r="U29" s="31" t="s">
        <v>23</v>
      </c>
      <c r="V29" s="35"/>
      <c r="W29" s="31" t="s">
        <v>24</v>
      </c>
      <c r="X29" s="31" t="s">
        <v>25</v>
      </c>
      <c r="Y29" s="31" t="s">
        <v>26</v>
      </c>
      <c r="AA29" s="14">
        <f>DATEDIF($AA$1,S29,"m")</f>
        <v>11</v>
      </c>
      <c r="AB29" s="30" t="s">
        <v>41</v>
      </c>
      <c r="AC29" s="19">
        <f>SUM(AD29:XFD29)</f>
        <v>3106198.11</v>
      </c>
      <c r="AO29" s="38">
        <f>$M29*(1+$P29*$Q29)-$O29</f>
        <v>3106198.11</v>
      </c>
      <c r="AP29" s="38"/>
    </row>
    <row r="30" spans="1:68" s="36" customFormat="1" ht="13.5" hidden="1" customHeight="1" x14ac:dyDescent="0.15">
      <c r="A30" s="10">
        <v>29</v>
      </c>
      <c r="B30" s="31" t="s">
        <v>89</v>
      </c>
      <c r="C30" s="11" t="str">
        <f t="shared" si="8"/>
        <v>广西北部湾银行营业部定期存款</v>
      </c>
      <c r="D30" s="11" t="str">
        <f>LEFT(B30,7)&amp;"股份有限公司"</f>
        <v>广西北部湾银行股份有限公司</v>
      </c>
      <c r="E30" s="31" t="s">
        <v>30</v>
      </c>
      <c r="F30" s="31">
        <v>12.13</v>
      </c>
      <c r="G30" s="48">
        <f t="shared" si="9"/>
        <v>0.12130000000000001</v>
      </c>
      <c r="H30" s="31" t="s">
        <v>86</v>
      </c>
      <c r="I30" s="31" t="s">
        <v>21</v>
      </c>
      <c r="J30" s="31" t="s">
        <v>36</v>
      </c>
      <c r="K30" s="11" t="str">
        <f t="shared" si="10"/>
        <v>万能</v>
      </c>
      <c r="L30" s="29">
        <f t="shared" si="11"/>
        <v>415550000</v>
      </c>
      <c r="M30" s="14">
        <v>400000000</v>
      </c>
      <c r="N30" s="21">
        <f t="shared" si="15"/>
        <v>400000000</v>
      </c>
      <c r="O30" s="14">
        <v>15550000</v>
      </c>
      <c r="P30" s="32">
        <v>4.4999999999999998E-2</v>
      </c>
      <c r="Q30" s="33">
        <v>5.0833333333333304</v>
      </c>
      <c r="R30" s="34">
        <v>44006</v>
      </c>
      <c r="S30" s="34">
        <v>45862</v>
      </c>
      <c r="T30" s="31" t="s">
        <v>28</v>
      </c>
      <c r="U30" s="31" t="s">
        <v>23</v>
      </c>
      <c r="V30" s="35"/>
      <c r="W30" s="31" t="s">
        <v>24</v>
      </c>
      <c r="X30" s="31" t="s">
        <v>25</v>
      </c>
      <c r="Y30" s="31" t="s">
        <v>26</v>
      </c>
      <c r="AA30" s="14">
        <f>DATEDIF($AA$1,S30,"m")</f>
        <v>38</v>
      </c>
      <c r="AB30" s="30" t="s">
        <v>43</v>
      </c>
      <c r="AC30" s="19">
        <f>SUM(AD30:XFD30)</f>
        <v>473500000</v>
      </c>
      <c r="AE30" s="21">
        <f>$M30*$P30</f>
        <v>18000000</v>
      </c>
      <c r="AQ30" s="21">
        <f>$M30*$P30</f>
        <v>18000000</v>
      </c>
      <c r="BC30" s="21">
        <f>$M30*$P30</f>
        <v>18000000</v>
      </c>
      <c r="BO30" s="21">
        <f>$M30*$P30</f>
        <v>18000000</v>
      </c>
      <c r="BP30" s="38">
        <f>$M30+$M30*$P30/12</f>
        <v>401500000</v>
      </c>
    </row>
    <row r="31" spans="1:68" s="36" customFormat="1" ht="12.75" hidden="1" customHeight="1" x14ac:dyDescent="0.15">
      <c r="A31" s="10">
        <v>30</v>
      </c>
      <c r="B31" s="31" t="s">
        <v>90</v>
      </c>
      <c r="C31" s="11" t="str">
        <f t="shared" si="8"/>
        <v>富滇银行总行营业部定期存款</v>
      </c>
      <c r="D31" s="11" t="str">
        <f>LEFT(B31,4)&amp;"股份有限公司"</f>
        <v>富滇银行股份有限公司</v>
      </c>
      <c r="E31" s="31" t="s">
        <v>30</v>
      </c>
      <c r="F31" s="31">
        <v>13.33</v>
      </c>
      <c r="G31" s="48">
        <f t="shared" si="9"/>
        <v>0.1333</v>
      </c>
      <c r="H31" s="31" t="s">
        <v>91</v>
      </c>
      <c r="I31" s="31" t="s">
        <v>21</v>
      </c>
      <c r="J31" s="31" t="s">
        <v>36</v>
      </c>
      <c r="K31" s="11" t="str">
        <f t="shared" si="10"/>
        <v>万能</v>
      </c>
      <c r="L31" s="29">
        <f t="shared" si="11"/>
        <v>2010250000</v>
      </c>
      <c r="M31" s="14">
        <v>2000000000</v>
      </c>
      <c r="N31" s="21">
        <f t="shared" si="15"/>
        <v>2000000000</v>
      </c>
      <c r="O31" s="14">
        <v>10250000</v>
      </c>
      <c r="P31" s="32">
        <v>4.4999999999999998E-2</v>
      </c>
      <c r="Q31" s="33">
        <v>5.0833333333333304</v>
      </c>
      <c r="R31" s="34">
        <v>44006</v>
      </c>
      <c r="S31" s="34">
        <v>45862</v>
      </c>
      <c r="T31" s="31" t="s">
        <v>44</v>
      </c>
      <c r="U31" s="31" t="s">
        <v>23</v>
      </c>
      <c r="V31" s="35"/>
      <c r="W31" s="31" t="s">
        <v>24</v>
      </c>
      <c r="X31" s="31" t="s">
        <v>25</v>
      </c>
      <c r="Y31" s="31" t="s">
        <v>26</v>
      </c>
      <c r="AA31" s="14">
        <f>DATEDIF($AA$1,S31,"m")</f>
        <v>38</v>
      </c>
      <c r="AB31" s="30" t="s">
        <v>43</v>
      </c>
      <c r="AC31" s="19">
        <f>SUM(AD31:XFD31)</f>
        <v>2300000000</v>
      </c>
      <c r="AE31" s="39">
        <f>$M31*$P31/4</f>
        <v>22500000</v>
      </c>
      <c r="AH31" s="39">
        <f>$M31*$P31/4</f>
        <v>22500000</v>
      </c>
      <c r="AK31" s="39">
        <f>$M31*$P31/4</f>
        <v>22500000</v>
      </c>
      <c r="AN31" s="39">
        <f>$M31*$P31/4</f>
        <v>22500000</v>
      </c>
      <c r="AQ31" s="39">
        <f>$M31*$P31/4</f>
        <v>22500000</v>
      </c>
      <c r="AT31" s="39">
        <f>$M31*$P31/4</f>
        <v>22500000</v>
      </c>
      <c r="AW31" s="39">
        <f>$M31*$P31/4</f>
        <v>22500000</v>
      </c>
      <c r="AZ31" s="39">
        <f>$M31*$P31/4</f>
        <v>22500000</v>
      </c>
      <c r="BC31" s="39">
        <f>$M31*$P31/4</f>
        <v>22500000</v>
      </c>
      <c r="BF31" s="39">
        <f>$M31*$P31/4</f>
        <v>22500000</v>
      </c>
      <c r="BI31" s="39">
        <f>$M31*$P31/4</f>
        <v>22500000</v>
      </c>
      <c r="BL31" s="39">
        <f>$M31*$P31/4</f>
        <v>22500000</v>
      </c>
      <c r="BO31" s="39">
        <f>$M31*$P31/4</f>
        <v>22500000</v>
      </c>
      <c r="BP31" s="39">
        <f>$M31*$P31/12+$M31</f>
        <v>2007500000</v>
      </c>
    </row>
    <row r="32" spans="1:68" s="36" customFormat="1" ht="13.5" customHeight="1" x14ac:dyDescent="0.15">
      <c r="A32" s="10">
        <v>31</v>
      </c>
      <c r="B32" s="31" t="s">
        <v>92</v>
      </c>
      <c r="C32" s="11" t="str">
        <f t="shared" si="8"/>
        <v>盛京银行北京分行定期存款</v>
      </c>
      <c r="D32" s="11" t="str">
        <f>LEFT(B32,4)&amp;"股份有限公司"</f>
        <v>盛京银行股份有限公司</v>
      </c>
      <c r="E32" s="31" t="s">
        <v>30</v>
      </c>
      <c r="F32" s="31">
        <v>12.23</v>
      </c>
      <c r="G32" s="48">
        <f t="shared" si="9"/>
        <v>0.12230000000000001</v>
      </c>
      <c r="H32" s="31" t="s">
        <v>91</v>
      </c>
      <c r="I32" s="31" t="s">
        <v>21</v>
      </c>
      <c r="J32" s="31" t="s">
        <v>36</v>
      </c>
      <c r="K32" s="11" t="str">
        <f t="shared" si="10"/>
        <v>万能</v>
      </c>
      <c r="L32" s="29">
        <f t="shared" si="11"/>
        <v>2010933333.47</v>
      </c>
      <c r="M32" s="14">
        <v>2000000000</v>
      </c>
      <c r="N32" s="21">
        <f t="shared" si="15"/>
        <v>2000000000</v>
      </c>
      <c r="O32" s="14">
        <v>10933333.469999997</v>
      </c>
      <c r="P32" s="32">
        <v>4.8000000000000001E-2</v>
      </c>
      <c r="Q32" s="33">
        <v>5.0833333333333304</v>
      </c>
      <c r="R32" s="34">
        <v>44012</v>
      </c>
      <c r="S32" s="34">
        <v>45868</v>
      </c>
      <c r="T32" s="31" t="s">
        <v>44</v>
      </c>
      <c r="U32" s="31" t="s">
        <v>23</v>
      </c>
      <c r="V32" s="35"/>
      <c r="W32" s="31" t="s">
        <v>24</v>
      </c>
      <c r="X32" s="31" t="s">
        <v>25</v>
      </c>
      <c r="Y32" s="31" t="s">
        <v>26</v>
      </c>
      <c r="AA32" s="14">
        <f>DATEDIF($AA$1,S32,"m")</f>
        <v>39</v>
      </c>
      <c r="AB32" s="30" t="s">
        <v>43</v>
      </c>
      <c r="AC32" s="19">
        <f>SUM(AD32:XFD32)</f>
        <v>2320000000</v>
      </c>
      <c r="AE32" s="39">
        <f>$M32*$P32/4</f>
        <v>24000000</v>
      </c>
      <c r="AH32" s="39">
        <f>$M32*$P32/4</f>
        <v>24000000</v>
      </c>
      <c r="AK32" s="39">
        <f>$M32*$P32/4</f>
        <v>24000000</v>
      </c>
      <c r="AN32" s="39">
        <f>$M32*$P32/4</f>
        <v>24000000</v>
      </c>
      <c r="AQ32" s="39">
        <f>$M32*$P32/4</f>
        <v>24000000</v>
      </c>
      <c r="AT32" s="39">
        <f>$M32*$P32/4</f>
        <v>24000000</v>
      </c>
      <c r="AW32" s="39">
        <f>$M32*$P32/4</f>
        <v>24000000</v>
      </c>
      <c r="AZ32" s="39">
        <f>$M32*$P32/4</f>
        <v>24000000</v>
      </c>
      <c r="BC32" s="39">
        <f>$M32*$P32/4</f>
        <v>24000000</v>
      </c>
      <c r="BF32" s="39">
        <f>$M32*$P32/4</f>
        <v>24000000</v>
      </c>
      <c r="BI32" s="39">
        <f>$M32*$P32/4</f>
        <v>24000000</v>
      </c>
      <c r="BL32" s="39">
        <f>$M32*$P32/4</f>
        <v>24000000</v>
      </c>
      <c r="BO32" s="39">
        <f>$M32*$P32/4</f>
        <v>24000000</v>
      </c>
      <c r="BP32" s="39">
        <f>$M32*$P32/12+$M32</f>
        <v>2008000000</v>
      </c>
    </row>
    <row r="33" spans="1:72" s="36" customFormat="1" ht="13.5" hidden="1" customHeight="1" x14ac:dyDescent="0.15">
      <c r="A33" s="10">
        <v>32</v>
      </c>
      <c r="B33" s="31" t="s">
        <v>45</v>
      </c>
      <c r="C33" s="11" t="str">
        <f t="shared" si="8"/>
        <v>建行上海浦东分行定期存款</v>
      </c>
      <c r="D33" s="11" t="s">
        <v>102</v>
      </c>
      <c r="E33" s="31" t="s">
        <v>75</v>
      </c>
      <c r="F33" s="31">
        <v>17.25</v>
      </c>
      <c r="G33" s="48">
        <f t="shared" si="9"/>
        <v>0.17249999999999999</v>
      </c>
      <c r="H33" s="31" t="s">
        <v>86</v>
      </c>
      <c r="I33" s="31" t="s">
        <v>21</v>
      </c>
      <c r="J33" s="31" t="s">
        <v>36</v>
      </c>
      <c r="K33" s="11" t="str">
        <f t="shared" si="10"/>
        <v>万能</v>
      </c>
      <c r="L33" s="29">
        <f t="shared" si="11"/>
        <v>5257045.7</v>
      </c>
      <c r="M33" s="14">
        <v>5000000</v>
      </c>
      <c r="N33" s="21">
        <f t="shared" si="15"/>
        <v>5000000</v>
      </c>
      <c r="O33" s="14">
        <v>257045.70000000004</v>
      </c>
      <c r="P33" s="32">
        <v>2.75E-2</v>
      </c>
      <c r="Q33" s="33">
        <v>3</v>
      </c>
      <c r="R33" s="34">
        <v>44000</v>
      </c>
      <c r="S33" s="34">
        <v>45095</v>
      </c>
      <c r="T33" s="31" t="s">
        <v>22</v>
      </c>
      <c r="U33" s="31" t="s">
        <v>23</v>
      </c>
      <c r="V33" s="35"/>
      <c r="W33" s="31" t="s">
        <v>24</v>
      </c>
      <c r="X33" s="31" t="s">
        <v>25</v>
      </c>
      <c r="Y33" s="31" t="s">
        <v>26</v>
      </c>
      <c r="AA33" s="14">
        <f>DATEDIF($AA$1,S33,"m")</f>
        <v>13</v>
      </c>
      <c r="AB33" s="30" t="s">
        <v>27</v>
      </c>
      <c r="AC33" s="19">
        <f>SUM(AD33:XFD33)</f>
        <v>5155454.3</v>
      </c>
      <c r="AQ33" s="38">
        <f>$M33*(1+$P33*$Q33)-$O33</f>
        <v>5155454.3</v>
      </c>
    </row>
    <row r="34" spans="1:72" s="36" customFormat="1" ht="13.5" hidden="1" customHeight="1" x14ac:dyDescent="0.15">
      <c r="A34" s="10">
        <v>33</v>
      </c>
      <c r="B34" s="31" t="s">
        <v>46</v>
      </c>
      <c r="C34" s="11" t="str">
        <f t="shared" si="8"/>
        <v>邮储银行武汉市分行定期存款</v>
      </c>
      <c r="D34" s="11" t="s">
        <v>108</v>
      </c>
      <c r="E34" s="31" t="s">
        <v>75</v>
      </c>
      <c r="F34" s="21">
        <v>15.48</v>
      </c>
      <c r="G34" s="48">
        <f t="shared" si="9"/>
        <v>0.15479999999999999</v>
      </c>
      <c r="H34" s="31" t="s">
        <v>86</v>
      </c>
      <c r="I34" s="31" t="s">
        <v>21</v>
      </c>
      <c r="J34" s="31" t="s">
        <v>36</v>
      </c>
      <c r="K34" s="11" t="str">
        <f t="shared" si="10"/>
        <v>万能</v>
      </c>
      <c r="L34" s="29">
        <f t="shared" si="11"/>
        <v>86139956.290000007</v>
      </c>
      <c r="M34" s="14">
        <v>80000000</v>
      </c>
      <c r="N34" s="21">
        <f t="shared" si="15"/>
        <v>80000000</v>
      </c>
      <c r="O34" s="14">
        <v>6139956.290000001</v>
      </c>
      <c r="P34" s="32">
        <v>4.1799999999999997E-2</v>
      </c>
      <c r="Q34" s="33">
        <v>3</v>
      </c>
      <c r="R34" s="34">
        <v>44012</v>
      </c>
      <c r="S34" s="34">
        <v>45107</v>
      </c>
      <c r="T34" s="31" t="s">
        <v>22</v>
      </c>
      <c r="U34" s="31" t="s">
        <v>23</v>
      </c>
      <c r="V34" s="35"/>
      <c r="W34" s="31" t="s">
        <v>24</v>
      </c>
      <c r="X34" s="31" t="s">
        <v>25</v>
      </c>
      <c r="Y34" s="31" t="s">
        <v>26</v>
      </c>
      <c r="AA34" s="14">
        <f>DATEDIF($AA$1,S34,"m")</f>
        <v>14</v>
      </c>
      <c r="AB34" s="30" t="s">
        <v>27</v>
      </c>
      <c r="AC34" s="19">
        <f>SUM(AD34:XFD34)</f>
        <v>83892043.709999993</v>
      </c>
      <c r="AQ34" s="38">
        <f>$M34*(1+$P34*$Q34)-$O34</f>
        <v>83892043.709999993</v>
      </c>
    </row>
    <row r="35" spans="1:72" s="36" customFormat="1" ht="13.5" hidden="1" customHeight="1" x14ac:dyDescent="0.15">
      <c r="A35" s="10">
        <v>34</v>
      </c>
      <c r="B35" s="31" t="s">
        <v>47</v>
      </c>
      <c r="C35" s="11" t="str">
        <f t="shared" si="8"/>
        <v>广东南粤银行定期存款</v>
      </c>
      <c r="D35" s="11" t="str">
        <f>LEFT(B35,6)&amp;"股份有限公司"</f>
        <v>广东南粤银行股份有限公司</v>
      </c>
      <c r="E35" s="31" t="s">
        <v>30</v>
      </c>
      <c r="F35" s="21">
        <v>10.28</v>
      </c>
      <c r="G35" s="48">
        <f t="shared" si="9"/>
        <v>0.10279999999999999</v>
      </c>
      <c r="H35" s="31" t="s">
        <v>91</v>
      </c>
      <c r="I35" s="31" t="s">
        <v>21</v>
      </c>
      <c r="J35" s="31" t="s">
        <v>36</v>
      </c>
      <c r="K35" s="11" t="str">
        <f t="shared" si="10"/>
        <v>万能</v>
      </c>
      <c r="L35" s="29">
        <f t="shared" si="11"/>
        <v>1206560000</v>
      </c>
      <c r="M35" s="14">
        <v>1200000000</v>
      </c>
      <c r="N35" s="21">
        <f t="shared" si="15"/>
        <v>1200000000</v>
      </c>
      <c r="O35" s="14">
        <v>6560000</v>
      </c>
      <c r="P35" s="32">
        <v>4.87E-2</v>
      </c>
      <c r="Q35" s="33">
        <v>5.0833333333333304</v>
      </c>
      <c r="R35" s="34">
        <v>43983</v>
      </c>
      <c r="S35" s="34">
        <v>45839</v>
      </c>
      <c r="T35" s="31" t="s">
        <v>44</v>
      </c>
      <c r="U35" s="31" t="s">
        <v>23</v>
      </c>
      <c r="V35" s="35"/>
      <c r="W35" s="31" t="s">
        <v>24</v>
      </c>
      <c r="X35" s="31" t="s">
        <v>25</v>
      </c>
      <c r="Y35" s="31" t="s">
        <v>26</v>
      </c>
      <c r="AA35" s="14">
        <f>DATEDIF($AA$1,S35,"m")</f>
        <v>38</v>
      </c>
      <c r="AB35" s="30" t="s">
        <v>43</v>
      </c>
      <c r="AC35" s="19">
        <f>SUM(AD35:XFD35)</f>
        <v>1394800000</v>
      </c>
      <c r="AE35" s="39">
        <f>$M35*$P35/4</f>
        <v>14610000</v>
      </c>
      <c r="AH35" s="39">
        <f>$M35*$P35/4</f>
        <v>14610000</v>
      </c>
      <c r="AK35" s="39">
        <f>$M35*$P35/4</f>
        <v>14610000</v>
      </c>
      <c r="AN35" s="39">
        <f>$M35*$P35/4</f>
        <v>14610000</v>
      </c>
      <c r="AQ35" s="39">
        <f>$M35*$P35/4</f>
        <v>14610000</v>
      </c>
      <c r="AT35" s="39">
        <f>$M35*$P35/4</f>
        <v>14610000</v>
      </c>
      <c r="AW35" s="39">
        <f>$M35*$P35/4</f>
        <v>14610000</v>
      </c>
      <c r="AZ35" s="39">
        <f>$M35*$P35/4</f>
        <v>14610000</v>
      </c>
      <c r="BC35" s="39">
        <f>$M35*$P35/4</f>
        <v>14610000</v>
      </c>
      <c r="BF35" s="39">
        <f>$M35*$P35/4</f>
        <v>14610000</v>
      </c>
      <c r="BI35" s="39">
        <f>$M35*$P35/4</f>
        <v>14610000</v>
      </c>
      <c r="BL35" s="39">
        <f>$M35*$P35/4</f>
        <v>14610000</v>
      </c>
      <c r="BO35" s="39">
        <f>$M35*$P35/4</f>
        <v>14610000</v>
      </c>
      <c r="BP35" s="39">
        <f>$M35*$P35/12+$M35</f>
        <v>1204870000</v>
      </c>
    </row>
    <row r="36" spans="1:72" s="36" customFormat="1" ht="13.5" hidden="1" customHeight="1" x14ac:dyDescent="0.15">
      <c r="A36" s="10">
        <v>35</v>
      </c>
      <c r="B36" s="35" t="s">
        <v>48</v>
      </c>
      <c r="C36" s="11" t="str">
        <f t="shared" si="8"/>
        <v>富滇银行定期存款</v>
      </c>
      <c r="D36" s="11" t="str">
        <f>LEFT(B36,4)&amp;"股份有限公司"</f>
        <v>富滇银行股份有限公司</v>
      </c>
      <c r="E36" s="35" t="s">
        <v>30</v>
      </c>
      <c r="F36" s="21">
        <v>13.33</v>
      </c>
      <c r="G36" s="48">
        <f t="shared" si="9"/>
        <v>0.1333</v>
      </c>
      <c r="H36" s="35" t="s">
        <v>91</v>
      </c>
      <c r="I36" s="35" t="s">
        <v>21</v>
      </c>
      <c r="J36" s="35" t="s">
        <v>36</v>
      </c>
      <c r="K36" s="11" t="str">
        <f t="shared" si="10"/>
        <v>万能</v>
      </c>
      <c r="L36" s="29">
        <f t="shared" si="11"/>
        <v>703826666.52999997</v>
      </c>
      <c r="M36" s="21">
        <v>700000000</v>
      </c>
      <c r="N36" s="21">
        <f t="shared" si="15"/>
        <v>700000000</v>
      </c>
      <c r="O36" s="14">
        <v>3826666.5300000007</v>
      </c>
      <c r="P36" s="32">
        <v>4.8000000000000001E-2</v>
      </c>
      <c r="Q36" s="33">
        <v>5.0833333333333304</v>
      </c>
      <c r="R36" s="34">
        <v>44063</v>
      </c>
      <c r="S36" s="34">
        <v>45919</v>
      </c>
      <c r="T36" s="31" t="s">
        <v>44</v>
      </c>
      <c r="U36" s="31" t="s">
        <v>23</v>
      </c>
      <c r="V36" s="35"/>
      <c r="W36" s="31" t="s">
        <v>24</v>
      </c>
      <c r="X36" s="31" t="s">
        <v>25</v>
      </c>
      <c r="Y36" s="31" t="s">
        <v>26</v>
      </c>
      <c r="AA36" s="14">
        <f>DATEDIF($AA$1,S36,"m")</f>
        <v>40</v>
      </c>
      <c r="AB36" s="30" t="s">
        <v>43</v>
      </c>
      <c r="AC36" s="19">
        <f>SUM(AD36:XFD36)</f>
        <v>820400000</v>
      </c>
      <c r="AD36" s="39">
        <f>$M36*$P36/4</f>
        <v>8400000</v>
      </c>
      <c r="AE36" s="39"/>
      <c r="AG36" s="39">
        <f>$M36*$P36/4</f>
        <v>8400000</v>
      </c>
      <c r="AH36" s="39"/>
      <c r="AJ36" s="39">
        <f>$M36*$P36/4</f>
        <v>8400000</v>
      </c>
      <c r="AK36" s="39"/>
      <c r="AM36" s="39">
        <f>$M36*$P36/4</f>
        <v>8400000</v>
      </c>
      <c r="AN36" s="39"/>
      <c r="AP36" s="39">
        <f>$M36*$P36/4</f>
        <v>8400000</v>
      </c>
      <c r="AQ36" s="39"/>
      <c r="AS36" s="39">
        <f>$M36*$P36/4</f>
        <v>8400000</v>
      </c>
      <c r="AT36" s="39"/>
      <c r="AV36" s="39">
        <f>$M36*$P36/4</f>
        <v>8400000</v>
      </c>
      <c r="AW36" s="39"/>
      <c r="AY36" s="39">
        <f>$M36*$P36/4</f>
        <v>8400000</v>
      </c>
      <c r="AZ36" s="39"/>
      <c r="BB36" s="39">
        <f>$M36*$P36/4</f>
        <v>8400000</v>
      </c>
      <c r="BC36" s="39"/>
      <c r="BE36" s="39">
        <f>$M36*$P36/4</f>
        <v>8400000</v>
      </c>
      <c r="BF36" s="39"/>
      <c r="BH36" s="39">
        <f>$M36*$P36/4</f>
        <v>8400000</v>
      </c>
      <c r="BI36" s="39"/>
      <c r="BK36" s="39">
        <f>$M36*$P36/4</f>
        <v>8400000</v>
      </c>
      <c r="BL36" s="39"/>
      <c r="BN36" s="39">
        <f>$M36*$P36/4</f>
        <v>8400000</v>
      </c>
      <c r="BO36" s="39"/>
      <c r="BP36" s="39"/>
      <c r="BQ36" s="39">
        <f>$M36*$P36/4</f>
        <v>8400000</v>
      </c>
      <c r="BR36" s="39">
        <f>$M36*$P36/12+$M36</f>
        <v>702800000</v>
      </c>
    </row>
    <row r="37" spans="1:72" s="36" customFormat="1" ht="13.5" hidden="1" customHeight="1" x14ac:dyDescent="0.15">
      <c r="A37" s="10">
        <v>36</v>
      </c>
      <c r="B37" s="35" t="s">
        <v>79</v>
      </c>
      <c r="C37" s="11" t="str">
        <f t="shared" si="8"/>
        <v>山西尧都农村商业银行股份有限公司定期存款</v>
      </c>
      <c r="D37" s="35" t="s">
        <v>79</v>
      </c>
      <c r="E37" s="35" t="s">
        <v>80</v>
      </c>
      <c r="F37" s="21">
        <v>12.66</v>
      </c>
      <c r="G37" s="48">
        <f t="shared" si="9"/>
        <v>0.12659999999999999</v>
      </c>
      <c r="H37" s="35" t="s">
        <v>93</v>
      </c>
      <c r="I37" s="35" t="s">
        <v>21</v>
      </c>
      <c r="J37" s="35" t="s">
        <v>36</v>
      </c>
      <c r="K37" s="11" t="str">
        <f t="shared" si="10"/>
        <v>万能</v>
      </c>
      <c r="L37" s="29">
        <f t="shared" si="11"/>
        <v>703866527.96000004</v>
      </c>
      <c r="M37" s="21">
        <v>700000000</v>
      </c>
      <c r="N37" s="21">
        <f t="shared" si="15"/>
        <v>700000000</v>
      </c>
      <c r="O37" s="14">
        <v>3866527.96</v>
      </c>
      <c r="P37" s="32">
        <v>4.8500000000000001E-2</v>
      </c>
      <c r="Q37" s="33">
        <v>5.0833333333333304</v>
      </c>
      <c r="R37" s="34">
        <v>44063</v>
      </c>
      <c r="S37" s="34">
        <v>45920</v>
      </c>
      <c r="T37" s="31" t="s">
        <v>44</v>
      </c>
      <c r="U37" s="31" t="s">
        <v>23</v>
      </c>
      <c r="V37" s="35"/>
      <c r="W37" s="31" t="s">
        <v>24</v>
      </c>
      <c r="X37" s="31" t="s">
        <v>25</v>
      </c>
      <c r="Y37" s="31" t="s">
        <v>26</v>
      </c>
      <c r="AA37" s="14">
        <f>DATEDIF($AA$1,S37,"m")</f>
        <v>40</v>
      </c>
      <c r="AB37" s="30" t="s">
        <v>43</v>
      </c>
      <c r="AC37" s="19">
        <f>SUM(AD37:XFD37)</f>
        <v>821654166.66666663</v>
      </c>
      <c r="AD37" s="39">
        <f>$M37*$P37/4</f>
        <v>8487500</v>
      </c>
      <c r="AE37" s="39"/>
      <c r="AG37" s="39">
        <f>$M37*$P37/4</f>
        <v>8487500</v>
      </c>
      <c r="AH37" s="39"/>
      <c r="AJ37" s="39">
        <f>$M37*$P37/4</f>
        <v>8487500</v>
      </c>
      <c r="AK37" s="39"/>
      <c r="AM37" s="39">
        <f>$M37*$P37/4</f>
        <v>8487500</v>
      </c>
      <c r="AN37" s="39"/>
      <c r="AP37" s="39">
        <f>$M37*$P37/4</f>
        <v>8487500</v>
      </c>
      <c r="AQ37" s="39"/>
      <c r="AS37" s="39">
        <f>$M37*$P37/4</f>
        <v>8487500</v>
      </c>
      <c r="AT37" s="39"/>
      <c r="AV37" s="39">
        <f>$M37*$P37/4</f>
        <v>8487500</v>
      </c>
      <c r="AW37" s="39"/>
      <c r="AY37" s="39">
        <f>$M37*$P37/4</f>
        <v>8487500</v>
      </c>
      <c r="AZ37" s="39"/>
      <c r="BB37" s="39">
        <f>$M37*$P37/4</f>
        <v>8487500</v>
      </c>
      <c r="BC37" s="39"/>
      <c r="BE37" s="39">
        <f>$M37*$P37/4</f>
        <v>8487500</v>
      </c>
      <c r="BF37" s="39"/>
      <c r="BH37" s="39">
        <f>$M37*$P37/4</f>
        <v>8487500</v>
      </c>
      <c r="BI37" s="39"/>
      <c r="BK37" s="39">
        <f>$M37*$P37/4</f>
        <v>8487500</v>
      </c>
      <c r="BL37" s="39"/>
      <c r="BN37" s="39">
        <f>$M37*$P37/4</f>
        <v>8487500</v>
      </c>
      <c r="BO37" s="39"/>
      <c r="BP37" s="39"/>
      <c r="BQ37" s="39">
        <f>$M37*$P37/4</f>
        <v>8487500</v>
      </c>
      <c r="BR37" s="39">
        <f>$M37*$P37/12+$M37</f>
        <v>702829166.66666663</v>
      </c>
    </row>
    <row r="38" spans="1:72" s="36" customFormat="1" ht="13.5" hidden="1" customHeight="1" x14ac:dyDescent="0.15">
      <c r="A38" s="10">
        <v>37</v>
      </c>
      <c r="B38" s="35" t="s">
        <v>49</v>
      </c>
      <c r="C38" s="11" t="str">
        <f t="shared" si="8"/>
        <v>乐山银行公司营业部定期存款</v>
      </c>
      <c r="D38" s="11" t="str">
        <f>LEFT(B38,4)&amp;"股份有限公司"</f>
        <v>乐山银行股份有限公司</v>
      </c>
      <c r="E38" s="35" t="s">
        <v>30</v>
      </c>
      <c r="F38" s="21">
        <v>15.12</v>
      </c>
      <c r="G38" s="48">
        <f t="shared" si="9"/>
        <v>0.1512</v>
      </c>
      <c r="H38" s="35" t="s">
        <v>93</v>
      </c>
      <c r="I38" s="35" t="s">
        <v>21</v>
      </c>
      <c r="J38" s="35" t="s">
        <v>36</v>
      </c>
      <c r="K38" s="11" t="str">
        <f t="shared" si="10"/>
        <v>万能</v>
      </c>
      <c r="L38" s="29">
        <f t="shared" si="11"/>
        <v>301537500</v>
      </c>
      <c r="M38" s="21">
        <v>300000000</v>
      </c>
      <c r="N38" s="21">
        <f t="shared" si="15"/>
        <v>300000000</v>
      </c>
      <c r="O38" s="14">
        <v>1537500</v>
      </c>
      <c r="P38" s="32">
        <v>4.4999999999999998E-2</v>
      </c>
      <c r="Q38" s="33">
        <v>5.0833333333333304</v>
      </c>
      <c r="R38" s="34">
        <v>44067</v>
      </c>
      <c r="S38" s="34">
        <v>45923</v>
      </c>
      <c r="T38" s="31" t="s">
        <v>44</v>
      </c>
      <c r="U38" s="31" t="s">
        <v>23</v>
      </c>
      <c r="V38" s="35"/>
      <c r="W38" s="31" t="s">
        <v>24</v>
      </c>
      <c r="X38" s="31" t="s">
        <v>25</v>
      </c>
      <c r="Y38" s="31" t="s">
        <v>26</v>
      </c>
      <c r="AA38" s="14">
        <f>DATEDIF($AA$1,S38,"m")</f>
        <v>40</v>
      </c>
      <c r="AB38" s="30" t="s">
        <v>43</v>
      </c>
      <c r="AC38" s="19">
        <f>SUM(AD38:XFD38)</f>
        <v>348375000</v>
      </c>
      <c r="AD38" s="39">
        <f>$M38*$P38/4</f>
        <v>3375000</v>
      </c>
      <c r="AE38" s="39"/>
      <c r="AG38" s="39">
        <f>$M38*$P38/4</f>
        <v>3375000</v>
      </c>
      <c r="AH38" s="39"/>
      <c r="AJ38" s="39">
        <f>$M38*$P38/4</f>
        <v>3375000</v>
      </c>
      <c r="AK38" s="39"/>
      <c r="AM38" s="39">
        <f>$M38*$P38/4</f>
        <v>3375000</v>
      </c>
      <c r="AN38" s="39"/>
      <c r="AP38" s="39">
        <f>$M38*$P38/4</f>
        <v>3375000</v>
      </c>
      <c r="AQ38" s="39"/>
      <c r="AS38" s="39">
        <f>$M38*$P38/4</f>
        <v>3375000</v>
      </c>
      <c r="AT38" s="39"/>
      <c r="AV38" s="39">
        <f>$M38*$P38/4</f>
        <v>3375000</v>
      </c>
      <c r="AW38" s="39"/>
      <c r="AY38" s="39">
        <f>$M38*$P38/4</f>
        <v>3375000</v>
      </c>
      <c r="AZ38" s="39"/>
      <c r="BB38" s="39">
        <f>$M38*$P38/4</f>
        <v>3375000</v>
      </c>
      <c r="BC38" s="39"/>
      <c r="BE38" s="39">
        <f>$M38*$P38/4</f>
        <v>3375000</v>
      </c>
      <c r="BF38" s="39"/>
      <c r="BH38" s="39">
        <f>$M38*$P38/4</f>
        <v>3375000</v>
      </c>
      <c r="BI38" s="39"/>
      <c r="BK38" s="39">
        <f>$M38*$P38/4</f>
        <v>3375000</v>
      </c>
      <c r="BL38" s="39"/>
      <c r="BN38" s="39">
        <f>$M38*$P38/4</f>
        <v>3375000</v>
      </c>
      <c r="BO38" s="39"/>
      <c r="BP38" s="39"/>
      <c r="BQ38" s="39">
        <f>$M38*$P38/4</f>
        <v>3375000</v>
      </c>
      <c r="BR38" s="39">
        <f>$M38*$P38/12+$M38</f>
        <v>301125000</v>
      </c>
    </row>
    <row r="39" spans="1:72" s="36" customFormat="1" ht="13.5" hidden="1" customHeight="1" x14ac:dyDescent="0.15">
      <c r="A39" s="10">
        <v>38</v>
      </c>
      <c r="B39" s="35" t="s">
        <v>50</v>
      </c>
      <c r="C39" s="11" t="str">
        <f t="shared" si="8"/>
        <v>达州银行定期存款</v>
      </c>
      <c r="D39" s="11" t="str">
        <f>LEFT(B39,4)&amp;"股份有限公司"</f>
        <v>达州银行股份有限公司</v>
      </c>
      <c r="E39" s="35" t="s">
        <v>30</v>
      </c>
      <c r="F39" s="21">
        <v>13.09</v>
      </c>
      <c r="G39" s="48">
        <f t="shared" si="9"/>
        <v>0.13089999999999999</v>
      </c>
      <c r="H39" s="35" t="s">
        <v>93</v>
      </c>
      <c r="I39" s="35" t="s">
        <v>21</v>
      </c>
      <c r="J39" s="35" t="s">
        <v>36</v>
      </c>
      <c r="K39" s="11" t="str">
        <f t="shared" si="10"/>
        <v>万能</v>
      </c>
      <c r="L39" s="29">
        <f t="shared" si="11"/>
        <v>402141111.01999998</v>
      </c>
      <c r="M39" s="21">
        <v>400000000</v>
      </c>
      <c r="N39" s="21">
        <f t="shared" si="15"/>
        <v>400000000</v>
      </c>
      <c r="O39" s="14">
        <v>2141111.0200000009</v>
      </c>
      <c r="P39" s="32">
        <v>4.7E-2</v>
      </c>
      <c r="Q39" s="33">
        <v>5.0833333333333304</v>
      </c>
      <c r="R39" s="34">
        <v>44067</v>
      </c>
      <c r="S39" s="34">
        <v>45924</v>
      </c>
      <c r="T39" s="31" t="s">
        <v>44</v>
      </c>
      <c r="U39" s="31" t="s">
        <v>23</v>
      </c>
      <c r="V39" s="35"/>
      <c r="W39" s="31" t="s">
        <v>24</v>
      </c>
      <c r="X39" s="31" t="s">
        <v>25</v>
      </c>
      <c r="Y39" s="31" t="s">
        <v>26</v>
      </c>
      <c r="AA39" s="14">
        <f>DATEDIF($AA$1,S39,"m")</f>
        <v>40</v>
      </c>
      <c r="AB39" s="30" t="s">
        <v>43</v>
      </c>
      <c r="AC39" s="19">
        <f>SUM(AD39:XFD39)</f>
        <v>467366666.66666669</v>
      </c>
      <c r="AD39" s="39">
        <f>$M39*$P39/4</f>
        <v>4700000</v>
      </c>
      <c r="AE39" s="39"/>
      <c r="AG39" s="39">
        <f>$M39*$P39/4</f>
        <v>4700000</v>
      </c>
      <c r="AH39" s="39"/>
      <c r="AJ39" s="39">
        <f>$M39*$P39/4</f>
        <v>4700000</v>
      </c>
      <c r="AK39" s="39"/>
      <c r="AM39" s="39">
        <f>$M39*$P39/4</f>
        <v>4700000</v>
      </c>
      <c r="AN39" s="39"/>
      <c r="AP39" s="39">
        <f>$M39*$P39/4</f>
        <v>4700000</v>
      </c>
      <c r="AQ39" s="39"/>
      <c r="AS39" s="39">
        <f>$M39*$P39/4</f>
        <v>4700000</v>
      </c>
      <c r="AT39" s="39"/>
      <c r="AV39" s="39">
        <f>$M39*$P39/4</f>
        <v>4700000</v>
      </c>
      <c r="AW39" s="39"/>
      <c r="AY39" s="39">
        <f>$M39*$P39/4</f>
        <v>4700000</v>
      </c>
      <c r="AZ39" s="39"/>
      <c r="BB39" s="39">
        <f>$M39*$P39/4</f>
        <v>4700000</v>
      </c>
      <c r="BC39" s="39"/>
      <c r="BE39" s="39">
        <f>$M39*$P39/4</f>
        <v>4700000</v>
      </c>
      <c r="BF39" s="39"/>
      <c r="BH39" s="39">
        <f>$M39*$P39/4</f>
        <v>4700000</v>
      </c>
      <c r="BI39" s="39"/>
      <c r="BK39" s="39">
        <f>$M39*$P39/4</f>
        <v>4700000</v>
      </c>
      <c r="BL39" s="39"/>
      <c r="BN39" s="39">
        <f>$M39*$P39/4</f>
        <v>4700000</v>
      </c>
      <c r="BO39" s="39"/>
      <c r="BP39" s="39"/>
      <c r="BQ39" s="39">
        <f>$M39*$P39/4</f>
        <v>4700000</v>
      </c>
      <c r="BR39" s="39">
        <f>$M39*$P39/12+$M39</f>
        <v>401566666.66666669</v>
      </c>
    </row>
    <row r="40" spans="1:72" s="36" customFormat="1" ht="13.5" hidden="1" customHeight="1" x14ac:dyDescent="0.15">
      <c r="A40" s="10">
        <v>39</v>
      </c>
      <c r="B40" s="35" t="s">
        <v>51</v>
      </c>
      <c r="C40" s="11" t="str">
        <f t="shared" si="8"/>
        <v>工行成都航空路支行定期存款</v>
      </c>
      <c r="D40" s="11" t="s">
        <v>104</v>
      </c>
      <c r="E40" s="31" t="s">
        <v>76</v>
      </c>
      <c r="F40" s="21">
        <v>17.45</v>
      </c>
      <c r="G40" s="48">
        <f t="shared" si="9"/>
        <v>0.17449999999999999</v>
      </c>
      <c r="H40" s="35" t="s">
        <v>86</v>
      </c>
      <c r="I40" s="35" t="s">
        <v>21</v>
      </c>
      <c r="J40" s="35" t="s">
        <v>36</v>
      </c>
      <c r="K40" s="11" t="str">
        <f t="shared" si="10"/>
        <v>万能</v>
      </c>
      <c r="L40" s="29">
        <f t="shared" si="11"/>
        <v>63193225.530000001</v>
      </c>
      <c r="M40" s="21">
        <v>60000000</v>
      </c>
      <c r="N40" s="21">
        <f t="shared" si="15"/>
        <v>60000000</v>
      </c>
      <c r="O40" s="14">
        <v>3193225.53</v>
      </c>
      <c r="P40" s="32">
        <v>3.3550000000000003E-2</v>
      </c>
      <c r="Q40" s="33">
        <v>3</v>
      </c>
      <c r="R40" s="34">
        <v>44103</v>
      </c>
      <c r="S40" s="34">
        <v>45198</v>
      </c>
      <c r="T40" s="31" t="s">
        <v>22</v>
      </c>
      <c r="U40" s="31" t="s">
        <v>23</v>
      </c>
      <c r="V40" s="35"/>
      <c r="W40" s="31" t="s">
        <v>24</v>
      </c>
      <c r="X40" s="31" t="s">
        <v>25</v>
      </c>
      <c r="Y40" s="31" t="s">
        <v>26</v>
      </c>
      <c r="AA40" s="14">
        <f>DATEDIF($AA$1,S40,"m")</f>
        <v>16</v>
      </c>
      <c r="AB40" s="30" t="s">
        <v>27</v>
      </c>
      <c r="AC40" s="19">
        <f>SUM(AD40:XFD40)</f>
        <v>62845774.469999991</v>
      </c>
      <c r="AE40" s="39"/>
      <c r="AH40" s="39"/>
      <c r="AK40" s="39"/>
      <c r="AN40" s="39"/>
      <c r="AQ40" s="39"/>
      <c r="AT40" s="38">
        <f>$M40*(1+3*$P40)-$O40</f>
        <v>62845774.469999991</v>
      </c>
      <c r="AW40" s="39"/>
      <c r="AZ40" s="39"/>
      <c r="BC40" s="39"/>
      <c r="BF40" s="39"/>
      <c r="BI40" s="39"/>
      <c r="BL40" s="39"/>
      <c r="BO40" s="39"/>
      <c r="BP40" s="39"/>
    </row>
    <row r="41" spans="1:72" s="36" customFormat="1" ht="13.5" hidden="1" customHeight="1" x14ac:dyDescent="0.15">
      <c r="A41" s="10">
        <v>40</v>
      </c>
      <c r="B41" s="35" t="s">
        <v>52</v>
      </c>
      <c r="C41" s="11" t="str">
        <f t="shared" si="8"/>
        <v>焦作中旅银行营业部定期存款</v>
      </c>
      <c r="D41" s="11" t="str">
        <f>LEFT(B41,6)&amp;"股份有限公司"</f>
        <v>焦作中旅银行股份有限公司</v>
      </c>
      <c r="E41" s="35" t="s">
        <v>81</v>
      </c>
      <c r="F41" s="21">
        <v>14.25</v>
      </c>
      <c r="G41" s="48">
        <f t="shared" si="9"/>
        <v>0.14249999999999999</v>
      </c>
      <c r="H41" s="35" t="s">
        <v>93</v>
      </c>
      <c r="I41" s="35" t="s">
        <v>21</v>
      </c>
      <c r="J41" s="35" t="s">
        <v>36</v>
      </c>
      <c r="K41" s="11" t="str">
        <f t="shared" si="10"/>
        <v>万能</v>
      </c>
      <c r="L41" s="29">
        <f t="shared" si="11"/>
        <v>703587500</v>
      </c>
      <c r="M41" s="21">
        <v>700000000</v>
      </c>
      <c r="N41" s="21">
        <f t="shared" si="15"/>
        <v>700000000</v>
      </c>
      <c r="O41" s="14">
        <v>3587500</v>
      </c>
      <c r="P41" s="32">
        <v>4.4999999999999998E-2</v>
      </c>
      <c r="Q41" s="33">
        <v>5.0833333333333304</v>
      </c>
      <c r="R41" s="34">
        <v>44118</v>
      </c>
      <c r="S41" s="34">
        <v>45975</v>
      </c>
      <c r="T41" s="31" t="s">
        <v>44</v>
      </c>
      <c r="U41" s="31" t="s">
        <v>23</v>
      </c>
      <c r="V41" s="35"/>
      <c r="W41" s="31" t="s">
        <v>24</v>
      </c>
      <c r="X41" s="31" t="s">
        <v>25</v>
      </c>
      <c r="Y41" s="31" t="s">
        <v>26</v>
      </c>
      <c r="AA41" s="14">
        <f>DATEDIF($AA$1,S41,"m")</f>
        <v>42</v>
      </c>
      <c r="AB41" s="30" t="s">
        <v>43</v>
      </c>
      <c r="AC41" s="19">
        <f>SUM(AD41:XFD41)</f>
        <v>812875000</v>
      </c>
      <c r="AE41" s="39"/>
      <c r="AF41" s="39">
        <f>$M41*$P41/4</f>
        <v>7875000</v>
      </c>
      <c r="AH41" s="39"/>
      <c r="AI41" s="39">
        <f>$M41*$P41/4</f>
        <v>7875000</v>
      </c>
      <c r="AK41" s="39"/>
      <c r="AL41" s="39">
        <f>$M41*$P41/4</f>
        <v>7875000</v>
      </c>
      <c r="AN41" s="39"/>
      <c r="AO41" s="39">
        <f>$M41*$P41/4</f>
        <v>7875000</v>
      </c>
      <c r="AQ41" s="39"/>
      <c r="AR41" s="39">
        <f>$M41*$P41/4</f>
        <v>7875000</v>
      </c>
      <c r="AT41" s="39"/>
      <c r="AU41" s="39">
        <f>$M41*$P41/4</f>
        <v>7875000</v>
      </c>
      <c r="AW41" s="39"/>
      <c r="AX41" s="39">
        <f>$M41*$P41/4</f>
        <v>7875000</v>
      </c>
      <c r="AZ41" s="39"/>
      <c r="BA41" s="39">
        <f>$M41*$P41/4</f>
        <v>7875000</v>
      </c>
      <c r="BC41" s="39"/>
      <c r="BD41" s="39">
        <f>$M41*$P41/4</f>
        <v>7875000</v>
      </c>
      <c r="BF41" s="39"/>
      <c r="BG41" s="39">
        <f>$M41*$P41/4</f>
        <v>7875000</v>
      </c>
      <c r="BI41" s="39"/>
      <c r="BJ41" s="39">
        <f>$M41*$P41/4</f>
        <v>7875000</v>
      </c>
      <c r="BL41" s="39"/>
      <c r="BM41" s="39">
        <f>$M41*$P41/4</f>
        <v>7875000</v>
      </c>
      <c r="BO41" s="39"/>
      <c r="BP41" s="39">
        <f>$M41*$P41/4</f>
        <v>7875000</v>
      </c>
      <c r="BS41" s="39">
        <f>$M41*$P41/4</f>
        <v>7875000</v>
      </c>
      <c r="BT41" s="39">
        <f>$M41*$P41/12+$M41</f>
        <v>702625000</v>
      </c>
    </row>
    <row r="42" spans="1:72" s="36" customFormat="1" ht="13.5" hidden="1" customHeight="1" x14ac:dyDescent="0.15">
      <c r="A42" s="10">
        <v>41</v>
      </c>
      <c r="B42" s="35" t="s">
        <v>48</v>
      </c>
      <c r="C42" s="11" t="str">
        <f t="shared" si="8"/>
        <v>富滇银行定期存款</v>
      </c>
      <c r="D42" s="11" t="str">
        <f>LEFT(B42,4)&amp;"股份有限公司"</f>
        <v>富滇银行股份有限公司</v>
      </c>
      <c r="E42" s="35" t="s">
        <v>30</v>
      </c>
      <c r="F42" s="21">
        <v>13.33</v>
      </c>
      <c r="G42" s="48">
        <f t="shared" si="9"/>
        <v>0.1333</v>
      </c>
      <c r="H42" s="35" t="s">
        <v>91</v>
      </c>
      <c r="I42" s="35" t="s">
        <v>21</v>
      </c>
      <c r="J42" s="35" t="s">
        <v>36</v>
      </c>
      <c r="K42" s="11" t="str">
        <f t="shared" si="10"/>
        <v>万能</v>
      </c>
      <c r="L42" s="29">
        <f t="shared" si="11"/>
        <v>804373333.47000003</v>
      </c>
      <c r="M42" s="21">
        <v>800000000</v>
      </c>
      <c r="N42" s="21">
        <f t="shared" si="15"/>
        <v>800000000</v>
      </c>
      <c r="O42" s="14">
        <v>4373333.4699999988</v>
      </c>
      <c r="P42" s="32">
        <v>4.4999999999999998E-2</v>
      </c>
      <c r="Q42" s="33">
        <v>5.0833333333333304</v>
      </c>
      <c r="R42" s="34">
        <v>44119</v>
      </c>
      <c r="S42" s="34">
        <v>45976</v>
      </c>
      <c r="T42" s="31" t="s">
        <v>44</v>
      </c>
      <c r="U42" s="31" t="s">
        <v>23</v>
      </c>
      <c r="V42" s="35"/>
      <c r="W42" s="31" t="s">
        <v>24</v>
      </c>
      <c r="X42" s="31" t="s">
        <v>25</v>
      </c>
      <c r="Y42" s="31" t="s">
        <v>26</v>
      </c>
      <c r="AA42" s="14">
        <f>DATEDIF($AA$1,S42,"m")</f>
        <v>42</v>
      </c>
      <c r="AB42" s="30" t="s">
        <v>43</v>
      </c>
      <c r="AC42" s="19">
        <f>SUM(AD42:XFD42)</f>
        <v>929000000</v>
      </c>
      <c r="AE42" s="39"/>
      <c r="AF42" s="39">
        <f>$M42*$P42/4</f>
        <v>9000000</v>
      </c>
      <c r="AH42" s="39"/>
      <c r="AI42" s="39">
        <f>$M42*$P42/4</f>
        <v>9000000</v>
      </c>
      <c r="AK42" s="39"/>
      <c r="AL42" s="39">
        <f>$M42*$P42/4</f>
        <v>9000000</v>
      </c>
      <c r="AN42" s="39"/>
      <c r="AO42" s="39">
        <f>$M42*$P42/4</f>
        <v>9000000</v>
      </c>
      <c r="AQ42" s="39"/>
      <c r="AR42" s="39">
        <f>$M42*$P42/4</f>
        <v>9000000</v>
      </c>
      <c r="AT42" s="39"/>
      <c r="AU42" s="39">
        <f>$M42*$P42/4</f>
        <v>9000000</v>
      </c>
      <c r="AW42" s="39"/>
      <c r="AX42" s="39">
        <f>$M42*$P42/4</f>
        <v>9000000</v>
      </c>
      <c r="AZ42" s="39"/>
      <c r="BA42" s="39">
        <f>$M42*$P42/4</f>
        <v>9000000</v>
      </c>
      <c r="BC42" s="39"/>
      <c r="BD42" s="39">
        <f>$M42*$P42/4</f>
        <v>9000000</v>
      </c>
      <c r="BF42" s="39"/>
      <c r="BG42" s="39">
        <f>$M42*$P42/4</f>
        <v>9000000</v>
      </c>
      <c r="BI42" s="39"/>
      <c r="BJ42" s="39">
        <f>$M42*$P42/4</f>
        <v>9000000</v>
      </c>
      <c r="BL42" s="39"/>
      <c r="BM42" s="39">
        <f>$M42*$P42/4</f>
        <v>9000000</v>
      </c>
      <c r="BO42" s="39"/>
      <c r="BP42" s="39">
        <f>$M42*$P42/4</f>
        <v>9000000</v>
      </c>
      <c r="BS42" s="39">
        <f>$M42*$P42/4</f>
        <v>9000000</v>
      </c>
      <c r="BT42" s="39">
        <f>$M42*$P42/12+$M42</f>
        <v>803000000</v>
      </c>
    </row>
    <row r="43" spans="1:72" s="36" customFormat="1" ht="13.5" hidden="1" customHeight="1" x14ac:dyDescent="0.15">
      <c r="A43" s="10">
        <v>42</v>
      </c>
      <c r="B43" s="35" t="s">
        <v>53</v>
      </c>
      <c r="C43" s="11" t="str">
        <f t="shared" si="8"/>
        <v>中国工商银行北京丽泽支行定期存款</v>
      </c>
      <c r="D43" s="11" t="s">
        <v>104</v>
      </c>
      <c r="E43" s="31" t="s">
        <v>76</v>
      </c>
      <c r="F43" s="21">
        <v>17.45</v>
      </c>
      <c r="G43" s="48">
        <f t="shared" si="9"/>
        <v>0.17449999999999999</v>
      </c>
      <c r="H43" s="35" t="s">
        <v>86</v>
      </c>
      <c r="I43" s="35" t="s">
        <v>21</v>
      </c>
      <c r="J43" s="35" t="s">
        <v>36</v>
      </c>
      <c r="K43" s="11" t="str">
        <f t="shared" si="10"/>
        <v>万能</v>
      </c>
      <c r="L43" s="29">
        <f t="shared" si="11"/>
        <v>6280487.4700000007</v>
      </c>
      <c r="M43" s="21">
        <v>6234722.4000000004</v>
      </c>
      <c r="N43" s="21">
        <f t="shared" si="15"/>
        <v>6234722.4000000004</v>
      </c>
      <c r="O43" s="14">
        <v>45765.07</v>
      </c>
      <c r="P43" s="32">
        <v>1.7500000000000002E-2</v>
      </c>
      <c r="Q43" s="33">
        <v>1</v>
      </c>
      <c r="R43" s="34">
        <v>44165</v>
      </c>
      <c r="S43" s="34">
        <v>44895</v>
      </c>
      <c r="T43" s="31" t="s">
        <v>28</v>
      </c>
      <c r="U43" s="31" t="s">
        <v>23</v>
      </c>
      <c r="V43" s="35"/>
      <c r="W43" s="31" t="s">
        <v>24</v>
      </c>
      <c r="X43" s="31" t="s">
        <v>25</v>
      </c>
      <c r="Y43" s="31" t="s">
        <v>26</v>
      </c>
      <c r="AA43" s="14">
        <f>DATEDIF($AA$1,S43,"m")</f>
        <v>7</v>
      </c>
      <c r="AB43" s="30" t="s">
        <v>41</v>
      </c>
      <c r="AC43" s="19">
        <f>SUM(AD43:XFD43)</f>
        <v>6343830.0420000004</v>
      </c>
      <c r="AE43" s="39"/>
      <c r="AH43" s="39"/>
      <c r="AJ43" s="38">
        <f>$N43*($P43+1)</f>
        <v>6343830.0420000004</v>
      </c>
      <c r="AK43" s="39"/>
      <c r="AN43" s="39"/>
      <c r="AQ43" s="39"/>
      <c r="AT43" s="39"/>
      <c r="AW43" s="39"/>
      <c r="AZ43" s="39"/>
      <c r="BC43" s="39"/>
      <c r="BF43" s="39"/>
      <c r="BI43" s="39"/>
      <c r="BL43" s="39"/>
      <c r="BO43" s="39"/>
      <c r="BP43" s="39"/>
    </row>
    <row r="44" spans="1:72" s="36" customFormat="1" ht="13.5" hidden="1" customHeight="1" x14ac:dyDescent="0.15">
      <c r="A44" s="10">
        <v>43</v>
      </c>
      <c r="B44" s="35" t="s">
        <v>54</v>
      </c>
      <c r="C44" s="11" t="str">
        <f t="shared" si="8"/>
        <v>建行济南槐荫支行定期存款</v>
      </c>
      <c r="D44" s="11" t="s">
        <v>102</v>
      </c>
      <c r="E44" s="35" t="s">
        <v>75</v>
      </c>
      <c r="F44" s="21">
        <v>17.25</v>
      </c>
      <c r="G44" s="48">
        <f t="shared" si="9"/>
        <v>0.17249999999999999</v>
      </c>
      <c r="H44" s="35" t="s">
        <v>86</v>
      </c>
      <c r="I44" s="35" t="s">
        <v>21</v>
      </c>
      <c r="J44" s="35" t="s">
        <v>36</v>
      </c>
      <c r="K44" s="11" t="str">
        <f t="shared" si="10"/>
        <v>万能</v>
      </c>
      <c r="L44" s="29">
        <f t="shared" si="11"/>
        <v>31539998.419999998</v>
      </c>
      <c r="M44" s="21">
        <v>30000000</v>
      </c>
      <c r="N44" s="21">
        <f t="shared" si="15"/>
        <v>30000000</v>
      </c>
      <c r="O44" s="14">
        <v>1539998.4199999997</v>
      </c>
      <c r="P44" s="32">
        <v>3.85E-2</v>
      </c>
      <c r="Q44" s="33">
        <v>3</v>
      </c>
      <c r="R44" s="34">
        <v>44196</v>
      </c>
      <c r="S44" s="34">
        <v>45291</v>
      </c>
      <c r="T44" s="31" t="s">
        <v>22</v>
      </c>
      <c r="U44" s="31" t="s">
        <v>23</v>
      </c>
      <c r="V44" s="35"/>
      <c r="W44" s="31" t="s">
        <v>24</v>
      </c>
      <c r="X44" s="31" t="s">
        <v>25</v>
      </c>
      <c r="Y44" s="31" t="s">
        <v>26</v>
      </c>
      <c r="AA44" s="14">
        <f>DATEDIF($AA$1,S44,"m")</f>
        <v>20</v>
      </c>
      <c r="AB44" s="30" t="s">
        <v>27</v>
      </c>
      <c r="AC44" s="19">
        <f>SUM(AD44:XFD44)</f>
        <v>31925001.579999998</v>
      </c>
      <c r="AE44" s="39"/>
      <c r="AH44" s="39"/>
      <c r="AK44" s="39"/>
      <c r="AN44" s="39"/>
      <c r="AQ44" s="39"/>
      <c r="AT44" s="39"/>
      <c r="AW44" s="38">
        <f>$M44*(1+3*$P44)-$O44</f>
        <v>31925001.579999998</v>
      </c>
      <c r="AZ44" s="39"/>
      <c r="BC44" s="39"/>
      <c r="BF44" s="39"/>
      <c r="BI44" s="39"/>
      <c r="BL44" s="39"/>
      <c r="BO44" s="39"/>
      <c r="BP44" s="39"/>
    </row>
    <row r="45" spans="1:72" s="36" customFormat="1" ht="13.5" hidden="1" customHeight="1" x14ac:dyDescent="0.15">
      <c r="A45" s="10">
        <v>44</v>
      </c>
      <c r="B45" s="35" t="s">
        <v>55</v>
      </c>
      <c r="C45" s="11" t="str">
        <f t="shared" si="8"/>
        <v>建设银行深圳分行定期存款</v>
      </c>
      <c r="D45" s="11" t="s">
        <v>102</v>
      </c>
      <c r="E45" s="35" t="s">
        <v>75</v>
      </c>
      <c r="F45" s="21">
        <v>17.25</v>
      </c>
      <c r="G45" s="48">
        <f t="shared" si="9"/>
        <v>0.17249999999999999</v>
      </c>
      <c r="H45" s="35" t="s">
        <v>86</v>
      </c>
      <c r="I45" s="35" t="s">
        <v>21</v>
      </c>
      <c r="J45" s="35" t="s">
        <v>36</v>
      </c>
      <c r="K45" s="11" t="str">
        <f t="shared" si="10"/>
        <v>万能</v>
      </c>
      <c r="L45" s="29">
        <f t="shared" si="11"/>
        <v>31443000</v>
      </c>
      <c r="M45" s="21">
        <v>30000000</v>
      </c>
      <c r="N45" s="21">
        <v>30000000</v>
      </c>
      <c r="O45" s="14">
        <v>1443000</v>
      </c>
      <c r="P45" s="32">
        <v>3.5999999999999997E-2</v>
      </c>
      <c r="Q45" s="33">
        <v>3</v>
      </c>
      <c r="R45" s="34">
        <v>44201</v>
      </c>
      <c r="S45" s="34">
        <v>45296</v>
      </c>
      <c r="T45" s="31" t="s">
        <v>22</v>
      </c>
      <c r="U45" s="31" t="s">
        <v>23</v>
      </c>
      <c r="V45" s="35"/>
      <c r="W45" s="31" t="s">
        <v>24</v>
      </c>
      <c r="X45" s="31" t="s">
        <v>25</v>
      </c>
      <c r="Y45" s="31" t="s">
        <v>26</v>
      </c>
      <c r="AA45" s="14">
        <f>DATEDIF($AA$1,S45,"m")</f>
        <v>20</v>
      </c>
      <c r="AB45" s="30" t="s">
        <v>27</v>
      </c>
      <c r="AC45" s="19">
        <f>SUM(AD45:XFD45)</f>
        <v>31797000.000000004</v>
      </c>
      <c r="AE45" s="39"/>
      <c r="AH45" s="39"/>
      <c r="AK45" s="39"/>
      <c r="AN45" s="39"/>
      <c r="AQ45" s="39"/>
      <c r="AT45" s="39"/>
      <c r="AW45" s="39"/>
      <c r="AX45" s="21">
        <f>$M45*(1+$P45*3)-$O45</f>
        <v>31797000.000000004</v>
      </c>
      <c r="AZ45" s="39"/>
      <c r="BC45" s="39"/>
      <c r="BF45" s="39"/>
      <c r="BI45" s="39"/>
      <c r="BL45" s="39"/>
      <c r="BO45" s="39"/>
      <c r="BP45" s="39"/>
    </row>
    <row r="46" spans="1:72" s="36" customFormat="1" ht="13.5" hidden="1" customHeight="1" x14ac:dyDescent="0.15">
      <c r="A46" s="10">
        <v>45</v>
      </c>
      <c r="B46" s="35" t="s">
        <v>45</v>
      </c>
      <c r="C46" s="11" t="str">
        <f t="shared" si="8"/>
        <v>建行上海浦东分行定期存款</v>
      </c>
      <c r="D46" s="11" t="s">
        <v>102</v>
      </c>
      <c r="E46" s="35" t="s">
        <v>75</v>
      </c>
      <c r="F46" s="21">
        <v>17.25</v>
      </c>
      <c r="G46" s="48">
        <f t="shared" si="9"/>
        <v>0.17249999999999999</v>
      </c>
      <c r="H46" s="35" t="s">
        <v>86</v>
      </c>
      <c r="I46" s="35" t="s">
        <v>21</v>
      </c>
      <c r="J46" s="35" t="s">
        <v>38</v>
      </c>
      <c r="K46" s="11" t="str">
        <f t="shared" si="10"/>
        <v>传统</v>
      </c>
      <c r="L46" s="29">
        <f t="shared" si="11"/>
        <v>52238047.82</v>
      </c>
      <c r="M46" s="21">
        <v>50000000</v>
      </c>
      <c r="N46" s="21">
        <v>50000000</v>
      </c>
      <c r="O46" s="14">
        <v>2238047.8200000003</v>
      </c>
      <c r="P46" s="32">
        <v>3.5749999999999997E-2</v>
      </c>
      <c r="Q46" s="33">
        <v>3</v>
      </c>
      <c r="R46" s="34">
        <v>44225</v>
      </c>
      <c r="S46" s="34">
        <v>45320</v>
      </c>
      <c r="T46" s="31" t="s">
        <v>22</v>
      </c>
      <c r="U46" s="31" t="s">
        <v>23</v>
      </c>
      <c r="V46" s="35"/>
      <c r="W46" s="31" t="s">
        <v>24</v>
      </c>
      <c r="X46" s="31" t="s">
        <v>25</v>
      </c>
      <c r="Y46" s="31" t="s">
        <v>26</v>
      </c>
      <c r="AA46" s="14">
        <f>DATEDIF($AA$1,S46,"m")</f>
        <v>20</v>
      </c>
      <c r="AB46" s="30" t="s">
        <v>27</v>
      </c>
      <c r="AC46" s="19">
        <f>SUM(AD46:XFD46)</f>
        <v>53124452.18</v>
      </c>
      <c r="AE46" s="39"/>
      <c r="AH46" s="39"/>
      <c r="AK46" s="39"/>
      <c r="AN46" s="39"/>
      <c r="AQ46" s="39"/>
      <c r="AT46" s="39"/>
      <c r="AW46" s="39"/>
      <c r="AX46" s="21">
        <f>$M46*(1+$P46*3)-$O46</f>
        <v>53124452.18</v>
      </c>
      <c r="AZ46" s="39"/>
      <c r="BC46" s="39"/>
      <c r="BF46" s="39"/>
      <c r="BI46" s="39"/>
      <c r="BL46" s="39"/>
      <c r="BO46" s="39"/>
      <c r="BP46" s="39"/>
    </row>
    <row r="47" spans="1:72" s="36" customFormat="1" ht="13.5" hidden="1" customHeight="1" x14ac:dyDescent="0.15">
      <c r="A47" s="10">
        <v>46</v>
      </c>
      <c r="B47" s="35" t="s">
        <v>58</v>
      </c>
      <c r="C47" s="11" t="str">
        <f t="shared" si="8"/>
        <v>农业银行烟台莱山支行定期存款</v>
      </c>
      <c r="D47" s="11" t="s">
        <v>101</v>
      </c>
      <c r="E47" s="35" t="s">
        <v>75</v>
      </c>
      <c r="F47" s="21">
        <v>16.7</v>
      </c>
      <c r="G47" s="48">
        <f t="shared" si="9"/>
        <v>0.16699999999999998</v>
      </c>
      <c r="H47" s="31" t="s">
        <v>86</v>
      </c>
      <c r="I47" s="31" t="s">
        <v>21</v>
      </c>
      <c r="J47" s="31" t="s">
        <v>38</v>
      </c>
      <c r="K47" s="11" t="str">
        <f t="shared" si="10"/>
        <v>传统</v>
      </c>
      <c r="L47" s="29">
        <f t="shared" si="11"/>
        <v>30612740.649999999</v>
      </c>
      <c r="M47" s="14">
        <v>30000000</v>
      </c>
      <c r="N47" s="21">
        <v>30000000</v>
      </c>
      <c r="O47" s="14">
        <v>612740.65</v>
      </c>
      <c r="P47" s="32">
        <v>2.1000000000000001E-2</v>
      </c>
      <c r="Q47" s="33">
        <v>1</v>
      </c>
      <c r="R47" s="34">
        <v>44327</v>
      </c>
      <c r="S47" s="34">
        <v>44692</v>
      </c>
      <c r="T47" s="31" t="s">
        <v>28</v>
      </c>
      <c r="U47" s="31" t="s">
        <v>23</v>
      </c>
      <c r="V47" s="35"/>
      <c r="W47" s="31" t="s">
        <v>24</v>
      </c>
      <c r="X47" s="31" t="s">
        <v>25</v>
      </c>
      <c r="Y47" s="31" t="s">
        <v>26</v>
      </c>
      <c r="AA47" s="14">
        <f>DATEDIF($AA$1,S47,"m")</f>
        <v>0</v>
      </c>
      <c r="AB47" s="30" t="s">
        <v>41</v>
      </c>
      <c r="AC47" s="19">
        <f>SUM(AD47:XFD47)</f>
        <v>30629999.999999996</v>
      </c>
      <c r="AD47" s="39">
        <f>$M$47*(1+$P$47)</f>
        <v>30629999.999999996</v>
      </c>
      <c r="AE47" s="39"/>
      <c r="AH47" s="39"/>
      <c r="AK47" s="39"/>
      <c r="AN47" s="39"/>
      <c r="AQ47" s="39"/>
      <c r="AT47" s="39"/>
      <c r="AW47" s="39"/>
      <c r="AZ47" s="39"/>
      <c r="BC47" s="39"/>
      <c r="BF47" s="39"/>
      <c r="BI47" s="39"/>
      <c r="BL47" s="39"/>
      <c r="BO47" s="39"/>
      <c r="BP47" s="39"/>
    </row>
    <row r="48" spans="1:72" s="36" customFormat="1" ht="13.5" hidden="1" customHeight="1" x14ac:dyDescent="0.15">
      <c r="A48" s="10">
        <v>47</v>
      </c>
      <c r="B48" s="40" t="s">
        <v>59</v>
      </c>
      <c r="C48" s="11" t="str">
        <f t="shared" si="8"/>
        <v>中国工商银行股份有限公司成都航空路支行定期存款</v>
      </c>
      <c r="D48" s="11" t="s">
        <v>104</v>
      </c>
      <c r="E48" s="31" t="s">
        <v>76</v>
      </c>
      <c r="F48" s="21">
        <v>17.45</v>
      </c>
      <c r="G48" s="48">
        <f t="shared" si="9"/>
        <v>0.17449999999999999</v>
      </c>
      <c r="H48" s="35" t="s">
        <v>86</v>
      </c>
      <c r="I48" s="31" t="s">
        <v>21</v>
      </c>
      <c r="J48" s="31" t="s">
        <v>38</v>
      </c>
      <c r="K48" s="11" t="str">
        <f t="shared" si="10"/>
        <v>传统</v>
      </c>
      <c r="L48" s="29">
        <f t="shared" si="11"/>
        <v>142507555.28</v>
      </c>
      <c r="M48" s="14">
        <v>140000000</v>
      </c>
      <c r="N48" s="21">
        <v>140000000</v>
      </c>
      <c r="O48" s="14">
        <v>2507555.2799999998</v>
      </c>
      <c r="P48" s="32">
        <v>2.5999999999999999E-2</v>
      </c>
      <c r="Q48" s="33">
        <v>2</v>
      </c>
      <c r="R48" s="34">
        <v>44431</v>
      </c>
      <c r="S48" s="34">
        <v>45161</v>
      </c>
      <c r="T48" s="31" t="s">
        <v>22</v>
      </c>
      <c r="U48" s="31" t="s">
        <v>23</v>
      </c>
      <c r="V48" s="35"/>
      <c r="W48" s="31" t="s">
        <v>24</v>
      </c>
      <c r="X48" s="31" t="s">
        <v>25</v>
      </c>
      <c r="Y48" s="31" t="s">
        <v>26</v>
      </c>
      <c r="AA48" s="14">
        <f>DATEDIF($AA$1,S48,"m")</f>
        <v>15</v>
      </c>
      <c r="AB48" s="30" t="s">
        <v>27</v>
      </c>
      <c r="AC48" s="19">
        <f>SUM(AD48:XFD48)</f>
        <v>144772444.72</v>
      </c>
      <c r="AD48" s="39"/>
      <c r="AE48" s="39"/>
      <c r="AH48" s="39"/>
      <c r="AK48" s="39"/>
      <c r="AN48" s="39"/>
      <c r="AQ48" s="39"/>
      <c r="AS48" s="38">
        <f>$M$48*(1+$P$48*2)-$O$48</f>
        <v>144772444.72</v>
      </c>
      <c r="AT48" s="39"/>
      <c r="AW48" s="39"/>
      <c r="AZ48" s="39"/>
      <c r="BC48" s="39"/>
      <c r="BF48" s="39"/>
      <c r="BI48" s="39"/>
      <c r="BL48" s="39"/>
      <c r="BO48" s="39"/>
      <c r="BP48" s="39"/>
    </row>
    <row r="49" spans="1:85" s="36" customFormat="1" ht="13.5" hidden="1" customHeight="1" x14ac:dyDescent="0.15">
      <c r="A49" s="10">
        <v>48</v>
      </c>
      <c r="B49" s="40" t="s">
        <v>57</v>
      </c>
      <c r="C49" s="11" t="str">
        <f t="shared" si="8"/>
        <v>中国工商银行杭州高新支行定期存款</v>
      </c>
      <c r="D49" s="11" t="s">
        <v>104</v>
      </c>
      <c r="E49" s="31" t="s">
        <v>76</v>
      </c>
      <c r="F49" s="21">
        <v>17.45</v>
      </c>
      <c r="G49" s="48">
        <f t="shared" si="9"/>
        <v>0.17449999999999999</v>
      </c>
      <c r="H49" s="35" t="s">
        <v>86</v>
      </c>
      <c r="I49" s="35" t="s">
        <v>21</v>
      </c>
      <c r="J49" s="35" t="s">
        <v>36</v>
      </c>
      <c r="K49" s="11" t="str">
        <f t="shared" si="10"/>
        <v>万能</v>
      </c>
      <c r="L49" s="29">
        <f t="shared" si="11"/>
        <v>101061507.22</v>
      </c>
      <c r="M49" s="14">
        <v>100000000</v>
      </c>
      <c r="N49" s="21">
        <v>100000000</v>
      </c>
      <c r="O49" s="14">
        <v>1061507.22</v>
      </c>
      <c r="P49" s="32">
        <v>3.15E-2</v>
      </c>
      <c r="Q49" s="33">
        <v>3</v>
      </c>
      <c r="R49" s="34">
        <v>44559</v>
      </c>
      <c r="S49" s="34">
        <v>45655</v>
      </c>
      <c r="T49" s="31" t="s">
        <v>22</v>
      </c>
      <c r="U49" s="31" t="s">
        <v>23</v>
      </c>
      <c r="V49" s="35"/>
      <c r="W49" s="31" t="s">
        <v>24</v>
      </c>
      <c r="X49" s="31" t="s">
        <v>25</v>
      </c>
      <c r="Y49" s="31" t="s">
        <v>26</v>
      </c>
      <c r="AA49" s="14">
        <f>DATEDIF($AA$1,S49,"m")</f>
        <v>31</v>
      </c>
      <c r="AB49" s="30" t="s">
        <v>27</v>
      </c>
      <c r="AC49" s="19">
        <f>SUM(AD49:XFD49)</f>
        <v>108388492.78</v>
      </c>
      <c r="AD49" s="39"/>
      <c r="AE49" s="39"/>
      <c r="AH49" s="39"/>
      <c r="AK49" s="39"/>
      <c r="AN49" s="39"/>
      <c r="AQ49" s="39"/>
      <c r="AT49" s="39"/>
      <c r="AW49" s="39"/>
      <c r="AZ49" s="39"/>
      <c r="BC49" s="39"/>
      <c r="BF49" s="39"/>
      <c r="BI49" s="39">
        <f>$M49*(1+$P49*3)-$O49</f>
        <v>108388492.78</v>
      </c>
      <c r="BL49" s="39"/>
      <c r="BO49" s="39"/>
      <c r="BP49" s="39"/>
    </row>
    <row r="50" spans="1:85" s="36" customFormat="1" ht="13.5" hidden="1" customHeight="1" x14ac:dyDescent="0.15">
      <c r="A50" s="10">
        <v>49</v>
      </c>
      <c r="B50" s="40" t="s">
        <v>60</v>
      </c>
      <c r="C50" s="11" t="str">
        <f t="shared" si="8"/>
        <v>龙江银行股份有限公司哈尔滨红旗大街支行定期存款</v>
      </c>
      <c r="D50" s="11" t="str">
        <f>LEFT(B50,4)&amp;"股份有限公司"</f>
        <v>龙江银行股份有限公司</v>
      </c>
      <c r="E50" s="40" t="s">
        <v>30</v>
      </c>
      <c r="F50" s="46">
        <v>14.85</v>
      </c>
      <c r="G50" s="48">
        <f t="shared" si="9"/>
        <v>0.14849999999999999</v>
      </c>
      <c r="H50" s="40" t="s">
        <v>91</v>
      </c>
      <c r="I50" s="35" t="s">
        <v>21</v>
      </c>
      <c r="J50" s="35" t="s">
        <v>36</v>
      </c>
      <c r="K50" s="11" t="str">
        <f t="shared" si="10"/>
        <v>万能</v>
      </c>
      <c r="L50" s="29">
        <f t="shared" si="11"/>
        <v>101355555.42</v>
      </c>
      <c r="M50" s="14">
        <v>100000000</v>
      </c>
      <c r="N50" s="21">
        <v>100000000</v>
      </c>
      <c r="O50" s="14">
        <v>1355555.42</v>
      </c>
      <c r="P50" s="32">
        <v>0.04</v>
      </c>
      <c r="Q50" s="33">
        <v>5</v>
      </c>
      <c r="R50" s="34">
        <v>44560</v>
      </c>
      <c r="S50" s="34">
        <v>46387</v>
      </c>
      <c r="T50" s="31" t="s">
        <v>22</v>
      </c>
      <c r="U50" s="31" t="s">
        <v>23</v>
      </c>
      <c r="V50" s="35"/>
      <c r="W50" s="31" t="s">
        <v>24</v>
      </c>
      <c r="X50" s="31" t="s">
        <v>25</v>
      </c>
      <c r="Y50" s="31" t="s">
        <v>26</v>
      </c>
      <c r="AA50" s="14">
        <f>DATEDIF($AA$1,S50,"m")</f>
        <v>56</v>
      </c>
      <c r="AB50" s="30" t="s">
        <v>43</v>
      </c>
      <c r="AC50" s="19">
        <f>SUM(AD50:XFD50)</f>
        <v>118644444.58</v>
      </c>
      <c r="AD50" s="39"/>
      <c r="AE50" s="39"/>
      <c r="AH50" s="39"/>
      <c r="AK50" s="39"/>
      <c r="AN50" s="39"/>
      <c r="AQ50" s="39"/>
      <c r="AT50" s="39"/>
      <c r="AW50" s="39"/>
      <c r="AZ50" s="39"/>
      <c r="BC50" s="39"/>
      <c r="BF50" s="39"/>
      <c r="BI50" s="39"/>
      <c r="BL50" s="39"/>
      <c r="BO50" s="39"/>
      <c r="BP50" s="39"/>
      <c r="CG50" s="38">
        <f>$M50*(1+$P50*5)-$O50</f>
        <v>118644444.58</v>
      </c>
    </row>
    <row r="51" spans="1:85" s="36" customFormat="1" ht="13.5" hidden="1" customHeight="1" x14ac:dyDescent="0.15">
      <c r="A51" s="10">
        <v>50</v>
      </c>
      <c r="B51" s="40" t="s">
        <v>71</v>
      </c>
      <c r="C51" s="11" t="str">
        <f t="shared" si="8"/>
        <v>农业银行荆州沙市支行定期存款</v>
      </c>
      <c r="D51" s="11" t="s">
        <v>101</v>
      </c>
      <c r="E51" s="40" t="s">
        <v>75</v>
      </c>
      <c r="F51" s="21">
        <v>16.7</v>
      </c>
      <c r="G51" s="48">
        <f t="shared" si="9"/>
        <v>0.16699999999999998</v>
      </c>
      <c r="H51" s="31" t="s">
        <v>86</v>
      </c>
      <c r="I51" s="35" t="s">
        <v>21</v>
      </c>
      <c r="J51" s="35" t="s">
        <v>36</v>
      </c>
      <c r="K51" s="11" t="str">
        <f t="shared" si="10"/>
        <v>万能</v>
      </c>
      <c r="L51" s="29">
        <f t="shared" si="11"/>
        <v>50290547.710000001</v>
      </c>
      <c r="M51" s="14">
        <v>50000000</v>
      </c>
      <c r="N51" s="21">
        <v>50000000</v>
      </c>
      <c r="O51" s="14">
        <v>290547.70999999996</v>
      </c>
      <c r="P51" s="32">
        <v>2.1000000000000001E-2</v>
      </c>
      <c r="Q51" s="33" t="s">
        <v>72</v>
      </c>
      <c r="R51" s="34">
        <v>44581</v>
      </c>
      <c r="S51" s="34">
        <v>44946</v>
      </c>
      <c r="T51" s="31" t="s">
        <v>22</v>
      </c>
      <c r="U51" s="31" t="s">
        <v>23</v>
      </c>
      <c r="V51" s="35"/>
      <c r="W51" s="31" t="s">
        <v>24</v>
      </c>
      <c r="X51" s="31" t="s">
        <v>25</v>
      </c>
      <c r="Y51" s="31" t="s">
        <v>26</v>
      </c>
      <c r="AA51" s="14">
        <f>DATEDIF($AA$1,S51,"m")</f>
        <v>8</v>
      </c>
      <c r="AB51" s="30" t="s">
        <v>41</v>
      </c>
      <c r="AC51" s="19">
        <f>SUM(AD51:XFD51)</f>
        <v>51049999.999999993</v>
      </c>
      <c r="AD51" s="39"/>
      <c r="AE51" s="39"/>
      <c r="AH51" s="39"/>
      <c r="AK51" s="39"/>
      <c r="AL51" s="39">
        <f>$M51*(1+$P51)</f>
        <v>51049999.999999993</v>
      </c>
      <c r="AN51" s="39"/>
      <c r="AQ51" s="39"/>
      <c r="AT51" s="39"/>
      <c r="AW51" s="39"/>
      <c r="AZ51" s="39"/>
      <c r="BC51" s="39"/>
      <c r="BF51" s="39"/>
      <c r="BI51" s="39"/>
      <c r="BL51" s="39"/>
      <c r="BO51" s="39"/>
      <c r="BP51" s="39"/>
      <c r="CG51" s="38"/>
    </row>
    <row r="52" spans="1:85" s="36" customFormat="1" ht="13.5" hidden="1" customHeight="1" x14ac:dyDescent="0.15">
      <c r="A52" s="10">
        <v>51</v>
      </c>
      <c r="B52" s="40" t="s">
        <v>56</v>
      </c>
      <c r="C52" s="11" t="str">
        <f t="shared" si="8"/>
        <v>交通银行四川分行定期存款</v>
      </c>
      <c r="D52" s="11" t="str">
        <f>LEFT(B52,4)&amp;"股份有限公司"</f>
        <v>交通银行股份有限公司</v>
      </c>
      <c r="E52" s="40" t="s">
        <v>75</v>
      </c>
      <c r="F52" s="46">
        <v>15.75</v>
      </c>
      <c r="G52" s="48">
        <f t="shared" si="9"/>
        <v>0.1575</v>
      </c>
      <c r="H52" s="40" t="s">
        <v>86</v>
      </c>
      <c r="I52" s="35" t="s">
        <v>21</v>
      </c>
      <c r="J52" s="31" t="s">
        <v>38</v>
      </c>
      <c r="K52" s="11" t="str">
        <f t="shared" si="10"/>
        <v>传统</v>
      </c>
      <c r="L52" s="29">
        <f t="shared" si="11"/>
        <v>301645000</v>
      </c>
      <c r="M52" s="14">
        <v>300000000</v>
      </c>
      <c r="N52" s="21">
        <v>300000000</v>
      </c>
      <c r="O52" s="14">
        <v>1645000</v>
      </c>
      <c r="P52" s="32">
        <v>2.1000000000000001E-2</v>
      </c>
      <c r="Q52" s="33" t="s">
        <v>72</v>
      </c>
      <c r="R52" s="34">
        <v>44588</v>
      </c>
      <c r="S52" s="34">
        <v>44953</v>
      </c>
      <c r="T52" s="31" t="s">
        <v>22</v>
      </c>
      <c r="U52" s="31" t="s">
        <v>23</v>
      </c>
      <c r="V52" s="35"/>
      <c r="W52" s="31" t="s">
        <v>24</v>
      </c>
      <c r="X52" s="31" t="s">
        <v>25</v>
      </c>
      <c r="Y52" s="31" t="s">
        <v>26</v>
      </c>
      <c r="AA52" s="14">
        <f>DATEDIF($AA$1,S52,"m")</f>
        <v>8</v>
      </c>
      <c r="AB52" s="30" t="s">
        <v>41</v>
      </c>
      <c r="AC52" s="19">
        <f>SUM(AD52:XFD52)</f>
        <v>306300000</v>
      </c>
      <c r="AD52" s="39"/>
      <c r="AE52" s="39"/>
      <c r="AH52" s="39"/>
      <c r="AK52" s="39"/>
      <c r="AL52" s="39">
        <f>$M52*(1+$P52)</f>
        <v>306300000</v>
      </c>
      <c r="AN52" s="39"/>
      <c r="AQ52" s="39"/>
      <c r="AT52" s="39"/>
      <c r="AW52" s="39"/>
      <c r="AZ52" s="39"/>
      <c r="BC52" s="39"/>
      <c r="BF52" s="39"/>
      <c r="BI52" s="39"/>
      <c r="BL52" s="39"/>
      <c r="BO52" s="39"/>
      <c r="BP52" s="39"/>
      <c r="CG52" s="38"/>
    </row>
    <row r="53" spans="1:85" s="36" customFormat="1" ht="13.5" hidden="1" customHeight="1" x14ac:dyDescent="0.15">
      <c r="A53" s="10">
        <v>52</v>
      </c>
      <c r="B53" s="40" t="s">
        <v>40</v>
      </c>
      <c r="C53" s="11" t="str">
        <f t="shared" si="8"/>
        <v>中国工商银行北京丽泽支行定期存款</v>
      </c>
      <c r="D53" s="11" t="s">
        <v>104</v>
      </c>
      <c r="E53" s="31" t="s">
        <v>76</v>
      </c>
      <c r="F53" s="21">
        <v>17.45</v>
      </c>
      <c r="G53" s="48">
        <f t="shared" si="9"/>
        <v>0.17449999999999999</v>
      </c>
      <c r="H53" s="35" t="s">
        <v>86</v>
      </c>
      <c r="I53" s="35" t="s">
        <v>21</v>
      </c>
      <c r="J53" s="35" t="s">
        <v>36</v>
      </c>
      <c r="K53" s="11" t="str">
        <f t="shared" si="10"/>
        <v>万能</v>
      </c>
      <c r="L53" s="29">
        <f t="shared" si="11"/>
        <v>30147875</v>
      </c>
      <c r="M53" s="14">
        <v>30000000</v>
      </c>
      <c r="N53" s="21">
        <v>30000000</v>
      </c>
      <c r="O53" s="14">
        <v>147875</v>
      </c>
      <c r="P53" s="32">
        <v>1.95E-2</v>
      </c>
      <c r="Q53" s="33" t="s">
        <v>72</v>
      </c>
      <c r="R53" s="34">
        <v>44591</v>
      </c>
      <c r="S53" s="34">
        <v>44956</v>
      </c>
      <c r="T53" s="31" t="s">
        <v>22</v>
      </c>
      <c r="U53" s="31" t="s">
        <v>23</v>
      </c>
      <c r="V53" s="35"/>
      <c r="W53" s="31" t="s">
        <v>24</v>
      </c>
      <c r="X53" s="31" t="s">
        <v>25</v>
      </c>
      <c r="Y53" s="31" t="s">
        <v>26</v>
      </c>
      <c r="AA53" s="14">
        <f>DATEDIF($AA$1,S53,"m")</f>
        <v>9</v>
      </c>
      <c r="AB53" s="30" t="s">
        <v>41</v>
      </c>
      <c r="AC53" s="19">
        <f>SUM(AD53:XFD53)</f>
        <v>30585000.000000004</v>
      </c>
      <c r="AD53" s="39"/>
      <c r="AE53" s="39"/>
      <c r="AH53" s="39"/>
      <c r="AK53" s="39"/>
      <c r="AL53" s="39">
        <f>$M53*(1+$P53)</f>
        <v>30585000.000000004</v>
      </c>
      <c r="AN53" s="39"/>
      <c r="AQ53" s="39"/>
      <c r="AT53" s="39"/>
      <c r="AW53" s="39"/>
      <c r="AZ53" s="39"/>
      <c r="BC53" s="39"/>
      <c r="BF53" s="39"/>
      <c r="BI53" s="39"/>
      <c r="BL53" s="39"/>
      <c r="BO53" s="39"/>
      <c r="BP53" s="39"/>
      <c r="CG53" s="38"/>
    </row>
    <row r="54" spans="1:85" s="36" customFormat="1" ht="13.5" hidden="1" customHeight="1" x14ac:dyDescent="0.15">
      <c r="A54" s="10">
        <v>53</v>
      </c>
      <c r="B54" s="40" t="s">
        <v>94</v>
      </c>
      <c r="C54" s="11" t="str">
        <f t="shared" si="8"/>
        <v>建设银行北京农大南路支行定期存款</v>
      </c>
      <c r="D54" s="11" t="s">
        <v>102</v>
      </c>
      <c r="E54" s="35" t="s">
        <v>75</v>
      </c>
      <c r="F54" s="21">
        <v>17.25</v>
      </c>
      <c r="G54" s="48">
        <f t="shared" si="9"/>
        <v>0.17249999999999999</v>
      </c>
      <c r="H54" s="35" t="s">
        <v>86</v>
      </c>
      <c r="I54" s="35" t="s">
        <v>21</v>
      </c>
      <c r="J54" s="35" t="s">
        <v>36</v>
      </c>
      <c r="K54" s="11" t="str">
        <f t="shared" si="10"/>
        <v>万能</v>
      </c>
      <c r="L54" s="29">
        <f t="shared" si="11"/>
        <v>10009315.15</v>
      </c>
      <c r="M54" s="14">
        <v>10000000</v>
      </c>
      <c r="N54" s="21">
        <v>10000000</v>
      </c>
      <c r="O54" s="14">
        <v>9315.15</v>
      </c>
      <c r="P54" s="32">
        <v>0.02</v>
      </c>
      <c r="Q54" s="33" t="s">
        <v>72</v>
      </c>
      <c r="R54" s="34">
        <v>44665</v>
      </c>
      <c r="S54" s="34">
        <v>45030</v>
      </c>
      <c r="T54" s="31" t="s">
        <v>28</v>
      </c>
      <c r="U54" s="31" t="s">
        <v>23</v>
      </c>
      <c r="V54" s="35"/>
      <c r="W54" s="31" t="s">
        <v>24</v>
      </c>
      <c r="X54" s="31" t="s">
        <v>25</v>
      </c>
      <c r="Y54" s="31" t="s">
        <v>26</v>
      </c>
      <c r="AA54" s="14">
        <f>DATEDIF($AA$1,S54,"m")</f>
        <v>11</v>
      </c>
      <c r="AB54" s="30" t="s">
        <v>41</v>
      </c>
      <c r="AC54" s="19">
        <f>SUM(AD54:XFD54)</f>
        <v>10200000</v>
      </c>
      <c r="AD54" s="39"/>
      <c r="AE54" s="39"/>
      <c r="AH54" s="39"/>
      <c r="AK54" s="39"/>
      <c r="AL54" s="39"/>
      <c r="AN54" s="39"/>
      <c r="AO54" s="39">
        <f>$M54*(1+$P54)</f>
        <v>10200000</v>
      </c>
      <c r="AQ54" s="39"/>
      <c r="AT54" s="39"/>
      <c r="AW54" s="39"/>
      <c r="AZ54" s="39"/>
      <c r="BC54" s="39"/>
      <c r="BF54" s="39"/>
      <c r="BI54" s="39"/>
      <c r="BL54" s="39"/>
      <c r="BO54" s="39"/>
      <c r="BP54" s="39"/>
      <c r="CG54" s="38"/>
    </row>
    <row r="55" spans="1:85" s="36" customFormat="1" ht="13.5" hidden="1" customHeight="1" x14ac:dyDescent="0.15">
      <c r="A55" s="10">
        <v>54</v>
      </c>
      <c r="B55" s="40" t="s">
        <v>95</v>
      </c>
      <c r="C55" s="11" t="str">
        <f t="shared" si="8"/>
        <v>建设银行北京金源支行定期存款</v>
      </c>
      <c r="D55" s="11" t="s">
        <v>102</v>
      </c>
      <c r="E55" s="35" t="s">
        <v>75</v>
      </c>
      <c r="F55" s="21">
        <v>17.25</v>
      </c>
      <c r="G55" s="48">
        <f t="shared" si="9"/>
        <v>0.17249999999999999</v>
      </c>
      <c r="H55" s="35" t="s">
        <v>86</v>
      </c>
      <c r="I55" s="35" t="s">
        <v>21</v>
      </c>
      <c r="J55" s="35" t="s">
        <v>36</v>
      </c>
      <c r="K55" s="11" t="str">
        <f t="shared" si="10"/>
        <v>万能</v>
      </c>
      <c r="L55" s="29">
        <f t="shared" si="11"/>
        <v>10009315.15</v>
      </c>
      <c r="M55" s="14">
        <v>10000000</v>
      </c>
      <c r="N55" s="21">
        <v>10000000</v>
      </c>
      <c r="O55" s="14">
        <v>9315.15</v>
      </c>
      <c r="P55" s="32">
        <v>0.02</v>
      </c>
      <c r="Q55" s="33" t="s">
        <v>72</v>
      </c>
      <c r="R55" s="34">
        <v>44665</v>
      </c>
      <c r="S55" s="34">
        <v>45030</v>
      </c>
      <c r="T55" s="31" t="s">
        <v>28</v>
      </c>
      <c r="U55" s="31" t="s">
        <v>23</v>
      </c>
      <c r="V55" s="35"/>
      <c r="W55" s="31" t="s">
        <v>24</v>
      </c>
      <c r="X55" s="31" t="s">
        <v>25</v>
      </c>
      <c r="Y55" s="31" t="s">
        <v>26</v>
      </c>
      <c r="AA55" s="14">
        <f>DATEDIF($AA$1,S55,"m")</f>
        <v>11</v>
      </c>
      <c r="AB55" s="30" t="s">
        <v>41</v>
      </c>
      <c r="AC55" s="19">
        <f>SUM(AD55:XFD55)</f>
        <v>10200000</v>
      </c>
      <c r="AD55" s="39"/>
      <c r="AE55" s="39"/>
      <c r="AH55" s="39"/>
      <c r="AK55" s="39"/>
      <c r="AL55" s="39"/>
      <c r="AN55" s="39"/>
      <c r="AO55" s="39">
        <f>$M55*(1+$P55)</f>
        <v>10200000</v>
      </c>
      <c r="AQ55" s="39"/>
      <c r="AT55" s="39"/>
      <c r="AW55" s="39"/>
      <c r="AZ55" s="39"/>
      <c r="BC55" s="39"/>
      <c r="BF55" s="39"/>
      <c r="BI55" s="39"/>
      <c r="BL55" s="39"/>
      <c r="BO55" s="39"/>
      <c r="BP55" s="39"/>
      <c r="CG55" s="38"/>
    </row>
    <row r="56" spans="1:85" s="36" customFormat="1" ht="13.5" hidden="1" customHeight="1" x14ac:dyDescent="0.15">
      <c r="A56" s="10">
        <v>55</v>
      </c>
      <c r="B56" s="40" t="s">
        <v>96</v>
      </c>
      <c r="C56" s="11" t="str">
        <f t="shared" si="8"/>
        <v>建设银行北京世纪城支行定期存款</v>
      </c>
      <c r="D56" s="11" t="s">
        <v>102</v>
      </c>
      <c r="E56" s="35" t="s">
        <v>75</v>
      </c>
      <c r="F56" s="21">
        <v>17.25</v>
      </c>
      <c r="G56" s="48">
        <f t="shared" si="9"/>
        <v>0.17249999999999999</v>
      </c>
      <c r="H56" s="35" t="s">
        <v>86</v>
      </c>
      <c r="I56" s="35" t="s">
        <v>21</v>
      </c>
      <c r="J56" s="35" t="s">
        <v>36</v>
      </c>
      <c r="K56" s="11" t="str">
        <f t="shared" si="10"/>
        <v>万能</v>
      </c>
      <c r="L56" s="29">
        <f t="shared" si="11"/>
        <v>10009315.15</v>
      </c>
      <c r="M56" s="14">
        <v>10000000</v>
      </c>
      <c r="N56" s="21">
        <v>10000000</v>
      </c>
      <c r="O56" s="14">
        <v>9315.15</v>
      </c>
      <c r="P56" s="32">
        <v>0.02</v>
      </c>
      <c r="Q56" s="33" t="s">
        <v>72</v>
      </c>
      <c r="R56" s="34">
        <v>44665</v>
      </c>
      <c r="S56" s="34">
        <v>45030</v>
      </c>
      <c r="T56" s="31" t="s">
        <v>28</v>
      </c>
      <c r="U56" s="31" t="s">
        <v>23</v>
      </c>
      <c r="V56" s="35"/>
      <c r="W56" s="31" t="s">
        <v>24</v>
      </c>
      <c r="X56" s="31" t="s">
        <v>25</v>
      </c>
      <c r="Y56" s="31" t="s">
        <v>26</v>
      </c>
      <c r="AA56" s="14">
        <f>DATEDIF($AA$1,S56,"m")</f>
        <v>11</v>
      </c>
      <c r="AB56" s="30" t="s">
        <v>41</v>
      </c>
      <c r="AC56" s="19">
        <f>SUM(AD56:XFD56)</f>
        <v>10200000</v>
      </c>
      <c r="AD56" s="39"/>
      <c r="AE56" s="39"/>
      <c r="AH56" s="39"/>
      <c r="AK56" s="39"/>
      <c r="AL56" s="39"/>
      <c r="AN56" s="39"/>
      <c r="AO56" s="39">
        <f>$M56*(1+$P56)</f>
        <v>10200000</v>
      </c>
      <c r="AQ56" s="39"/>
      <c r="AT56" s="39"/>
      <c r="AW56" s="39"/>
      <c r="AZ56" s="39"/>
      <c r="BC56" s="39"/>
      <c r="BF56" s="39"/>
      <c r="BI56" s="39"/>
      <c r="BL56" s="39"/>
      <c r="BO56" s="39"/>
      <c r="BP56" s="39"/>
      <c r="CG56" s="38"/>
    </row>
    <row r="57" spans="1:85" s="36" customFormat="1" ht="13.5" hidden="1" customHeight="1" x14ac:dyDescent="0.15">
      <c r="A57" s="10">
        <v>56</v>
      </c>
      <c r="B57" s="40" t="s">
        <v>97</v>
      </c>
      <c r="C57" s="11" t="str">
        <f t="shared" si="8"/>
        <v>建设银行北京齐园路支行定期存款</v>
      </c>
      <c r="D57" s="11" t="s">
        <v>102</v>
      </c>
      <c r="E57" s="35" t="s">
        <v>75</v>
      </c>
      <c r="F57" s="21">
        <v>17.25</v>
      </c>
      <c r="G57" s="48">
        <f t="shared" si="9"/>
        <v>0.17249999999999999</v>
      </c>
      <c r="H57" s="35" t="s">
        <v>86</v>
      </c>
      <c r="I57" s="35" t="s">
        <v>21</v>
      </c>
      <c r="J57" s="35" t="s">
        <v>36</v>
      </c>
      <c r="K57" s="11" t="str">
        <f t="shared" si="10"/>
        <v>万能</v>
      </c>
      <c r="L57" s="29">
        <f t="shared" si="11"/>
        <v>10009315.15</v>
      </c>
      <c r="M57" s="14">
        <v>10000000</v>
      </c>
      <c r="N57" s="21">
        <v>10000000</v>
      </c>
      <c r="O57" s="14">
        <v>9315.15</v>
      </c>
      <c r="P57" s="32">
        <v>0.02</v>
      </c>
      <c r="Q57" s="33" t="s">
        <v>72</v>
      </c>
      <c r="R57" s="34">
        <v>44665</v>
      </c>
      <c r="S57" s="34">
        <v>45030</v>
      </c>
      <c r="T57" s="31" t="s">
        <v>28</v>
      </c>
      <c r="U57" s="31" t="s">
        <v>23</v>
      </c>
      <c r="V57" s="35"/>
      <c r="W57" s="31" t="s">
        <v>24</v>
      </c>
      <c r="X57" s="31" t="s">
        <v>25</v>
      </c>
      <c r="Y57" s="31" t="s">
        <v>26</v>
      </c>
      <c r="AA57" s="14">
        <f>DATEDIF($AA$1,S57,"m")</f>
        <v>11</v>
      </c>
      <c r="AB57" s="30" t="s">
        <v>41</v>
      </c>
      <c r="AC57" s="19">
        <f>SUM(AD57:XFD57)</f>
        <v>10200000</v>
      </c>
      <c r="AD57" s="39"/>
      <c r="AE57" s="39"/>
      <c r="AH57" s="39"/>
      <c r="AK57" s="39"/>
      <c r="AL57" s="39"/>
      <c r="AN57" s="39"/>
      <c r="AO57" s="39">
        <f>$M57*(1+$P57)</f>
        <v>10200000</v>
      </c>
      <c r="AQ57" s="39"/>
      <c r="AT57" s="39"/>
      <c r="AW57" s="39"/>
      <c r="AZ57" s="39"/>
      <c r="BC57" s="39"/>
      <c r="BF57" s="39"/>
      <c r="BI57" s="39"/>
      <c r="BL57" s="39"/>
      <c r="BO57" s="39"/>
      <c r="BP57" s="39"/>
      <c r="CG57" s="38"/>
    </row>
    <row r="58" spans="1:85" s="36" customFormat="1" ht="13.5" hidden="1" customHeight="1" x14ac:dyDescent="0.15">
      <c r="A58" s="10">
        <v>57</v>
      </c>
      <c r="B58" s="40" t="s">
        <v>98</v>
      </c>
      <c r="C58" s="11" t="str">
        <f t="shared" si="8"/>
        <v>建设银行北京清华大学支行定期存款</v>
      </c>
      <c r="D58" s="11" t="s">
        <v>102</v>
      </c>
      <c r="E58" s="35" t="s">
        <v>75</v>
      </c>
      <c r="F58" s="21">
        <v>17.25</v>
      </c>
      <c r="G58" s="48">
        <f t="shared" si="9"/>
        <v>0.17249999999999999</v>
      </c>
      <c r="H58" s="35" t="s">
        <v>86</v>
      </c>
      <c r="I58" s="35" t="s">
        <v>21</v>
      </c>
      <c r="J58" s="35" t="s">
        <v>36</v>
      </c>
      <c r="K58" s="11" t="str">
        <f t="shared" si="10"/>
        <v>万能</v>
      </c>
      <c r="L58" s="29">
        <f t="shared" si="11"/>
        <v>10009315.15</v>
      </c>
      <c r="M58" s="14">
        <v>10000000</v>
      </c>
      <c r="N58" s="21">
        <v>10000000</v>
      </c>
      <c r="O58" s="14">
        <v>9315.15</v>
      </c>
      <c r="P58" s="32">
        <v>0.02</v>
      </c>
      <c r="Q58" s="33" t="s">
        <v>72</v>
      </c>
      <c r="R58" s="34">
        <v>44665</v>
      </c>
      <c r="S58" s="34">
        <v>45030</v>
      </c>
      <c r="T58" s="31" t="s">
        <v>28</v>
      </c>
      <c r="U58" s="31" t="s">
        <v>23</v>
      </c>
      <c r="V58" s="35"/>
      <c r="W58" s="31" t="s">
        <v>24</v>
      </c>
      <c r="X58" s="31" t="s">
        <v>25</v>
      </c>
      <c r="Y58" s="31" t="s">
        <v>26</v>
      </c>
      <c r="AA58" s="14">
        <f>DATEDIF($AA$1,S58,"m")</f>
        <v>11</v>
      </c>
      <c r="AB58" s="30" t="s">
        <v>41</v>
      </c>
      <c r="AC58" s="19">
        <f>SUM(AD58:XFD58)</f>
        <v>10200000</v>
      </c>
      <c r="AD58" s="39"/>
      <c r="AE58" s="39"/>
      <c r="AH58" s="39"/>
      <c r="AK58" s="39"/>
      <c r="AL58" s="39"/>
      <c r="AN58" s="39"/>
      <c r="AO58" s="39">
        <f>$M58*(1+$P58)</f>
        <v>10200000</v>
      </c>
      <c r="AQ58" s="39"/>
      <c r="AT58" s="39"/>
      <c r="AW58" s="39"/>
      <c r="AZ58" s="39"/>
      <c r="BC58" s="39"/>
      <c r="BF58" s="39"/>
      <c r="BI58" s="39"/>
      <c r="BL58" s="39"/>
      <c r="BO58" s="39"/>
      <c r="BP58" s="39"/>
      <c r="CG58" s="38"/>
    </row>
    <row r="59" spans="1:85" s="36" customFormat="1" ht="13.5" customHeight="1" x14ac:dyDescent="0.15">
      <c r="A59" s="10"/>
      <c r="B59" s="40"/>
      <c r="C59" s="40"/>
      <c r="D59" s="40"/>
      <c r="E59" s="31"/>
      <c r="F59" s="21"/>
      <c r="G59" s="21"/>
      <c r="H59" s="35"/>
      <c r="I59" s="35"/>
      <c r="J59" s="35"/>
      <c r="K59" s="35"/>
      <c r="L59" s="35"/>
      <c r="M59" s="14"/>
      <c r="N59" s="21"/>
      <c r="O59" s="14"/>
      <c r="P59" s="32"/>
      <c r="Q59" s="33"/>
      <c r="R59" s="34"/>
      <c r="S59" s="34"/>
      <c r="T59" s="31"/>
      <c r="U59" s="31"/>
      <c r="V59" s="35"/>
      <c r="W59" s="31"/>
      <c r="X59" s="31"/>
      <c r="Y59" s="31"/>
      <c r="AA59" s="14"/>
      <c r="AB59" s="30"/>
      <c r="AC59" s="19"/>
      <c r="AD59" s="39"/>
      <c r="AE59" s="39"/>
      <c r="AH59" s="39"/>
      <c r="AK59" s="39"/>
      <c r="AL59" s="39"/>
      <c r="AN59" s="39"/>
      <c r="AQ59" s="39"/>
      <c r="AT59" s="39"/>
      <c r="AW59" s="39"/>
      <c r="AZ59" s="39"/>
      <c r="BC59" s="39"/>
      <c r="BF59" s="39"/>
      <c r="BI59" s="39"/>
      <c r="BL59" s="39"/>
      <c r="BO59" s="39"/>
      <c r="BP59" s="39"/>
      <c r="CG59" s="38"/>
    </row>
    <row r="60" spans="1:85" s="36" customFormat="1" ht="13.5" customHeight="1" x14ac:dyDescent="0.15">
      <c r="A60" s="30"/>
      <c r="B60" s="40"/>
      <c r="C60" s="40"/>
      <c r="D60" s="40"/>
      <c r="E60" s="40"/>
      <c r="F60" s="46"/>
      <c r="G60" s="46"/>
      <c r="H60" s="40"/>
      <c r="I60" s="35"/>
      <c r="J60" s="35"/>
      <c r="K60" s="35"/>
      <c r="L60" s="35"/>
      <c r="M60" s="14"/>
      <c r="N60" s="21"/>
      <c r="O60" s="14"/>
      <c r="P60" s="32"/>
      <c r="Q60" s="33"/>
      <c r="R60" s="34"/>
      <c r="S60" s="34"/>
      <c r="T60" s="31"/>
      <c r="U60" s="31"/>
      <c r="V60" s="35"/>
      <c r="W60" s="31"/>
      <c r="X60" s="31"/>
      <c r="Y60" s="31"/>
      <c r="AA60" s="14"/>
      <c r="AB60" s="30"/>
      <c r="AC60" s="37"/>
      <c r="AD60" s="39"/>
      <c r="AE60" s="39"/>
      <c r="AH60" s="39"/>
      <c r="AK60" s="39"/>
      <c r="AN60" s="39"/>
      <c r="AQ60" s="39"/>
      <c r="AT60" s="39"/>
      <c r="AW60" s="39"/>
      <c r="AZ60" s="39"/>
      <c r="BC60" s="39"/>
      <c r="BF60" s="39"/>
      <c r="BI60" s="39"/>
      <c r="BL60" s="39"/>
      <c r="BO60" s="39"/>
      <c r="BP60" s="39"/>
      <c r="CG60" s="38"/>
    </row>
    <row r="61" spans="1:85" s="36" customFormat="1" ht="13.5" customHeight="1" x14ac:dyDescent="0.15">
      <c r="A61" s="30"/>
      <c r="B61" s="41"/>
      <c r="C61" s="41"/>
      <c r="D61" s="41"/>
      <c r="E61" s="41"/>
      <c r="F61" s="41"/>
      <c r="G61" s="41"/>
      <c r="H61" s="41"/>
      <c r="I61" s="31"/>
      <c r="J61" s="31"/>
      <c r="K61" s="31"/>
      <c r="L61" s="31"/>
      <c r="M61" s="14"/>
      <c r="N61" s="21"/>
      <c r="O61" s="14"/>
      <c r="P61" s="32"/>
      <c r="Q61" s="33"/>
      <c r="R61" s="43"/>
      <c r="T61" s="31"/>
      <c r="U61" s="31"/>
      <c r="V61" s="35"/>
      <c r="W61" s="31"/>
      <c r="X61" s="31"/>
      <c r="Y61" s="31"/>
      <c r="AA61" s="14"/>
      <c r="AB61" s="30"/>
      <c r="AC61" s="37"/>
      <c r="AD61" s="39"/>
      <c r="AE61" s="39"/>
      <c r="AH61" s="39"/>
      <c r="AK61" s="39"/>
      <c r="AN61" s="39"/>
      <c r="AQ61" s="39"/>
      <c r="AT61" s="39"/>
      <c r="AW61" s="39"/>
      <c r="AZ61" s="39"/>
      <c r="BC61" s="39"/>
      <c r="BF61" s="39"/>
      <c r="BI61" s="39"/>
      <c r="BL61" s="39"/>
      <c r="BO61" s="39"/>
      <c r="BP61" s="39"/>
    </row>
    <row r="62" spans="1:85" ht="13.5" customHeight="1" x14ac:dyDescent="0.1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4">
        <f>SUM(M2:M61)</f>
        <v>17849344722.400002</v>
      </c>
      <c r="N62" s="14">
        <f t="shared" ref="N62:O62" si="17">SUM(N2:N61)</f>
        <v>17849344722.400002</v>
      </c>
      <c r="O62" s="14">
        <f t="shared" si="17"/>
        <v>265640115.18000007</v>
      </c>
      <c r="P62" s="15"/>
      <c r="Q62" s="16"/>
      <c r="R62" s="17"/>
      <c r="S62" s="17"/>
      <c r="T62" s="11"/>
      <c r="U62" s="11"/>
      <c r="V62" s="18"/>
      <c r="W62" s="11"/>
      <c r="X62" s="11"/>
      <c r="Y62" s="11"/>
      <c r="AA62" s="14"/>
      <c r="AB62" s="10"/>
      <c r="AC62" s="19"/>
      <c r="AD62" s="24"/>
      <c r="AE62" s="24"/>
      <c r="AH62" s="24"/>
      <c r="AK62" s="24"/>
      <c r="AN62" s="24"/>
      <c r="AQ62" s="24"/>
      <c r="AT62" s="24"/>
      <c r="AW62" s="24"/>
      <c r="AZ62" s="24"/>
      <c r="BC62" s="24"/>
      <c r="BF62" s="24"/>
      <c r="BI62" s="24"/>
      <c r="BL62" s="24"/>
      <c r="BO62" s="24"/>
      <c r="BP62" s="24"/>
    </row>
    <row r="63" spans="1:85" ht="13.5" customHeight="1" x14ac:dyDescent="0.1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4"/>
      <c r="N63" s="21"/>
      <c r="O63" s="14"/>
      <c r="P63" s="15"/>
      <c r="Q63" s="16"/>
      <c r="R63" s="17"/>
      <c r="S63" s="17"/>
      <c r="T63" s="11"/>
      <c r="U63" s="11"/>
      <c r="V63" s="18"/>
      <c r="W63" s="11"/>
      <c r="X63" s="11"/>
      <c r="Y63" s="11"/>
      <c r="AA63" s="14"/>
      <c r="AB63" s="10"/>
      <c r="AC63" s="19"/>
      <c r="AD63" s="24"/>
      <c r="AE63" s="24"/>
      <c r="AH63" s="24"/>
      <c r="AK63" s="24"/>
      <c r="AN63" s="24"/>
      <c r="AQ63" s="24"/>
      <c r="AT63" s="24"/>
      <c r="AW63" s="24"/>
      <c r="AZ63" s="24"/>
      <c r="BC63" s="24"/>
      <c r="BF63" s="24"/>
      <c r="BI63" s="24"/>
      <c r="BL63" s="24"/>
      <c r="BO63" s="24"/>
      <c r="BP63" s="24"/>
    </row>
    <row r="64" spans="1:85" ht="13.5" customHeight="1" x14ac:dyDescent="0.1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4"/>
      <c r="N64" s="21"/>
      <c r="O64" s="21"/>
      <c r="P64" s="15"/>
      <c r="Q64" s="16"/>
      <c r="R64" s="17"/>
      <c r="S64" s="17"/>
      <c r="T64" s="11"/>
      <c r="U64" s="11"/>
      <c r="V64" s="18"/>
      <c r="W64" s="11"/>
      <c r="X64" s="11"/>
      <c r="Y64" s="11"/>
      <c r="AA64" s="14"/>
      <c r="AB64" s="10"/>
      <c r="AC64" s="19"/>
      <c r="AD64" s="24"/>
      <c r="AE64" s="24"/>
      <c r="AH64" s="24"/>
      <c r="AK64" s="24"/>
      <c r="AN64" s="24"/>
      <c r="AQ64" s="24"/>
      <c r="AT64" s="24"/>
      <c r="AW64" s="24"/>
      <c r="AZ64" s="24"/>
      <c r="BC64" s="24"/>
      <c r="BF64" s="24"/>
      <c r="BI64" s="24"/>
      <c r="BL64" s="24"/>
      <c r="BO64" s="24"/>
      <c r="BP64" s="24"/>
    </row>
    <row r="65" spans="1:93" ht="13.5" customHeight="1" x14ac:dyDescent="0.1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4"/>
      <c r="N65" s="21"/>
      <c r="O65" s="14"/>
      <c r="P65" s="25"/>
      <c r="Q65" s="16"/>
      <c r="R65" s="17"/>
      <c r="S65" s="17"/>
      <c r="T65" s="11"/>
      <c r="U65" s="11"/>
      <c r="V65" s="11"/>
      <c r="W65" s="11"/>
      <c r="X65" s="11"/>
      <c r="Y65" s="11"/>
      <c r="AA65" s="14"/>
      <c r="AB65" s="10"/>
      <c r="AC65" s="19"/>
      <c r="AE65" s="24"/>
      <c r="AH65" s="24"/>
      <c r="AK65" s="24"/>
      <c r="AN65" s="24"/>
      <c r="AQ65" s="24"/>
      <c r="AT65" s="24"/>
      <c r="AW65" s="24"/>
      <c r="AZ65" s="24"/>
      <c r="BC65" s="24"/>
      <c r="BF65" s="24"/>
      <c r="BI65" s="24"/>
      <c r="BL65" s="24"/>
      <c r="BO65" s="24"/>
      <c r="BP65" s="24"/>
    </row>
    <row r="66" spans="1:93" ht="13.5" customHeight="1" x14ac:dyDescent="0.1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4"/>
      <c r="N66" s="21"/>
      <c r="O66" s="14"/>
      <c r="P66" s="15"/>
      <c r="Q66" s="16"/>
      <c r="R66" s="17"/>
      <c r="S66" s="17"/>
      <c r="T66" s="11"/>
      <c r="U66" s="11"/>
      <c r="V66" s="11"/>
      <c r="W66" s="11"/>
      <c r="X66" s="11"/>
      <c r="Y66" s="11"/>
      <c r="AA66" s="14"/>
      <c r="AB66" s="10"/>
      <c r="AC66" s="19"/>
      <c r="AE66" s="24"/>
      <c r="AH66" s="24"/>
      <c r="AK66" s="24"/>
      <c r="AN66" s="24"/>
      <c r="AQ66" s="24"/>
      <c r="AT66" s="24"/>
      <c r="AW66" s="24"/>
      <c r="AZ66" s="24"/>
      <c r="BC66" s="24"/>
      <c r="BF66" s="24"/>
      <c r="BI66" s="24"/>
      <c r="BL66" s="24"/>
      <c r="BO66" s="24"/>
      <c r="BP66" s="24"/>
    </row>
    <row r="67" spans="1:93" ht="13.5" customHeight="1" x14ac:dyDescent="0.1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4"/>
      <c r="N67" s="21"/>
      <c r="O67" s="14"/>
      <c r="P67" s="15"/>
      <c r="Q67" s="16"/>
      <c r="R67" s="17"/>
      <c r="S67" s="17"/>
      <c r="T67" s="11"/>
      <c r="U67" s="11"/>
      <c r="V67" s="11"/>
      <c r="W67" s="11"/>
      <c r="X67" s="11"/>
      <c r="Y67" s="11"/>
      <c r="AA67" s="14"/>
      <c r="AB67" s="10"/>
      <c r="AC67" s="19"/>
      <c r="AE67" s="24"/>
      <c r="AH67" s="24"/>
      <c r="AK67" s="24"/>
      <c r="AN67" s="24"/>
      <c r="AQ67" s="24"/>
      <c r="AT67" s="24"/>
      <c r="AW67" s="24"/>
      <c r="AZ67" s="24"/>
      <c r="BC67" s="24"/>
      <c r="BF67" s="24"/>
      <c r="BI67" s="24"/>
      <c r="BL67" s="24"/>
      <c r="BO67" s="24"/>
      <c r="BP67" s="24"/>
    </row>
    <row r="68" spans="1:93" ht="13.5" customHeight="1" x14ac:dyDescent="0.1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4"/>
      <c r="N68" s="21"/>
      <c r="O68" s="14"/>
      <c r="P68" s="15"/>
      <c r="Q68" s="16"/>
      <c r="R68" s="17"/>
      <c r="S68" s="17"/>
      <c r="T68" s="11"/>
      <c r="U68" s="11"/>
      <c r="V68" s="11"/>
      <c r="W68" s="11"/>
      <c r="X68" s="11"/>
      <c r="Y68" s="11"/>
      <c r="AA68" s="14"/>
      <c r="AB68" s="10"/>
      <c r="AC68" s="19"/>
      <c r="AE68" s="24"/>
      <c r="AH68" s="24"/>
      <c r="AK68" s="24"/>
      <c r="AN68" s="24"/>
      <c r="AQ68" s="24"/>
      <c r="AT68" s="24"/>
      <c r="AW68" s="24"/>
      <c r="AZ68" s="24"/>
      <c r="BC68" s="24"/>
      <c r="BF68" s="24"/>
      <c r="BI68" s="24"/>
      <c r="BL68" s="24"/>
      <c r="BO68" s="24"/>
      <c r="BP68" s="24"/>
    </row>
    <row r="69" spans="1:93" ht="13.5" customHeight="1" x14ac:dyDescent="0.1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3"/>
      <c r="O69" s="14"/>
      <c r="P69" s="15"/>
      <c r="Q69" s="16"/>
      <c r="R69" s="17"/>
      <c r="S69" s="17"/>
      <c r="T69" s="11"/>
      <c r="U69" s="11"/>
      <c r="V69" s="11"/>
      <c r="W69" s="11"/>
      <c r="X69" s="11"/>
      <c r="Y69" s="11"/>
      <c r="AA69" s="14"/>
      <c r="AB69" s="10"/>
      <c r="AC69" s="10"/>
      <c r="AD69" s="21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1"/>
      <c r="AQ69" s="21"/>
    </row>
    <row r="70" spans="1:93" ht="13.5" customHeight="1" x14ac:dyDescent="0.1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2"/>
      <c r="N70" s="13"/>
      <c r="O70" s="13"/>
      <c r="P70" s="12"/>
      <c r="Q70" s="16"/>
      <c r="R70" s="17"/>
      <c r="S70" s="17"/>
      <c r="T70" s="11"/>
      <c r="U70" s="11"/>
      <c r="V70" s="11"/>
      <c r="W70" s="11"/>
      <c r="X70" s="11"/>
      <c r="Y70" s="11"/>
      <c r="AA70" s="14"/>
      <c r="AB70" s="10"/>
      <c r="AC70" s="12"/>
      <c r="AD70" s="12"/>
      <c r="AE70" s="12"/>
      <c r="AF70" s="12"/>
      <c r="AG70" s="12"/>
      <c r="AH70" s="12"/>
      <c r="AI70" s="12"/>
      <c r="AJ70" s="12"/>
      <c r="AK70" s="20"/>
      <c r="AL70" s="20"/>
      <c r="AM70" s="20"/>
      <c r="AN70" s="20"/>
      <c r="AO70" s="20"/>
      <c r="AP70" s="21"/>
      <c r="AQ70" s="21"/>
    </row>
    <row r="71" spans="1:93" ht="13.5" customHeight="1" x14ac:dyDescent="0.1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2"/>
      <c r="N71" s="13"/>
      <c r="O71" s="47"/>
      <c r="P71" s="15"/>
      <c r="Q71" s="16"/>
      <c r="R71" s="17"/>
      <c r="S71" s="17"/>
      <c r="T71" s="11"/>
      <c r="U71" s="11"/>
      <c r="V71" s="11"/>
      <c r="W71" s="11"/>
      <c r="X71" s="11"/>
      <c r="Y71" s="11"/>
      <c r="AA71" s="14"/>
      <c r="AB71" s="10"/>
      <c r="AC71" s="10"/>
      <c r="AD71" s="21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1"/>
      <c r="AQ71" s="21"/>
    </row>
    <row r="72" spans="1:93" ht="13.5" customHeight="1" x14ac:dyDescent="0.1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2"/>
      <c r="N72" s="13"/>
      <c r="O72" s="26" t="s">
        <v>61</v>
      </c>
      <c r="P72" s="26" t="s">
        <v>62</v>
      </c>
      <c r="Q72" s="26" t="s">
        <v>63</v>
      </c>
      <c r="R72" s="26" t="s">
        <v>64</v>
      </c>
      <c r="S72" s="26" t="s">
        <v>65</v>
      </c>
      <c r="T72" s="17"/>
      <c r="U72" s="11"/>
      <c r="V72" s="11"/>
      <c r="W72" s="11"/>
      <c r="X72" s="11"/>
      <c r="Y72" s="11"/>
      <c r="Z72" s="11"/>
      <c r="AB72" s="14"/>
      <c r="AC72" s="10"/>
      <c r="AD72" s="27"/>
      <c r="AP72" s="27"/>
      <c r="AQ72" s="27"/>
    </row>
    <row r="73" spans="1:93" ht="13.5" customHeight="1" x14ac:dyDescent="0.2">
      <c r="M73" s="28" t="s">
        <v>66</v>
      </c>
      <c r="N73" s="21">
        <f>SUM($AD73:XFD73)</f>
        <v>19902352855.278671</v>
      </c>
      <c r="O73" s="23">
        <f>SUM($AD73:$AF73)</f>
        <v>215520000</v>
      </c>
      <c r="P73" s="23">
        <f>SUM($AG73:$AO73)</f>
        <v>6623896620.2386665</v>
      </c>
      <c r="Q73" s="23">
        <f>SUM($AP73:$BM73)</f>
        <v>3545690957.126667</v>
      </c>
      <c r="R73" s="23">
        <f>SUM($BN73:$CK73)</f>
        <v>9517245277.913332</v>
      </c>
      <c r="S73" s="23"/>
      <c r="T73" s="23">
        <f>SUM(O73:S73)-SUM(AD73:CG73)</f>
        <v>0</v>
      </c>
      <c r="AB73" s="9"/>
      <c r="AC73" s="29">
        <f>SUM(AC2:AC59)</f>
        <v>19902352855.278667</v>
      </c>
      <c r="AD73" s="12">
        <f>SUM(AD2:AD59)</f>
        <v>119535000</v>
      </c>
      <c r="AE73" s="12">
        <f t="shared" ref="AE73:CO73" si="18">SUM(AE2:AE59)</f>
        <v>79110000</v>
      </c>
      <c r="AF73" s="12">
        <f t="shared" si="18"/>
        <v>16875000</v>
      </c>
      <c r="AG73" s="12">
        <f t="shared" si="18"/>
        <v>24962500</v>
      </c>
      <c r="AH73" s="12">
        <f t="shared" si="18"/>
        <v>61110000</v>
      </c>
      <c r="AI73" s="12">
        <f t="shared" si="18"/>
        <v>16875000</v>
      </c>
      <c r="AJ73" s="12">
        <f t="shared" si="18"/>
        <v>31306330.041999999</v>
      </c>
      <c r="AK73" s="12">
        <f t="shared" si="18"/>
        <v>61110000</v>
      </c>
      <c r="AL73" s="12">
        <f t="shared" si="18"/>
        <v>404810000</v>
      </c>
      <c r="AM73" s="12">
        <f t="shared" si="18"/>
        <v>286625692.77999997</v>
      </c>
      <c r="AN73" s="12">
        <f t="shared" si="18"/>
        <v>3245622357.6399999</v>
      </c>
      <c r="AO73" s="12">
        <f t="shared" si="18"/>
        <v>2491474739.7766666</v>
      </c>
      <c r="AP73" s="12">
        <f t="shared" si="18"/>
        <v>88905000</v>
      </c>
      <c r="AQ73" s="12">
        <f t="shared" si="18"/>
        <v>1383486039.6766667</v>
      </c>
      <c r="AR73" s="12">
        <f t="shared" si="18"/>
        <v>16875000</v>
      </c>
      <c r="AS73" s="12">
        <f t="shared" si="18"/>
        <v>169734944.72</v>
      </c>
      <c r="AT73" s="12">
        <f t="shared" si="18"/>
        <v>123955774.47</v>
      </c>
      <c r="AU73" s="12">
        <f t="shared" si="18"/>
        <v>16875000</v>
      </c>
      <c r="AV73" s="12">
        <f t="shared" si="18"/>
        <v>24962500</v>
      </c>
      <c r="AW73" s="12">
        <f t="shared" si="18"/>
        <v>93035001.579999998</v>
      </c>
      <c r="AX73" s="12">
        <f t="shared" si="18"/>
        <v>554188140.6099999</v>
      </c>
      <c r="AY73" s="12">
        <f t="shared" si="18"/>
        <v>89351498.5</v>
      </c>
      <c r="AZ73" s="12">
        <f t="shared" si="18"/>
        <v>61110000</v>
      </c>
      <c r="BA73" s="12">
        <f t="shared" si="18"/>
        <v>16875000</v>
      </c>
      <c r="BB73" s="12">
        <f t="shared" si="18"/>
        <v>242100500.75999999</v>
      </c>
      <c r="BC73" s="12">
        <f t="shared" si="18"/>
        <v>79110000</v>
      </c>
      <c r="BD73" s="12">
        <f t="shared" si="18"/>
        <v>167895564.03</v>
      </c>
      <c r="BE73" s="12">
        <f t="shared" si="18"/>
        <v>24962500</v>
      </c>
      <c r="BF73" s="12">
        <f t="shared" si="18"/>
        <v>61110000</v>
      </c>
      <c r="BG73" s="12">
        <f t="shared" si="18"/>
        <v>16875000</v>
      </c>
      <c r="BH73" s="12">
        <f t="shared" si="18"/>
        <v>24962500</v>
      </c>
      <c r="BI73" s="12">
        <f t="shared" si="18"/>
        <v>169498492.78</v>
      </c>
      <c r="BJ73" s="12">
        <f t="shared" si="18"/>
        <v>16875000</v>
      </c>
      <c r="BK73" s="12">
        <f t="shared" si="18"/>
        <v>24962500</v>
      </c>
      <c r="BL73" s="12">
        <f t="shared" si="18"/>
        <v>61110000</v>
      </c>
      <c r="BM73" s="12">
        <f t="shared" si="18"/>
        <v>16875000</v>
      </c>
      <c r="BN73" s="12">
        <f t="shared" si="18"/>
        <v>24962500</v>
      </c>
      <c r="BO73" s="12">
        <f t="shared" si="18"/>
        <v>79110000</v>
      </c>
      <c r="BP73" s="12">
        <f t="shared" si="18"/>
        <v>5638745000</v>
      </c>
      <c r="BQ73" s="12">
        <f t="shared" si="18"/>
        <v>24962500</v>
      </c>
      <c r="BR73" s="12">
        <f t="shared" si="18"/>
        <v>2108320833.3333333</v>
      </c>
      <c r="BS73" s="12">
        <f t="shared" si="18"/>
        <v>16875000</v>
      </c>
      <c r="BT73" s="12">
        <f t="shared" si="18"/>
        <v>1505625000</v>
      </c>
      <c r="BU73" s="12">
        <f t="shared" si="18"/>
        <v>0</v>
      </c>
      <c r="BV73" s="12">
        <f t="shared" si="18"/>
        <v>0</v>
      </c>
      <c r="BW73" s="12">
        <f t="shared" si="18"/>
        <v>0</v>
      </c>
      <c r="BX73" s="12">
        <f t="shared" si="18"/>
        <v>0</v>
      </c>
      <c r="BY73" s="12">
        <f t="shared" si="18"/>
        <v>0</v>
      </c>
      <c r="BZ73" s="12">
        <f t="shared" si="18"/>
        <v>0</v>
      </c>
      <c r="CA73" s="12">
        <f t="shared" si="18"/>
        <v>0</v>
      </c>
      <c r="CB73" s="12">
        <f t="shared" si="18"/>
        <v>0</v>
      </c>
      <c r="CC73" s="12">
        <f t="shared" si="18"/>
        <v>0</v>
      </c>
      <c r="CD73" s="12">
        <f t="shared" si="18"/>
        <v>0</v>
      </c>
      <c r="CE73" s="12">
        <f t="shared" si="18"/>
        <v>0</v>
      </c>
      <c r="CF73" s="12">
        <f t="shared" si="18"/>
        <v>0</v>
      </c>
      <c r="CG73" s="12">
        <f t="shared" si="18"/>
        <v>118644444.58</v>
      </c>
      <c r="CH73" s="12">
        <f t="shared" si="18"/>
        <v>0</v>
      </c>
      <c r="CI73" s="12">
        <f t="shared" si="18"/>
        <v>0</v>
      </c>
      <c r="CJ73" s="12">
        <f t="shared" si="18"/>
        <v>0</v>
      </c>
      <c r="CK73" s="12">
        <f t="shared" si="18"/>
        <v>0</v>
      </c>
      <c r="CL73" s="12">
        <f t="shared" si="18"/>
        <v>0</v>
      </c>
      <c r="CM73" s="12">
        <f t="shared" si="18"/>
        <v>0</v>
      </c>
      <c r="CN73" s="12">
        <f t="shared" si="18"/>
        <v>0</v>
      </c>
      <c r="CO73" s="12">
        <f t="shared" si="18"/>
        <v>0</v>
      </c>
    </row>
    <row r="74" spans="1:93" ht="13.5" customHeight="1" x14ac:dyDescent="0.2">
      <c r="M74" s="28" t="s">
        <v>67</v>
      </c>
      <c r="N74" s="21">
        <f>SUM($AD74:XFD74)</f>
        <v>14045788930.545334</v>
      </c>
      <c r="O74" s="23">
        <f t="shared" ref="O74:O75" si="19">SUM($AD74:$AF74)</f>
        <v>120947500</v>
      </c>
      <c r="P74" s="23">
        <f t="shared" ref="P74:P75" si="20">SUM($AG74:$AO74)</f>
        <v>3224012385.7919998</v>
      </c>
      <c r="Q74" s="23">
        <f t="shared" ref="Q74:Q75" si="21">SUM($AP74:$BM74)</f>
        <v>1183583766.8399999</v>
      </c>
      <c r="R74" s="23">
        <f t="shared" ref="R74:R75" si="22">SUM($BN74:$CK74)</f>
        <v>9517245277.913332</v>
      </c>
      <c r="S74" s="23"/>
      <c r="T74" s="23">
        <f>SUM(O74:S74)-SUM(AD74:CG74)</f>
        <v>0</v>
      </c>
      <c r="AB74" s="9"/>
      <c r="AD74" s="14">
        <f>SUMIF($J:$J,"万能险",AD:AD)</f>
        <v>24962500</v>
      </c>
      <c r="AE74" s="14">
        <f>SUMIF($J:$J,"万能险",AE:AE)</f>
        <v>79110000</v>
      </c>
      <c r="AF74" s="14">
        <f>SUMIF($J:$J,"万能险",AF:AF)</f>
        <v>16875000</v>
      </c>
      <c r="AG74" s="14">
        <f>SUMIF($J:$J,"万能险",AG:AG)</f>
        <v>24962500</v>
      </c>
      <c r="AH74" s="14">
        <f>SUMIF($J:$J,"万能险",AH:AH)</f>
        <v>61110000</v>
      </c>
      <c r="AI74" s="14">
        <f>SUMIF($J:$J,"万能险",AI:AI)</f>
        <v>16875000</v>
      </c>
      <c r="AJ74" s="14">
        <f>SUMIF($J:$J,"万能险",AJ:AJ)</f>
        <v>31306330.041999999</v>
      </c>
      <c r="AK74" s="14">
        <f>SUMIF($J:$J,"万能险",AK:AK)</f>
        <v>61110000</v>
      </c>
      <c r="AL74" s="14">
        <f>SUMIF($J:$J,"万能险",AL:AL)</f>
        <v>98510000</v>
      </c>
      <c r="AM74" s="14">
        <f>SUMIF($J:$J,"万能险",AM:AM)</f>
        <v>136255000</v>
      </c>
      <c r="AN74" s="14">
        <f>SUMIF($J:$J,"万能险",AN:AN)</f>
        <v>2240812357.6399999</v>
      </c>
      <c r="AO74" s="14">
        <f>SUMIF($J:$J,"万能险",AO:AO)</f>
        <v>553071198.11000001</v>
      </c>
      <c r="AP74" s="14">
        <f>SUMIF($J:$J,"万能险",AP:AP)</f>
        <v>24962500</v>
      </c>
      <c r="AQ74" s="14">
        <f>SUMIF($J:$J,"万能险",AQ:AQ)</f>
        <v>168157498.00999999</v>
      </c>
      <c r="AR74" s="14">
        <f>SUMIF($J:$J,"万能险",AR:AR)</f>
        <v>16875000</v>
      </c>
      <c r="AS74" s="14">
        <f>SUMIF($J:$J,"万能险",AS:AS)</f>
        <v>24962500</v>
      </c>
      <c r="AT74" s="14">
        <f>SUMIF($J:$J,"万能险",AT:AT)</f>
        <v>123955774.47</v>
      </c>
      <c r="AU74" s="14">
        <f>SUMIF($J:$J,"万能险",AU:AU)</f>
        <v>16875000</v>
      </c>
      <c r="AV74" s="14">
        <f>SUMIF($J:$J,"万能险",AV:AV)</f>
        <v>24962500</v>
      </c>
      <c r="AW74" s="14">
        <f>SUMIF($J:$J,"万能险",AW:AW)</f>
        <v>93035001.579999998</v>
      </c>
      <c r="AX74" s="14">
        <f>SUMIF($J:$J,"万能险",AX:AX)</f>
        <v>48672000</v>
      </c>
      <c r="AY74" s="14">
        <f>SUMIF($J:$J,"万能险",AY:AY)</f>
        <v>24962500</v>
      </c>
      <c r="AZ74" s="14">
        <f>SUMIF($J:$J,"万能险",AZ:AZ)</f>
        <v>61110000</v>
      </c>
      <c r="BA74" s="14">
        <f>SUMIF($J:$J,"万能险",BA:BA)</f>
        <v>16875000</v>
      </c>
      <c r="BB74" s="14">
        <f>SUMIF($J:$J,"万能险",BB:BB)</f>
        <v>24962500</v>
      </c>
      <c r="BC74" s="14">
        <f>SUMIF($J:$J,"万能险",BC:BC)</f>
        <v>79110000</v>
      </c>
      <c r="BD74" s="14">
        <f>SUMIF($J:$J,"万能险",BD:BD)</f>
        <v>16875000</v>
      </c>
      <c r="BE74" s="14">
        <f>SUMIF($J:$J,"万能险",BE:BE)</f>
        <v>24962500</v>
      </c>
      <c r="BF74" s="14">
        <f>SUMIF($J:$J,"万能险",BF:BF)</f>
        <v>61110000</v>
      </c>
      <c r="BG74" s="14">
        <f>SUMIF($J:$J,"万能险",BG:BG)</f>
        <v>16875000</v>
      </c>
      <c r="BH74" s="14">
        <f>SUMIF($J:$J,"万能险",BH:BH)</f>
        <v>24962500</v>
      </c>
      <c r="BI74" s="14">
        <f>SUMIF($J:$J,"万能险",BI:BI)</f>
        <v>169498492.78</v>
      </c>
      <c r="BJ74" s="14">
        <f>SUMIF($J:$J,"万能险",BJ:BJ)</f>
        <v>16875000</v>
      </c>
      <c r="BK74" s="14">
        <f>SUMIF($J:$J,"万能险",BK:BK)</f>
        <v>24962500</v>
      </c>
      <c r="BL74" s="14">
        <f>SUMIF($J:$J,"万能险",BL:BL)</f>
        <v>61110000</v>
      </c>
      <c r="BM74" s="14">
        <f>SUMIF($J:$J,"万能险",BM:BM)</f>
        <v>16875000</v>
      </c>
      <c r="BN74" s="14">
        <f>SUMIF($J:$J,"万能险",BN:BN)</f>
        <v>24962500</v>
      </c>
      <c r="BO74" s="14">
        <f>SUMIF($J:$J,"万能险",BO:BO)</f>
        <v>79110000</v>
      </c>
      <c r="BP74" s="14">
        <f>SUMIF($J:$J,"万能险",BP:BP)</f>
        <v>5638745000</v>
      </c>
      <c r="BQ74" s="14">
        <f>SUMIF($J:$J,"万能险",BQ:BQ)</f>
        <v>24962500</v>
      </c>
      <c r="BR74" s="14">
        <f>SUMIF($J:$J,"万能险",BR:BR)</f>
        <v>2108320833.3333333</v>
      </c>
      <c r="BS74" s="14">
        <f>SUMIF($J:$J,"万能险",BS:BS)</f>
        <v>16875000</v>
      </c>
      <c r="BT74" s="14">
        <f>SUMIF($J:$J,"万能险",BT:BT)</f>
        <v>1505625000</v>
      </c>
      <c r="BU74" s="14">
        <f>SUMIF($J:$J,"万能险",BU:BU)</f>
        <v>0</v>
      </c>
      <c r="BV74" s="14">
        <f>SUMIF($J:$J,"万能险",BV:BV)</f>
        <v>0</v>
      </c>
      <c r="BW74" s="14">
        <f>SUMIF($J:$J,"万能险",BW:BW)</f>
        <v>0</v>
      </c>
      <c r="BX74" s="14">
        <f>SUMIF($J:$J,"万能险",BX:BX)</f>
        <v>0</v>
      </c>
      <c r="BY74" s="14">
        <f>SUMIF($J:$J,"万能险",BY:BY)</f>
        <v>0</v>
      </c>
      <c r="BZ74" s="14">
        <f>SUMIF($J:$J,"万能险",BZ:BZ)</f>
        <v>0</v>
      </c>
      <c r="CA74" s="14">
        <f>SUMIF($J:$J,"万能险",CA:CA)</f>
        <v>0</v>
      </c>
      <c r="CB74" s="14">
        <f>SUMIF($J:$J,"万能险",CB:CB)</f>
        <v>0</v>
      </c>
      <c r="CC74" s="14">
        <f>SUMIF($J:$J,"万能险",CC:CC)</f>
        <v>0</v>
      </c>
      <c r="CD74" s="14">
        <f>SUMIF($J:$J,"万能险",CD:CD)</f>
        <v>0</v>
      </c>
      <c r="CE74" s="14">
        <f>SUMIF($J:$J,"万能险",CE:CE)</f>
        <v>0</v>
      </c>
      <c r="CF74" s="14">
        <f>SUMIF($J:$J,"万能险",CF:CF)</f>
        <v>0</v>
      </c>
      <c r="CG74" s="14">
        <f>SUMIF($J:$J,"万能险",CG:CG)</f>
        <v>118644444.58</v>
      </c>
      <c r="CH74" s="14">
        <f>SUMIF($J:$J,"万能险",CH:CH)</f>
        <v>0</v>
      </c>
      <c r="CI74" s="14">
        <f>SUMIF($J:$J,"万能险",CI:CI)</f>
        <v>0</v>
      </c>
      <c r="CJ74" s="14">
        <f>SUMIF($J:$J,"万能险",CJ:CJ)</f>
        <v>0</v>
      </c>
      <c r="CK74" s="14">
        <f>SUMIF($J:$J,"万能险",CK:CK)</f>
        <v>0</v>
      </c>
      <c r="CL74" s="14">
        <f>SUMIF($J:$J,"万能险",CL:CL)</f>
        <v>0</v>
      </c>
      <c r="CM74" s="14">
        <f>SUMIF($J:$J,"万能险",CM:CM)</f>
        <v>0</v>
      </c>
      <c r="CN74" s="14">
        <f>SUMIF($J:$J,"万能险",CN:CN)</f>
        <v>0</v>
      </c>
      <c r="CO74" s="14">
        <f>SUMIF($J:$J,"万能险",CO:CO)</f>
        <v>0</v>
      </c>
    </row>
    <row r="75" spans="1:93" ht="13.5" customHeight="1" x14ac:dyDescent="0.2">
      <c r="M75" s="28" t="s">
        <v>68</v>
      </c>
      <c r="N75" s="21">
        <f>SUM($AD75:XFD75)</f>
        <v>5856563924.7333336</v>
      </c>
      <c r="O75" s="23">
        <f t="shared" si="19"/>
        <v>94572500</v>
      </c>
      <c r="P75" s="23">
        <f t="shared" si="20"/>
        <v>3399884234.4466667</v>
      </c>
      <c r="Q75" s="23">
        <f t="shared" si="21"/>
        <v>2362107190.2866669</v>
      </c>
      <c r="R75" s="23">
        <f t="shared" si="22"/>
        <v>0</v>
      </c>
      <c r="S75" s="23"/>
      <c r="T75" s="23">
        <f>SUM(O75:S75)-SUM(AD75:CG75)</f>
        <v>0</v>
      </c>
      <c r="AB75" s="9"/>
      <c r="AD75" s="29">
        <f>AD73-AD74</f>
        <v>94572500</v>
      </c>
      <c r="AE75" s="29">
        <f t="shared" ref="AE75:CN75" si="23">AE73-AE74</f>
        <v>0</v>
      </c>
      <c r="AF75" s="29">
        <f t="shared" si="23"/>
        <v>0</v>
      </c>
      <c r="AG75" s="29">
        <f t="shared" si="23"/>
        <v>0</v>
      </c>
      <c r="AH75" s="29">
        <f t="shared" si="23"/>
        <v>0</v>
      </c>
      <c r="AI75" s="29">
        <f t="shared" si="23"/>
        <v>0</v>
      </c>
      <c r="AJ75" s="29">
        <f t="shared" si="23"/>
        <v>0</v>
      </c>
      <c r="AK75" s="29">
        <f t="shared" si="23"/>
        <v>0</v>
      </c>
      <c r="AL75" s="29">
        <f t="shared" si="23"/>
        <v>306300000</v>
      </c>
      <c r="AM75" s="29">
        <f t="shared" si="23"/>
        <v>150370692.77999997</v>
      </c>
      <c r="AN75" s="29">
        <f t="shared" si="23"/>
        <v>1004810000</v>
      </c>
      <c r="AO75" s="29">
        <f t="shared" si="23"/>
        <v>1938403541.6666665</v>
      </c>
      <c r="AP75" s="29">
        <f t="shared" si="23"/>
        <v>63942500</v>
      </c>
      <c r="AQ75" s="29">
        <f t="shared" si="23"/>
        <v>1215328541.6666667</v>
      </c>
      <c r="AR75" s="29">
        <f t="shared" si="23"/>
        <v>0</v>
      </c>
      <c r="AS75" s="29">
        <f t="shared" si="23"/>
        <v>144772444.72</v>
      </c>
      <c r="AT75" s="29">
        <f t="shared" si="23"/>
        <v>0</v>
      </c>
      <c r="AU75" s="29">
        <f t="shared" si="23"/>
        <v>0</v>
      </c>
      <c r="AV75" s="29">
        <f t="shared" si="23"/>
        <v>0</v>
      </c>
      <c r="AW75" s="29">
        <f t="shared" si="23"/>
        <v>0</v>
      </c>
      <c r="AX75" s="29">
        <f t="shared" si="23"/>
        <v>505516140.6099999</v>
      </c>
      <c r="AY75" s="29">
        <f t="shared" si="23"/>
        <v>64388998.5</v>
      </c>
      <c r="AZ75" s="29">
        <f t="shared" si="23"/>
        <v>0</v>
      </c>
      <c r="BA75" s="29">
        <f t="shared" si="23"/>
        <v>0</v>
      </c>
      <c r="BB75" s="29">
        <f t="shared" si="23"/>
        <v>217138000.75999999</v>
      </c>
      <c r="BC75" s="29">
        <f t="shared" si="23"/>
        <v>0</v>
      </c>
      <c r="BD75" s="29">
        <f t="shared" si="23"/>
        <v>151020564.03</v>
      </c>
      <c r="BE75" s="29">
        <f t="shared" si="23"/>
        <v>0</v>
      </c>
      <c r="BF75" s="29">
        <f t="shared" si="23"/>
        <v>0</v>
      </c>
      <c r="BG75" s="29">
        <f t="shared" si="23"/>
        <v>0</v>
      </c>
      <c r="BH75" s="29">
        <f t="shared" si="23"/>
        <v>0</v>
      </c>
      <c r="BI75" s="29">
        <f t="shared" si="23"/>
        <v>0</v>
      </c>
      <c r="BJ75" s="29">
        <f t="shared" si="23"/>
        <v>0</v>
      </c>
      <c r="BK75" s="29">
        <f t="shared" si="23"/>
        <v>0</v>
      </c>
      <c r="BL75" s="29">
        <f t="shared" si="23"/>
        <v>0</v>
      </c>
      <c r="BM75" s="29">
        <f t="shared" si="23"/>
        <v>0</v>
      </c>
      <c r="BN75" s="29">
        <f t="shared" si="23"/>
        <v>0</v>
      </c>
      <c r="BO75" s="29">
        <f t="shared" si="23"/>
        <v>0</v>
      </c>
      <c r="BP75" s="29">
        <f t="shared" si="23"/>
        <v>0</v>
      </c>
      <c r="BQ75" s="29">
        <f t="shared" si="23"/>
        <v>0</v>
      </c>
      <c r="BR75" s="29">
        <f t="shared" si="23"/>
        <v>0</v>
      </c>
      <c r="BS75" s="29">
        <f t="shared" si="23"/>
        <v>0</v>
      </c>
      <c r="BT75" s="29">
        <f t="shared" si="23"/>
        <v>0</v>
      </c>
      <c r="BU75" s="29">
        <f t="shared" si="23"/>
        <v>0</v>
      </c>
      <c r="BV75" s="29">
        <f t="shared" si="23"/>
        <v>0</v>
      </c>
      <c r="BW75" s="29">
        <f t="shared" si="23"/>
        <v>0</v>
      </c>
      <c r="BX75" s="29">
        <f t="shared" si="23"/>
        <v>0</v>
      </c>
      <c r="BY75" s="29">
        <f t="shared" si="23"/>
        <v>0</v>
      </c>
      <c r="BZ75" s="29">
        <f t="shared" si="23"/>
        <v>0</v>
      </c>
      <c r="CA75" s="29">
        <f t="shared" si="23"/>
        <v>0</v>
      </c>
      <c r="CB75" s="29">
        <f t="shared" si="23"/>
        <v>0</v>
      </c>
      <c r="CC75" s="29">
        <f t="shared" si="23"/>
        <v>0</v>
      </c>
      <c r="CD75" s="29">
        <f t="shared" si="23"/>
        <v>0</v>
      </c>
      <c r="CE75" s="29">
        <f t="shared" si="23"/>
        <v>0</v>
      </c>
      <c r="CF75" s="29">
        <f t="shared" si="23"/>
        <v>0</v>
      </c>
      <c r="CG75" s="29">
        <f t="shared" si="23"/>
        <v>0</v>
      </c>
      <c r="CH75" s="29">
        <f t="shared" si="23"/>
        <v>0</v>
      </c>
      <c r="CI75" s="29">
        <f t="shared" si="23"/>
        <v>0</v>
      </c>
      <c r="CJ75" s="29">
        <f t="shared" si="23"/>
        <v>0</v>
      </c>
      <c r="CK75" s="29">
        <f t="shared" si="23"/>
        <v>0</v>
      </c>
      <c r="CL75" s="29">
        <f t="shared" si="23"/>
        <v>0</v>
      </c>
      <c r="CM75" s="29">
        <f t="shared" si="23"/>
        <v>0</v>
      </c>
      <c r="CN75" s="29">
        <f t="shared" si="23"/>
        <v>0</v>
      </c>
    </row>
    <row r="76" spans="1:93" ht="13.5" customHeight="1" x14ac:dyDescent="0.2">
      <c r="N76" s="20">
        <f>N73-N74-N75</f>
        <v>0</v>
      </c>
      <c r="O76" s="23"/>
      <c r="P76" s="23"/>
      <c r="Q76" s="23"/>
      <c r="R76" s="23"/>
      <c r="S76" s="23"/>
    </row>
    <row r="77" spans="1:93" ht="13.5" customHeight="1" x14ac:dyDescent="0.2"/>
    <row r="78" spans="1:93" x14ac:dyDescent="0.2">
      <c r="M78" s="9">
        <v>2021</v>
      </c>
      <c r="O78" s="9">
        <v>2022</v>
      </c>
      <c r="Q78" s="9" t="s">
        <v>69</v>
      </c>
      <c r="R78" s="9" t="s">
        <v>70</v>
      </c>
      <c r="S78" s="9">
        <v>2027</v>
      </c>
    </row>
  </sheetData>
  <autoFilter ref="A1:CO58" xr:uid="{C0B3249F-329C-46A5-83C2-28829591060F}">
    <filterColumn colId="1">
      <filters>
        <filter val="盛京银行北京分行"/>
      </filters>
    </filterColumn>
  </autoFilter>
  <phoneticPr fontId="3" type="noConversion"/>
  <dataValidations count="11">
    <dataValidation type="list" allowBlank="1" showInputMessage="1" showErrorMessage="1" sqref="T11" xr:uid="{A7134C12-1BE8-4E32-9BF5-AB1E1DD912D3}">
      <formula1>"月结,一次性,每年,季度"</formula1>
    </dataValidation>
    <dataValidation type="list" allowBlank="1" showInputMessage="1" showErrorMessage="1" sqref="K2:K60 J36:J46 J49:J51 J53:J60 J2:J13 J69:K316" xr:uid="{8179B51A-5448-4C5B-96E1-F8FD98317F8F}">
      <formula1>"传统,分红,万能,投连"</formula1>
    </dataValidation>
    <dataValidation type="list" allowBlank="1" showInputMessage="1" showErrorMessage="1" sqref="Y72:Y75 X76:X314 X2:X71" xr:uid="{1D8B86F6-DF70-4B32-BE8D-302B2D4A1A9F}">
      <formula1>"境内,境外新兴市场,境外发达市场"</formula1>
    </dataValidation>
    <dataValidation type="list" allowBlank="1" showInputMessage="1" showErrorMessage="1" sqref="X72:X75 W76:W314 W2:W71" xr:uid="{421F474E-B3FE-4035-A64C-7A65949F956C}">
      <formula1>"不适用,全部达到监管要求,未全部达到监管要求"</formula1>
    </dataValidation>
    <dataValidation type="list" allowBlank="1" showInputMessage="1" showErrorMessage="1" sqref="W72:W75 V76:V314 V2:V71" xr:uid="{1711FEF3-750D-4898-ABC3-F67CE70580D2}">
      <formula1>"国有商业银行,股份制商业银行,邮政储蓄银行,城市商业银行,外资商业银行,其他境内商业银行和境外银行,其他存款机构"</formula1>
    </dataValidation>
    <dataValidation type="list" allowBlank="1" showInputMessage="1" showErrorMessage="1" sqref="J47:J48 J52 J14:J35 J61:K68" xr:uid="{45DA2848-5F95-43A6-B0CC-7410864A0147}">
      <formula1>"传统险（不含高利率保单）,分红险,万能险,投连险（含其他）,高利率保单,股东账户及其他"</formula1>
    </dataValidation>
    <dataValidation type="list" allowBlank="1" showInputMessage="1" showErrorMessage="1" sqref="T76:T316 U72:U75 T2:T10 T12:T71" xr:uid="{7563152E-35CA-41EE-B8BC-3A1E54297712}">
      <formula1>"一次性,每年"</formula1>
    </dataValidation>
    <dataValidation type="list" allowBlank="1" showInputMessage="1" showErrorMessage="1" sqref="V72:V75 U76:U318 U2:U71" xr:uid="{FD1ED69A-ABA4-486E-867F-6EDCB43BB9A6}">
      <formula1>"银行理财产品,定期存款,协议存款,提前支取保证本金结构性存款,提前支取不保证本金结构性存款"</formula1>
    </dataValidation>
    <dataValidation type="list" allowBlank="1" showInputMessage="1" showErrorMessage="1" sqref="Z72:Z75 Y76:Y314 Y2:Y71" xr:uid="{E312EDA5-6B94-4F80-A41F-32A2A2E6A652}">
      <formula1>"不适用,美元和汇率跟美元挂钩的货币,欧元或英镑,其他货币"</formula1>
    </dataValidation>
    <dataValidation type="list" allowBlank="1" showInputMessage="1" showErrorMessage="1" sqref="AA72:AA75 Z76:Z340 Z2:Z71" xr:uid="{4BF1DC77-DACD-41B0-B71D-84DB9D4CC743}">
      <formula1>"AAA,AA+,AA,AA-,A,BBB+,BBB,BBB-,无"</formula1>
    </dataValidation>
    <dataValidation type="list" allowBlank="1" showInputMessage="1" showErrorMessage="1" sqref="I2:I316" xr:uid="{7690CCCC-4F2D-4DC3-AADA-0D5B3D01BC79}">
      <formula1>"市场价值,历史成本"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5C0B-1562-4775-8C0D-725AA43D6676}">
  <dimension ref="A1:L293"/>
  <sheetViews>
    <sheetView topLeftCell="E1" workbookViewId="0">
      <selection activeCell="J2" sqref="J2:J293"/>
    </sheetView>
  </sheetViews>
  <sheetFormatPr defaultRowHeight="11.4" x14ac:dyDescent="0.2"/>
  <cols>
    <col min="3" max="3" width="29.125" bestFit="1" customWidth="1"/>
    <col min="4" max="4" width="29.125" customWidth="1"/>
    <col min="8" max="8" width="62.5" bestFit="1" customWidth="1"/>
    <col min="9" max="10" width="62.5" customWidth="1"/>
    <col min="11" max="11" width="20.625" bestFit="1" customWidth="1"/>
    <col min="12" max="12" width="13.5" style="9" bestFit="1" customWidth="1"/>
  </cols>
  <sheetData>
    <row r="1" spans="1:12" ht="13.2" x14ac:dyDescent="0.2">
      <c r="A1" s="49" t="s">
        <v>109</v>
      </c>
      <c r="B1" s="50" t="s">
        <v>110</v>
      </c>
      <c r="C1" s="50" t="s">
        <v>111</v>
      </c>
      <c r="D1" s="57" t="s">
        <v>849</v>
      </c>
      <c r="E1" s="50" t="s">
        <v>112</v>
      </c>
      <c r="F1" s="50" t="s">
        <v>113</v>
      </c>
      <c r="G1" s="50" t="s">
        <v>114</v>
      </c>
      <c r="H1" s="50" t="s">
        <v>115</v>
      </c>
      <c r="I1" s="50"/>
      <c r="J1" s="50"/>
      <c r="K1" s="50" t="s">
        <v>116</v>
      </c>
      <c r="L1" s="55" t="s">
        <v>826</v>
      </c>
    </row>
    <row r="2" spans="1:12" ht="13.2" x14ac:dyDescent="0.2">
      <c r="A2" s="51" t="s">
        <v>117</v>
      </c>
      <c r="B2" s="52" t="s">
        <v>118</v>
      </c>
      <c r="C2" s="53" t="s">
        <v>119</v>
      </c>
      <c r="D2" s="56" t="str">
        <f>IF(MID(C2,LEN(C2)-3,2) ="万能","万能","传统")</f>
        <v>传统</v>
      </c>
      <c r="E2" s="52" t="s">
        <v>120</v>
      </c>
      <c r="F2" s="53" t="s">
        <v>121</v>
      </c>
      <c r="G2" s="52" t="s">
        <v>122</v>
      </c>
      <c r="H2" s="53" t="s">
        <v>123</v>
      </c>
      <c r="I2" s="56" t="str">
        <f>H2&amp;"活期存款"</f>
        <v>招行宁波分行(0804)活期存款</v>
      </c>
      <c r="J2" s="56" t="str">
        <f>MID(H2,LEN(H2)-4,4)</f>
        <v>0804</v>
      </c>
      <c r="K2" s="54">
        <v>6530.3</v>
      </c>
      <c r="L2" t="s">
        <v>825</v>
      </c>
    </row>
    <row r="3" spans="1:12" ht="13.2" x14ac:dyDescent="0.2">
      <c r="A3" s="51" t="s">
        <v>117</v>
      </c>
      <c r="B3" s="52" t="s">
        <v>118</v>
      </c>
      <c r="C3" s="53" t="s">
        <v>119</v>
      </c>
      <c r="D3" s="56" t="str">
        <f t="shared" ref="D3:D66" si="0">IF(MID(C3,LEN(C3)-3,2) ="万能","万能","传统")</f>
        <v>传统</v>
      </c>
      <c r="E3" s="52" t="s">
        <v>120</v>
      </c>
      <c r="F3" s="53" t="s">
        <v>121</v>
      </c>
      <c r="G3" s="52" t="s">
        <v>124</v>
      </c>
      <c r="H3" s="53" t="s">
        <v>125</v>
      </c>
      <c r="I3" s="56" t="str">
        <f t="shared" ref="I3:I66" si="1">H3&amp;"活期存款"</f>
        <v>招商银行九堡支行(0406)活期存款</v>
      </c>
      <c r="J3" s="56" t="str">
        <f t="shared" ref="J3:J66" si="2">MID(H3,LEN(H3)-4,4)</f>
        <v>0406</v>
      </c>
      <c r="K3" s="54">
        <v>432.74</v>
      </c>
      <c r="L3" t="s">
        <v>825</v>
      </c>
    </row>
    <row r="4" spans="1:12" ht="13.2" x14ac:dyDescent="0.2">
      <c r="A4" s="51" t="s">
        <v>117</v>
      </c>
      <c r="B4" s="52" t="s">
        <v>118</v>
      </c>
      <c r="C4" s="53" t="s">
        <v>119</v>
      </c>
      <c r="D4" s="56" t="str">
        <f t="shared" si="0"/>
        <v>传统</v>
      </c>
      <c r="E4" s="52" t="s">
        <v>120</v>
      </c>
      <c r="F4" s="53" t="s">
        <v>121</v>
      </c>
      <c r="G4" s="52" t="s">
        <v>126</v>
      </c>
      <c r="H4" s="53" t="s">
        <v>127</v>
      </c>
      <c r="I4" s="56" t="str">
        <f t="shared" si="1"/>
        <v>招商银行宁波分行营业部(0102)活期存款</v>
      </c>
      <c r="J4" s="56" t="str">
        <f t="shared" si="2"/>
        <v>0102</v>
      </c>
      <c r="K4" s="54">
        <v>259996751.16</v>
      </c>
      <c r="L4" t="s">
        <v>825</v>
      </c>
    </row>
    <row r="5" spans="1:12" ht="13.2" x14ac:dyDescent="0.2">
      <c r="A5" s="51" t="s">
        <v>117</v>
      </c>
      <c r="B5" s="52" t="s">
        <v>118</v>
      </c>
      <c r="C5" s="53" t="s">
        <v>119</v>
      </c>
      <c r="D5" s="56" t="str">
        <f t="shared" si="0"/>
        <v>传统</v>
      </c>
      <c r="E5" s="52" t="s">
        <v>120</v>
      </c>
      <c r="F5" s="53" t="s">
        <v>121</v>
      </c>
      <c r="G5" s="52" t="s">
        <v>128</v>
      </c>
      <c r="H5" s="53" t="s">
        <v>129</v>
      </c>
      <c r="I5" s="56" t="str">
        <f t="shared" si="1"/>
        <v>招行上海市分行营业部（总公司0001）活期存款</v>
      </c>
      <c r="J5" s="56" t="str">
        <f t="shared" si="2"/>
        <v>0001</v>
      </c>
      <c r="K5" s="54">
        <v>1027.56</v>
      </c>
      <c r="L5" t="s">
        <v>825</v>
      </c>
    </row>
    <row r="6" spans="1:12" ht="13.2" x14ac:dyDescent="0.2">
      <c r="A6" s="51" t="s">
        <v>117</v>
      </c>
      <c r="B6" s="52" t="s">
        <v>118</v>
      </c>
      <c r="C6" s="53" t="s">
        <v>119</v>
      </c>
      <c r="D6" s="56" t="str">
        <f t="shared" si="0"/>
        <v>传统</v>
      </c>
      <c r="E6" s="52" t="s">
        <v>120</v>
      </c>
      <c r="F6" s="53" t="s">
        <v>121</v>
      </c>
      <c r="G6" s="52" t="s">
        <v>130</v>
      </c>
      <c r="H6" s="53" t="s">
        <v>131</v>
      </c>
      <c r="I6" s="56" t="str">
        <f t="shared" si="1"/>
        <v>招行北京分行营业部(0909)活期存款</v>
      </c>
      <c r="J6" s="56" t="str">
        <f t="shared" si="2"/>
        <v>0909</v>
      </c>
      <c r="K6" s="54">
        <v>878.11</v>
      </c>
      <c r="L6" t="s">
        <v>825</v>
      </c>
    </row>
    <row r="7" spans="1:12" ht="13.2" x14ac:dyDescent="0.2">
      <c r="A7" s="51" t="s">
        <v>117</v>
      </c>
      <c r="B7" s="52" t="s">
        <v>118</v>
      </c>
      <c r="C7" s="53" t="s">
        <v>119</v>
      </c>
      <c r="D7" s="56" t="str">
        <f t="shared" si="0"/>
        <v>传统</v>
      </c>
      <c r="E7" s="52" t="s">
        <v>120</v>
      </c>
      <c r="F7" s="53" t="s">
        <v>121</v>
      </c>
      <c r="G7" s="52" t="s">
        <v>132</v>
      </c>
      <c r="H7" s="53" t="s">
        <v>824</v>
      </c>
      <c r="I7" s="56" t="str">
        <f t="shared" si="1"/>
        <v>招商银行股份有限公司北京分行营业部(0207)活期存款</v>
      </c>
      <c r="J7" s="56" t="str">
        <f t="shared" si="2"/>
        <v>0207</v>
      </c>
      <c r="K7" s="54">
        <v>955.29</v>
      </c>
      <c r="L7" t="s">
        <v>825</v>
      </c>
    </row>
    <row r="8" spans="1:12" ht="13.2" x14ac:dyDescent="0.2">
      <c r="A8" s="51" t="s">
        <v>117</v>
      </c>
      <c r="B8" s="52" t="s">
        <v>118</v>
      </c>
      <c r="C8" s="53" t="s">
        <v>119</v>
      </c>
      <c r="D8" s="56" t="str">
        <f t="shared" si="0"/>
        <v>传统</v>
      </c>
      <c r="E8" s="52" t="s">
        <v>133</v>
      </c>
      <c r="F8" s="53" t="s">
        <v>134</v>
      </c>
      <c r="G8" s="52" t="s">
        <v>135</v>
      </c>
      <c r="H8" s="53" t="s">
        <v>136</v>
      </c>
      <c r="I8" s="56" t="str">
        <f t="shared" si="1"/>
        <v>中国建设银行成都市第三支行基本户（1818）活期存款</v>
      </c>
      <c r="J8" s="56" t="str">
        <f t="shared" si="2"/>
        <v>1818</v>
      </c>
      <c r="K8" s="54">
        <v>1675347.49</v>
      </c>
      <c r="L8" t="s">
        <v>827</v>
      </c>
    </row>
    <row r="9" spans="1:12" ht="13.2" x14ac:dyDescent="0.2">
      <c r="A9" s="51" t="s">
        <v>117</v>
      </c>
      <c r="B9" s="52" t="s">
        <v>118</v>
      </c>
      <c r="C9" s="53" t="s">
        <v>119</v>
      </c>
      <c r="D9" s="56" t="str">
        <f t="shared" si="0"/>
        <v>传统</v>
      </c>
      <c r="E9" s="52" t="s">
        <v>133</v>
      </c>
      <c r="F9" s="53" t="s">
        <v>134</v>
      </c>
      <c r="G9" s="52" t="s">
        <v>137</v>
      </c>
      <c r="H9" s="53" t="s">
        <v>138</v>
      </c>
      <c r="I9" s="56" t="str">
        <f t="shared" si="1"/>
        <v>中国建设银行成都市第三支行芳草街分理处(3333)活期存款</v>
      </c>
      <c r="J9" s="56" t="str">
        <f t="shared" si="2"/>
        <v>3333</v>
      </c>
      <c r="K9" s="54">
        <v>480.49</v>
      </c>
      <c r="L9" t="s">
        <v>827</v>
      </c>
    </row>
    <row r="10" spans="1:12" ht="13.2" x14ac:dyDescent="0.2">
      <c r="A10" s="51" t="s">
        <v>117</v>
      </c>
      <c r="B10" s="52" t="s">
        <v>118</v>
      </c>
      <c r="C10" s="53" t="s">
        <v>119</v>
      </c>
      <c r="D10" s="56" t="str">
        <f t="shared" si="0"/>
        <v>传统</v>
      </c>
      <c r="E10" s="52" t="s">
        <v>133</v>
      </c>
      <c r="F10" s="53" t="s">
        <v>134</v>
      </c>
      <c r="G10" s="52" t="s">
        <v>139</v>
      </c>
      <c r="H10" s="53" t="s">
        <v>140</v>
      </c>
      <c r="I10" s="56" t="str">
        <f t="shared" si="1"/>
        <v>建行成都玉林支行(9999)活期存款</v>
      </c>
      <c r="J10" s="56" t="str">
        <f t="shared" si="2"/>
        <v>9999</v>
      </c>
      <c r="K10" s="54">
        <v>353.08</v>
      </c>
      <c r="L10" t="s">
        <v>827</v>
      </c>
    </row>
    <row r="11" spans="1:12" ht="13.2" x14ac:dyDescent="0.2">
      <c r="A11" s="51" t="s">
        <v>117</v>
      </c>
      <c r="B11" s="52" t="s">
        <v>118</v>
      </c>
      <c r="C11" s="53" t="s">
        <v>119</v>
      </c>
      <c r="D11" s="56" t="str">
        <f t="shared" si="0"/>
        <v>传统</v>
      </c>
      <c r="E11" s="52" t="s">
        <v>133</v>
      </c>
      <c r="F11" s="53" t="s">
        <v>134</v>
      </c>
      <c r="G11" s="52" t="s">
        <v>141</v>
      </c>
      <c r="H11" s="53" t="s">
        <v>142</v>
      </c>
      <c r="I11" s="56" t="str">
        <f t="shared" si="1"/>
        <v>建行北京朝阳支行营业部(0284)活期存款</v>
      </c>
      <c r="J11" s="56" t="str">
        <f t="shared" si="2"/>
        <v>0284</v>
      </c>
      <c r="K11" s="54">
        <v>990</v>
      </c>
      <c r="L11" t="s">
        <v>827</v>
      </c>
    </row>
    <row r="12" spans="1:12" ht="13.2" x14ac:dyDescent="0.2">
      <c r="A12" s="51" t="s">
        <v>117</v>
      </c>
      <c r="B12" s="52" t="s">
        <v>118</v>
      </c>
      <c r="C12" s="53" t="s">
        <v>119</v>
      </c>
      <c r="D12" s="56" t="str">
        <f t="shared" si="0"/>
        <v>传统</v>
      </c>
      <c r="E12" s="52" t="s">
        <v>133</v>
      </c>
      <c r="F12" s="53" t="s">
        <v>134</v>
      </c>
      <c r="G12" s="52" t="s">
        <v>143</v>
      </c>
      <c r="H12" s="53" t="s">
        <v>144</v>
      </c>
      <c r="I12" s="56" t="str">
        <f t="shared" si="1"/>
        <v>中国建设银行杭州高新支行(6468)活期存款</v>
      </c>
      <c r="J12" s="56" t="str">
        <f t="shared" si="2"/>
        <v>6468</v>
      </c>
      <c r="K12" s="54">
        <v>401.58</v>
      </c>
      <c r="L12" t="s">
        <v>827</v>
      </c>
    </row>
    <row r="13" spans="1:12" ht="13.2" x14ac:dyDescent="0.2">
      <c r="A13" s="51" t="s">
        <v>117</v>
      </c>
      <c r="B13" s="52" t="s">
        <v>118</v>
      </c>
      <c r="C13" s="53" t="s">
        <v>119</v>
      </c>
      <c r="D13" s="56" t="str">
        <f t="shared" si="0"/>
        <v>传统</v>
      </c>
      <c r="E13" s="52" t="s">
        <v>133</v>
      </c>
      <c r="F13" s="53" t="s">
        <v>134</v>
      </c>
      <c r="G13" s="52" t="s">
        <v>145</v>
      </c>
      <c r="H13" s="53" t="s">
        <v>146</v>
      </c>
      <c r="I13" s="56" t="str">
        <f t="shared" si="1"/>
        <v>建行广州长堤支行(0037)活期存款</v>
      </c>
      <c r="J13" s="56" t="str">
        <f t="shared" si="2"/>
        <v>0037</v>
      </c>
      <c r="K13" s="54">
        <v>607.72</v>
      </c>
      <c r="L13" t="s">
        <v>827</v>
      </c>
    </row>
    <row r="14" spans="1:12" ht="13.2" x14ac:dyDescent="0.2">
      <c r="A14" s="51" t="s">
        <v>117</v>
      </c>
      <c r="B14" s="52" t="s">
        <v>118</v>
      </c>
      <c r="C14" s="53" t="s">
        <v>119</v>
      </c>
      <c r="D14" s="56" t="str">
        <f t="shared" si="0"/>
        <v>传统</v>
      </c>
      <c r="E14" s="52" t="s">
        <v>133</v>
      </c>
      <c r="F14" s="53" t="s">
        <v>134</v>
      </c>
      <c r="G14" s="52" t="s">
        <v>147</v>
      </c>
      <c r="H14" s="53" t="s">
        <v>148</v>
      </c>
      <c r="I14" s="56" t="str">
        <f t="shared" si="1"/>
        <v>中国建设银行股份有限公司北京华远街支行（0715）活期存款</v>
      </c>
      <c r="J14" s="56" t="str">
        <f t="shared" si="2"/>
        <v>0715</v>
      </c>
      <c r="K14" s="54">
        <v>1000</v>
      </c>
      <c r="L14" t="s">
        <v>827</v>
      </c>
    </row>
    <row r="15" spans="1:12" ht="13.2" x14ac:dyDescent="0.2">
      <c r="A15" s="51" t="s">
        <v>117</v>
      </c>
      <c r="B15" s="52" t="s">
        <v>118</v>
      </c>
      <c r="C15" s="53" t="s">
        <v>119</v>
      </c>
      <c r="D15" s="56" t="str">
        <f t="shared" si="0"/>
        <v>传统</v>
      </c>
      <c r="E15" s="52" t="s">
        <v>133</v>
      </c>
      <c r="F15" s="53" t="s">
        <v>134</v>
      </c>
      <c r="G15" s="52" t="s">
        <v>149</v>
      </c>
      <c r="H15" s="53" t="s">
        <v>150</v>
      </c>
      <c r="I15" s="56" t="str">
        <f t="shared" si="1"/>
        <v>中国建设银行北京复兴支行(2432)活期存款</v>
      </c>
      <c r="J15" s="56" t="str">
        <f t="shared" si="2"/>
        <v>2432</v>
      </c>
      <c r="K15" s="54">
        <v>6095.42</v>
      </c>
      <c r="L15" t="s">
        <v>827</v>
      </c>
    </row>
    <row r="16" spans="1:12" ht="13.2" x14ac:dyDescent="0.2">
      <c r="A16" s="51" t="s">
        <v>117</v>
      </c>
      <c r="B16" s="52" t="s">
        <v>118</v>
      </c>
      <c r="C16" s="53" t="s">
        <v>119</v>
      </c>
      <c r="D16" s="56" t="str">
        <f t="shared" si="0"/>
        <v>传统</v>
      </c>
      <c r="E16" s="52" t="s">
        <v>133</v>
      </c>
      <c r="F16" s="53" t="s">
        <v>134</v>
      </c>
      <c r="G16" s="52" t="s">
        <v>151</v>
      </c>
      <c r="H16" s="53" t="s">
        <v>152</v>
      </c>
      <c r="I16" s="56" t="str">
        <f t="shared" si="1"/>
        <v>中国建设银行股份有限公司杭州分行（1473）活期存款</v>
      </c>
      <c r="J16" s="56" t="str">
        <f t="shared" si="2"/>
        <v>1473</v>
      </c>
      <c r="K16" s="54">
        <v>3671944.17</v>
      </c>
      <c r="L16" t="s">
        <v>827</v>
      </c>
    </row>
    <row r="17" spans="1:12" ht="13.2" x14ac:dyDescent="0.2">
      <c r="A17" s="51" t="s">
        <v>117</v>
      </c>
      <c r="B17" s="52" t="s">
        <v>118</v>
      </c>
      <c r="C17" s="53" t="s">
        <v>119</v>
      </c>
      <c r="D17" s="56" t="str">
        <f t="shared" si="0"/>
        <v>传统</v>
      </c>
      <c r="E17" s="52" t="s">
        <v>133</v>
      </c>
      <c r="F17" s="53" t="s">
        <v>134</v>
      </c>
      <c r="G17" s="52" t="s">
        <v>153</v>
      </c>
      <c r="H17" s="53" t="s">
        <v>154</v>
      </c>
      <c r="I17" s="56" t="str">
        <f t="shared" si="1"/>
        <v>建行上海浦东分行（6707）活期存款</v>
      </c>
      <c r="J17" s="56" t="str">
        <f t="shared" si="2"/>
        <v>6707</v>
      </c>
      <c r="K17" s="54">
        <v>1292.3499999999999</v>
      </c>
      <c r="L17" t="s">
        <v>827</v>
      </c>
    </row>
    <row r="18" spans="1:12" ht="13.2" x14ac:dyDescent="0.2">
      <c r="A18" s="51" t="s">
        <v>117</v>
      </c>
      <c r="B18" s="52" t="s">
        <v>118</v>
      </c>
      <c r="C18" s="53" t="s">
        <v>119</v>
      </c>
      <c r="D18" s="56" t="str">
        <f t="shared" si="0"/>
        <v>传统</v>
      </c>
      <c r="E18" s="52" t="s">
        <v>155</v>
      </c>
      <c r="F18" s="53" t="s">
        <v>156</v>
      </c>
      <c r="G18" s="52" t="s">
        <v>157</v>
      </c>
      <c r="H18" s="53" t="s">
        <v>158</v>
      </c>
      <c r="I18" s="56" t="str">
        <f t="shared" si="1"/>
        <v>工商银行商务中心区支行(9647总公司)活期存款</v>
      </c>
      <c r="J18" s="56">
        <v>9647</v>
      </c>
      <c r="K18" s="54">
        <v>152.22</v>
      </c>
      <c r="L18" t="s">
        <v>828</v>
      </c>
    </row>
    <row r="19" spans="1:12" ht="13.2" x14ac:dyDescent="0.2">
      <c r="A19" s="51" t="s">
        <v>117</v>
      </c>
      <c r="B19" s="52" t="s">
        <v>118</v>
      </c>
      <c r="C19" s="53" t="s">
        <v>119</v>
      </c>
      <c r="D19" s="56" t="str">
        <f t="shared" si="0"/>
        <v>传统</v>
      </c>
      <c r="E19" s="52" t="s">
        <v>155</v>
      </c>
      <c r="F19" s="53" t="s">
        <v>156</v>
      </c>
      <c r="G19" s="52" t="s">
        <v>159</v>
      </c>
      <c r="H19" s="53" t="s">
        <v>160</v>
      </c>
      <c r="I19" s="56" t="str">
        <f t="shared" si="1"/>
        <v>工行宁波市分行营业部（总公司6410）活期存款</v>
      </c>
      <c r="J19" s="56" t="str">
        <f t="shared" si="2"/>
        <v>6410</v>
      </c>
      <c r="K19" s="54">
        <v>667.66</v>
      </c>
      <c r="L19" t="s">
        <v>828</v>
      </c>
    </row>
    <row r="20" spans="1:12" ht="13.2" x14ac:dyDescent="0.2">
      <c r="A20" s="51" t="s">
        <v>117</v>
      </c>
      <c r="B20" s="52" t="s">
        <v>118</v>
      </c>
      <c r="C20" s="53" t="s">
        <v>119</v>
      </c>
      <c r="D20" s="56" t="str">
        <f t="shared" si="0"/>
        <v>传统</v>
      </c>
      <c r="E20" s="52" t="s">
        <v>155</v>
      </c>
      <c r="F20" s="53" t="s">
        <v>156</v>
      </c>
      <c r="G20" s="52" t="s">
        <v>161</v>
      </c>
      <c r="H20" s="53" t="s">
        <v>162</v>
      </c>
      <c r="I20" s="56" t="str">
        <f t="shared" si="1"/>
        <v>中国工商银行股份有限公司杭州城站支行(6676)活期存款</v>
      </c>
      <c r="J20" s="56" t="str">
        <f t="shared" si="2"/>
        <v>6676</v>
      </c>
      <c r="K20" s="54">
        <v>1139886.42</v>
      </c>
      <c r="L20" t="s">
        <v>828</v>
      </c>
    </row>
    <row r="21" spans="1:12" ht="13.2" x14ac:dyDescent="0.2">
      <c r="A21" s="51" t="s">
        <v>117</v>
      </c>
      <c r="B21" s="52" t="s">
        <v>118</v>
      </c>
      <c r="C21" s="53" t="s">
        <v>119</v>
      </c>
      <c r="D21" s="56" t="str">
        <f t="shared" si="0"/>
        <v>传统</v>
      </c>
      <c r="E21" s="52" t="s">
        <v>155</v>
      </c>
      <c r="F21" s="53" t="s">
        <v>156</v>
      </c>
      <c r="G21" s="52" t="s">
        <v>163</v>
      </c>
      <c r="H21" s="53" t="s">
        <v>164</v>
      </c>
      <c r="I21" s="56" t="str">
        <f t="shared" si="1"/>
        <v>中国工商银行中山南路支行（0275）活期存款</v>
      </c>
      <c r="J21" s="56" t="str">
        <f t="shared" si="2"/>
        <v>0275</v>
      </c>
      <c r="K21" s="54">
        <v>2016.13</v>
      </c>
      <c r="L21" t="s">
        <v>828</v>
      </c>
    </row>
    <row r="22" spans="1:12" ht="13.2" x14ac:dyDescent="0.2">
      <c r="A22" s="51" t="s">
        <v>117</v>
      </c>
      <c r="B22" s="52" t="s">
        <v>118</v>
      </c>
      <c r="C22" s="53" t="s">
        <v>119</v>
      </c>
      <c r="D22" s="56" t="str">
        <f t="shared" si="0"/>
        <v>传统</v>
      </c>
      <c r="E22" s="52" t="s">
        <v>155</v>
      </c>
      <c r="F22" s="53" t="s">
        <v>156</v>
      </c>
      <c r="G22" s="52" t="s">
        <v>165</v>
      </c>
      <c r="H22" s="53" t="s">
        <v>166</v>
      </c>
      <c r="I22" s="56" t="str">
        <f t="shared" si="1"/>
        <v>中国工商银行股份有限公司北京二里庄支行（2468）活期存款</v>
      </c>
      <c r="J22" s="56" t="str">
        <f t="shared" si="2"/>
        <v>2468</v>
      </c>
      <c r="K22" s="54">
        <v>6048485.6900000004</v>
      </c>
      <c r="L22" t="s">
        <v>828</v>
      </c>
    </row>
    <row r="23" spans="1:12" ht="13.2" x14ac:dyDescent="0.2">
      <c r="A23" s="51" t="s">
        <v>117</v>
      </c>
      <c r="B23" s="52" t="s">
        <v>118</v>
      </c>
      <c r="C23" s="53" t="s">
        <v>119</v>
      </c>
      <c r="D23" s="56" t="str">
        <f t="shared" si="0"/>
        <v>传统</v>
      </c>
      <c r="E23" s="52" t="s">
        <v>155</v>
      </c>
      <c r="F23" s="53" t="s">
        <v>156</v>
      </c>
      <c r="G23" s="52" t="s">
        <v>167</v>
      </c>
      <c r="H23" s="53" t="s">
        <v>168</v>
      </c>
      <c r="I23" s="56" t="str">
        <f t="shared" si="1"/>
        <v>中国工商银行东大支行（8372）活期存款</v>
      </c>
      <c r="J23" s="56" t="str">
        <f t="shared" si="2"/>
        <v>8372</v>
      </c>
      <c r="K23" s="54">
        <v>38832.839999999997</v>
      </c>
      <c r="L23" t="s">
        <v>828</v>
      </c>
    </row>
    <row r="24" spans="1:12" ht="13.2" x14ac:dyDescent="0.2">
      <c r="A24" s="51" t="s">
        <v>117</v>
      </c>
      <c r="B24" s="52" t="s">
        <v>118</v>
      </c>
      <c r="C24" s="53" t="s">
        <v>119</v>
      </c>
      <c r="D24" s="56" t="str">
        <f t="shared" si="0"/>
        <v>传统</v>
      </c>
      <c r="E24" s="52" t="s">
        <v>155</v>
      </c>
      <c r="F24" s="53" t="s">
        <v>156</v>
      </c>
      <c r="G24" s="52" t="s">
        <v>169</v>
      </c>
      <c r="H24" s="53" t="s">
        <v>170</v>
      </c>
      <c r="I24" s="56" t="str">
        <f t="shared" si="1"/>
        <v>工行宁波市分行营业部（0576）活期存款</v>
      </c>
      <c r="J24" s="56" t="str">
        <f t="shared" si="2"/>
        <v>0576</v>
      </c>
      <c r="K24" s="54">
        <v>971</v>
      </c>
      <c r="L24" t="s">
        <v>828</v>
      </c>
    </row>
    <row r="25" spans="1:12" ht="13.2" x14ac:dyDescent="0.2">
      <c r="A25" s="51" t="s">
        <v>117</v>
      </c>
      <c r="B25" s="52" t="s">
        <v>118</v>
      </c>
      <c r="C25" s="53" t="s">
        <v>119</v>
      </c>
      <c r="D25" s="56" t="str">
        <f t="shared" si="0"/>
        <v>传统</v>
      </c>
      <c r="E25" s="52" t="s">
        <v>155</v>
      </c>
      <c r="F25" s="53" t="s">
        <v>156</v>
      </c>
      <c r="G25" s="52" t="s">
        <v>171</v>
      </c>
      <c r="H25" s="53" t="s">
        <v>172</v>
      </c>
      <c r="I25" s="56" t="str">
        <f t="shared" si="1"/>
        <v>工行宁波分行营业部(7436)活期存款</v>
      </c>
      <c r="J25" s="56" t="str">
        <f t="shared" si="2"/>
        <v>7436</v>
      </c>
      <c r="K25" s="54">
        <v>384.59</v>
      </c>
      <c r="L25" t="s">
        <v>828</v>
      </c>
    </row>
    <row r="26" spans="1:12" ht="13.2" x14ac:dyDescent="0.2">
      <c r="A26" s="51" t="s">
        <v>117</v>
      </c>
      <c r="B26" s="52" t="s">
        <v>118</v>
      </c>
      <c r="C26" s="53" t="s">
        <v>119</v>
      </c>
      <c r="D26" s="56" t="str">
        <f t="shared" si="0"/>
        <v>传统</v>
      </c>
      <c r="E26" s="52" t="s">
        <v>155</v>
      </c>
      <c r="F26" s="53" t="s">
        <v>156</v>
      </c>
      <c r="G26" s="52" t="s">
        <v>173</v>
      </c>
      <c r="H26" s="53" t="s">
        <v>174</v>
      </c>
      <c r="I26" s="56" t="str">
        <f t="shared" si="1"/>
        <v>中国工商银行股份有限公司深圳上步支行（7980）活期存款</v>
      </c>
      <c r="J26" s="56" t="str">
        <f t="shared" si="2"/>
        <v>7980</v>
      </c>
      <c r="K26" s="54">
        <v>980</v>
      </c>
      <c r="L26" t="s">
        <v>828</v>
      </c>
    </row>
    <row r="27" spans="1:12" ht="13.2" x14ac:dyDescent="0.2">
      <c r="A27" s="51" t="s">
        <v>117</v>
      </c>
      <c r="B27" s="52" t="s">
        <v>118</v>
      </c>
      <c r="C27" s="53" t="s">
        <v>119</v>
      </c>
      <c r="D27" s="56" t="str">
        <f t="shared" si="0"/>
        <v>传统</v>
      </c>
      <c r="E27" s="52" t="s">
        <v>155</v>
      </c>
      <c r="F27" s="53" t="s">
        <v>156</v>
      </c>
      <c r="G27" s="52" t="s">
        <v>175</v>
      </c>
      <c r="H27" s="53" t="s">
        <v>176</v>
      </c>
      <c r="I27" s="56" t="str">
        <f t="shared" si="1"/>
        <v>中国工商银行股份有限公司深圳上步支行(8235)活期存款</v>
      </c>
      <c r="J27" s="56" t="str">
        <f t="shared" si="2"/>
        <v>8235</v>
      </c>
      <c r="K27" s="54">
        <v>45986.8</v>
      </c>
      <c r="L27" t="s">
        <v>828</v>
      </c>
    </row>
    <row r="28" spans="1:12" ht="13.2" x14ac:dyDescent="0.2">
      <c r="A28" s="51" t="s">
        <v>117</v>
      </c>
      <c r="B28" s="52" t="s">
        <v>118</v>
      </c>
      <c r="C28" s="53" t="s">
        <v>119</v>
      </c>
      <c r="D28" s="56" t="str">
        <f t="shared" si="0"/>
        <v>传统</v>
      </c>
      <c r="E28" s="52" t="s">
        <v>155</v>
      </c>
      <c r="F28" s="53" t="s">
        <v>156</v>
      </c>
      <c r="G28" s="52" t="s">
        <v>177</v>
      </c>
      <c r="H28" s="53" t="s">
        <v>178</v>
      </c>
      <c r="I28" s="56" t="str">
        <f t="shared" si="1"/>
        <v>工行大连沙河口支行营业部(7016)活期存款</v>
      </c>
      <c r="J28" s="56" t="str">
        <f t="shared" si="2"/>
        <v>7016</v>
      </c>
      <c r="K28" s="54">
        <v>7584.82</v>
      </c>
      <c r="L28" t="s">
        <v>828</v>
      </c>
    </row>
    <row r="29" spans="1:12" ht="13.2" x14ac:dyDescent="0.2">
      <c r="A29" s="51" t="s">
        <v>117</v>
      </c>
      <c r="B29" s="52" t="s">
        <v>118</v>
      </c>
      <c r="C29" s="53" t="s">
        <v>119</v>
      </c>
      <c r="D29" s="56" t="str">
        <f t="shared" si="0"/>
        <v>传统</v>
      </c>
      <c r="E29" s="52" t="s">
        <v>155</v>
      </c>
      <c r="F29" s="53" t="s">
        <v>156</v>
      </c>
      <c r="G29" s="52" t="s">
        <v>179</v>
      </c>
      <c r="H29" s="53" t="s">
        <v>180</v>
      </c>
      <c r="I29" s="56" t="str">
        <f t="shared" si="1"/>
        <v>中国工商银行股份有限公司广州北京路支行(9151)活期存款</v>
      </c>
      <c r="J29" s="56" t="str">
        <f t="shared" si="2"/>
        <v>9151</v>
      </c>
      <c r="K29" s="54">
        <v>1467.42</v>
      </c>
      <c r="L29" t="s">
        <v>828</v>
      </c>
    </row>
    <row r="30" spans="1:12" ht="13.2" x14ac:dyDescent="0.2">
      <c r="A30" s="51" t="s">
        <v>117</v>
      </c>
      <c r="B30" s="52" t="s">
        <v>118</v>
      </c>
      <c r="C30" s="53" t="s">
        <v>119</v>
      </c>
      <c r="D30" s="56" t="str">
        <f t="shared" si="0"/>
        <v>传统</v>
      </c>
      <c r="E30" s="52" t="s">
        <v>155</v>
      </c>
      <c r="F30" s="53" t="s">
        <v>156</v>
      </c>
      <c r="G30" s="52" t="s">
        <v>181</v>
      </c>
      <c r="H30" s="53" t="s">
        <v>182</v>
      </c>
      <c r="I30" s="56" t="str">
        <f t="shared" si="1"/>
        <v>中国工商银行苏州市阊门支行(3707)活期存款</v>
      </c>
      <c r="J30" s="56" t="str">
        <f t="shared" si="2"/>
        <v>3707</v>
      </c>
      <c r="K30" s="54">
        <v>16151.88</v>
      </c>
      <c r="L30" t="s">
        <v>828</v>
      </c>
    </row>
    <row r="31" spans="1:12" ht="13.2" x14ac:dyDescent="0.2">
      <c r="A31" s="51" t="s">
        <v>117</v>
      </c>
      <c r="B31" s="52" t="s">
        <v>118</v>
      </c>
      <c r="C31" s="53" t="s">
        <v>119</v>
      </c>
      <c r="D31" s="56" t="str">
        <f t="shared" si="0"/>
        <v>传统</v>
      </c>
      <c r="E31" s="52" t="s">
        <v>183</v>
      </c>
      <c r="F31" s="53" t="s">
        <v>184</v>
      </c>
      <c r="G31" s="52" t="s">
        <v>185</v>
      </c>
      <c r="H31" s="53" t="s">
        <v>186</v>
      </c>
      <c r="I31" s="56" t="str">
        <f t="shared" si="1"/>
        <v>民生银行长椿街支行（7189）活期存款</v>
      </c>
      <c r="J31" s="56" t="str">
        <f t="shared" si="2"/>
        <v>7189</v>
      </c>
      <c r="K31" s="54">
        <v>4470561.57</v>
      </c>
      <c r="L31" t="s">
        <v>832</v>
      </c>
    </row>
    <row r="32" spans="1:12" ht="13.2" x14ac:dyDescent="0.2">
      <c r="A32" s="51" t="s">
        <v>117</v>
      </c>
      <c r="B32" s="52" t="s">
        <v>118</v>
      </c>
      <c r="C32" s="53" t="s">
        <v>119</v>
      </c>
      <c r="D32" s="56" t="str">
        <f t="shared" si="0"/>
        <v>传统</v>
      </c>
      <c r="E32" s="52" t="s">
        <v>183</v>
      </c>
      <c r="F32" s="53" t="s">
        <v>184</v>
      </c>
      <c r="G32" s="52" t="s">
        <v>187</v>
      </c>
      <c r="H32" s="53" t="s">
        <v>831</v>
      </c>
      <c r="I32" s="56" t="str">
        <f t="shared" si="1"/>
        <v>中国民生银行股份有限公司北京国贸支行（0631）活期存款</v>
      </c>
      <c r="J32" s="56" t="str">
        <f t="shared" si="2"/>
        <v>0631</v>
      </c>
      <c r="K32" s="54">
        <v>482.25</v>
      </c>
      <c r="L32" t="s">
        <v>832</v>
      </c>
    </row>
    <row r="33" spans="1:12" ht="13.2" x14ac:dyDescent="0.2">
      <c r="A33" s="51" t="s">
        <v>117</v>
      </c>
      <c r="B33" s="52" t="s">
        <v>118</v>
      </c>
      <c r="C33" s="53" t="s">
        <v>119</v>
      </c>
      <c r="D33" s="56" t="str">
        <f t="shared" si="0"/>
        <v>传统</v>
      </c>
      <c r="E33" s="52" t="s">
        <v>188</v>
      </c>
      <c r="F33" s="53" t="s">
        <v>189</v>
      </c>
      <c r="G33" s="52" t="s">
        <v>190</v>
      </c>
      <c r="H33" s="53" t="s">
        <v>833</v>
      </c>
      <c r="I33" s="56" t="str">
        <f t="shared" si="1"/>
        <v>平安银行股份有限公司天津北辰支行(0209)活期存款</v>
      </c>
      <c r="J33" s="56" t="str">
        <f t="shared" si="2"/>
        <v>0209</v>
      </c>
      <c r="K33" s="54">
        <v>928.54</v>
      </c>
      <c r="L33" t="s">
        <v>834</v>
      </c>
    </row>
    <row r="34" spans="1:12" ht="13.2" x14ac:dyDescent="0.2">
      <c r="A34" s="51" t="s">
        <v>117</v>
      </c>
      <c r="B34" s="52" t="s">
        <v>118</v>
      </c>
      <c r="C34" s="53" t="s">
        <v>119</v>
      </c>
      <c r="D34" s="56" t="str">
        <f t="shared" si="0"/>
        <v>传统</v>
      </c>
      <c r="E34" s="52" t="s">
        <v>188</v>
      </c>
      <c r="F34" s="53" t="s">
        <v>189</v>
      </c>
      <c r="G34" s="52" t="s">
        <v>191</v>
      </c>
      <c r="H34" s="53" t="s">
        <v>192</v>
      </c>
      <c r="I34" s="56" t="str">
        <f t="shared" si="1"/>
        <v>平安银行股份有限公司广州分行营业部(7885)活期存款</v>
      </c>
      <c r="J34" s="56" t="str">
        <f t="shared" si="2"/>
        <v>7885</v>
      </c>
      <c r="K34" s="54">
        <v>1672.2</v>
      </c>
      <c r="L34" t="s">
        <v>834</v>
      </c>
    </row>
    <row r="35" spans="1:12" ht="13.2" x14ac:dyDescent="0.2">
      <c r="A35" s="51" t="s">
        <v>117</v>
      </c>
      <c r="B35" s="52" t="s">
        <v>118</v>
      </c>
      <c r="C35" s="53" t="s">
        <v>119</v>
      </c>
      <c r="D35" s="56" t="str">
        <f t="shared" si="0"/>
        <v>传统</v>
      </c>
      <c r="E35" s="52" t="s">
        <v>188</v>
      </c>
      <c r="F35" s="53" t="s">
        <v>189</v>
      </c>
      <c r="G35" s="52" t="s">
        <v>193</v>
      </c>
      <c r="H35" s="53" t="s">
        <v>194</v>
      </c>
      <c r="I35" s="56" t="str">
        <f t="shared" si="1"/>
        <v>平安银行南京分行营业部（1077）活期存款</v>
      </c>
      <c r="J35" s="56" t="str">
        <f t="shared" si="2"/>
        <v>1077</v>
      </c>
      <c r="K35" s="54">
        <v>6681.86</v>
      </c>
      <c r="L35" t="s">
        <v>834</v>
      </c>
    </row>
    <row r="36" spans="1:12" ht="13.2" x14ac:dyDescent="0.2">
      <c r="A36" s="51" t="s">
        <v>117</v>
      </c>
      <c r="B36" s="52" t="s">
        <v>118</v>
      </c>
      <c r="C36" s="53" t="s">
        <v>119</v>
      </c>
      <c r="D36" s="56" t="str">
        <f t="shared" si="0"/>
        <v>传统</v>
      </c>
      <c r="E36" s="52" t="s">
        <v>195</v>
      </c>
      <c r="F36" s="53" t="s">
        <v>196</v>
      </c>
      <c r="G36" s="52" t="s">
        <v>197</v>
      </c>
      <c r="H36" s="53" t="s">
        <v>198</v>
      </c>
      <c r="I36" s="56" t="str">
        <f t="shared" si="1"/>
        <v>交通银行杭州武林支行（6382）活期存款</v>
      </c>
      <c r="J36" s="56" t="str">
        <f t="shared" si="2"/>
        <v>6382</v>
      </c>
      <c r="K36" s="54">
        <v>476.82</v>
      </c>
      <c r="L36" t="s">
        <v>835</v>
      </c>
    </row>
    <row r="37" spans="1:12" ht="13.2" x14ac:dyDescent="0.2">
      <c r="A37" s="51" t="s">
        <v>117</v>
      </c>
      <c r="B37" s="52" t="s">
        <v>118</v>
      </c>
      <c r="C37" s="53" t="s">
        <v>119</v>
      </c>
      <c r="D37" s="56" t="str">
        <f t="shared" si="0"/>
        <v>传统</v>
      </c>
      <c r="E37" s="52" t="s">
        <v>195</v>
      </c>
      <c r="F37" s="53" t="s">
        <v>196</v>
      </c>
      <c r="G37" s="52" t="s">
        <v>199</v>
      </c>
      <c r="H37" s="53" t="s">
        <v>200</v>
      </c>
      <c r="I37" s="56" t="str">
        <f t="shared" si="1"/>
        <v>交通银行北京市分行(5758)活期存款</v>
      </c>
      <c r="J37" s="56" t="str">
        <f t="shared" si="2"/>
        <v>5758</v>
      </c>
      <c r="K37" s="54">
        <v>5039.63</v>
      </c>
      <c r="L37" t="s">
        <v>835</v>
      </c>
    </row>
    <row r="38" spans="1:12" ht="13.2" x14ac:dyDescent="0.2">
      <c r="A38" s="51" t="s">
        <v>117</v>
      </c>
      <c r="B38" s="52" t="s">
        <v>118</v>
      </c>
      <c r="C38" s="53" t="s">
        <v>119</v>
      </c>
      <c r="D38" s="56" t="str">
        <f t="shared" si="0"/>
        <v>传统</v>
      </c>
      <c r="E38" s="52" t="s">
        <v>195</v>
      </c>
      <c r="F38" s="53" t="s">
        <v>196</v>
      </c>
      <c r="G38" s="52" t="s">
        <v>201</v>
      </c>
      <c r="H38" s="53" t="s">
        <v>202</v>
      </c>
      <c r="I38" s="56" t="str">
        <f t="shared" si="1"/>
        <v>交通银行北京天坛支行(0844)活期存款</v>
      </c>
      <c r="J38" s="56" t="str">
        <f t="shared" si="2"/>
        <v>0844</v>
      </c>
      <c r="K38" s="54">
        <v>57942.16</v>
      </c>
      <c r="L38" t="s">
        <v>835</v>
      </c>
    </row>
    <row r="39" spans="1:12" ht="13.2" x14ac:dyDescent="0.2">
      <c r="A39" s="51" t="s">
        <v>117</v>
      </c>
      <c r="B39" s="52" t="s">
        <v>118</v>
      </c>
      <c r="C39" s="53" t="s">
        <v>119</v>
      </c>
      <c r="D39" s="56" t="str">
        <f t="shared" si="0"/>
        <v>传统</v>
      </c>
      <c r="E39" s="52" t="s">
        <v>195</v>
      </c>
      <c r="F39" s="53" t="s">
        <v>196</v>
      </c>
      <c r="G39" s="52" t="s">
        <v>203</v>
      </c>
      <c r="H39" s="53" t="s">
        <v>204</v>
      </c>
      <c r="I39" s="56" t="str">
        <f t="shared" si="1"/>
        <v>交行成都金牛支行（4862）活期存款</v>
      </c>
      <c r="J39" s="56" t="str">
        <f t="shared" si="2"/>
        <v>4862</v>
      </c>
      <c r="K39" s="54">
        <v>18590817.800000001</v>
      </c>
      <c r="L39" t="s">
        <v>835</v>
      </c>
    </row>
    <row r="40" spans="1:12" ht="13.2" x14ac:dyDescent="0.2">
      <c r="A40" s="51" t="s">
        <v>117</v>
      </c>
      <c r="B40" s="52" t="s">
        <v>118</v>
      </c>
      <c r="C40" s="53" t="s">
        <v>119</v>
      </c>
      <c r="D40" s="56" t="str">
        <f t="shared" si="0"/>
        <v>传统</v>
      </c>
      <c r="E40" s="52" t="s">
        <v>205</v>
      </c>
      <c r="F40" s="53" t="s">
        <v>206</v>
      </c>
      <c r="G40" s="52" t="s">
        <v>207</v>
      </c>
      <c r="H40" s="53" t="s">
        <v>208</v>
      </c>
      <c r="I40" s="56" t="str">
        <f t="shared" si="1"/>
        <v>邮储北京东城区支行收入户(0001)活期存款</v>
      </c>
      <c r="J40" s="56" t="str">
        <f t="shared" si="2"/>
        <v>0001</v>
      </c>
      <c r="K40" s="54">
        <v>11418227.17</v>
      </c>
      <c r="L40" t="s">
        <v>836</v>
      </c>
    </row>
    <row r="41" spans="1:12" ht="13.2" x14ac:dyDescent="0.2">
      <c r="A41" s="51" t="s">
        <v>117</v>
      </c>
      <c r="B41" s="52" t="s">
        <v>118</v>
      </c>
      <c r="C41" s="53" t="s">
        <v>119</v>
      </c>
      <c r="D41" s="56" t="str">
        <f t="shared" si="0"/>
        <v>传统</v>
      </c>
      <c r="E41" s="52" t="s">
        <v>205</v>
      </c>
      <c r="F41" s="53" t="s">
        <v>206</v>
      </c>
      <c r="G41" s="52" t="s">
        <v>209</v>
      </c>
      <c r="H41" s="53" t="s">
        <v>210</v>
      </c>
      <c r="I41" s="56" t="str">
        <f t="shared" si="1"/>
        <v>中国邮政储蓄银行浙江省分行营业部(8915)活期存款</v>
      </c>
      <c r="J41" s="56" t="str">
        <f t="shared" si="2"/>
        <v>8915</v>
      </c>
      <c r="K41" s="54">
        <v>34538.67</v>
      </c>
      <c r="L41" t="s">
        <v>836</v>
      </c>
    </row>
    <row r="42" spans="1:12" ht="13.2" x14ac:dyDescent="0.2">
      <c r="A42" s="51" t="s">
        <v>117</v>
      </c>
      <c r="B42" s="52" t="s">
        <v>118</v>
      </c>
      <c r="C42" s="53" t="s">
        <v>119</v>
      </c>
      <c r="D42" s="56" t="str">
        <f t="shared" si="0"/>
        <v>传统</v>
      </c>
      <c r="E42" s="52" t="s">
        <v>205</v>
      </c>
      <c r="F42" s="53" t="s">
        <v>206</v>
      </c>
      <c r="G42" s="52" t="s">
        <v>211</v>
      </c>
      <c r="H42" s="53" t="s">
        <v>212</v>
      </c>
      <c r="I42" s="56" t="str">
        <f t="shared" si="1"/>
        <v>邮储银行上海分行营业部（0294）活期存款</v>
      </c>
      <c r="J42" s="56" t="str">
        <f t="shared" si="2"/>
        <v>0294</v>
      </c>
      <c r="K42" s="54">
        <v>5015.04</v>
      </c>
      <c r="L42" t="s">
        <v>836</v>
      </c>
    </row>
    <row r="43" spans="1:12" ht="13.2" x14ac:dyDescent="0.2">
      <c r="A43" s="51" t="s">
        <v>117</v>
      </c>
      <c r="B43" s="52" t="s">
        <v>118</v>
      </c>
      <c r="C43" s="53" t="s">
        <v>119</v>
      </c>
      <c r="D43" s="56" t="str">
        <f t="shared" si="0"/>
        <v>传统</v>
      </c>
      <c r="E43" s="52" t="s">
        <v>205</v>
      </c>
      <c r="F43" s="53" t="s">
        <v>206</v>
      </c>
      <c r="G43" s="52" t="s">
        <v>213</v>
      </c>
      <c r="H43" s="53" t="s">
        <v>214</v>
      </c>
      <c r="I43" s="56" t="str">
        <f t="shared" si="1"/>
        <v>中国邮政储蓄银行股份有限公司上海分行营业部（0384）活期存款</v>
      </c>
      <c r="J43" s="56" t="str">
        <f t="shared" si="2"/>
        <v>0384</v>
      </c>
      <c r="K43" s="54">
        <v>3343.36</v>
      </c>
      <c r="L43" t="s">
        <v>836</v>
      </c>
    </row>
    <row r="44" spans="1:12" ht="13.2" x14ac:dyDescent="0.2">
      <c r="A44" s="51" t="s">
        <v>117</v>
      </c>
      <c r="B44" s="52" t="s">
        <v>118</v>
      </c>
      <c r="C44" s="53" t="s">
        <v>119</v>
      </c>
      <c r="D44" s="56" t="str">
        <f t="shared" si="0"/>
        <v>传统</v>
      </c>
      <c r="E44" s="52" t="s">
        <v>205</v>
      </c>
      <c r="F44" s="53" t="s">
        <v>206</v>
      </c>
      <c r="G44" s="52" t="s">
        <v>215</v>
      </c>
      <c r="H44" s="53" t="s">
        <v>216</v>
      </c>
      <c r="I44" s="56" t="str">
        <f t="shared" si="1"/>
        <v>中国邮政储蓄银行股份有限公司济南市辛庄支行（8898）活期存款</v>
      </c>
      <c r="J44" s="56" t="str">
        <f t="shared" si="2"/>
        <v>8898</v>
      </c>
      <c r="K44" s="54">
        <v>6.38</v>
      </c>
      <c r="L44" t="s">
        <v>836</v>
      </c>
    </row>
    <row r="45" spans="1:12" ht="13.2" x14ac:dyDescent="0.2">
      <c r="A45" s="51" t="s">
        <v>117</v>
      </c>
      <c r="B45" s="52" t="s">
        <v>118</v>
      </c>
      <c r="C45" s="53" t="s">
        <v>119</v>
      </c>
      <c r="D45" s="56" t="str">
        <f t="shared" si="0"/>
        <v>传统</v>
      </c>
      <c r="E45" s="52" t="s">
        <v>205</v>
      </c>
      <c r="F45" s="53" t="s">
        <v>206</v>
      </c>
      <c r="G45" s="52" t="s">
        <v>217</v>
      </c>
      <c r="H45" s="53" t="s">
        <v>218</v>
      </c>
      <c r="I45" s="56" t="str">
        <f t="shared" si="1"/>
        <v>中国邮政储蓄银行股份有限公司济南市历下支行（5990）活期存款</v>
      </c>
      <c r="J45" s="56" t="str">
        <f t="shared" si="2"/>
        <v>5990</v>
      </c>
      <c r="K45" s="54">
        <v>34.729999999999997</v>
      </c>
      <c r="L45" t="s">
        <v>836</v>
      </c>
    </row>
    <row r="46" spans="1:12" ht="13.2" x14ac:dyDescent="0.2">
      <c r="A46" s="51" t="s">
        <v>117</v>
      </c>
      <c r="B46" s="52" t="s">
        <v>118</v>
      </c>
      <c r="C46" s="53" t="s">
        <v>119</v>
      </c>
      <c r="D46" s="56" t="str">
        <f t="shared" si="0"/>
        <v>传统</v>
      </c>
      <c r="E46" s="52" t="s">
        <v>219</v>
      </c>
      <c r="F46" s="53" t="s">
        <v>220</v>
      </c>
      <c r="G46" s="52" t="s">
        <v>221</v>
      </c>
      <c r="H46" s="53" t="s">
        <v>222</v>
      </c>
      <c r="I46" s="56" t="str">
        <f t="shared" si="1"/>
        <v>农业银行北京市海淀东区支行营业部(7124)活期存款</v>
      </c>
      <c r="J46" s="56" t="str">
        <f t="shared" si="2"/>
        <v>7124</v>
      </c>
      <c r="K46" s="54">
        <v>1000</v>
      </c>
      <c r="L46" t="s">
        <v>829</v>
      </c>
    </row>
    <row r="47" spans="1:12" ht="13.2" x14ac:dyDescent="0.2">
      <c r="A47" s="51" t="s">
        <v>117</v>
      </c>
      <c r="B47" s="52" t="s">
        <v>118</v>
      </c>
      <c r="C47" s="53" t="s">
        <v>119</v>
      </c>
      <c r="D47" s="56" t="str">
        <f t="shared" si="0"/>
        <v>传统</v>
      </c>
      <c r="E47" s="52" t="s">
        <v>219</v>
      </c>
      <c r="F47" s="53" t="s">
        <v>220</v>
      </c>
      <c r="G47" s="52" t="s">
        <v>223</v>
      </c>
      <c r="H47" s="53" t="s">
        <v>224</v>
      </c>
      <c r="I47" s="56" t="str">
        <f t="shared" si="1"/>
        <v>农业银行浙江省杭州市保俶支行(3583)活期存款</v>
      </c>
      <c r="J47" s="56" t="str">
        <f t="shared" si="2"/>
        <v>3583</v>
      </c>
      <c r="K47" s="54">
        <v>1948101.85</v>
      </c>
      <c r="L47" t="s">
        <v>829</v>
      </c>
    </row>
    <row r="48" spans="1:12" ht="13.2" x14ac:dyDescent="0.2">
      <c r="A48" s="51" t="s">
        <v>117</v>
      </c>
      <c r="B48" s="52" t="s">
        <v>118</v>
      </c>
      <c r="C48" s="53" t="s">
        <v>119</v>
      </c>
      <c r="D48" s="56" t="str">
        <f t="shared" si="0"/>
        <v>传统</v>
      </c>
      <c r="E48" s="52" t="s">
        <v>219</v>
      </c>
      <c r="F48" s="53" t="s">
        <v>220</v>
      </c>
      <c r="G48" s="52" t="s">
        <v>225</v>
      </c>
      <c r="H48" s="53" t="s">
        <v>226</v>
      </c>
      <c r="I48" s="56" t="str">
        <f t="shared" si="1"/>
        <v>农行托管户（6871）活期存款</v>
      </c>
      <c r="J48" s="56" t="str">
        <f t="shared" si="2"/>
        <v>6871</v>
      </c>
      <c r="K48" s="54">
        <v>234795.99</v>
      </c>
      <c r="L48" t="s">
        <v>829</v>
      </c>
    </row>
    <row r="49" spans="1:12" ht="13.2" x14ac:dyDescent="0.2">
      <c r="A49" s="51" t="s">
        <v>117</v>
      </c>
      <c r="B49" s="52" t="s">
        <v>118</v>
      </c>
      <c r="C49" s="53" t="s">
        <v>119</v>
      </c>
      <c r="D49" s="56" t="str">
        <f t="shared" si="0"/>
        <v>传统</v>
      </c>
      <c r="E49" s="52" t="s">
        <v>219</v>
      </c>
      <c r="F49" s="53" t="s">
        <v>220</v>
      </c>
      <c r="G49" s="52" t="s">
        <v>227</v>
      </c>
      <c r="H49" s="53" t="s">
        <v>228</v>
      </c>
      <c r="I49" s="56" t="str">
        <f t="shared" si="1"/>
        <v>农行四川省成都市新都区支行（4548）活期存款</v>
      </c>
      <c r="J49" s="56" t="str">
        <f t="shared" si="2"/>
        <v>4548</v>
      </c>
      <c r="K49" s="54">
        <v>2134.0700000000002</v>
      </c>
      <c r="L49" t="s">
        <v>829</v>
      </c>
    </row>
    <row r="50" spans="1:12" ht="13.2" x14ac:dyDescent="0.2">
      <c r="A50" s="51" t="s">
        <v>117</v>
      </c>
      <c r="B50" s="52" t="s">
        <v>118</v>
      </c>
      <c r="C50" s="53" t="s">
        <v>119</v>
      </c>
      <c r="D50" s="56" t="str">
        <f t="shared" si="0"/>
        <v>传统</v>
      </c>
      <c r="E50" s="52" t="s">
        <v>219</v>
      </c>
      <c r="F50" s="53" t="s">
        <v>220</v>
      </c>
      <c r="G50" s="52" t="s">
        <v>229</v>
      </c>
      <c r="H50" s="53" t="s">
        <v>230</v>
      </c>
      <c r="I50" s="56" t="str">
        <f t="shared" si="1"/>
        <v>农行上海卢湾支行(1019)活期存款</v>
      </c>
      <c r="J50" s="56" t="str">
        <f t="shared" si="2"/>
        <v>1019</v>
      </c>
      <c r="K50" s="54">
        <v>584.86</v>
      </c>
      <c r="L50" t="s">
        <v>829</v>
      </c>
    </row>
    <row r="51" spans="1:12" ht="13.2" x14ac:dyDescent="0.2">
      <c r="A51" s="51" t="s">
        <v>117</v>
      </c>
      <c r="B51" s="52" t="s">
        <v>118</v>
      </c>
      <c r="C51" s="53" t="s">
        <v>119</v>
      </c>
      <c r="D51" s="56" t="str">
        <f t="shared" si="0"/>
        <v>传统</v>
      </c>
      <c r="E51" s="52" t="s">
        <v>219</v>
      </c>
      <c r="F51" s="53" t="s">
        <v>220</v>
      </c>
      <c r="G51" s="52" t="s">
        <v>231</v>
      </c>
      <c r="H51" s="53" t="s">
        <v>232</v>
      </c>
      <c r="I51" s="56" t="str">
        <f t="shared" si="1"/>
        <v>农行北京朝阳东区支行(4305)活期存款</v>
      </c>
      <c r="J51" s="56" t="str">
        <f t="shared" si="2"/>
        <v>4305</v>
      </c>
      <c r="K51" s="54">
        <v>1000</v>
      </c>
      <c r="L51" t="s">
        <v>829</v>
      </c>
    </row>
    <row r="52" spans="1:12" ht="13.2" x14ac:dyDescent="0.2">
      <c r="A52" s="51" t="s">
        <v>117</v>
      </c>
      <c r="B52" s="52" t="s">
        <v>118</v>
      </c>
      <c r="C52" s="53" t="s">
        <v>119</v>
      </c>
      <c r="D52" s="56" t="str">
        <f t="shared" si="0"/>
        <v>传统</v>
      </c>
      <c r="E52" s="52" t="s">
        <v>219</v>
      </c>
      <c r="F52" s="53" t="s">
        <v>220</v>
      </c>
      <c r="G52" s="52" t="s">
        <v>233</v>
      </c>
      <c r="H52" s="53" t="s">
        <v>234</v>
      </c>
      <c r="I52" s="56" t="str">
        <f t="shared" si="1"/>
        <v>农行张家港支行(8582)活期存款</v>
      </c>
      <c r="J52" s="56" t="str">
        <f t="shared" si="2"/>
        <v>8582</v>
      </c>
      <c r="K52" s="54">
        <v>1736.08</v>
      </c>
      <c r="L52" t="s">
        <v>829</v>
      </c>
    </row>
    <row r="53" spans="1:12" ht="13.2" x14ac:dyDescent="0.2">
      <c r="A53" s="51" t="s">
        <v>117</v>
      </c>
      <c r="B53" s="52" t="s">
        <v>118</v>
      </c>
      <c r="C53" s="53" t="s">
        <v>119</v>
      </c>
      <c r="D53" s="56" t="str">
        <f t="shared" si="0"/>
        <v>传统</v>
      </c>
      <c r="E53" s="52" t="s">
        <v>235</v>
      </c>
      <c r="F53" s="53" t="s">
        <v>236</v>
      </c>
      <c r="G53" s="52" t="s">
        <v>237</v>
      </c>
      <c r="H53" s="53" t="s">
        <v>238</v>
      </c>
      <c r="I53" s="56" t="str">
        <f t="shared" si="1"/>
        <v>中国银行杭州市开元支行营业部（8597）活期存款</v>
      </c>
      <c r="J53" s="56" t="str">
        <f t="shared" si="2"/>
        <v>8597</v>
      </c>
      <c r="K53" s="54">
        <v>254.49</v>
      </c>
      <c r="L53" t="s">
        <v>830</v>
      </c>
    </row>
    <row r="54" spans="1:12" ht="13.2" x14ac:dyDescent="0.2">
      <c r="A54" s="51" t="s">
        <v>117</v>
      </c>
      <c r="B54" s="52" t="s">
        <v>118</v>
      </c>
      <c r="C54" s="53" t="s">
        <v>119</v>
      </c>
      <c r="D54" s="56" t="str">
        <f t="shared" si="0"/>
        <v>传统</v>
      </c>
      <c r="E54" s="52" t="s">
        <v>235</v>
      </c>
      <c r="F54" s="53" t="s">
        <v>236</v>
      </c>
      <c r="G54" s="52" t="s">
        <v>239</v>
      </c>
      <c r="H54" s="53" t="s">
        <v>240</v>
      </c>
      <c r="I54" s="56" t="str">
        <f t="shared" si="1"/>
        <v>中行杭州市开元支行(2300)活期存款</v>
      </c>
      <c r="J54" s="56" t="str">
        <f t="shared" si="2"/>
        <v>2300</v>
      </c>
      <c r="K54" s="54">
        <v>48.64</v>
      </c>
      <c r="L54" t="s">
        <v>830</v>
      </c>
    </row>
    <row r="55" spans="1:12" ht="13.2" x14ac:dyDescent="0.2">
      <c r="A55" s="51" t="s">
        <v>117</v>
      </c>
      <c r="B55" s="52" t="s">
        <v>118</v>
      </c>
      <c r="C55" s="53" t="s">
        <v>119</v>
      </c>
      <c r="D55" s="56" t="str">
        <f t="shared" si="0"/>
        <v>传统</v>
      </c>
      <c r="E55" s="52" t="s">
        <v>235</v>
      </c>
      <c r="F55" s="53" t="s">
        <v>236</v>
      </c>
      <c r="G55" s="52" t="s">
        <v>241</v>
      </c>
      <c r="H55" s="53" t="s">
        <v>242</v>
      </c>
      <c r="I55" s="56" t="str">
        <f t="shared" si="1"/>
        <v>中国银行浙江省分行营业部（1352）活期存款</v>
      </c>
      <c r="J55" s="56" t="str">
        <f t="shared" si="2"/>
        <v>1352</v>
      </c>
      <c r="K55" s="54">
        <v>501702.40000000002</v>
      </c>
      <c r="L55" t="s">
        <v>830</v>
      </c>
    </row>
    <row r="56" spans="1:12" ht="13.2" x14ac:dyDescent="0.2">
      <c r="A56" s="51" t="s">
        <v>117</v>
      </c>
      <c r="B56" s="52" t="s">
        <v>118</v>
      </c>
      <c r="C56" s="53" t="s">
        <v>119</v>
      </c>
      <c r="D56" s="56" t="str">
        <f t="shared" si="0"/>
        <v>传统</v>
      </c>
      <c r="E56" s="52" t="s">
        <v>235</v>
      </c>
      <c r="F56" s="53" t="s">
        <v>236</v>
      </c>
      <c r="G56" s="52" t="s">
        <v>243</v>
      </c>
      <c r="H56" s="53" t="s">
        <v>244</v>
      </c>
      <c r="I56" s="56" t="str">
        <f t="shared" si="1"/>
        <v>中国银行股份有限公司北京国贸支行（1398）活期存款</v>
      </c>
      <c r="J56" s="56" t="str">
        <f t="shared" si="2"/>
        <v>1398</v>
      </c>
      <c r="K56" s="54">
        <v>265397.68</v>
      </c>
      <c r="L56" t="s">
        <v>830</v>
      </c>
    </row>
    <row r="57" spans="1:12" ht="13.2" x14ac:dyDescent="0.2">
      <c r="A57" s="51" t="s">
        <v>117</v>
      </c>
      <c r="B57" s="52" t="s">
        <v>118</v>
      </c>
      <c r="C57" s="53" t="s">
        <v>119</v>
      </c>
      <c r="D57" s="56" t="str">
        <f t="shared" si="0"/>
        <v>传统</v>
      </c>
      <c r="E57" s="52" t="s">
        <v>235</v>
      </c>
      <c r="F57" s="53" t="s">
        <v>236</v>
      </c>
      <c r="G57" s="52" t="s">
        <v>245</v>
      </c>
      <c r="H57" s="53" t="s">
        <v>246</v>
      </c>
      <c r="I57" s="56" t="str">
        <f t="shared" si="1"/>
        <v>中国银行北京建外支行（4984）活期存款</v>
      </c>
      <c r="J57" s="56" t="str">
        <f t="shared" si="2"/>
        <v>4984</v>
      </c>
      <c r="K57" s="54">
        <v>50173.25</v>
      </c>
      <c r="L57" t="s">
        <v>830</v>
      </c>
    </row>
    <row r="58" spans="1:12" ht="13.2" x14ac:dyDescent="0.2">
      <c r="A58" s="51" t="s">
        <v>117</v>
      </c>
      <c r="B58" s="52" t="s">
        <v>118</v>
      </c>
      <c r="C58" s="53" t="s">
        <v>119</v>
      </c>
      <c r="D58" s="56" t="str">
        <f t="shared" si="0"/>
        <v>传统</v>
      </c>
      <c r="E58" s="52" t="s">
        <v>247</v>
      </c>
      <c r="F58" s="53" t="s">
        <v>248</v>
      </c>
      <c r="G58" s="52" t="s">
        <v>249</v>
      </c>
      <c r="H58" s="53" t="s">
        <v>250</v>
      </c>
      <c r="I58" s="56" t="str">
        <f t="shared" si="1"/>
        <v>江南农村商业银行营业部(9729)活期存款</v>
      </c>
      <c r="J58" s="56" t="str">
        <f t="shared" si="2"/>
        <v>9729</v>
      </c>
      <c r="K58" s="54">
        <v>8949.85</v>
      </c>
      <c r="L58" s="9" t="str">
        <f>LEFT(H58,FIND("行",H58)-2)&amp;"银行股份有限公司"</f>
        <v>江南农村商业银行股份有限公司</v>
      </c>
    </row>
    <row r="59" spans="1:12" ht="13.2" x14ac:dyDescent="0.2">
      <c r="A59" s="51" t="s">
        <v>117</v>
      </c>
      <c r="B59" s="52" t="s">
        <v>118</v>
      </c>
      <c r="C59" s="53" t="s">
        <v>119</v>
      </c>
      <c r="D59" s="56" t="str">
        <f t="shared" si="0"/>
        <v>传统</v>
      </c>
      <c r="E59" s="52" t="s">
        <v>247</v>
      </c>
      <c r="F59" s="53" t="s">
        <v>248</v>
      </c>
      <c r="G59" s="52" t="s">
        <v>251</v>
      </c>
      <c r="H59" s="53" t="s">
        <v>252</v>
      </c>
      <c r="I59" s="56" t="str">
        <f t="shared" si="1"/>
        <v>上海农商行滨江支行(6115)活期存款</v>
      </c>
      <c r="J59" s="56" t="str">
        <f t="shared" si="2"/>
        <v>6115</v>
      </c>
      <c r="K59" s="54">
        <v>558463.54</v>
      </c>
      <c r="L59" s="9" t="str">
        <f>LEFT(H59,FIND("行",H59)-1)&amp;"银行股份有限公司"</f>
        <v>上海农商银行股份有限公司</v>
      </c>
    </row>
    <row r="60" spans="1:12" ht="13.2" x14ac:dyDescent="0.2">
      <c r="A60" s="51" t="s">
        <v>117</v>
      </c>
      <c r="B60" s="52" t="s">
        <v>118</v>
      </c>
      <c r="C60" s="53" t="s">
        <v>119</v>
      </c>
      <c r="D60" s="56" t="str">
        <f t="shared" si="0"/>
        <v>传统</v>
      </c>
      <c r="E60" s="52" t="s">
        <v>247</v>
      </c>
      <c r="F60" s="53" t="s">
        <v>248</v>
      </c>
      <c r="G60" s="52" t="s">
        <v>253</v>
      </c>
      <c r="H60" s="53" t="s">
        <v>254</v>
      </c>
      <c r="I60" s="56" t="str">
        <f t="shared" si="1"/>
        <v>成都农商银行营业部(0010)活期存款</v>
      </c>
      <c r="J60" s="56" t="str">
        <f t="shared" si="2"/>
        <v>0010</v>
      </c>
      <c r="K60" s="54">
        <v>109.52</v>
      </c>
      <c r="L60" s="9" t="str">
        <f>LEFT(H60,FIND("行",H60)-2)&amp;"银行股份有限公司"</f>
        <v>成都农商银行股份有限公司</v>
      </c>
    </row>
    <row r="61" spans="1:12" ht="13.2" x14ac:dyDescent="0.2">
      <c r="A61" s="51" t="s">
        <v>117</v>
      </c>
      <c r="B61" s="52" t="s">
        <v>118</v>
      </c>
      <c r="C61" s="53" t="s">
        <v>119</v>
      </c>
      <c r="D61" s="56" t="str">
        <f t="shared" si="0"/>
        <v>传统</v>
      </c>
      <c r="E61" s="52" t="s">
        <v>247</v>
      </c>
      <c r="F61" s="53" t="s">
        <v>248</v>
      </c>
      <c r="G61" s="52" t="s">
        <v>255</v>
      </c>
      <c r="H61" s="53" t="s">
        <v>256</v>
      </c>
      <c r="I61" s="56" t="str">
        <f t="shared" si="1"/>
        <v>北京农商银行总行营业部(0124)活期存款</v>
      </c>
      <c r="J61" s="56" t="str">
        <f t="shared" si="2"/>
        <v>0124</v>
      </c>
      <c r="K61" s="54">
        <v>250304.73</v>
      </c>
      <c r="L61" s="9" t="str">
        <f>LEFT(H61,FIND("行",H61)-2)&amp;"银行股份有限公司"</f>
        <v>北京农商银行股份有限公司</v>
      </c>
    </row>
    <row r="62" spans="1:12" ht="13.2" x14ac:dyDescent="0.2">
      <c r="A62" s="51" t="s">
        <v>117</v>
      </c>
      <c r="B62" s="52" t="s">
        <v>118</v>
      </c>
      <c r="C62" s="53" t="s">
        <v>119</v>
      </c>
      <c r="D62" s="56" t="str">
        <f t="shared" si="0"/>
        <v>传统</v>
      </c>
      <c r="E62" s="52" t="s">
        <v>257</v>
      </c>
      <c r="F62" s="53" t="s">
        <v>258</v>
      </c>
      <c r="G62" s="52" t="s">
        <v>259</v>
      </c>
      <c r="H62" s="53" t="s">
        <v>260</v>
      </c>
      <c r="I62" s="56" t="str">
        <f t="shared" si="1"/>
        <v>东亚银行北京分行(3400)活期存款</v>
      </c>
      <c r="J62" s="56" t="str">
        <f t="shared" si="2"/>
        <v>3400</v>
      </c>
      <c r="K62" s="54">
        <v>200071.54</v>
      </c>
      <c r="L62" s="9" t="str">
        <f>LEFT(H62,FIND("行",H62)-2)&amp;"银行股份有限公司"</f>
        <v>东亚银行股份有限公司</v>
      </c>
    </row>
    <row r="63" spans="1:12" ht="13.2" x14ac:dyDescent="0.2">
      <c r="A63" s="51" t="s">
        <v>117</v>
      </c>
      <c r="B63" s="52" t="s">
        <v>118</v>
      </c>
      <c r="C63" s="53" t="s">
        <v>119</v>
      </c>
      <c r="D63" s="56" t="str">
        <f t="shared" si="0"/>
        <v>传统</v>
      </c>
      <c r="E63" s="52" t="s">
        <v>261</v>
      </c>
      <c r="F63" s="53" t="s">
        <v>262</v>
      </c>
      <c r="G63" s="52" t="s">
        <v>263</v>
      </c>
      <c r="H63" s="53" t="s">
        <v>837</v>
      </c>
      <c r="I63" s="56" t="str">
        <f t="shared" si="1"/>
        <v>兴业银行股份有限公司北京分行营业部(4248)活期存款</v>
      </c>
      <c r="J63" s="56" t="str">
        <f t="shared" si="2"/>
        <v>4248</v>
      </c>
      <c r="K63" s="54">
        <v>5448395.6900000004</v>
      </c>
      <c r="L63" t="s">
        <v>838</v>
      </c>
    </row>
    <row r="64" spans="1:12" ht="13.2" x14ac:dyDescent="0.2">
      <c r="A64" s="51" t="s">
        <v>117</v>
      </c>
      <c r="B64" s="52" t="s">
        <v>118</v>
      </c>
      <c r="C64" s="53" t="s">
        <v>119</v>
      </c>
      <c r="D64" s="56" t="str">
        <f t="shared" si="0"/>
        <v>传统</v>
      </c>
      <c r="E64" s="52" t="s">
        <v>261</v>
      </c>
      <c r="F64" s="53" t="s">
        <v>262</v>
      </c>
      <c r="G64" s="52" t="s">
        <v>264</v>
      </c>
      <c r="H64" s="53" t="s">
        <v>265</v>
      </c>
      <c r="I64" s="56" t="str">
        <f t="shared" si="1"/>
        <v>兴业银行北京通州运河支行（9800）活期存款</v>
      </c>
      <c r="J64" s="56" t="str">
        <f t="shared" si="2"/>
        <v>9800</v>
      </c>
      <c r="K64" s="54">
        <v>11081.34</v>
      </c>
      <c r="L64" t="s">
        <v>838</v>
      </c>
    </row>
    <row r="65" spans="1:12" ht="13.2" x14ac:dyDescent="0.2">
      <c r="A65" s="51" t="s">
        <v>117</v>
      </c>
      <c r="B65" s="52" t="s">
        <v>118</v>
      </c>
      <c r="C65" s="53" t="s">
        <v>119</v>
      </c>
      <c r="D65" s="56" t="str">
        <f t="shared" si="0"/>
        <v>传统</v>
      </c>
      <c r="E65" s="52" t="s">
        <v>261</v>
      </c>
      <c r="F65" s="53" t="s">
        <v>262</v>
      </c>
      <c r="G65" s="52" t="s">
        <v>266</v>
      </c>
      <c r="H65" s="53" t="s">
        <v>267</v>
      </c>
      <c r="I65" s="56" t="str">
        <f t="shared" si="1"/>
        <v>兴业银行股份有限公司北京通州运河支行(7349)活期存款</v>
      </c>
      <c r="J65" s="56" t="str">
        <f t="shared" si="2"/>
        <v>7349</v>
      </c>
      <c r="K65" s="54">
        <v>504140.09</v>
      </c>
      <c r="L65" t="s">
        <v>838</v>
      </c>
    </row>
    <row r="66" spans="1:12" ht="13.2" x14ac:dyDescent="0.2">
      <c r="A66" s="51" t="s">
        <v>117</v>
      </c>
      <c r="B66" s="52" t="s">
        <v>118</v>
      </c>
      <c r="C66" s="53" t="s">
        <v>119</v>
      </c>
      <c r="D66" s="56" t="str">
        <f t="shared" si="0"/>
        <v>传统</v>
      </c>
      <c r="E66" s="52" t="s">
        <v>261</v>
      </c>
      <c r="F66" s="53" t="s">
        <v>262</v>
      </c>
      <c r="G66" s="52" t="s">
        <v>268</v>
      </c>
      <c r="H66" s="53" t="s">
        <v>269</v>
      </c>
      <c r="I66" s="56" t="str">
        <f t="shared" si="1"/>
        <v>兴业银行股份有限公司北京丽泽支行(9881)活期存款</v>
      </c>
      <c r="J66" s="56" t="str">
        <f t="shared" si="2"/>
        <v>9881</v>
      </c>
      <c r="K66" s="54">
        <v>426.13</v>
      </c>
      <c r="L66" t="s">
        <v>838</v>
      </c>
    </row>
    <row r="67" spans="1:12" ht="13.2" x14ac:dyDescent="0.2">
      <c r="A67" s="51" t="s">
        <v>117</v>
      </c>
      <c r="B67" s="52" t="s">
        <v>118</v>
      </c>
      <c r="C67" s="53" t="s">
        <v>119</v>
      </c>
      <c r="D67" s="56" t="str">
        <f t="shared" ref="D67:D130" si="3">IF(MID(C67,LEN(C67)-3,2) ="万能","万能","传统")</f>
        <v>传统</v>
      </c>
      <c r="E67" s="52" t="s">
        <v>270</v>
      </c>
      <c r="F67" s="53" t="s">
        <v>271</v>
      </c>
      <c r="G67" s="52" t="s">
        <v>272</v>
      </c>
      <c r="H67" s="53" t="s">
        <v>273</v>
      </c>
      <c r="I67" s="56" t="str">
        <f t="shared" ref="I67:I130" si="4">H67&amp;"活期存款"</f>
        <v>华夏银行紫竹桥支行(8556)活期存款</v>
      </c>
      <c r="J67" s="56" t="str">
        <f t="shared" ref="J67:J130" si="5">MID(H67,LEN(H67)-4,4)</f>
        <v>8556</v>
      </c>
      <c r="K67" s="54">
        <v>1730251.06</v>
      </c>
      <c r="L67" s="9" t="str">
        <f t="shared" ref="L67:L68" si="6">LEFT(H67,FIND("行",H67)-2)&amp;"银行股份有限公司"</f>
        <v>华夏银行股份有限公司</v>
      </c>
    </row>
    <row r="68" spans="1:12" ht="13.2" x14ac:dyDescent="0.2">
      <c r="A68" s="51" t="s">
        <v>117</v>
      </c>
      <c r="B68" s="52" t="s">
        <v>118</v>
      </c>
      <c r="C68" s="53" t="s">
        <v>119</v>
      </c>
      <c r="D68" s="56" t="str">
        <f t="shared" si="3"/>
        <v>传统</v>
      </c>
      <c r="E68" s="52" t="s">
        <v>270</v>
      </c>
      <c r="F68" s="53" t="s">
        <v>271</v>
      </c>
      <c r="G68" s="52" t="s">
        <v>274</v>
      </c>
      <c r="H68" s="53" t="s">
        <v>275</v>
      </c>
      <c r="I68" s="56" t="str">
        <f t="shared" si="4"/>
        <v>华夏银行东单支行(2994)活期存款</v>
      </c>
      <c r="J68" s="56" t="str">
        <f t="shared" si="5"/>
        <v>2994</v>
      </c>
      <c r="K68" s="54">
        <v>516.16999999999996</v>
      </c>
      <c r="L68" s="9" t="str">
        <f t="shared" si="6"/>
        <v>华夏银行股份有限公司</v>
      </c>
    </row>
    <row r="69" spans="1:12" ht="13.2" x14ac:dyDescent="0.2">
      <c r="A69" s="51" t="s">
        <v>117</v>
      </c>
      <c r="B69" s="52" t="s">
        <v>118</v>
      </c>
      <c r="C69" s="53" t="s">
        <v>119</v>
      </c>
      <c r="D69" s="56" t="str">
        <f t="shared" si="3"/>
        <v>传统</v>
      </c>
      <c r="E69" s="52" t="s">
        <v>276</v>
      </c>
      <c r="F69" s="53" t="s">
        <v>277</v>
      </c>
      <c r="G69" s="52" t="s">
        <v>278</v>
      </c>
      <c r="H69" s="53" t="s">
        <v>279</v>
      </c>
      <c r="I69" s="56" t="str">
        <f t="shared" si="4"/>
        <v>光大银行北京分行营业部（9681）活期存款</v>
      </c>
      <c r="J69" s="56" t="str">
        <f t="shared" si="5"/>
        <v>9681</v>
      </c>
      <c r="K69" s="54">
        <v>830866.38</v>
      </c>
      <c r="L69" t="s">
        <v>840</v>
      </c>
    </row>
    <row r="70" spans="1:12" ht="13.2" x14ac:dyDescent="0.2">
      <c r="A70" s="51" t="s">
        <v>117</v>
      </c>
      <c r="B70" s="52" t="s">
        <v>118</v>
      </c>
      <c r="C70" s="53" t="s">
        <v>119</v>
      </c>
      <c r="D70" s="56" t="str">
        <f t="shared" si="3"/>
        <v>传统</v>
      </c>
      <c r="E70" s="52" t="s">
        <v>276</v>
      </c>
      <c r="F70" s="53" t="s">
        <v>277</v>
      </c>
      <c r="G70" s="52" t="s">
        <v>280</v>
      </c>
      <c r="H70" s="53" t="s">
        <v>281</v>
      </c>
      <c r="I70" s="56" t="str">
        <f t="shared" si="4"/>
        <v>中国光大银行杭州分行（9546）活期存款</v>
      </c>
      <c r="J70" s="56" t="str">
        <f t="shared" si="5"/>
        <v>9546</v>
      </c>
      <c r="K70" s="54">
        <v>856.29</v>
      </c>
      <c r="L70" t="s">
        <v>840</v>
      </c>
    </row>
    <row r="71" spans="1:12" ht="13.2" x14ac:dyDescent="0.2">
      <c r="A71" s="51" t="s">
        <v>117</v>
      </c>
      <c r="B71" s="52" t="s">
        <v>118</v>
      </c>
      <c r="C71" s="53" t="s">
        <v>119</v>
      </c>
      <c r="D71" s="56" t="str">
        <f t="shared" si="3"/>
        <v>传统</v>
      </c>
      <c r="E71" s="52" t="s">
        <v>276</v>
      </c>
      <c r="F71" s="53" t="s">
        <v>277</v>
      </c>
      <c r="G71" s="52" t="s">
        <v>282</v>
      </c>
      <c r="H71" s="53" t="s">
        <v>283</v>
      </c>
      <c r="I71" s="56" t="str">
        <f t="shared" si="4"/>
        <v>中国光大银行成都分行（3334）活期存款</v>
      </c>
      <c r="J71" s="56" t="str">
        <f t="shared" si="5"/>
        <v>3334</v>
      </c>
      <c r="K71" s="54">
        <v>970.91</v>
      </c>
      <c r="L71" t="s">
        <v>840</v>
      </c>
    </row>
    <row r="72" spans="1:12" ht="13.2" x14ac:dyDescent="0.2">
      <c r="A72" s="51" t="s">
        <v>117</v>
      </c>
      <c r="B72" s="52" t="s">
        <v>118</v>
      </c>
      <c r="C72" s="53" t="s">
        <v>119</v>
      </c>
      <c r="D72" s="56" t="str">
        <f t="shared" si="3"/>
        <v>传统</v>
      </c>
      <c r="E72" s="52" t="s">
        <v>276</v>
      </c>
      <c r="F72" s="53" t="s">
        <v>277</v>
      </c>
      <c r="G72" s="52" t="s">
        <v>284</v>
      </c>
      <c r="H72" s="53" t="s">
        <v>839</v>
      </c>
      <c r="I72" s="56" t="str">
        <f t="shared" si="4"/>
        <v>中国光大银行股份有限公司拉萨分行（8252）活期存款</v>
      </c>
      <c r="J72" s="56" t="str">
        <f t="shared" si="5"/>
        <v>8252</v>
      </c>
      <c r="K72" s="54">
        <v>902.29</v>
      </c>
      <c r="L72" t="s">
        <v>840</v>
      </c>
    </row>
    <row r="73" spans="1:12" ht="13.2" x14ac:dyDescent="0.2">
      <c r="A73" s="51" t="s">
        <v>117</v>
      </c>
      <c r="B73" s="52" t="s">
        <v>118</v>
      </c>
      <c r="C73" s="53" t="s">
        <v>119</v>
      </c>
      <c r="D73" s="56" t="str">
        <f t="shared" si="3"/>
        <v>传统</v>
      </c>
      <c r="E73" s="52" t="s">
        <v>285</v>
      </c>
      <c r="F73" s="53" t="s">
        <v>286</v>
      </c>
      <c r="G73" s="52" t="s">
        <v>287</v>
      </c>
      <c r="H73" s="53" t="s">
        <v>288</v>
      </c>
      <c r="I73" s="56" t="str">
        <f t="shared" si="4"/>
        <v>浦发银行金融街支行(0173)活期存款</v>
      </c>
      <c r="J73" s="56" t="str">
        <f t="shared" si="5"/>
        <v>0173</v>
      </c>
      <c r="K73" s="54">
        <v>10000</v>
      </c>
      <c r="L73" s="9" t="s">
        <v>843</v>
      </c>
    </row>
    <row r="74" spans="1:12" ht="13.2" x14ac:dyDescent="0.2">
      <c r="A74" s="51" t="s">
        <v>117</v>
      </c>
      <c r="B74" s="52" t="s">
        <v>118</v>
      </c>
      <c r="C74" s="53" t="s">
        <v>119</v>
      </c>
      <c r="D74" s="56" t="str">
        <f t="shared" si="3"/>
        <v>传统</v>
      </c>
      <c r="E74" s="52" t="s">
        <v>285</v>
      </c>
      <c r="F74" s="53" t="s">
        <v>286</v>
      </c>
      <c r="G74" s="52" t="s">
        <v>289</v>
      </c>
      <c r="H74" s="53" t="s">
        <v>290</v>
      </c>
      <c r="I74" s="56" t="str">
        <f t="shared" si="4"/>
        <v>上海浦东发展银行杭州文晖支行(0757)活期存款</v>
      </c>
      <c r="J74" s="56" t="str">
        <f t="shared" si="5"/>
        <v>0757</v>
      </c>
      <c r="K74" s="54">
        <v>980106.02</v>
      </c>
      <c r="L74" s="9" t="str">
        <f>LEFT(H74,FIND("行",H74)-2)&amp;"银行股份有限公司"</f>
        <v>上海浦东发展银行股份有限公司</v>
      </c>
    </row>
    <row r="75" spans="1:12" ht="13.2" x14ac:dyDescent="0.2">
      <c r="A75" s="51" t="s">
        <v>117</v>
      </c>
      <c r="B75" s="52" t="s">
        <v>118</v>
      </c>
      <c r="C75" s="53" t="s">
        <v>119</v>
      </c>
      <c r="D75" s="56" t="str">
        <f t="shared" si="3"/>
        <v>传统</v>
      </c>
      <c r="E75" s="52" t="s">
        <v>285</v>
      </c>
      <c r="F75" s="53" t="s">
        <v>286</v>
      </c>
      <c r="G75" s="52" t="s">
        <v>291</v>
      </c>
      <c r="H75" s="53" t="s">
        <v>292</v>
      </c>
      <c r="I75" s="56" t="str">
        <f t="shared" si="4"/>
        <v>上海浦东发展银行股份有限公司北京三里屯支行（0478）活期存款</v>
      </c>
      <c r="J75" s="56" t="str">
        <f t="shared" si="5"/>
        <v>0478</v>
      </c>
      <c r="K75" s="54">
        <v>2191001</v>
      </c>
      <c r="L75" s="9" t="str">
        <f>LEFT(H75,FIND("行",H75)-2)&amp;"银行股份有限公司"</f>
        <v>上海浦东发展银行股份有限公司</v>
      </c>
    </row>
    <row r="76" spans="1:12" ht="13.2" x14ac:dyDescent="0.2">
      <c r="A76" s="51" t="s">
        <v>117</v>
      </c>
      <c r="B76" s="52" t="s">
        <v>118</v>
      </c>
      <c r="C76" s="53" t="s">
        <v>119</v>
      </c>
      <c r="D76" s="56" t="str">
        <f t="shared" si="3"/>
        <v>传统</v>
      </c>
      <c r="E76" s="52" t="s">
        <v>285</v>
      </c>
      <c r="F76" s="53" t="s">
        <v>286</v>
      </c>
      <c r="G76" s="52" t="s">
        <v>293</v>
      </c>
      <c r="H76" s="53" t="s">
        <v>294</v>
      </c>
      <c r="I76" s="56" t="str">
        <f t="shared" si="4"/>
        <v>浦发银行上海分行营业部(3801)活期存款</v>
      </c>
      <c r="J76" s="56" t="str">
        <f t="shared" si="5"/>
        <v>3801</v>
      </c>
      <c r="K76" s="54">
        <v>4775.5</v>
      </c>
      <c r="L76" s="9" t="s">
        <v>843</v>
      </c>
    </row>
    <row r="77" spans="1:12" ht="13.2" x14ac:dyDescent="0.2">
      <c r="A77" s="51" t="s">
        <v>117</v>
      </c>
      <c r="B77" s="52" t="s">
        <v>118</v>
      </c>
      <c r="C77" s="53" t="s">
        <v>119</v>
      </c>
      <c r="D77" s="56" t="str">
        <f t="shared" si="3"/>
        <v>传统</v>
      </c>
      <c r="E77" s="52" t="s">
        <v>295</v>
      </c>
      <c r="F77" s="53" t="s">
        <v>296</v>
      </c>
      <c r="G77" s="52" t="s">
        <v>297</v>
      </c>
      <c r="H77" s="53" t="s">
        <v>298</v>
      </c>
      <c r="I77" s="56" t="str">
        <f t="shared" si="4"/>
        <v>中信银行北京万柳支行(0487)活期存款</v>
      </c>
      <c r="J77" s="56" t="str">
        <f t="shared" si="5"/>
        <v>0487</v>
      </c>
      <c r="K77" s="54">
        <v>20948353.989999998</v>
      </c>
      <c r="L77" s="9" t="str">
        <f>LEFT(H77,FIND("行",H77)-2)&amp;"银行股份有限公司"</f>
        <v>中信银行股份有限公司</v>
      </c>
    </row>
    <row r="78" spans="1:12" ht="13.2" x14ac:dyDescent="0.2">
      <c r="A78" s="51" t="s">
        <v>117</v>
      </c>
      <c r="B78" s="52" t="s">
        <v>118</v>
      </c>
      <c r="C78" s="53" t="s">
        <v>119</v>
      </c>
      <c r="D78" s="56" t="str">
        <f t="shared" si="3"/>
        <v>传统</v>
      </c>
      <c r="E78" s="52" t="s">
        <v>295</v>
      </c>
      <c r="F78" s="53" t="s">
        <v>296</v>
      </c>
      <c r="G78" s="52" t="s">
        <v>299</v>
      </c>
      <c r="H78" s="53" t="s">
        <v>300</v>
      </c>
      <c r="I78" s="56" t="str">
        <f t="shared" si="4"/>
        <v>中信银行宁波分行营业部(1407)活期存款</v>
      </c>
      <c r="J78" s="56" t="str">
        <f t="shared" si="5"/>
        <v>1407</v>
      </c>
      <c r="K78" s="54">
        <v>93.15</v>
      </c>
      <c r="L78" s="9" t="str">
        <f>LEFT(H78,FIND("行",H78)-2)&amp;"银行股份有限公司"</f>
        <v>中信银行股份有限公司</v>
      </c>
    </row>
    <row r="79" spans="1:12" ht="13.2" x14ac:dyDescent="0.2">
      <c r="A79" s="51" t="s">
        <v>117</v>
      </c>
      <c r="B79" s="52" t="s">
        <v>118</v>
      </c>
      <c r="C79" s="53" t="s">
        <v>119</v>
      </c>
      <c r="D79" s="56" t="str">
        <f t="shared" si="3"/>
        <v>传统</v>
      </c>
      <c r="E79" s="52" t="s">
        <v>295</v>
      </c>
      <c r="F79" s="53" t="s">
        <v>296</v>
      </c>
      <c r="G79" s="52" t="s">
        <v>301</v>
      </c>
      <c r="H79" s="53" t="s">
        <v>302</v>
      </c>
      <c r="I79" s="56" t="str">
        <f t="shared" si="4"/>
        <v>中信银行南京分行营业部（7496）活期存款</v>
      </c>
      <c r="J79" s="56" t="str">
        <f t="shared" si="5"/>
        <v>7496</v>
      </c>
      <c r="K79" s="54">
        <v>1269.82</v>
      </c>
      <c r="L79" s="9" t="str">
        <f>LEFT(H79,FIND("行",H79)-2)&amp;"银行股份有限公司"</f>
        <v>中信银行股份有限公司</v>
      </c>
    </row>
    <row r="80" spans="1:12" ht="13.2" x14ac:dyDescent="0.2">
      <c r="A80" s="51" t="s">
        <v>117</v>
      </c>
      <c r="B80" s="52" t="s">
        <v>118</v>
      </c>
      <c r="C80" s="53" t="s">
        <v>119</v>
      </c>
      <c r="D80" s="56" t="str">
        <f t="shared" si="3"/>
        <v>传统</v>
      </c>
      <c r="E80" s="52" t="s">
        <v>303</v>
      </c>
      <c r="F80" s="53" t="s">
        <v>304</v>
      </c>
      <c r="G80" s="52" t="s">
        <v>305</v>
      </c>
      <c r="H80" s="53" t="s">
        <v>306</v>
      </c>
      <c r="I80" s="56" t="str">
        <f t="shared" si="4"/>
        <v>苏州银行苏州自贸试验区苏州片区支行（0968）活期存款</v>
      </c>
      <c r="J80" s="56" t="str">
        <f t="shared" si="5"/>
        <v>0968</v>
      </c>
      <c r="K80" s="54">
        <v>790482.32</v>
      </c>
      <c r="L80" s="9" t="str">
        <f>LEFT(H80,FIND("行",H80)-2)&amp;"银行股份有限公司"</f>
        <v>苏州银行股份有限公司</v>
      </c>
    </row>
    <row r="81" spans="1:12" ht="13.2" x14ac:dyDescent="0.2">
      <c r="A81" s="51" t="s">
        <v>117</v>
      </c>
      <c r="B81" s="52" t="s">
        <v>118</v>
      </c>
      <c r="C81" s="53" t="s">
        <v>119</v>
      </c>
      <c r="D81" s="56" t="str">
        <f t="shared" si="3"/>
        <v>传统</v>
      </c>
      <c r="E81" s="52" t="s">
        <v>303</v>
      </c>
      <c r="F81" s="53" t="s">
        <v>304</v>
      </c>
      <c r="G81" s="52" t="s">
        <v>307</v>
      </c>
      <c r="H81" s="53" t="s">
        <v>308</v>
      </c>
      <c r="I81" s="56" t="str">
        <f t="shared" si="4"/>
        <v>江苏银行南京城北支行(7075)活期存款</v>
      </c>
      <c r="J81" s="56" t="str">
        <f t="shared" si="5"/>
        <v>7075</v>
      </c>
      <c r="K81" s="54">
        <v>8550096.9399999995</v>
      </c>
      <c r="L81" s="9" t="str">
        <f>LEFT(H81,FIND("行",H81)-2)&amp;"银行股份有限公司"</f>
        <v>江苏银行股份有限公司</v>
      </c>
    </row>
    <row r="82" spans="1:12" ht="13.2" x14ac:dyDescent="0.2">
      <c r="A82" s="51" t="s">
        <v>117</v>
      </c>
      <c r="B82" s="52" t="s">
        <v>118</v>
      </c>
      <c r="C82" s="53" t="s">
        <v>119</v>
      </c>
      <c r="D82" s="56" t="str">
        <f t="shared" si="3"/>
        <v>传统</v>
      </c>
      <c r="E82" s="52" t="s">
        <v>303</v>
      </c>
      <c r="F82" s="53" t="s">
        <v>304</v>
      </c>
      <c r="G82" s="52" t="s">
        <v>309</v>
      </c>
      <c r="H82" s="53" t="s">
        <v>310</v>
      </c>
      <c r="I82" s="56" t="str">
        <f t="shared" si="4"/>
        <v>广发大红门支行（0037）活期存款</v>
      </c>
      <c r="J82" s="56" t="str">
        <f t="shared" si="5"/>
        <v>0037</v>
      </c>
      <c r="K82" s="54">
        <v>597.85</v>
      </c>
      <c r="L82" s="9" t="str">
        <f>LEFT(H82,FIND("行",H82)-5)&amp;"银行股份有限公司"</f>
        <v>广发银行股份有限公司</v>
      </c>
    </row>
    <row r="83" spans="1:12" ht="13.2" x14ac:dyDescent="0.2">
      <c r="A83" s="51" t="s">
        <v>117</v>
      </c>
      <c r="B83" s="52" t="s">
        <v>118</v>
      </c>
      <c r="C83" s="53" t="s">
        <v>119</v>
      </c>
      <c r="D83" s="56" t="str">
        <f t="shared" si="3"/>
        <v>传统</v>
      </c>
      <c r="E83" s="52" t="s">
        <v>303</v>
      </c>
      <c r="F83" s="53" t="s">
        <v>304</v>
      </c>
      <c r="G83" s="52" t="s">
        <v>311</v>
      </c>
      <c r="H83" s="53" t="s">
        <v>312</v>
      </c>
      <c r="I83" s="56" t="str">
        <f t="shared" si="4"/>
        <v>恒丰银行济南分行营业部（0957）活期存款</v>
      </c>
      <c r="J83" s="56" t="str">
        <f t="shared" si="5"/>
        <v>0957</v>
      </c>
      <c r="K83" s="54">
        <v>10000</v>
      </c>
      <c r="L83" s="9" t="str">
        <f>LEFT(H83,FIND("行",H83)-2)&amp;"银行股份有限公司"</f>
        <v>恒丰银行股份有限公司</v>
      </c>
    </row>
    <row r="84" spans="1:12" ht="13.2" x14ac:dyDescent="0.2">
      <c r="A84" s="51" t="s">
        <v>117</v>
      </c>
      <c r="B84" s="52" t="s">
        <v>118</v>
      </c>
      <c r="C84" s="53" t="s">
        <v>119</v>
      </c>
      <c r="D84" s="56" t="str">
        <f t="shared" si="3"/>
        <v>传统</v>
      </c>
      <c r="E84" s="52" t="s">
        <v>303</v>
      </c>
      <c r="F84" s="53" t="s">
        <v>304</v>
      </c>
      <c r="G84" s="52" t="s">
        <v>313</v>
      </c>
      <c r="H84" s="53" t="s">
        <v>314</v>
      </c>
      <c r="I84" s="56" t="str">
        <f t="shared" si="4"/>
        <v>广东华兴银行股份有限公司总行营业部(6059)活期存款</v>
      </c>
      <c r="J84" s="56" t="str">
        <f t="shared" si="5"/>
        <v>6059</v>
      </c>
      <c r="K84" s="54">
        <v>135.29</v>
      </c>
      <c r="L84" s="9" t="str">
        <f>LEFT(H84,FIND("行",H84)-2)&amp;"银行股份有限公司"</f>
        <v>广东华兴银行股份有限公司</v>
      </c>
    </row>
    <row r="85" spans="1:12" ht="13.2" x14ac:dyDescent="0.2">
      <c r="A85" s="51" t="s">
        <v>117</v>
      </c>
      <c r="B85" s="52" t="s">
        <v>118</v>
      </c>
      <c r="C85" s="53" t="s">
        <v>119</v>
      </c>
      <c r="D85" s="56" t="str">
        <f t="shared" si="3"/>
        <v>传统</v>
      </c>
      <c r="E85" s="52" t="s">
        <v>303</v>
      </c>
      <c r="F85" s="53" t="s">
        <v>304</v>
      </c>
      <c r="G85" s="52" t="s">
        <v>315</v>
      </c>
      <c r="H85" s="53" t="s">
        <v>316</v>
      </c>
      <c r="I85" s="56" t="str">
        <f t="shared" si="4"/>
        <v>杭州银行股份有限公司总行营业部(8044)活期存款</v>
      </c>
      <c r="J85" s="56" t="str">
        <f t="shared" si="5"/>
        <v>8044</v>
      </c>
      <c r="K85" s="54">
        <v>1065.22</v>
      </c>
      <c r="L85" s="9" t="str">
        <f>LEFT(H85,FIND("行",H85)-2)&amp;"银行股份有限公司"</f>
        <v>杭州银行股份有限公司</v>
      </c>
    </row>
    <row r="86" spans="1:12" ht="13.2" x14ac:dyDescent="0.2">
      <c r="A86" s="51" t="s">
        <v>117</v>
      </c>
      <c r="B86" s="52" t="s">
        <v>118</v>
      </c>
      <c r="C86" s="53" t="s">
        <v>119</v>
      </c>
      <c r="D86" s="56" t="str">
        <f t="shared" si="3"/>
        <v>传统</v>
      </c>
      <c r="E86" s="52" t="s">
        <v>303</v>
      </c>
      <c r="F86" s="53" t="s">
        <v>304</v>
      </c>
      <c r="G86" s="52" t="s">
        <v>317</v>
      </c>
      <c r="H86" s="53" t="s">
        <v>318</v>
      </c>
      <c r="I86" s="56" t="str">
        <f t="shared" si="4"/>
        <v>珠海华润银行股份有限公司深圳福田支行（0001）活期存款</v>
      </c>
      <c r="J86" s="56" t="str">
        <f t="shared" si="5"/>
        <v>0001</v>
      </c>
      <c r="K86" s="54">
        <v>33046.050000000003</v>
      </c>
      <c r="L86" s="9" t="str">
        <f>LEFT(H86,FIND("行",H86)-2)&amp;"银行股份有限公司"</f>
        <v>珠海华润银行股份有限公司</v>
      </c>
    </row>
    <row r="87" spans="1:12" ht="13.2" x14ac:dyDescent="0.2">
      <c r="A87" s="51" t="s">
        <v>117</v>
      </c>
      <c r="B87" s="52" t="s">
        <v>118</v>
      </c>
      <c r="C87" s="53" t="s">
        <v>119</v>
      </c>
      <c r="D87" s="56" t="str">
        <f t="shared" si="3"/>
        <v>传统</v>
      </c>
      <c r="E87" s="52" t="s">
        <v>303</v>
      </c>
      <c r="F87" s="53" t="s">
        <v>304</v>
      </c>
      <c r="G87" s="52" t="s">
        <v>319</v>
      </c>
      <c r="H87" s="53" t="s">
        <v>320</v>
      </c>
      <c r="I87" s="56" t="str">
        <f t="shared" si="4"/>
        <v>上海银行营业部(1767)活期存款</v>
      </c>
      <c r="J87" s="56" t="str">
        <f t="shared" si="5"/>
        <v>1767</v>
      </c>
      <c r="K87" s="54">
        <v>9410.66</v>
      </c>
      <c r="L87" s="9" t="str">
        <f>LEFT(H87,FIND("行",H87)-2)&amp;"银行股份有限公司"</f>
        <v>上海银行股份有限公司</v>
      </c>
    </row>
    <row r="88" spans="1:12" ht="13.2" x14ac:dyDescent="0.2">
      <c r="A88" s="51" t="s">
        <v>117</v>
      </c>
      <c r="B88" s="52" t="s">
        <v>118</v>
      </c>
      <c r="C88" s="53" t="s">
        <v>119</v>
      </c>
      <c r="D88" s="56" t="str">
        <f t="shared" si="3"/>
        <v>传统</v>
      </c>
      <c r="E88" s="52" t="s">
        <v>303</v>
      </c>
      <c r="F88" s="53" t="s">
        <v>304</v>
      </c>
      <c r="G88" s="52" t="s">
        <v>321</v>
      </c>
      <c r="H88" s="53" t="s">
        <v>322</v>
      </c>
      <c r="I88" s="56" t="str">
        <f t="shared" si="4"/>
        <v>哈尔滨银行股份有限公司哈尔滨分行营业部(4580)活期存款</v>
      </c>
      <c r="J88" s="56" t="str">
        <f t="shared" si="5"/>
        <v>4580</v>
      </c>
      <c r="K88" s="54">
        <v>1189.17</v>
      </c>
      <c r="L88" s="9" t="str">
        <f>LEFT(H88,FIND("行",H88)-2)&amp;"银行股份有限公司"</f>
        <v>哈尔滨银行股份有限公司</v>
      </c>
    </row>
    <row r="89" spans="1:12" ht="13.2" x14ac:dyDescent="0.2">
      <c r="A89" s="51" t="s">
        <v>117</v>
      </c>
      <c r="B89" s="52" t="s">
        <v>118</v>
      </c>
      <c r="C89" s="53" t="s">
        <v>119</v>
      </c>
      <c r="D89" s="56" t="str">
        <f t="shared" si="3"/>
        <v>传统</v>
      </c>
      <c r="E89" s="52" t="s">
        <v>303</v>
      </c>
      <c r="F89" s="53" t="s">
        <v>304</v>
      </c>
      <c r="G89" s="52" t="s">
        <v>323</v>
      </c>
      <c r="H89" s="53" t="s">
        <v>324</v>
      </c>
      <c r="I89" s="56" t="str">
        <f t="shared" si="4"/>
        <v>河北银行股份有限公司石家庄分行（3233）活期存款</v>
      </c>
      <c r="J89" s="56" t="str">
        <f t="shared" si="5"/>
        <v>3233</v>
      </c>
      <c r="K89" s="54">
        <v>620271.19999999995</v>
      </c>
      <c r="L89" s="9" t="str">
        <f>LEFT(H89,FIND("行",H89)-2)&amp;"银行股份有限公司"</f>
        <v>河北银行股份有限公司</v>
      </c>
    </row>
    <row r="90" spans="1:12" ht="13.2" x14ac:dyDescent="0.2">
      <c r="A90" s="51" t="s">
        <v>117</v>
      </c>
      <c r="B90" s="52" t="s">
        <v>118</v>
      </c>
      <c r="C90" s="53" t="s">
        <v>119</v>
      </c>
      <c r="D90" s="56" t="str">
        <f t="shared" si="3"/>
        <v>传统</v>
      </c>
      <c r="E90" s="52" t="s">
        <v>303</v>
      </c>
      <c r="F90" s="53" t="s">
        <v>304</v>
      </c>
      <c r="G90" s="52" t="s">
        <v>325</v>
      </c>
      <c r="H90" s="53" t="s">
        <v>326</v>
      </c>
      <c r="I90" s="56" t="str">
        <f t="shared" si="4"/>
        <v>河北银行股份有限公司石家庄分行（3234）活期存款</v>
      </c>
      <c r="J90" s="56" t="str">
        <f t="shared" si="5"/>
        <v>3234</v>
      </c>
      <c r="K90" s="54">
        <v>401.61</v>
      </c>
      <c r="L90" s="9" t="str">
        <f>LEFT(H90,FIND("行",H90)-2)&amp;"银行股份有限公司"</f>
        <v>河北银行股份有限公司</v>
      </c>
    </row>
    <row r="91" spans="1:12" ht="13.2" x14ac:dyDescent="0.2">
      <c r="A91" s="51" t="s">
        <v>117</v>
      </c>
      <c r="B91" s="52" t="s">
        <v>118</v>
      </c>
      <c r="C91" s="53" t="s">
        <v>119</v>
      </c>
      <c r="D91" s="56" t="str">
        <f t="shared" si="3"/>
        <v>传统</v>
      </c>
      <c r="E91" s="52" t="s">
        <v>303</v>
      </c>
      <c r="F91" s="53" t="s">
        <v>304</v>
      </c>
      <c r="G91" s="52" t="s">
        <v>327</v>
      </c>
      <c r="H91" s="53" t="s">
        <v>841</v>
      </c>
      <c r="I91" s="56" t="str">
        <f t="shared" si="4"/>
        <v>盛京银行股份有限公司北京分行（7065）活期存款</v>
      </c>
      <c r="J91" s="56" t="str">
        <f t="shared" si="5"/>
        <v>7065</v>
      </c>
      <c r="K91" s="54">
        <v>10966.5</v>
      </c>
      <c r="L91" t="s">
        <v>107</v>
      </c>
    </row>
    <row r="92" spans="1:12" ht="13.2" x14ac:dyDescent="0.2">
      <c r="A92" s="51" t="s">
        <v>117</v>
      </c>
      <c r="B92" s="52" t="s">
        <v>118</v>
      </c>
      <c r="C92" s="53" t="s">
        <v>119</v>
      </c>
      <c r="D92" s="56" t="str">
        <f t="shared" si="3"/>
        <v>传统</v>
      </c>
      <c r="E92" s="52" t="s">
        <v>303</v>
      </c>
      <c r="F92" s="53" t="s">
        <v>304</v>
      </c>
      <c r="G92" s="52" t="s">
        <v>328</v>
      </c>
      <c r="H92" s="53" t="s">
        <v>329</v>
      </c>
      <c r="I92" s="56" t="str">
        <f t="shared" si="4"/>
        <v>北京银行西单支行（1407）活期存款</v>
      </c>
      <c r="J92" s="56" t="str">
        <f t="shared" si="5"/>
        <v>1407</v>
      </c>
      <c r="K92" s="54">
        <v>705096.1</v>
      </c>
      <c r="L92" s="9" t="str">
        <f>LEFT(H92,FIND("行",H92)-2)&amp;"银行股份有限公司"</f>
        <v>北京银行股份有限公司</v>
      </c>
    </row>
    <row r="93" spans="1:12" ht="13.2" x14ac:dyDescent="0.2">
      <c r="A93" s="51" t="s">
        <v>117</v>
      </c>
      <c r="B93" s="52" t="s">
        <v>118</v>
      </c>
      <c r="C93" s="53" t="s">
        <v>119</v>
      </c>
      <c r="D93" s="56" t="str">
        <f t="shared" si="3"/>
        <v>传统</v>
      </c>
      <c r="E93" s="52" t="s">
        <v>303</v>
      </c>
      <c r="F93" s="53" t="s">
        <v>304</v>
      </c>
      <c r="G93" s="52" t="s">
        <v>330</v>
      </c>
      <c r="H93" s="53" t="s">
        <v>331</v>
      </c>
      <c r="I93" s="56" t="str">
        <f t="shared" si="4"/>
        <v>渤海银行成都分行营业部(0188)活期存款</v>
      </c>
      <c r="J93" s="56" t="str">
        <f t="shared" si="5"/>
        <v>0188</v>
      </c>
      <c r="K93" s="54">
        <v>605490.30000000005</v>
      </c>
      <c r="L93" t="s">
        <v>842</v>
      </c>
    </row>
    <row r="94" spans="1:12" ht="13.2" x14ac:dyDescent="0.2">
      <c r="A94" s="51" t="s">
        <v>117</v>
      </c>
      <c r="B94" s="52" t="s">
        <v>118</v>
      </c>
      <c r="C94" s="53" t="s">
        <v>119</v>
      </c>
      <c r="D94" s="56" t="str">
        <f t="shared" si="3"/>
        <v>传统</v>
      </c>
      <c r="E94" s="52" t="s">
        <v>303</v>
      </c>
      <c r="F94" s="53" t="s">
        <v>304</v>
      </c>
      <c r="G94" s="52" t="s">
        <v>332</v>
      </c>
      <c r="H94" s="53" t="s">
        <v>333</v>
      </c>
      <c r="I94" s="56" t="str">
        <f t="shared" si="4"/>
        <v>广东南粤银行佛山分行营业部（4580）活期存款</v>
      </c>
      <c r="J94" s="56" t="str">
        <f t="shared" si="5"/>
        <v>4580</v>
      </c>
      <c r="K94" s="54">
        <v>31055.599999999999</v>
      </c>
      <c r="L94" s="9" t="str">
        <f t="shared" ref="L94:L100" si="7">LEFT(H94,FIND("行",H94)-2)&amp;"银行股份有限公司"</f>
        <v>广东南粤银行股份有限公司</v>
      </c>
    </row>
    <row r="95" spans="1:12" ht="13.2" x14ac:dyDescent="0.2">
      <c r="A95" s="51" t="s">
        <v>117</v>
      </c>
      <c r="B95" s="52" t="s">
        <v>118</v>
      </c>
      <c r="C95" s="53" t="s">
        <v>119</v>
      </c>
      <c r="D95" s="56" t="str">
        <f t="shared" si="3"/>
        <v>传统</v>
      </c>
      <c r="E95" s="52" t="s">
        <v>303</v>
      </c>
      <c r="F95" s="53" t="s">
        <v>304</v>
      </c>
      <c r="G95" s="52" t="s">
        <v>334</v>
      </c>
      <c r="H95" s="53" t="s">
        <v>335</v>
      </c>
      <c r="I95" s="56" t="str">
        <f t="shared" si="4"/>
        <v>广东南粤银行佛山分行营业部（4572）活期存款</v>
      </c>
      <c r="J95" s="56" t="str">
        <f t="shared" si="5"/>
        <v>4572</v>
      </c>
      <c r="K95" s="54">
        <v>140970.42000000001</v>
      </c>
      <c r="L95" s="9" t="str">
        <f t="shared" si="7"/>
        <v>广东南粤银行股份有限公司</v>
      </c>
    </row>
    <row r="96" spans="1:12" ht="13.2" x14ac:dyDescent="0.2">
      <c r="A96" s="51" t="s">
        <v>117</v>
      </c>
      <c r="B96" s="52" t="s">
        <v>118</v>
      </c>
      <c r="C96" s="53" t="s">
        <v>119</v>
      </c>
      <c r="D96" s="56" t="str">
        <f t="shared" si="3"/>
        <v>传统</v>
      </c>
      <c r="E96" s="52" t="s">
        <v>303</v>
      </c>
      <c r="F96" s="53" t="s">
        <v>304</v>
      </c>
      <c r="G96" s="52" t="s">
        <v>336</v>
      </c>
      <c r="H96" s="53" t="s">
        <v>337</v>
      </c>
      <c r="I96" s="56" t="str">
        <f t="shared" si="4"/>
        <v>湖北银行股份有限公司武汉盘龙城支行（0055）活期存款</v>
      </c>
      <c r="J96" s="56" t="str">
        <f t="shared" si="5"/>
        <v>0055</v>
      </c>
      <c r="K96" s="54">
        <v>255.5</v>
      </c>
      <c r="L96" s="9" t="str">
        <f t="shared" si="7"/>
        <v>湖北银行股份有限公司</v>
      </c>
    </row>
    <row r="97" spans="1:12" ht="13.2" x14ac:dyDescent="0.2">
      <c r="A97" s="51" t="s">
        <v>117</v>
      </c>
      <c r="B97" s="52" t="s">
        <v>118</v>
      </c>
      <c r="C97" s="53" t="s">
        <v>119</v>
      </c>
      <c r="D97" s="56" t="str">
        <f t="shared" si="3"/>
        <v>传统</v>
      </c>
      <c r="E97" s="52" t="s">
        <v>303</v>
      </c>
      <c r="F97" s="53" t="s">
        <v>304</v>
      </c>
      <c r="G97" s="52" t="s">
        <v>338</v>
      </c>
      <c r="H97" s="53" t="s">
        <v>339</v>
      </c>
      <c r="I97" s="56" t="str">
        <f t="shared" si="4"/>
        <v>恒丰银行股份有限公司北京分行（8339）活期存款</v>
      </c>
      <c r="J97" s="56" t="str">
        <f t="shared" si="5"/>
        <v>8339</v>
      </c>
      <c r="K97" s="54">
        <v>780476.95</v>
      </c>
      <c r="L97" s="9" t="str">
        <f t="shared" si="7"/>
        <v>恒丰银行股份有限公司</v>
      </c>
    </row>
    <row r="98" spans="1:12" ht="13.2" x14ac:dyDescent="0.2">
      <c r="A98" s="51" t="s">
        <v>117</v>
      </c>
      <c r="B98" s="52" t="s">
        <v>118</v>
      </c>
      <c r="C98" s="53" t="s">
        <v>119</v>
      </c>
      <c r="D98" s="56" t="str">
        <f t="shared" si="3"/>
        <v>传统</v>
      </c>
      <c r="E98" s="52" t="s">
        <v>303</v>
      </c>
      <c r="F98" s="53" t="s">
        <v>304</v>
      </c>
      <c r="G98" s="52" t="s">
        <v>340</v>
      </c>
      <c r="H98" s="53" t="s">
        <v>341</v>
      </c>
      <c r="I98" s="56" t="str">
        <f t="shared" si="4"/>
        <v>宁波通商银行股份有限公司上海分行（0003）活期存款</v>
      </c>
      <c r="J98" s="56" t="str">
        <f t="shared" si="5"/>
        <v>0003</v>
      </c>
      <c r="K98" s="54">
        <v>481.1</v>
      </c>
      <c r="L98" s="9" t="str">
        <f t="shared" si="7"/>
        <v>宁波通商银行股份有限公司</v>
      </c>
    </row>
    <row r="99" spans="1:12" ht="13.2" x14ac:dyDescent="0.2">
      <c r="A99" s="51" t="s">
        <v>117</v>
      </c>
      <c r="B99" s="52" t="s">
        <v>118</v>
      </c>
      <c r="C99" s="53" t="s">
        <v>119</v>
      </c>
      <c r="D99" s="56" t="str">
        <f t="shared" si="3"/>
        <v>传统</v>
      </c>
      <c r="E99" s="52" t="s">
        <v>303</v>
      </c>
      <c r="F99" s="53" t="s">
        <v>304</v>
      </c>
      <c r="G99" s="52" t="s">
        <v>342</v>
      </c>
      <c r="H99" s="53" t="s">
        <v>343</v>
      </c>
      <c r="I99" s="56" t="str">
        <f t="shared" si="4"/>
        <v>大连银行青泥支行（0001）活期存款</v>
      </c>
      <c r="J99" s="56" t="str">
        <f t="shared" si="5"/>
        <v>0001</v>
      </c>
      <c r="K99" s="54">
        <v>8012.74</v>
      </c>
      <c r="L99" s="9" t="str">
        <f t="shared" si="7"/>
        <v>大连银行股份有限公司</v>
      </c>
    </row>
    <row r="100" spans="1:12" ht="13.2" x14ac:dyDescent="0.2">
      <c r="A100" s="51" t="s">
        <v>117</v>
      </c>
      <c r="B100" s="52" t="s">
        <v>118</v>
      </c>
      <c r="C100" s="53" t="s">
        <v>119</v>
      </c>
      <c r="D100" s="56" t="str">
        <f t="shared" si="3"/>
        <v>传统</v>
      </c>
      <c r="E100" s="52" t="s">
        <v>303</v>
      </c>
      <c r="F100" s="53" t="s">
        <v>304</v>
      </c>
      <c r="G100" s="52" t="s">
        <v>344</v>
      </c>
      <c r="H100" s="53" t="s">
        <v>345</v>
      </c>
      <c r="I100" s="56" t="str">
        <f t="shared" si="4"/>
        <v>浙商银行延安路支行（8842）活期存款</v>
      </c>
      <c r="J100" s="56" t="str">
        <f t="shared" si="5"/>
        <v>8842</v>
      </c>
      <c r="K100" s="54">
        <v>740772.65</v>
      </c>
      <c r="L100" s="9" t="str">
        <f t="shared" si="7"/>
        <v>浙商银行股份有限公司</v>
      </c>
    </row>
    <row r="101" spans="1:12" ht="13.2" x14ac:dyDescent="0.2">
      <c r="A101" s="51" t="s">
        <v>117</v>
      </c>
      <c r="B101" s="52" t="s">
        <v>118</v>
      </c>
      <c r="C101" s="53" t="s">
        <v>119</v>
      </c>
      <c r="D101" s="56" t="str">
        <f t="shared" si="3"/>
        <v>传统</v>
      </c>
      <c r="E101" s="52" t="s">
        <v>303</v>
      </c>
      <c r="F101" s="53" t="s">
        <v>304</v>
      </c>
      <c r="G101" s="52" t="s">
        <v>346</v>
      </c>
      <c r="H101" s="53" t="s">
        <v>347</v>
      </c>
      <c r="I101" s="56" t="str">
        <f t="shared" si="4"/>
        <v>盛京银行大连分行营业部（6938）活期存款</v>
      </c>
      <c r="J101" s="56" t="str">
        <f t="shared" si="5"/>
        <v>6938</v>
      </c>
      <c r="K101" s="54">
        <v>4500009562</v>
      </c>
      <c r="L101" t="s">
        <v>107</v>
      </c>
    </row>
    <row r="102" spans="1:12" ht="13.2" x14ac:dyDescent="0.2">
      <c r="A102" s="51" t="s">
        <v>117</v>
      </c>
      <c r="B102" s="52" t="s">
        <v>118</v>
      </c>
      <c r="C102" s="53" t="s">
        <v>119</v>
      </c>
      <c r="D102" s="56" t="str">
        <f t="shared" si="3"/>
        <v>传统</v>
      </c>
      <c r="E102" s="52" t="s">
        <v>303</v>
      </c>
      <c r="F102" s="53" t="s">
        <v>304</v>
      </c>
      <c r="G102" s="52" t="s">
        <v>348</v>
      </c>
      <c r="H102" s="53" t="s">
        <v>349</v>
      </c>
      <c r="I102" s="56" t="str">
        <f t="shared" si="4"/>
        <v>西安银行股份有限公司高新支行（0684）活期存款</v>
      </c>
      <c r="J102" s="56" t="str">
        <f t="shared" si="5"/>
        <v>0684</v>
      </c>
      <c r="K102" s="54">
        <v>249.56</v>
      </c>
      <c r="L102" s="9" t="str">
        <f t="shared" ref="L102:L103" si="8">LEFT(H102,FIND("行",H102)-2)&amp;"银行股份有限公司"</f>
        <v>西安银行股份有限公司</v>
      </c>
    </row>
    <row r="103" spans="1:12" ht="13.2" x14ac:dyDescent="0.2">
      <c r="A103" s="51" t="s">
        <v>117</v>
      </c>
      <c r="B103" s="52" t="s">
        <v>118</v>
      </c>
      <c r="C103" s="53" t="s">
        <v>119</v>
      </c>
      <c r="D103" s="56" t="str">
        <f t="shared" si="3"/>
        <v>传统</v>
      </c>
      <c r="E103" s="52" t="s">
        <v>303</v>
      </c>
      <c r="F103" s="53" t="s">
        <v>304</v>
      </c>
      <c r="G103" s="52" t="s">
        <v>350</v>
      </c>
      <c r="H103" s="53" t="s">
        <v>351</v>
      </c>
      <c r="I103" s="56" t="str">
        <f t="shared" si="4"/>
        <v>浙商银行股份有限公司北京分行（3428）活期存款</v>
      </c>
      <c r="J103" s="56" t="str">
        <f t="shared" si="5"/>
        <v>3428</v>
      </c>
      <c r="K103" s="54">
        <v>185.87</v>
      </c>
      <c r="L103" s="9" t="str">
        <f t="shared" si="8"/>
        <v>浙商银行股份有限公司</v>
      </c>
    </row>
    <row r="104" spans="1:12" ht="13.2" x14ac:dyDescent="0.2">
      <c r="A104" s="51" t="s">
        <v>117</v>
      </c>
      <c r="B104" s="52" t="s">
        <v>118</v>
      </c>
      <c r="C104" s="53" t="s">
        <v>119</v>
      </c>
      <c r="D104" s="56" t="str">
        <f t="shared" si="3"/>
        <v>传统</v>
      </c>
      <c r="E104" s="52" t="s">
        <v>303</v>
      </c>
      <c r="F104" s="53" t="s">
        <v>304</v>
      </c>
      <c r="G104" s="52" t="s">
        <v>352</v>
      </c>
      <c r="H104" s="53" t="s">
        <v>353</v>
      </c>
      <c r="I104" s="56" t="str">
        <f t="shared" si="4"/>
        <v>盛京银行北京分行营业部（7453）活期存款</v>
      </c>
      <c r="J104" s="56" t="str">
        <f t="shared" si="5"/>
        <v>7453</v>
      </c>
      <c r="K104" s="54">
        <v>6686326154.8699999</v>
      </c>
      <c r="L104" t="s">
        <v>107</v>
      </c>
    </row>
    <row r="105" spans="1:12" ht="13.2" x14ac:dyDescent="0.2">
      <c r="A105" s="51" t="s">
        <v>117</v>
      </c>
      <c r="B105" s="52" t="s">
        <v>118</v>
      </c>
      <c r="C105" s="53" t="s">
        <v>119</v>
      </c>
      <c r="D105" s="56" t="str">
        <f t="shared" si="3"/>
        <v>传统</v>
      </c>
      <c r="E105" s="52" t="s">
        <v>303</v>
      </c>
      <c r="F105" s="53" t="s">
        <v>304</v>
      </c>
      <c r="G105" s="52" t="s">
        <v>354</v>
      </c>
      <c r="H105" s="53" t="s">
        <v>355</v>
      </c>
      <c r="I105" s="56" t="str">
        <f t="shared" si="4"/>
        <v>昆仑银行大庆乘风支行（0015）活期存款</v>
      </c>
      <c r="J105" s="56" t="str">
        <f t="shared" si="5"/>
        <v>0015</v>
      </c>
      <c r="K105" s="54">
        <v>100920.98</v>
      </c>
      <c r="L105" s="9" t="str">
        <f t="shared" ref="L105:L111" si="9">LEFT(H105,FIND("行",H105)-2)&amp;"银行股份有限公司"</f>
        <v>昆仑银行股份有限公司</v>
      </c>
    </row>
    <row r="106" spans="1:12" ht="13.2" x14ac:dyDescent="0.2">
      <c r="A106" s="51" t="s">
        <v>117</v>
      </c>
      <c r="B106" s="52" t="s">
        <v>118</v>
      </c>
      <c r="C106" s="53" t="s">
        <v>119</v>
      </c>
      <c r="D106" s="56" t="str">
        <f t="shared" si="3"/>
        <v>传统</v>
      </c>
      <c r="E106" s="52" t="s">
        <v>303</v>
      </c>
      <c r="F106" s="53" t="s">
        <v>304</v>
      </c>
      <c r="G106" s="52" t="s">
        <v>356</v>
      </c>
      <c r="H106" s="53" t="s">
        <v>357</v>
      </c>
      <c r="I106" s="56" t="str">
        <f t="shared" si="4"/>
        <v>恒丰银行北京分行营业部（2896）活期存款</v>
      </c>
      <c r="J106" s="56" t="str">
        <f t="shared" si="5"/>
        <v>2896</v>
      </c>
      <c r="K106" s="54">
        <v>61705819.840000004</v>
      </c>
      <c r="L106" s="9" t="str">
        <f t="shared" si="9"/>
        <v>恒丰银行股份有限公司</v>
      </c>
    </row>
    <row r="107" spans="1:12" ht="13.2" x14ac:dyDescent="0.2">
      <c r="A107" s="51" t="s">
        <v>117</v>
      </c>
      <c r="B107" s="52" t="s">
        <v>118</v>
      </c>
      <c r="C107" s="53" t="s">
        <v>119</v>
      </c>
      <c r="D107" s="56" t="str">
        <f t="shared" si="3"/>
        <v>传统</v>
      </c>
      <c r="E107" s="52" t="s">
        <v>303</v>
      </c>
      <c r="F107" s="53" t="s">
        <v>304</v>
      </c>
      <c r="G107" s="52" t="s">
        <v>358</v>
      </c>
      <c r="H107" s="53" t="s">
        <v>359</v>
      </c>
      <c r="I107" s="56" t="str">
        <f t="shared" si="4"/>
        <v>广发银行股份有限公司深圳高新支行（0375）活期存款</v>
      </c>
      <c r="J107" s="56" t="str">
        <f t="shared" si="5"/>
        <v>0375</v>
      </c>
      <c r="K107" s="54">
        <v>5.01</v>
      </c>
      <c r="L107" s="9" t="str">
        <f t="shared" si="9"/>
        <v>广发银行股份有限公司</v>
      </c>
    </row>
    <row r="108" spans="1:12" ht="13.2" x14ac:dyDescent="0.2">
      <c r="A108" s="51" t="s">
        <v>117</v>
      </c>
      <c r="B108" s="52" t="s">
        <v>118</v>
      </c>
      <c r="C108" s="53" t="s">
        <v>119</v>
      </c>
      <c r="D108" s="56" t="str">
        <f t="shared" si="3"/>
        <v>传统</v>
      </c>
      <c r="E108" s="52" t="s">
        <v>303</v>
      </c>
      <c r="F108" s="53" t="s">
        <v>304</v>
      </c>
      <c r="G108" s="52" t="s">
        <v>360</v>
      </c>
      <c r="H108" s="53" t="s">
        <v>361</v>
      </c>
      <c r="I108" s="56" t="str">
        <f t="shared" si="4"/>
        <v>廊坊银行石家庄西大街支行(0205)活期存款</v>
      </c>
      <c r="J108" s="56" t="str">
        <f t="shared" si="5"/>
        <v>0205</v>
      </c>
      <c r="K108" s="54">
        <v>0.83</v>
      </c>
      <c r="L108" s="9" t="str">
        <f t="shared" si="9"/>
        <v>廊坊银行股份有限公司</v>
      </c>
    </row>
    <row r="109" spans="1:12" ht="13.2" x14ac:dyDescent="0.2">
      <c r="A109" s="51" t="s">
        <v>117</v>
      </c>
      <c r="B109" s="52" t="s">
        <v>118</v>
      </c>
      <c r="C109" s="53" t="s">
        <v>119</v>
      </c>
      <c r="D109" s="56" t="str">
        <f t="shared" si="3"/>
        <v>传统</v>
      </c>
      <c r="E109" s="52" t="s">
        <v>303</v>
      </c>
      <c r="F109" s="53" t="s">
        <v>304</v>
      </c>
      <c r="G109" s="52" t="s">
        <v>362</v>
      </c>
      <c r="H109" s="53" t="s">
        <v>363</v>
      </c>
      <c r="I109" s="56" t="str">
        <f t="shared" si="4"/>
        <v>宁波银行北京分行营业部（0939）活期存款</v>
      </c>
      <c r="J109" s="56" t="str">
        <f t="shared" si="5"/>
        <v>0939</v>
      </c>
      <c r="K109" s="54">
        <v>100525.53</v>
      </c>
      <c r="L109" s="9" t="str">
        <f t="shared" si="9"/>
        <v>宁波银行股份有限公司</v>
      </c>
    </row>
    <row r="110" spans="1:12" ht="13.2" x14ac:dyDescent="0.2">
      <c r="A110" s="51" t="s">
        <v>117</v>
      </c>
      <c r="B110" s="52" t="s">
        <v>118</v>
      </c>
      <c r="C110" s="53" t="s">
        <v>119</v>
      </c>
      <c r="D110" s="56" t="str">
        <f t="shared" si="3"/>
        <v>传统</v>
      </c>
      <c r="E110" s="52" t="s">
        <v>303</v>
      </c>
      <c r="F110" s="53" t="s">
        <v>304</v>
      </c>
      <c r="G110" s="52" t="s">
        <v>364</v>
      </c>
      <c r="H110" s="53" t="s">
        <v>365</v>
      </c>
      <c r="I110" s="56" t="str">
        <f t="shared" si="4"/>
        <v>焦作中旅银行营业部（0015）活期存款</v>
      </c>
      <c r="J110" s="56" t="str">
        <f t="shared" si="5"/>
        <v>0015</v>
      </c>
      <c r="K110" s="54">
        <v>479.12</v>
      </c>
      <c r="L110" s="9" t="str">
        <f t="shared" si="9"/>
        <v>焦作中旅银行股份有限公司</v>
      </c>
    </row>
    <row r="111" spans="1:12" ht="13.2" x14ac:dyDescent="0.2">
      <c r="A111" s="51" t="s">
        <v>117</v>
      </c>
      <c r="B111" s="52" t="s">
        <v>118</v>
      </c>
      <c r="C111" s="53" t="s">
        <v>119</v>
      </c>
      <c r="D111" s="56" t="str">
        <f t="shared" si="3"/>
        <v>传统</v>
      </c>
      <c r="E111" s="52" t="s">
        <v>303</v>
      </c>
      <c r="F111" s="53" t="s">
        <v>304</v>
      </c>
      <c r="G111" s="52" t="s">
        <v>366</v>
      </c>
      <c r="H111" s="53" t="s">
        <v>367</v>
      </c>
      <c r="I111" s="56" t="str">
        <f t="shared" si="4"/>
        <v>宁波通商银行股份有限公司上海分行（0002）活期存款</v>
      </c>
      <c r="J111" s="56" t="str">
        <f t="shared" si="5"/>
        <v>0002</v>
      </c>
      <c r="K111" s="54">
        <v>280.67</v>
      </c>
      <c r="L111" s="9" t="str">
        <f t="shared" si="9"/>
        <v>宁波通商银行股份有限公司</v>
      </c>
    </row>
    <row r="112" spans="1:12" ht="13.2" x14ac:dyDescent="0.2">
      <c r="A112" s="51" t="s">
        <v>117</v>
      </c>
      <c r="B112" s="52" t="s">
        <v>118</v>
      </c>
      <c r="C112" s="53" t="s">
        <v>119</v>
      </c>
      <c r="D112" s="56" t="str">
        <f t="shared" si="3"/>
        <v>传统</v>
      </c>
      <c r="E112" s="52" t="s">
        <v>303</v>
      </c>
      <c r="F112" s="53" t="s">
        <v>304</v>
      </c>
      <c r="G112" s="52" t="s">
        <v>368</v>
      </c>
      <c r="H112" s="53" t="s">
        <v>369</v>
      </c>
      <c r="I112" s="56" t="str">
        <f t="shared" si="4"/>
        <v>盛京银行北京分行营业部（7503）活期存款</v>
      </c>
      <c r="J112" s="56" t="str">
        <f t="shared" si="5"/>
        <v>7503</v>
      </c>
      <c r="K112" s="54">
        <v>200</v>
      </c>
      <c r="L112" t="s">
        <v>107</v>
      </c>
    </row>
    <row r="113" spans="1:12" ht="13.2" x14ac:dyDescent="0.2">
      <c r="A113" s="51" t="s">
        <v>117</v>
      </c>
      <c r="B113" s="52" t="s">
        <v>118</v>
      </c>
      <c r="C113" s="53" t="s">
        <v>119</v>
      </c>
      <c r="D113" s="56" t="str">
        <f t="shared" si="3"/>
        <v>传统</v>
      </c>
      <c r="E113" s="52" t="s">
        <v>303</v>
      </c>
      <c r="F113" s="53" t="s">
        <v>304</v>
      </c>
      <c r="G113" s="52" t="s">
        <v>370</v>
      </c>
      <c r="H113" s="53" t="s">
        <v>371</v>
      </c>
      <c r="I113" s="56" t="str">
        <f t="shared" si="4"/>
        <v>盛京银行北京分行营业部（7511）活期存款</v>
      </c>
      <c r="J113" s="56" t="str">
        <f t="shared" si="5"/>
        <v>7511</v>
      </c>
      <c r="K113" s="54">
        <v>200</v>
      </c>
      <c r="L113" t="s">
        <v>107</v>
      </c>
    </row>
    <row r="114" spans="1:12" ht="13.2" x14ac:dyDescent="0.2">
      <c r="A114" s="51" t="s">
        <v>117</v>
      </c>
      <c r="B114" s="52" t="s">
        <v>118</v>
      </c>
      <c r="C114" s="53" t="s">
        <v>119</v>
      </c>
      <c r="D114" s="56" t="str">
        <f t="shared" si="3"/>
        <v>传统</v>
      </c>
      <c r="E114" s="52" t="s">
        <v>303</v>
      </c>
      <c r="F114" s="53" t="s">
        <v>304</v>
      </c>
      <c r="G114" s="52" t="s">
        <v>372</v>
      </c>
      <c r="H114" s="53" t="s">
        <v>373</v>
      </c>
      <c r="I114" s="56" t="str">
        <f t="shared" si="4"/>
        <v>盛京银行北京分行营业部（7529）活期存款</v>
      </c>
      <c r="J114" s="56" t="str">
        <f t="shared" si="5"/>
        <v>7529</v>
      </c>
      <c r="K114" s="54">
        <v>200</v>
      </c>
      <c r="L114" t="s">
        <v>107</v>
      </c>
    </row>
    <row r="115" spans="1:12" ht="13.2" x14ac:dyDescent="0.2">
      <c r="A115" s="51" t="s">
        <v>117</v>
      </c>
      <c r="B115" s="52" t="s">
        <v>118</v>
      </c>
      <c r="C115" s="53" t="s">
        <v>119</v>
      </c>
      <c r="D115" s="56" t="str">
        <f t="shared" si="3"/>
        <v>传统</v>
      </c>
      <c r="E115" s="52" t="s">
        <v>303</v>
      </c>
      <c r="F115" s="53" t="s">
        <v>304</v>
      </c>
      <c r="G115" s="52" t="s">
        <v>374</v>
      </c>
      <c r="H115" s="53" t="s">
        <v>375</v>
      </c>
      <c r="I115" s="56" t="str">
        <f t="shared" si="4"/>
        <v>盛京银行北京分行营业部（7537）活期存款</v>
      </c>
      <c r="J115" s="56" t="str">
        <f t="shared" si="5"/>
        <v>7537</v>
      </c>
      <c r="K115" s="54">
        <v>200</v>
      </c>
      <c r="L115" t="s">
        <v>107</v>
      </c>
    </row>
    <row r="116" spans="1:12" ht="13.2" x14ac:dyDescent="0.2">
      <c r="A116" s="51" t="s">
        <v>117</v>
      </c>
      <c r="B116" s="52" t="s">
        <v>118</v>
      </c>
      <c r="C116" s="53" t="s">
        <v>119</v>
      </c>
      <c r="D116" s="56" t="str">
        <f t="shared" si="3"/>
        <v>传统</v>
      </c>
      <c r="E116" s="52" t="s">
        <v>303</v>
      </c>
      <c r="F116" s="53" t="s">
        <v>304</v>
      </c>
      <c r="G116" s="52" t="s">
        <v>376</v>
      </c>
      <c r="H116" s="53" t="s">
        <v>377</v>
      </c>
      <c r="I116" s="56" t="str">
        <f t="shared" si="4"/>
        <v>盛京银行北京分行营业部（7545）活期存款</v>
      </c>
      <c r="J116" s="56" t="str">
        <f t="shared" si="5"/>
        <v>7545</v>
      </c>
      <c r="K116" s="54">
        <v>200</v>
      </c>
      <c r="L116" t="s">
        <v>107</v>
      </c>
    </row>
    <row r="117" spans="1:12" ht="13.2" x14ac:dyDescent="0.2">
      <c r="A117" s="51" t="s">
        <v>117</v>
      </c>
      <c r="B117" s="52" t="s">
        <v>118</v>
      </c>
      <c r="C117" s="53" t="s">
        <v>119</v>
      </c>
      <c r="D117" s="56" t="str">
        <f t="shared" si="3"/>
        <v>传统</v>
      </c>
      <c r="E117" s="52" t="s">
        <v>303</v>
      </c>
      <c r="F117" s="53" t="s">
        <v>304</v>
      </c>
      <c r="G117" s="52" t="s">
        <v>378</v>
      </c>
      <c r="H117" s="53" t="s">
        <v>379</v>
      </c>
      <c r="I117" s="56" t="str">
        <f t="shared" si="4"/>
        <v>盛京银行北京分行营业部（7552）活期存款</v>
      </c>
      <c r="J117" s="56" t="str">
        <f t="shared" si="5"/>
        <v>7552</v>
      </c>
      <c r="K117" s="54">
        <v>200</v>
      </c>
      <c r="L117" t="s">
        <v>107</v>
      </c>
    </row>
    <row r="118" spans="1:12" ht="13.2" x14ac:dyDescent="0.2">
      <c r="A118" s="51" t="s">
        <v>117</v>
      </c>
      <c r="B118" s="52" t="s">
        <v>380</v>
      </c>
      <c r="C118" s="53" t="s">
        <v>381</v>
      </c>
      <c r="D118" s="56" t="str">
        <f t="shared" si="3"/>
        <v>万能</v>
      </c>
      <c r="E118" s="52" t="s">
        <v>133</v>
      </c>
      <c r="F118" s="53" t="s">
        <v>134</v>
      </c>
      <c r="G118" s="52" t="s">
        <v>382</v>
      </c>
      <c r="H118" s="53" t="s">
        <v>383</v>
      </c>
      <c r="I118" s="56" t="str">
        <f t="shared" si="4"/>
        <v>中国建设银行北京复兴支行（1664）活期存款</v>
      </c>
      <c r="J118" s="56" t="str">
        <f t="shared" si="5"/>
        <v>1664</v>
      </c>
      <c r="K118" s="54">
        <v>1208.6500000000001</v>
      </c>
      <c r="L118" t="s">
        <v>827</v>
      </c>
    </row>
    <row r="119" spans="1:12" ht="13.2" x14ac:dyDescent="0.2">
      <c r="A119" s="51" t="s">
        <v>117</v>
      </c>
      <c r="B119" s="52" t="s">
        <v>380</v>
      </c>
      <c r="C119" s="53" t="s">
        <v>381</v>
      </c>
      <c r="D119" s="56" t="str">
        <f t="shared" si="3"/>
        <v>万能</v>
      </c>
      <c r="E119" s="52" t="s">
        <v>183</v>
      </c>
      <c r="F119" s="53" t="s">
        <v>184</v>
      </c>
      <c r="G119" s="52" t="s">
        <v>384</v>
      </c>
      <c r="H119" s="53" t="s">
        <v>385</v>
      </c>
      <c r="I119" s="56" t="str">
        <f t="shared" si="4"/>
        <v>民生银行国贸支行（8999）活期存款</v>
      </c>
      <c r="J119" s="56" t="str">
        <f t="shared" si="5"/>
        <v>8999</v>
      </c>
      <c r="K119" s="54">
        <v>392.51</v>
      </c>
      <c r="L119" t="s">
        <v>832</v>
      </c>
    </row>
    <row r="120" spans="1:12" ht="13.2" x14ac:dyDescent="0.2">
      <c r="A120" s="51" t="s">
        <v>117</v>
      </c>
      <c r="B120" s="52" t="s">
        <v>380</v>
      </c>
      <c r="C120" s="53" t="s">
        <v>381</v>
      </c>
      <c r="D120" s="56" t="str">
        <f t="shared" si="3"/>
        <v>万能</v>
      </c>
      <c r="E120" s="52" t="s">
        <v>219</v>
      </c>
      <c r="F120" s="53" t="s">
        <v>220</v>
      </c>
      <c r="G120" s="52" t="s">
        <v>386</v>
      </c>
      <c r="H120" s="53" t="s">
        <v>387</v>
      </c>
      <c r="I120" s="56" t="str">
        <f t="shared" si="4"/>
        <v>农行托管户（2234）活期存款</v>
      </c>
      <c r="J120" s="56" t="str">
        <f t="shared" si="5"/>
        <v>2234</v>
      </c>
      <c r="K120" s="54">
        <v>26164.6</v>
      </c>
      <c r="L120" t="s">
        <v>829</v>
      </c>
    </row>
    <row r="121" spans="1:12" ht="13.2" x14ac:dyDescent="0.2">
      <c r="A121" s="51" t="s">
        <v>117</v>
      </c>
      <c r="B121" s="52" t="s">
        <v>380</v>
      </c>
      <c r="C121" s="53" t="s">
        <v>381</v>
      </c>
      <c r="D121" s="56" t="str">
        <f t="shared" si="3"/>
        <v>万能</v>
      </c>
      <c r="E121" s="52" t="s">
        <v>247</v>
      </c>
      <c r="F121" s="53" t="s">
        <v>248</v>
      </c>
      <c r="G121" s="52" t="s">
        <v>251</v>
      </c>
      <c r="H121" s="53" t="s">
        <v>252</v>
      </c>
      <c r="I121" s="56" t="str">
        <f t="shared" si="4"/>
        <v>上海农商行滨江支行(6115)活期存款</v>
      </c>
      <c r="J121" s="56" t="str">
        <f t="shared" si="5"/>
        <v>6115</v>
      </c>
      <c r="K121" s="54">
        <v>825.6</v>
      </c>
      <c r="L121" s="9" t="str">
        <f>LEFT(H121,FIND("行",H121)-1)&amp;"银行股份有限公司"</f>
        <v>上海农商银行股份有限公司</v>
      </c>
    </row>
    <row r="122" spans="1:12" ht="13.2" x14ac:dyDescent="0.2">
      <c r="A122" s="51" t="s">
        <v>117</v>
      </c>
      <c r="B122" s="52" t="s">
        <v>380</v>
      </c>
      <c r="C122" s="53" t="s">
        <v>381</v>
      </c>
      <c r="D122" s="56" t="str">
        <f t="shared" si="3"/>
        <v>万能</v>
      </c>
      <c r="E122" s="52" t="s">
        <v>285</v>
      </c>
      <c r="F122" s="53" t="s">
        <v>286</v>
      </c>
      <c r="G122" s="52" t="s">
        <v>293</v>
      </c>
      <c r="H122" s="53" t="s">
        <v>294</v>
      </c>
      <c r="I122" s="56" t="str">
        <f t="shared" si="4"/>
        <v>浦发银行上海分行营业部(3801)活期存款</v>
      </c>
      <c r="J122" s="56" t="str">
        <f t="shared" si="5"/>
        <v>3801</v>
      </c>
      <c r="K122" s="54">
        <v>3.58</v>
      </c>
      <c r="L122" s="9" t="s">
        <v>843</v>
      </c>
    </row>
    <row r="123" spans="1:12" ht="13.2" x14ac:dyDescent="0.2">
      <c r="A123" s="51" t="s">
        <v>117</v>
      </c>
      <c r="B123" s="52" t="s">
        <v>380</v>
      </c>
      <c r="C123" s="53" t="s">
        <v>381</v>
      </c>
      <c r="D123" s="56" t="str">
        <f t="shared" si="3"/>
        <v>万能</v>
      </c>
      <c r="E123" s="52" t="s">
        <v>303</v>
      </c>
      <c r="F123" s="53" t="s">
        <v>304</v>
      </c>
      <c r="G123" s="52" t="s">
        <v>360</v>
      </c>
      <c r="H123" s="53" t="s">
        <v>361</v>
      </c>
      <c r="I123" s="56" t="str">
        <f t="shared" si="4"/>
        <v>廊坊银行石家庄西大街支行(0205)活期存款</v>
      </c>
      <c r="J123" s="56" t="str">
        <f t="shared" si="5"/>
        <v>0205</v>
      </c>
      <c r="K123" s="54">
        <v>1000</v>
      </c>
      <c r="L123" s="9" t="str">
        <f>LEFT(H123,FIND("行",H123)-2)&amp;"银行股份有限公司"</f>
        <v>廊坊银行股份有限公司</v>
      </c>
    </row>
    <row r="124" spans="1:12" ht="13.2" x14ac:dyDescent="0.2">
      <c r="A124" s="51" t="s">
        <v>117</v>
      </c>
      <c r="B124" s="52" t="s">
        <v>380</v>
      </c>
      <c r="C124" s="53" t="s">
        <v>381</v>
      </c>
      <c r="D124" s="56" t="str">
        <f t="shared" si="3"/>
        <v>万能</v>
      </c>
      <c r="E124" s="52" t="s">
        <v>303</v>
      </c>
      <c r="F124" s="53" t="s">
        <v>304</v>
      </c>
      <c r="G124" s="52" t="s">
        <v>366</v>
      </c>
      <c r="H124" s="53" t="s">
        <v>367</v>
      </c>
      <c r="I124" s="56" t="str">
        <f t="shared" si="4"/>
        <v>宁波通商银行股份有限公司上海分行（0002）活期存款</v>
      </c>
      <c r="J124" s="56" t="str">
        <f t="shared" si="5"/>
        <v>0002</v>
      </c>
      <c r="K124" s="54">
        <v>200.85</v>
      </c>
      <c r="L124" s="9" t="str">
        <f>LEFT(H124,FIND("行",H124)-2)&amp;"银行股份有限公司"</f>
        <v>宁波通商银行股份有限公司</v>
      </c>
    </row>
    <row r="125" spans="1:12" ht="13.2" x14ac:dyDescent="0.2">
      <c r="A125" s="51" t="s">
        <v>117</v>
      </c>
      <c r="B125" s="52" t="s">
        <v>380</v>
      </c>
      <c r="C125" s="53" t="s">
        <v>381</v>
      </c>
      <c r="D125" s="56" t="str">
        <f t="shared" si="3"/>
        <v>万能</v>
      </c>
      <c r="E125" s="52" t="s">
        <v>303</v>
      </c>
      <c r="F125" s="53" t="s">
        <v>304</v>
      </c>
      <c r="G125" s="52" t="s">
        <v>388</v>
      </c>
      <c r="H125" s="53" t="s">
        <v>389</v>
      </c>
      <c r="I125" s="56" t="str">
        <f t="shared" si="4"/>
        <v>吉林银行大连分行（0091）活期存款</v>
      </c>
      <c r="J125" s="56" t="str">
        <f t="shared" si="5"/>
        <v>0091</v>
      </c>
      <c r="K125" s="54">
        <v>406.74</v>
      </c>
      <c r="L125" s="9" t="str">
        <f>LEFT(H125,FIND("行",H125)-2)&amp;"银行股份有限公司"</f>
        <v>吉林银行股份有限公司</v>
      </c>
    </row>
    <row r="126" spans="1:12" ht="13.2" x14ac:dyDescent="0.2">
      <c r="A126" s="51" t="s">
        <v>117</v>
      </c>
      <c r="B126" s="52" t="s">
        <v>380</v>
      </c>
      <c r="C126" s="53" t="s">
        <v>381</v>
      </c>
      <c r="D126" s="56" t="str">
        <f t="shared" si="3"/>
        <v>万能</v>
      </c>
      <c r="E126" s="52" t="s">
        <v>303</v>
      </c>
      <c r="F126" s="53" t="s">
        <v>304</v>
      </c>
      <c r="G126" s="52" t="s">
        <v>390</v>
      </c>
      <c r="H126" s="53" t="s">
        <v>391</v>
      </c>
      <c r="I126" s="56" t="str">
        <f t="shared" si="4"/>
        <v>盛京银行北京分行营业部（7479）活期存款</v>
      </c>
      <c r="J126" s="56" t="str">
        <f t="shared" si="5"/>
        <v>7479</v>
      </c>
      <c r="K126" s="54">
        <v>49072979350.860001</v>
      </c>
      <c r="L126" t="s">
        <v>107</v>
      </c>
    </row>
    <row r="127" spans="1:12" ht="13.2" x14ac:dyDescent="0.2">
      <c r="A127" s="51" t="s">
        <v>117</v>
      </c>
      <c r="B127" s="52" t="s">
        <v>380</v>
      </c>
      <c r="C127" s="53" t="s">
        <v>381</v>
      </c>
      <c r="D127" s="56" t="str">
        <f t="shared" si="3"/>
        <v>万能</v>
      </c>
      <c r="E127" s="52" t="s">
        <v>303</v>
      </c>
      <c r="F127" s="53" t="s">
        <v>304</v>
      </c>
      <c r="G127" s="52" t="s">
        <v>392</v>
      </c>
      <c r="H127" s="53" t="s">
        <v>393</v>
      </c>
      <c r="I127" s="56" t="str">
        <f t="shared" si="4"/>
        <v>恒丰银行北京分行营业部（2903）活期存款</v>
      </c>
      <c r="J127" s="56" t="str">
        <f t="shared" si="5"/>
        <v>2903</v>
      </c>
      <c r="K127" s="54">
        <v>191046201.58000001</v>
      </c>
      <c r="L127" s="9" t="str">
        <f>LEFT(H127,FIND("行",H127)-2)&amp;"银行股份有限公司"</f>
        <v>恒丰银行股份有限公司</v>
      </c>
    </row>
    <row r="128" spans="1:12" ht="13.2" x14ac:dyDescent="0.2">
      <c r="A128" s="51" t="s">
        <v>117</v>
      </c>
      <c r="B128" s="52" t="s">
        <v>380</v>
      </c>
      <c r="C128" s="53" t="s">
        <v>381</v>
      </c>
      <c r="D128" s="56" t="str">
        <f t="shared" si="3"/>
        <v>万能</v>
      </c>
      <c r="E128" s="52" t="s">
        <v>303</v>
      </c>
      <c r="F128" s="53" t="s">
        <v>304</v>
      </c>
      <c r="G128" s="52" t="s">
        <v>394</v>
      </c>
      <c r="H128" s="53" t="s">
        <v>395</v>
      </c>
      <c r="I128" s="56" t="str">
        <f t="shared" si="4"/>
        <v>盛京银行大连分行营业部（6953）活期存款</v>
      </c>
      <c r="J128" s="56" t="str">
        <f t="shared" si="5"/>
        <v>6953</v>
      </c>
      <c r="K128" s="54">
        <v>2000000005.3900001</v>
      </c>
      <c r="L128" t="s">
        <v>107</v>
      </c>
    </row>
    <row r="129" spans="1:12" ht="13.2" x14ac:dyDescent="0.2">
      <c r="A129" s="51" t="s">
        <v>117</v>
      </c>
      <c r="B129" s="52" t="s">
        <v>396</v>
      </c>
      <c r="C129" s="53" t="s">
        <v>397</v>
      </c>
      <c r="D129" s="56" t="str">
        <f t="shared" si="3"/>
        <v>万能</v>
      </c>
      <c r="E129" s="52" t="s">
        <v>219</v>
      </c>
      <c r="F129" s="53" t="s">
        <v>220</v>
      </c>
      <c r="G129" s="52" t="s">
        <v>386</v>
      </c>
      <c r="H129" s="53" t="s">
        <v>387</v>
      </c>
      <c r="I129" s="56" t="str">
        <f t="shared" si="4"/>
        <v>农行托管户（2234）活期存款</v>
      </c>
      <c r="J129" s="56" t="str">
        <f t="shared" si="5"/>
        <v>2234</v>
      </c>
      <c r="K129" s="54">
        <v>61787.839999999997</v>
      </c>
      <c r="L129" t="s">
        <v>829</v>
      </c>
    </row>
    <row r="130" spans="1:12" ht="13.2" x14ac:dyDescent="0.2">
      <c r="A130" s="51" t="s">
        <v>117</v>
      </c>
      <c r="B130" s="52" t="s">
        <v>398</v>
      </c>
      <c r="C130" s="53" t="s">
        <v>399</v>
      </c>
      <c r="D130" s="56" t="str">
        <f t="shared" si="3"/>
        <v>传统</v>
      </c>
      <c r="E130" s="52" t="s">
        <v>120</v>
      </c>
      <c r="F130" s="53" t="s">
        <v>121</v>
      </c>
      <c r="G130" s="52" t="s">
        <v>400</v>
      </c>
      <c r="H130" s="53" t="s">
        <v>401</v>
      </c>
      <c r="I130" s="56" t="str">
        <f t="shared" si="4"/>
        <v>招行上海分行营业部基本户(上分0001)活期存款</v>
      </c>
      <c r="J130" s="56" t="str">
        <f t="shared" si="5"/>
        <v>0001</v>
      </c>
      <c r="K130" s="54">
        <v>22496.33</v>
      </c>
      <c r="L130" t="s">
        <v>825</v>
      </c>
    </row>
    <row r="131" spans="1:12" ht="13.2" x14ac:dyDescent="0.2">
      <c r="A131" s="51" t="s">
        <v>117</v>
      </c>
      <c r="B131" s="52" t="s">
        <v>398</v>
      </c>
      <c r="C131" s="53" t="s">
        <v>399</v>
      </c>
      <c r="D131" s="56" t="str">
        <f t="shared" ref="D131:D194" si="10">IF(MID(C131,LEN(C131)-3,2) ="万能","万能","传统")</f>
        <v>传统</v>
      </c>
      <c r="E131" s="52" t="s">
        <v>133</v>
      </c>
      <c r="F131" s="53" t="s">
        <v>134</v>
      </c>
      <c r="G131" s="52" t="s">
        <v>402</v>
      </c>
      <c r="H131" s="53" t="s">
        <v>403</v>
      </c>
      <c r="I131" s="56" t="str">
        <f t="shared" ref="I131:I194" si="11">H131&amp;"活期存款"</f>
        <v>中国建设银行上海市浦东分行（2057）活期存款</v>
      </c>
      <c r="J131" s="56" t="str">
        <f t="shared" ref="J131:J194" si="12">MID(H131,LEN(H131)-4,4)</f>
        <v>2057</v>
      </c>
      <c r="K131" s="54">
        <v>1000</v>
      </c>
      <c r="L131" t="s">
        <v>827</v>
      </c>
    </row>
    <row r="132" spans="1:12" ht="13.2" x14ac:dyDescent="0.2">
      <c r="A132" s="51" t="s">
        <v>117</v>
      </c>
      <c r="B132" s="52" t="s">
        <v>398</v>
      </c>
      <c r="C132" s="53" t="s">
        <v>399</v>
      </c>
      <c r="D132" s="56" t="str">
        <f t="shared" si="10"/>
        <v>传统</v>
      </c>
      <c r="E132" s="52" t="s">
        <v>155</v>
      </c>
      <c r="F132" s="53" t="s">
        <v>156</v>
      </c>
      <c r="G132" s="52" t="s">
        <v>404</v>
      </c>
      <c r="H132" s="53" t="s">
        <v>405</v>
      </c>
      <c r="I132" s="56" t="str">
        <f t="shared" si="11"/>
        <v>工行静安支行(8519)活期存款</v>
      </c>
      <c r="J132" s="56" t="str">
        <f t="shared" si="12"/>
        <v>8519</v>
      </c>
      <c r="K132" s="54">
        <v>101020</v>
      </c>
      <c r="L132" t="s">
        <v>828</v>
      </c>
    </row>
    <row r="133" spans="1:12" ht="13.2" x14ac:dyDescent="0.2">
      <c r="A133" s="51" t="s">
        <v>117</v>
      </c>
      <c r="B133" s="52" t="s">
        <v>398</v>
      </c>
      <c r="C133" s="53" t="s">
        <v>399</v>
      </c>
      <c r="D133" s="56" t="str">
        <f t="shared" si="10"/>
        <v>传统</v>
      </c>
      <c r="E133" s="52" t="s">
        <v>155</v>
      </c>
      <c r="F133" s="53" t="s">
        <v>156</v>
      </c>
      <c r="G133" s="52" t="s">
        <v>406</v>
      </c>
      <c r="H133" s="53" t="s">
        <v>407</v>
      </c>
      <c r="I133" s="56" t="str">
        <f t="shared" si="11"/>
        <v>社保账户（0335）活期存款</v>
      </c>
      <c r="J133" s="56" t="str">
        <f t="shared" si="12"/>
        <v>0335</v>
      </c>
      <c r="K133" s="54">
        <v>9025.26</v>
      </c>
      <c r="L133" s="9" t="s">
        <v>844</v>
      </c>
    </row>
    <row r="134" spans="1:12" ht="13.2" x14ac:dyDescent="0.2">
      <c r="A134" s="51" t="s">
        <v>117</v>
      </c>
      <c r="B134" s="52" t="s">
        <v>398</v>
      </c>
      <c r="C134" s="53" t="s">
        <v>399</v>
      </c>
      <c r="D134" s="56" t="str">
        <f t="shared" si="10"/>
        <v>传统</v>
      </c>
      <c r="E134" s="52" t="s">
        <v>183</v>
      </c>
      <c r="F134" s="53" t="s">
        <v>184</v>
      </c>
      <c r="G134" s="52" t="s">
        <v>408</v>
      </c>
      <c r="H134" s="53" t="s">
        <v>409</v>
      </c>
      <c r="I134" s="56" t="str">
        <f t="shared" si="11"/>
        <v>收入户民生银行市北支行（5874）活期存款</v>
      </c>
      <c r="J134" s="56" t="str">
        <f t="shared" si="12"/>
        <v>5874</v>
      </c>
      <c r="K134" s="54">
        <v>47448</v>
      </c>
      <c r="L134" t="s">
        <v>832</v>
      </c>
    </row>
    <row r="135" spans="1:12" ht="13.2" x14ac:dyDescent="0.2">
      <c r="A135" s="51" t="s">
        <v>117</v>
      </c>
      <c r="B135" s="52" t="s">
        <v>398</v>
      </c>
      <c r="C135" s="53" t="s">
        <v>399</v>
      </c>
      <c r="D135" s="56" t="str">
        <f t="shared" si="10"/>
        <v>传统</v>
      </c>
      <c r="E135" s="52" t="s">
        <v>219</v>
      </c>
      <c r="F135" s="53" t="s">
        <v>220</v>
      </c>
      <c r="G135" s="52" t="s">
        <v>410</v>
      </c>
      <c r="H135" s="53" t="s">
        <v>411</v>
      </c>
      <c r="I135" s="56" t="str">
        <f t="shared" si="11"/>
        <v>农行浦东分行（8258）活期存款</v>
      </c>
      <c r="J135" s="56" t="str">
        <f t="shared" si="12"/>
        <v>8258</v>
      </c>
      <c r="K135" s="54">
        <v>1000</v>
      </c>
      <c r="L135" t="s">
        <v>829</v>
      </c>
    </row>
    <row r="136" spans="1:12" ht="13.2" x14ac:dyDescent="0.2">
      <c r="A136" s="51" t="s">
        <v>117</v>
      </c>
      <c r="B136" s="52" t="s">
        <v>398</v>
      </c>
      <c r="C136" s="53" t="s">
        <v>399</v>
      </c>
      <c r="D136" s="56" t="str">
        <f t="shared" si="10"/>
        <v>传统</v>
      </c>
      <c r="E136" s="52" t="s">
        <v>219</v>
      </c>
      <c r="F136" s="53" t="s">
        <v>220</v>
      </c>
      <c r="G136" s="52" t="s">
        <v>412</v>
      </c>
      <c r="H136" s="53" t="s">
        <v>413</v>
      </c>
      <c r="I136" s="56" t="str">
        <f t="shared" si="11"/>
        <v>中国农业银行上海定西路支行（2084）活期存款</v>
      </c>
      <c r="J136" s="56" t="str">
        <f t="shared" si="12"/>
        <v>2084</v>
      </c>
      <c r="K136" s="54">
        <v>24690.97</v>
      </c>
      <c r="L136" t="s">
        <v>829</v>
      </c>
    </row>
    <row r="137" spans="1:12" ht="13.2" x14ac:dyDescent="0.2">
      <c r="A137" s="51" t="s">
        <v>117</v>
      </c>
      <c r="B137" s="52" t="s">
        <v>398</v>
      </c>
      <c r="C137" s="53" t="s">
        <v>399</v>
      </c>
      <c r="D137" s="56" t="str">
        <f t="shared" si="10"/>
        <v>传统</v>
      </c>
      <c r="E137" s="52" t="s">
        <v>235</v>
      </c>
      <c r="F137" s="53" t="s">
        <v>236</v>
      </c>
      <c r="G137" s="52" t="s">
        <v>414</v>
      </c>
      <c r="H137" s="53" t="s">
        <v>415</v>
      </c>
      <c r="I137" s="56" t="str">
        <f t="shared" si="11"/>
        <v>中国银行上海市大华新村支行(4414)活期存款</v>
      </c>
      <c r="J137" s="56" t="str">
        <f t="shared" si="12"/>
        <v>4414</v>
      </c>
      <c r="K137" s="54">
        <v>2180985</v>
      </c>
      <c r="L137" t="s">
        <v>830</v>
      </c>
    </row>
    <row r="138" spans="1:12" ht="13.2" x14ac:dyDescent="0.2">
      <c r="A138" s="51" t="s">
        <v>117</v>
      </c>
      <c r="B138" s="52" t="s">
        <v>416</v>
      </c>
      <c r="C138" s="53" t="s">
        <v>417</v>
      </c>
      <c r="D138" s="56" t="str">
        <f t="shared" si="10"/>
        <v>传统</v>
      </c>
      <c r="E138" s="52" t="s">
        <v>120</v>
      </c>
      <c r="F138" s="53" t="s">
        <v>121</v>
      </c>
      <c r="G138" s="52" t="s">
        <v>418</v>
      </c>
      <c r="H138" s="53" t="s">
        <v>419</v>
      </c>
      <c r="I138" s="56" t="str">
        <f t="shared" si="11"/>
        <v>招商银行汉中门支行基本户(0460)活期存款</v>
      </c>
      <c r="J138" s="56" t="str">
        <f t="shared" si="12"/>
        <v>0460</v>
      </c>
      <c r="K138" s="54">
        <v>13521.33</v>
      </c>
      <c r="L138" t="s">
        <v>825</v>
      </c>
    </row>
    <row r="139" spans="1:12" ht="13.2" x14ac:dyDescent="0.2">
      <c r="A139" s="51" t="s">
        <v>117</v>
      </c>
      <c r="B139" s="52" t="s">
        <v>416</v>
      </c>
      <c r="C139" s="53" t="s">
        <v>417</v>
      </c>
      <c r="D139" s="56" t="str">
        <f t="shared" si="10"/>
        <v>传统</v>
      </c>
      <c r="E139" s="52" t="s">
        <v>120</v>
      </c>
      <c r="F139" s="53" t="s">
        <v>121</v>
      </c>
      <c r="G139" s="52" t="s">
        <v>420</v>
      </c>
      <c r="H139" s="53" t="s">
        <v>421</v>
      </c>
      <c r="I139" s="56" t="str">
        <f t="shared" si="11"/>
        <v>招商银行汉中门支行纳税户(0170)活期存款</v>
      </c>
      <c r="J139" s="56" t="str">
        <f t="shared" si="12"/>
        <v>0170</v>
      </c>
      <c r="K139" s="54">
        <v>15098.33</v>
      </c>
      <c r="L139" t="s">
        <v>825</v>
      </c>
    </row>
    <row r="140" spans="1:12" ht="13.2" x14ac:dyDescent="0.2">
      <c r="A140" s="51" t="s">
        <v>117</v>
      </c>
      <c r="B140" s="52" t="s">
        <v>416</v>
      </c>
      <c r="C140" s="53" t="s">
        <v>417</v>
      </c>
      <c r="D140" s="56" t="str">
        <f t="shared" si="10"/>
        <v>传统</v>
      </c>
      <c r="E140" s="52" t="s">
        <v>120</v>
      </c>
      <c r="F140" s="53" t="s">
        <v>121</v>
      </c>
      <c r="G140" s="52" t="s">
        <v>422</v>
      </c>
      <c r="H140" s="53" t="s">
        <v>423</v>
      </c>
      <c r="I140" s="56" t="str">
        <f t="shared" si="11"/>
        <v>招商银行汉中门支行收入户(0869)活期存款</v>
      </c>
      <c r="J140" s="56" t="str">
        <f t="shared" si="12"/>
        <v>0869</v>
      </c>
      <c r="K140" s="54">
        <v>2561.63</v>
      </c>
      <c r="L140" t="s">
        <v>825</v>
      </c>
    </row>
    <row r="141" spans="1:12" ht="13.2" x14ac:dyDescent="0.2">
      <c r="A141" s="51" t="s">
        <v>117</v>
      </c>
      <c r="B141" s="52" t="s">
        <v>416</v>
      </c>
      <c r="C141" s="53" t="s">
        <v>417</v>
      </c>
      <c r="D141" s="56" t="str">
        <f t="shared" si="10"/>
        <v>传统</v>
      </c>
      <c r="E141" s="52" t="s">
        <v>133</v>
      </c>
      <c r="F141" s="53" t="s">
        <v>134</v>
      </c>
      <c r="G141" s="52" t="s">
        <v>424</v>
      </c>
      <c r="H141" s="53" t="s">
        <v>425</v>
      </c>
      <c r="I141" s="56" t="str">
        <f t="shared" si="11"/>
        <v>中国建设银行南京雨花支行(8988)活期存款</v>
      </c>
      <c r="J141" s="56" t="str">
        <f t="shared" si="12"/>
        <v>8988</v>
      </c>
      <c r="K141" s="54">
        <v>80500</v>
      </c>
      <c r="L141" t="s">
        <v>827</v>
      </c>
    </row>
    <row r="142" spans="1:12" ht="13.2" x14ac:dyDescent="0.2">
      <c r="A142" s="51" t="s">
        <v>117</v>
      </c>
      <c r="B142" s="52" t="s">
        <v>416</v>
      </c>
      <c r="C142" s="53" t="s">
        <v>417</v>
      </c>
      <c r="D142" s="56" t="str">
        <f t="shared" si="10"/>
        <v>传统</v>
      </c>
      <c r="E142" s="52" t="s">
        <v>219</v>
      </c>
      <c r="F142" s="53" t="s">
        <v>220</v>
      </c>
      <c r="G142" s="52" t="s">
        <v>426</v>
      </c>
      <c r="H142" s="53" t="s">
        <v>427</v>
      </c>
      <c r="I142" s="56" t="str">
        <f t="shared" si="11"/>
        <v>中国农业银行建邺支行营业部(3979)活期存款</v>
      </c>
      <c r="J142" s="56" t="str">
        <f t="shared" si="12"/>
        <v>3979</v>
      </c>
      <c r="K142" s="54">
        <v>101000</v>
      </c>
      <c r="L142" t="s">
        <v>829</v>
      </c>
    </row>
    <row r="143" spans="1:12" ht="13.2" x14ac:dyDescent="0.2">
      <c r="A143" s="51" t="s">
        <v>117</v>
      </c>
      <c r="B143" s="52" t="s">
        <v>416</v>
      </c>
      <c r="C143" s="53" t="s">
        <v>417</v>
      </c>
      <c r="D143" s="56" t="str">
        <f t="shared" si="10"/>
        <v>传统</v>
      </c>
      <c r="E143" s="52" t="s">
        <v>235</v>
      </c>
      <c r="F143" s="53" t="s">
        <v>236</v>
      </c>
      <c r="G143" s="52" t="s">
        <v>428</v>
      </c>
      <c r="H143" s="53" t="s">
        <v>429</v>
      </c>
      <c r="I143" s="56" t="str">
        <f t="shared" si="11"/>
        <v>中国银行南京城中支行(0944)活期存款</v>
      </c>
      <c r="J143" s="56" t="str">
        <f t="shared" si="12"/>
        <v>0944</v>
      </c>
      <c r="K143" s="54">
        <v>490785.42</v>
      </c>
      <c r="L143" t="s">
        <v>830</v>
      </c>
    </row>
    <row r="144" spans="1:12" ht="13.2" x14ac:dyDescent="0.2">
      <c r="A144" s="51" t="s">
        <v>117</v>
      </c>
      <c r="B144" s="52" t="s">
        <v>416</v>
      </c>
      <c r="C144" s="53" t="s">
        <v>417</v>
      </c>
      <c r="D144" s="56" t="str">
        <f t="shared" si="10"/>
        <v>传统</v>
      </c>
      <c r="E144" s="52" t="s">
        <v>247</v>
      </c>
      <c r="F144" s="53" t="s">
        <v>248</v>
      </c>
      <c r="G144" s="52" t="s">
        <v>430</v>
      </c>
      <c r="H144" s="53" t="s">
        <v>431</v>
      </c>
      <c r="I144" s="56" t="str">
        <f t="shared" si="11"/>
        <v>江苏紫金农村商业银行股份有限公司营业部(3749)活期存款</v>
      </c>
      <c r="J144" s="56" t="str">
        <f t="shared" si="12"/>
        <v>3749</v>
      </c>
      <c r="K144" s="54">
        <v>2321.63</v>
      </c>
      <c r="L144" s="9" t="str">
        <f t="shared" ref="L144:L145" si="13">LEFT(H144,FIND("行",H144)-2)&amp;"银行股份有限公司"</f>
        <v>江苏紫金农村商业银行股份有限公司</v>
      </c>
    </row>
    <row r="145" spans="1:12" ht="13.2" x14ac:dyDescent="0.2">
      <c r="A145" s="51" t="s">
        <v>117</v>
      </c>
      <c r="B145" s="52" t="s">
        <v>416</v>
      </c>
      <c r="C145" s="53" t="s">
        <v>417</v>
      </c>
      <c r="D145" s="56" t="str">
        <f t="shared" si="10"/>
        <v>传统</v>
      </c>
      <c r="E145" s="52" t="s">
        <v>303</v>
      </c>
      <c r="F145" s="53" t="s">
        <v>304</v>
      </c>
      <c r="G145" s="52" t="s">
        <v>432</v>
      </c>
      <c r="H145" s="53" t="s">
        <v>433</v>
      </c>
      <c r="I145" s="56" t="str">
        <f t="shared" si="11"/>
        <v>徽商银行南京分行营业部(1703)活期存款</v>
      </c>
      <c r="J145" s="56" t="str">
        <f t="shared" si="12"/>
        <v>1703</v>
      </c>
      <c r="K145" s="54">
        <v>1315.79</v>
      </c>
      <c r="L145" s="9" t="str">
        <f t="shared" si="13"/>
        <v>徽商银行股份有限公司</v>
      </c>
    </row>
    <row r="146" spans="1:12" ht="13.2" x14ac:dyDescent="0.2">
      <c r="A146" s="51" t="s">
        <v>117</v>
      </c>
      <c r="B146" s="52" t="s">
        <v>434</v>
      </c>
      <c r="C146" s="53" t="s">
        <v>435</v>
      </c>
      <c r="D146" s="56" t="str">
        <f t="shared" si="10"/>
        <v>传统</v>
      </c>
      <c r="E146" s="52" t="s">
        <v>133</v>
      </c>
      <c r="F146" s="53" t="s">
        <v>134</v>
      </c>
      <c r="G146" s="52" t="s">
        <v>436</v>
      </c>
      <c r="H146" s="53" t="s">
        <v>437</v>
      </c>
      <c r="I146" s="56" t="str">
        <f t="shared" si="11"/>
        <v>建行苏州新区支行(6663)活期存款</v>
      </c>
      <c r="J146" s="56" t="str">
        <f t="shared" si="12"/>
        <v>6663</v>
      </c>
      <c r="K146" s="54">
        <v>301000</v>
      </c>
      <c r="L146" t="s">
        <v>827</v>
      </c>
    </row>
    <row r="147" spans="1:12" ht="13.2" x14ac:dyDescent="0.2">
      <c r="A147" s="51" t="s">
        <v>117</v>
      </c>
      <c r="B147" s="52" t="s">
        <v>434</v>
      </c>
      <c r="C147" s="53" t="s">
        <v>435</v>
      </c>
      <c r="D147" s="56" t="str">
        <f t="shared" si="10"/>
        <v>传统</v>
      </c>
      <c r="E147" s="52" t="s">
        <v>155</v>
      </c>
      <c r="F147" s="53" t="s">
        <v>156</v>
      </c>
      <c r="G147" s="52" t="s">
        <v>438</v>
      </c>
      <c r="H147" s="53" t="s">
        <v>439</v>
      </c>
      <c r="I147" s="56" t="str">
        <f t="shared" si="11"/>
        <v>工行苏州分行新区支行(2308)活期存款</v>
      </c>
      <c r="J147" s="56" t="str">
        <f t="shared" si="12"/>
        <v>2308</v>
      </c>
      <c r="K147" s="54">
        <v>10800</v>
      </c>
      <c r="L147" t="s">
        <v>828</v>
      </c>
    </row>
    <row r="148" spans="1:12" ht="13.2" x14ac:dyDescent="0.2">
      <c r="A148" s="51" t="s">
        <v>117</v>
      </c>
      <c r="B148" s="52" t="s">
        <v>434</v>
      </c>
      <c r="C148" s="53" t="s">
        <v>435</v>
      </c>
      <c r="D148" s="56" t="str">
        <f t="shared" si="10"/>
        <v>传统</v>
      </c>
      <c r="E148" s="52" t="s">
        <v>195</v>
      </c>
      <c r="F148" s="53" t="s">
        <v>196</v>
      </c>
      <c r="G148" s="52" t="s">
        <v>440</v>
      </c>
      <c r="H148" s="53" t="s">
        <v>441</v>
      </c>
      <c r="I148" s="56" t="str">
        <f t="shared" si="11"/>
        <v>交通银行苏州相城支行（7366）活期存款</v>
      </c>
      <c r="J148" s="56" t="str">
        <f t="shared" si="12"/>
        <v>7366</v>
      </c>
      <c r="K148" s="54">
        <v>7113.38</v>
      </c>
      <c r="L148" t="s">
        <v>835</v>
      </c>
    </row>
    <row r="149" spans="1:12" ht="13.2" x14ac:dyDescent="0.2">
      <c r="A149" s="51" t="s">
        <v>117</v>
      </c>
      <c r="B149" s="52" t="s">
        <v>434</v>
      </c>
      <c r="C149" s="53" t="s">
        <v>435</v>
      </c>
      <c r="D149" s="56" t="str">
        <f t="shared" si="10"/>
        <v>传统</v>
      </c>
      <c r="E149" s="52" t="s">
        <v>219</v>
      </c>
      <c r="F149" s="53" t="s">
        <v>220</v>
      </c>
      <c r="G149" s="52" t="s">
        <v>442</v>
      </c>
      <c r="H149" s="53" t="s">
        <v>443</v>
      </c>
      <c r="I149" s="56" t="str">
        <f t="shared" si="11"/>
        <v>农行苏州分行凤凰支行基本户（6858户）活期存款</v>
      </c>
      <c r="J149" s="56" t="str">
        <f t="shared" si="12"/>
        <v>858户</v>
      </c>
      <c r="K149" s="54">
        <v>54568.74</v>
      </c>
      <c r="L149" t="s">
        <v>829</v>
      </c>
    </row>
    <row r="150" spans="1:12" ht="13.2" x14ac:dyDescent="0.2">
      <c r="A150" s="51" t="s">
        <v>117</v>
      </c>
      <c r="B150" s="52" t="s">
        <v>434</v>
      </c>
      <c r="C150" s="53" t="s">
        <v>435</v>
      </c>
      <c r="D150" s="56" t="str">
        <f t="shared" si="10"/>
        <v>传统</v>
      </c>
      <c r="E150" s="52" t="s">
        <v>219</v>
      </c>
      <c r="F150" s="53" t="s">
        <v>220</v>
      </c>
      <c r="G150" s="52" t="s">
        <v>444</v>
      </c>
      <c r="H150" s="53" t="s">
        <v>445</v>
      </c>
      <c r="I150" s="56" t="str">
        <f t="shared" si="11"/>
        <v>农行苏州分行常熟虹桥支行基本户（6228）活期存款</v>
      </c>
      <c r="J150" s="56" t="str">
        <f t="shared" si="12"/>
        <v>6228</v>
      </c>
      <c r="K150" s="54">
        <v>2350.58</v>
      </c>
      <c r="L150" t="s">
        <v>829</v>
      </c>
    </row>
    <row r="151" spans="1:12" ht="13.2" x14ac:dyDescent="0.2">
      <c r="A151" s="51" t="s">
        <v>117</v>
      </c>
      <c r="B151" s="52" t="s">
        <v>434</v>
      </c>
      <c r="C151" s="53" t="s">
        <v>435</v>
      </c>
      <c r="D151" s="56" t="str">
        <f t="shared" si="10"/>
        <v>传统</v>
      </c>
      <c r="E151" s="52" t="s">
        <v>219</v>
      </c>
      <c r="F151" s="53" t="s">
        <v>220</v>
      </c>
      <c r="G151" s="52" t="s">
        <v>446</v>
      </c>
      <c r="H151" s="53" t="s">
        <v>447</v>
      </c>
      <c r="I151" s="56" t="str">
        <f t="shared" si="11"/>
        <v>农行苏州分行凤凰支行收入专用户（6841）活期存款</v>
      </c>
      <c r="J151" s="56" t="str">
        <f t="shared" si="12"/>
        <v>6841</v>
      </c>
      <c r="K151" s="54">
        <v>1000</v>
      </c>
      <c r="L151" t="s">
        <v>829</v>
      </c>
    </row>
    <row r="152" spans="1:12" ht="13.2" x14ac:dyDescent="0.2">
      <c r="A152" s="51" t="s">
        <v>117</v>
      </c>
      <c r="B152" s="52" t="s">
        <v>434</v>
      </c>
      <c r="C152" s="53" t="s">
        <v>435</v>
      </c>
      <c r="D152" s="56" t="str">
        <f t="shared" si="10"/>
        <v>传统</v>
      </c>
      <c r="E152" s="52" t="s">
        <v>247</v>
      </c>
      <c r="F152" s="53" t="s">
        <v>248</v>
      </c>
      <c r="G152" s="52" t="s">
        <v>448</v>
      </c>
      <c r="H152" s="53" t="s">
        <v>449</v>
      </c>
      <c r="I152" s="56" t="str">
        <f t="shared" si="11"/>
        <v>张家港农村商业银行（6588）活期存款</v>
      </c>
      <c r="J152" s="56" t="str">
        <f t="shared" si="12"/>
        <v>6588</v>
      </c>
      <c r="K152" s="54">
        <v>665.54</v>
      </c>
      <c r="L152" s="9" t="str">
        <f t="shared" ref="L152:L153" si="14">LEFT(H152,FIND("行",H152)-2)&amp;"银行股份有限公司"</f>
        <v>张家港农村商业银行股份有限公司</v>
      </c>
    </row>
    <row r="153" spans="1:12" ht="13.2" x14ac:dyDescent="0.2">
      <c r="A153" s="51" t="s">
        <v>117</v>
      </c>
      <c r="B153" s="52" t="s">
        <v>434</v>
      </c>
      <c r="C153" s="53" t="s">
        <v>435</v>
      </c>
      <c r="D153" s="56" t="str">
        <f t="shared" si="10"/>
        <v>传统</v>
      </c>
      <c r="E153" s="52" t="s">
        <v>247</v>
      </c>
      <c r="F153" s="53" t="s">
        <v>248</v>
      </c>
      <c r="G153" s="52" t="s">
        <v>450</v>
      </c>
      <c r="H153" s="53" t="s">
        <v>451</v>
      </c>
      <c r="I153" s="56" t="str">
        <f t="shared" si="11"/>
        <v>昆山农村商业银行营业部(0004)活期存款</v>
      </c>
      <c r="J153" s="56" t="str">
        <f t="shared" si="12"/>
        <v>0004</v>
      </c>
      <c r="K153" s="54">
        <v>674.94</v>
      </c>
      <c r="L153" s="9" t="str">
        <f t="shared" si="14"/>
        <v>昆山农村商业银行股份有限公司</v>
      </c>
    </row>
    <row r="154" spans="1:12" ht="13.2" x14ac:dyDescent="0.2">
      <c r="A154" s="51" t="s">
        <v>117</v>
      </c>
      <c r="B154" s="52" t="s">
        <v>452</v>
      </c>
      <c r="C154" s="53" t="s">
        <v>453</v>
      </c>
      <c r="D154" s="56" t="str">
        <f t="shared" si="10"/>
        <v>传统</v>
      </c>
      <c r="E154" s="52" t="s">
        <v>219</v>
      </c>
      <c r="F154" s="53" t="s">
        <v>220</v>
      </c>
      <c r="G154" s="52" t="s">
        <v>454</v>
      </c>
      <c r="H154" s="53" t="s">
        <v>455</v>
      </c>
      <c r="I154" s="56" t="str">
        <f t="shared" si="11"/>
        <v>中国农业银行股份有限公司常州新市路支行基本户（6147）活期存款</v>
      </c>
      <c r="J154" s="56" t="str">
        <f t="shared" si="12"/>
        <v>6147</v>
      </c>
      <c r="K154" s="54">
        <v>30398.720000000001</v>
      </c>
      <c r="L154" t="s">
        <v>829</v>
      </c>
    </row>
    <row r="155" spans="1:12" ht="13.2" x14ac:dyDescent="0.2">
      <c r="A155" s="51" t="s">
        <v>117</v>
      </c>
      <c r="B155" s="52" t="s">
        <v>456</v>
      </c>
      <c r="C155" s="53" t="s">
        <v>457</v>
      </c>
      <c r="D155" s="56" t="str">
        <f t="shared" si="10"/>
        <v>传统</v>
      </c>
      <c r="E155" s="52" t="s">
        <v>219</v>
      </c>
      <c r="F155" s="53" t="s">
        <v>220</v>
      </c>
      <c r="G155" s="52" t="s">
        <v>458</v>
      </c>
      <c r="H155" s="53" t="s">
        <v>459</v>
      </c>
      <c r="I155" s="56" t="str">
        <f t="shared" si="11"/>
        <v>农行徐州泉山支行基本户（0912）活期存款</v>
      </c>
      <c r="J155" s="56" t="str">
        <f t="shared" si="12"/>
        <v>0912</v>
      </c>
      <c r="K155" s="54">
        <v>44851.19</v>
      </c>
      <c r="L155" t="s">
        <v>829</v>
      </c>
    </row>
    <row r="156" spans="1:12" ht="13.2" x14ac:dyDescent="0.2">
      <c r="A156" s="51" t="s">
        <v>117</v>
      </c>
      <c r="B156" s="52" t="s">
        <v>456</v>
      </c>
      <c r="C156" s="53" t="s">
        <v>457</v>
      </c>
      <c r="D156" s="56" t="str">
        <f t="shared" si="10"/>
        <v>传统</v>
      </c>
      <c r="E156" s="52" t="s">
        <v>219</v>
      </c>
      <c r="F156" s="53" t="s">
        <v>220</v>
      </c>
      <c r="G156" s="52" t="s">
        <v>460</v>
      </c>
      <c r="H156" s="53" t="s">
        <v>461</v>
      </c>
      <c r="I156" s="56" t="str">
        <f t="shared" si="11"/>
        <v>农行徐州中山支行收入户（9073）活期存款</v>
      </c>
      <c r="J156" s="56" t="str">
        <f t="shared" si="12"/>
        <v>9073</v>
      </c>
      <c r="K156" s="54">
        <v>1000</v>
      </c>
      <c r="L156" t="s">
        <v>829</v>
      </c>
    </row>
    <row r="157" spans="1:12" ht="13.2" x14ac:dyDescent="0.2">
      <c r="A157" s="51" t="s">
        <v>117</v>
      </c>
      <c r="B157" s="52" t="s">
        <v>462</v>
      </c>
      <c r="C157" s="53" t="s">
        <v>463</v>
      </c>
      <c r="D157" s="56" t="str">
        <f t="shared" si="10"/>
        <v>传统</v>
      </c>
      <c r="E157" s="52" t="s">
        <v>120</v>
      </c>
      <c r="F157" s="53" t="s">
        <v>121</v>
      </c>
      <c r="G157" s="52" t="s">
        <v>464</v>
      </c>
      <c r="H157" s="53" t="s">
        <v>465</v>
      </c>
      <c r="I157" s="56" t="str">
        <f t="shared" si="11"/>
        <v>招行南通分行营业部(0111)活期存款</v>
      </c>
      <c r="J157" s="56" t="str">
        <f t="shared" si="12"/>
        <v>0111</v>
      </c>
      <c r="K157" s="54">
        <v>338.87</v>
      </c>
      <c r="L157" t="s">
        <v>825</v>
      </c>
    </row>
    <row r="158" spans="1:12" ht="13.2" x14ac:dyDescent="0.2">
      <c r="A158" s="51" t="s">
        <v>117</v>
      </c>
      <c r="B158" s="52" t="s">
        <v>462</v>
      </c>
      <c r="C158" s="53" t="s">
        <v>463</v>
      </c>
      <c r="D158" s="56" t="str">
        <f t="shared" si="10"/>
        <v>传统</v>
      </c>
      <c r="E158" s="52" t="s">
        <v>219</v>
      </c>
      <c r="F158" s="53" t="s">
        <v>220</v>
      </c>
      <c r="G158" s="52" t="s">
        <v>466</v>
      </c>
      <c r="H158" s="53" t="s">
        <v>467</v>
      </c>
      <c r="I158" s="56" t="str">
        <f t="shared" si="11"/>
        <v>农业银行南通分行桃坞路支行基本户（7006）活期存款</v>
      </c>
      <c r="J158" s="56" t="str">
        <f t="shared" si="12"/>
        <v>7006</v>
      </c>
      <c r="K158" s="54">
        <v>15252.61</v>
      </c>
      <c r="L158" t="s">
        <v>829</v>
      </c>
    </row>
    <row r="159" spans="1:12" ht="13.2" x14ac:dyDescent="0.2">
      <c r="A159" s="51" t="s">
        <v>117</v>
      </c>
      <c r="B159" s="52" t="s">
        <v>462</v>
      </c>
      <c r="C159" s="53" t="s">
        <v>463</v>
      </c>
      <c r="D159" s="56" t="str">
        <f t="shared" si="10"/>
        <v>传统</v>
      </c>
      <c r="E159" s="52" t="s">
        <v>219</v>
      </c>
      <c r="F159" s="53" t="s">
        <v>220</v>
      </c>
      <c r="G159" s="52" t="s">
        <v>468</v>
      </c>
      <c r="H159" s="53" t="s">
        <v>469</v>
      </c>
      <c r="I159" s="56" t="str">
        <f t="shared" si="11"/>
        <v>农业银行南通分行桃坞路支行保户收款户（7188）活期存款</v>
      </c>
      <c r="J159" s="56" t="str">
        <f t="shared" si="12"/>
        <v>7188</v>
      </c>
      <c r="K159" s="54">
        <v>1000</v>
      </c>
      <c r="L159" t="s">
        <v>829</v>
      </c>
    </row>
    <row r="160" spans="1:12" ht="13.2" x14ac:dyDescent="0.2">
      <c r="A160" s="51" t="s">
        <v>117</v>
      </c>
      <c r="B160" s="52" t="s">
        <v>470</v>
      </c>
      <c r="C160" s="53" t="s">
        <v>471</v>
      </c>
      <c r="D160" s="56" t="str">
        <f t="shared" si="10"/>
        <v>传统</v>
      </c>
      <c r="E160" s="52" t="s">
        <v>155</v>
      </c>
      <c r="F160" s="53" t="s">
        <v>156</v>
      </c>
      <c r="G160" s="52" t="s">
        <v>472</v>
      </c>
      <c r="H160" s="53" t="s">
        <v>473</v>
      </c>
      <c r="I160" s="56" t="str">
        <f t="shared" si="11"/>
        <v>中国工商银行无锡分行（3528）活期存款</v>
      </c>
      <c r="J160" s="56" t="str">
        <f t="shared" si="12"/>
        <v>3528</v>
      </c>
      <c r="K160" s="54">
        <v>0.09</v>
      </c>
      <c r="L160" t="s">
        <v>828</v>
      </c>
    </row>
    <row r="161" spans="1:12" ht="13.2" x14ac:dyDescent="0.2">
      <c r="A161" s="51" t="s">
        <v>117</v>
      </c>
      <c r="B161" s="52" t="s">
        <v>470</v>
      </c>
      <c r="C161" s="53" t="s">
        <v>471</v>
      </c>
      <c r="D161" s="56" t="str">
        <f t="shared" si="10"/>
        <v>传统</v>
      </c>
      <c r="E161" s="52" t="s">
        <v>219</v>
      </c>
      <c r="F161" s="53" t="s">
        <v>220</v>
      </c>
      <c r="G161" s="52" t="s">
        <v>474</v>
      </c>
      <c r="H161" s="53" t="s">
        <v>475</v>
      </c>
      <c r="I161" s="56" t="str">
        <f t="shared" si="11"/>
        <v>农业银行太湖支行营业部基本户（5957）活期存款</v>
      </c>
      <c r="J161" s="56" t="str">
        <f t="shared" si="12"/>
        <v>5957</v>
      </c>
      <c r="K161" s="54">
        <v>32583.24</v>
      </c>
      <c r="L161" t="s">
        <v>829</v>
      </c>
    </row>
    <row r="162" spans="1:12" ht="13.2" x14ac:dyDescent="0.2">
      <c r="A162" s="51" t="s">
        <v>117</v>
      </c>
      <c r="B162" s="52" t="s">
        <v>470</v>
      </c>
      <c r="C162" s="53" t="s">
        <v>471</v>
      </c>
      <c r="D162" s="56" t="str">
        <f t="shared" si="10"/>
        <v>传统</v>
      </c>
      <c r="E162" s="52" t="s">
        <v>247</v>
      </c>
      <c r="F162" s="53" t="s">
        <v>248</v>
      </c>
      <c r="G162" s="52" t="s">
        <v>476</v>
      </c>
      <c r="H162" s="53" t="s">
        <v>477</v>
      </c>
      <c r="I162" s="56" t="str">
        <f t="shared" si="11"/>
        <v>无锡锡州农村商业银行(9536)活期存款</v>
      </c>
      <c r="J162" s="56" t="str">
        <f t="shared" si="12"/>
        <v>9536</v>
      </c>
      <c r="K162" s="54">
        <v>471.74</v>
      </c>
      <c r="L162" s="9" t="str">
        <f>LEFT(H162,FIND("行",H162)-2)&amp;"银行股份有限公司"</f>
        <v>无锡锡州农村商业银行股份有限公司</v>
      </c>
    </row>
    <row r="163" spans="1:12" ht="13.2" x14ac:dyDescent="0.2">
      <c r="A163" s="51" t="s">
        <v>117</v>
      </c>
      <c r="B163" s="52" t="s">
        <v>478</v>
      </c>
      <c r="C163" s="53" t="s">
        <v>479</v>
      </c>
      <c r="D163" s="56" t="str">
        <f t="shared" si="10"/>
        <v>传统</v>
      </c>
      <c r="E163" s="52" t="s">
        <v>219</v>
      </c>
      <c r="F163" s="53" t="s">
        <v>220</v>
      </c>
      <c r="G163" s="52" t="s">
        <v>480</v>
      </c>
      <c r="H163" s="53" t="s">
        <v>481</v>
      </c>
      <c r="I163" s="56" t="str">
        <f t="shared" si="11"/>
        <v>中国农业银行股份泰州济川路支行(8720)活期存款</v>
      </c>
      <c r="J163" s="56" t="str">
        <f t="shared" si="12"/>
        <v>8720</v>
      </c>
      <c r="K163" s="54">
        <v>8646.94</v>
      </c>
      <c r="L163" t="s">
        <v>829</v>
      </c>
    </row>
    <row r="164" spans="1:12" ht="13.2" x14ac:dyDescent="0.2">
      <c r="A164" s="51" t="s">
        <v>117</v>
      </c>
      <c r="B164" s="52" t="s">
        <v>478</v>
      </c>
      <c r="C164" s="53" t="s">
        <v>479</v>
      </c>
      <c r="D164" s="56" t="str">
        <f t="shared" si="10"/>
        <v>传统</v>
      </c>
      <c r="E164" s="52" t="s">
        <v>219</v>
      </c>
      <c r="F164" s="53" t="s">
        <v>220</v>
      </c>
      <c r="G164" s="52" t="s">
        <v>482</v>
      </c>
      <c r="H164" s="53" t="s">
        <v>483</v>
      </c>
      <c r="I164" s="56" t="str">
        <f t="shared" si="11"/>
        <v>中国农业银行股份泰州济川路支行(8787)活期存款</v>
      </c>
      <c r="J164" s="56" t="str">
        <f t="shared" si="12"/>
        <v>8787</v>
      </c>
      <c r="K164" s="54">
        <v>1000</v>
      </c>
      <c r="L164" t="s">
        <v>829</v>
      </c>
    </row>
    <row r="165" spans="1:12" ht="13.2" x14ac:dyDescent="0.2">
      <c r="A165" s="51" t="s">
        <v>117</v>
      </c>
      <c r="B165" s="52" t="s">
        <v>484</v>
      </c>
      <c r="C165" s="53" t="s">
        <v>485</v>
      </c>
      <c r="D165" s="56" t="str">
        <f t="shared" si="10"/>
        <v>传统</v>
      </c>
      <c r="E165" s="52" t="s">
        <v>155</v>
      </c>
      <c r="F165" s="53" t="s">
        <v>156</v>
      </c>
      <c r="G165" s="52" t="s">
        <v>486</v>
      </c>
      <c r="H165" s="53" t="s">
        <v>487</v>
      </c>
      <c r="I165" s="56" t="str">
        <f t="shared" si="11"/>
        <v>中国工商银行淮安市和平支行(9818)活期存款</v>
      </c>
      <c r="J165" s="56" t="str">
        <f t="shared" si="12"/>
        <v>9818</v>
      </c>
      <c r="K165" s="54">
        <v>11862.07</v>
      </c>
      <c r="L165" t="s">
        <v>828</v>
      </c>
    </row>
    <row r="166" spans="1:12" ht="13.2" x14ac:dyDescent="0.2">
      <c r="A166" s="51" t="s">
        <v>117</v>
      </c>
      <c r="B166" s="52" t="s">
        <v>484</v>
      </c>
      <c r="C166" s="53" t="s">
        <v>485</v>
      </c>
      <c r="D166" s="56" t="str">
        <f t="shared" si="10"/>
        <v>传统</v>
      </c>
      <c r="E166" s="52" t="s">
        <v>155</v>
      </c>
      <c r="F166" s="53" t="s">
        <v>156</v>
      </c>
      <c r="G166" s="52" t="s">
        <v>488</v>
      </c>
      <c r="H166" s="53" t="s">
        <v>489</v>
      </c>
      <c r="I166" s="56" t="str">
        <f t="shared" si="11"/>
        <v>中国工商银行淮安市和平支行(0273)活期存款</v>
      </c>
      <c r="J166" s="56" t="str">
        <f t="shared" si="12"/>
        <v>0273</v>
      </c>
      <c r="K166" s="54">
        <v>950</v>
      </c>
      <c r="L166" t="s">
        <v>828</v>
      </c>
    </row>
    <row r="167" spans="1:12" ht="13.2" x14ac:dyDescent="0.2">
      <c r="A167" s="51" t="s">
        <v>117</v>
      </c>
      <c r="B167" s="52" t="s">
        <v>490</v>
      </c>
      <c r="C167" s="53" t="s">
        <v>491</v>
      </c>
      <c r="D167" s="56" t="str">
        <f t="shared" si="10"/>
        <v>传统</v>
      </c>
      <c r="E167" s="52" t="s">
        <v>235</v>
      </c>
      <c r="F167" s="53" t="s">
        <v>236</v>
      </c>
      <c r="G167" s="52" t="s">
        <v>492</v>
      </c>
      <c r="H167" s="53" t="s">
        <v>493</v>
      </c>
      <c r="I167" s="56" t="str">
        <f t="shared" si="11"/>
        <v>中国银行股份有限公司扬州盐阜支行(8269)活期存款</v>
      </c>
      <c r="J167" s="56" t="str">
        <f t="shared" si="12"/>
        <v>8269</v>
      </c>
      <c r="K167" s="54">
        <v>15210.16</v>
      </c>
      <c r="L167" t="s">
        <v>830</v>
      </c>
    </row>
    <row r="168" spans="1:12" ht="13.2" x14ac:dyDescent="0.2">
      <c r="A168" s="51" t="s">
        <v>117</v>
      </c>
      <c r="B168" s="52" t="s">
        <v>490</v>
      </c>
      <c r="C168" s="53" t="s">
        <v>491</v>
      </c>
      <c r="D168" s="56" t="str">
        <f t="shared" si="10"/>
        <v>传统</v>
      </c>
      <c r="E168" s="52" t="s">
        <v>235</v>
      </c>
      <c r="F168" s="53" t="s">
        <v>236</v>
      </c>
      <c r="G168" s="52" t="s">
        <v>494</v>
      </c>
      <c r="H168" s="53" t="s">
        <v>495</v>
      </c>
      <c r="I168" s="56" t="str">
        <f t="shared" si="11"/>
        <v>中国银行股份有限公司扬州安墩支行（8295）活期存款</v>
      </c>
      <c r="J168" s="56" t="str">
        <f t="shared" si="12"/>
        <v>8295</v>
      </c>
      <c r="K168" s="54">
        <v>3567.07</v>
      </c>
      <c r="L168" t="s">
        <v>830</v>
      </c>
    </row>
    <row r="169" spans="1:12" ht="13.2" x14ac:dyDescent="0.2">
      <c r="A169" s="51" t="s">
        <v>117</v>
      </c>
      <c r="B169" s="52" t="s">
        <v>496</v>
      </c>
      <c r="C169" s="53" t="s">
        <v>497</v>
      </c>
      <c r="D169" s="56" t="str">
        <f t="shared" si="10"/>
        <v>传统</v>
      </c>
      <c r="E169" s="52" t="s">
        <v>120</v>
      </c>
      <c r="F169" s="53" t="s">
        <v>121</v>
      </c>
      <c r="G169" s="52" t="s">
        <v>498</v>
      </c>
      <c r="H169" s="53" t="s">
        <v>499</v>
      </c>
      <c r="I169" s="56" t="str">
        <f t="shared" si="11"/>
        <v>招商银行北京分行富力城支行(0802)活期存款</v>
      </c>
      <c r="J169" s="56" t="str">
        <f t="shared" si="12"/>
        <v>0802</v>
      </c>
      <c r="K169" s="54">
        <v>3594291.99</v>
      </c>
      <c r="L169" t="s">
        <v>825</v>
      </c>
    </row>
    <row r="170" spans="1:12" ht="13.2" x14ac:dyDescent="0.2">
      <c r="A170" s="51" t="s">
        <v>117</v>
      </c>
      <c r="B170" s="52" t="s">
        <v>496</v>
      </c>
      <c r="C170" s="53" t="s">
        <v>497</v>
      </c>
      <c r="D170" s="56" t="str">
        <f t="shared" si="10"/>
        <v>传统</v>
      </c>
      <c r="E170" s="52" t="s">
        <v>133</v>
      </c>
      <c r="F170" s="53" t="s">
        <v>134</v>
      </c>
      <c r="G170" s="52" t="s">
        <v>500</v>
      </c>
      <c r="H170" s="53" t="s">
        <v>501</v>
      </c>
      <c r="I170" s="56" t="str">
        <f t="shared" si="11"/>
        <v>中国建设银行股份有限公司北京丰台支行(8067)活期存款</v>
      </c>
      <c r="J170" s="56" t="str">
        <f t="shared" si="12"/>
        <v>8067</v>
      </c>
      <c r="K170" s="54">
        <v>30500</v>
      </c>
      <c r="L170" t="s">
        <v>827</v>
      </c>
    </row>
    <row r="171" spans="1:12" ht="13.2" x14ac:dyDescent="0.2">
      <c r="A171" s="51" t="s">
        <v>117</v>
      </c>
      <c r="B171" s="52" t="s">
        <v>496</v>
      </c>
      <c r="C171" s="53" t="s">
        <v>497</v>
      </c>
      <c r="D171" s="56" t="str">
        <f t="shared" si="10"/>
        <v>传统</v>
      </c>
      <c r="E171" s="52" t="s">
        <v>133</v>
      </c>
      <c r="F171" s="53" t="s">
        <v>134</v>
      </c>
      <c r="G171" s="52" t="s">
        <v>502</v>
      </c>
      <c r="H171" s="53" t="s">
        <v>503</v>
      </c>
      <c r="I171" s="56" t="str">
        <f t="shared" si="11"/>
        <v>中国建设银行股份有限公司天津和平路支行（1605）活期存款</v>
      </c>
      <c r="J171" s="56" t="str">
        <f t="shared" si="12"/>
        <v>1605</v>
      </c>
      <c r="K171" s="54">
        <v>1051000</v>
      </c>
      <c r="L171" t="s">
        <v>827</v>
      </c>
    </row>
    <row r="172" spans="1:12" ht="13.2" x14ac:dyDescent="0.2">
      <c r="A172" s="51" t="s">
        <v>117</v>
      </c>
      <c r="B172" s="52" t="s">
        <v>496</v>
      </c>
      <c r="C172" s="53" t="s">
        <v>497</v>
      </c>
      <c r="D172" s="56" t="str">
        <f t="shared" si="10"/>
        <v>传统</v>
      </c>
      <c r="E172" s="52" t="s">
        <v>155</v>
      </c>
      <c r="F172" s="53" t="s">
        <v>156</v>
      </c>
      <c r="G172" s="52" t="s">
        <v>504</v>
      </c>
      <c r="H172" s="53" t="s">
        <v>505</v>
      </c>
      <c r="I172" s="56" t="str">
        <f t="shared" si="11"/>
        <v>工行北京商务中心区支行(7297北分）活期存款</v>
      </c>
      <c r="J172" s="56">
        <v>7297</v>
      </c>
      <c r="K172" s="54">
        <v>289986.5</v>
      </c>
      <c r="L172" t="s">
        <v>828</v>
      </c>
    </row>
    <row r="173" spans="1:12" ht="13.2" x14ac:dyDescent="0.2">
      <c r="A173" s="51" t="s">
        <v>117</v>
      </c>
      <c r="B173" s="52" t="s">
        <v>496</v>
      </c>
      <c r="C173" s="53" t="s">
        <v>497</v>
      </c>
      <c r="D173" s="56" t="str">
        <f t="shared" si="10"/>
        <v>传统</v>
      </c>
      <c r="E173" s="52" t="s">
        <v>155</v>
      </c>
      <c r="F173" s="53" t="s">
        <v>156</v>
      </c>
      <c r="G173" s="52" t="s">
        <v>506</v>
      </c>
      <c r="H173" s="53" t="s">
        <v>507</v>
      </c>
      <c r="I173" s="56" t="str">
        <f t="shared" si="11"/>
        <v>工行北京东城海运仓支行（7123）活期存款</v>
      </c>
      <c r="J173" s="56" t="str">
        <f t="shared" si="12"/>
        <v>7123</v>
      </c>
      <c r="K173" s="54">
        <v>263235.82</v>
      </c>
      <c r="L173" t="s">
        <v>828</v>
      </c>
    </row>
    <row r="174" spans="1:12" ht="13.2" x14ac:dyDescent="0.2">
      <c r="A174" s="51" t="s">
        <v>117</v>
      </c>
      <c r="B174" s="52" t="s">
        <v>496</v>
      </c>
      <c r="C174" s="53" t="s">
        <v>497</v>
      </c>
      <c r="D174" s="56" t="str">
        <f t="shared" si="10"/>
        <v>传统</v>
      </c>
      <c r="E174" s="52" t="s">
        <v>155</v>
      </c>
      <c r="F174" s="53" t="s">
        <v>156</v>
      </c>
      <c r="G174" s="52" t="s">
        <v>508</v>
      </c>
      <c r="H174" s="53" t="s">
        <v>509</v>
      </c>
      <c r="I174" s="56" t="str">
        <f t="shared" si="11"/>
        <v>中国工商银行股份有限公司天津第二支行（3514）活期存款</v>
      </c>
      <c r="J174" s="56" t="str">
        <f t="shared" si="12"/>
        <v>3514</v>
      </c>
      <c r="K174" s="54">
        <v>550293.06999999995</v>
      </c>
      <c r="L174" t="s">
        <v>828</v>
      </c>
    </row>
    <row r="175" spans="1:12" ht="13.2" x14ac:dyDescent="0.2">
      <c r="A175" s="51" t="s">
        <v>117</v>
      </c>
      <c r="B175" s="52" t="s">
        <v>496</v>
      </c>
      <c r="C175" s="53" t="s">
        <v>497</v>
      </c>
      <c r="D175" s="56" t="str">
        <f t="shared" si="10"/>
        <v>传统</v>
      </c>
      <c r="E175" s="52" t="s">
        <v>219</v>
      </c>
      <c r="F175" s="53" t="s">
        <v>220</v>
      </c>
      <c r="G175" s="52" t="s">
        <v>510</v>
      </c>
      <c r="H175" s="53" t="s">
        <v>511</v>
      </c>
      <c r="I175" s="56" t="str">
        <f t="shared" si="11"/>
        <v>中国农业银行股份有限公司北京水碓西里支行(7333)活期存款</v>
      </c>
      <c r="J175" s="56" t="str">
        <f t="shared" si="12"/>
        <v>7333</v>
      </c>
      <c r="K175" s="54">
        <v>11000</v>
      </c>
      <c r="L175" t="s">
        <v>829</v>
      </c>
    </row>
    <row r="176" spans="1:12" ht="13.2" x14ac:dyDescent="0.2">
      <c r="A176" s="51" t="s">
        <v>117</v>
      </c>
      <c r="B176" s="52" t="s">
        <v>496</v>
      </c>
      <c r="C176" s="53" t="s">
        <v>497</v>
      </c>
      <c r="D176" s="56" t="str">
        <f t="shared" si="10"/>
        <v>传统</v>
      </c>
      <c r="E176" s="52" t="s">
        <v>219</v>
      </c>
      <c r="F176" s="53" t="s">
        <v>220</v>
      </c>
      <c r="G176" s="52" t="s">
        <v>512</v>
      </c>
      <c r="H176" s="53" t="s">
        <v>513</v>
      </c>
      <c r="I176" s="56" t="str">
        <f t="shared" si="11"/>
        <v>中国农业银行股份有限公司天津翠亨广场支行 (9409)活期存款</v>
      </c>
      <c r="J176" s="56" t="str">
        <f t="shared" si="12"/>
        <v>9409</v>
      </c>
      <c r="K176" s="54">
        <v>201.93</v>
      </c>
      <c r="L176" t="s">
        <v>829</v>
      </c>
    </row>
    <row r="177" spans="1:12" ht="13.2" x14ac:dyDescent="0.2">
      <c r="A177" s="51" t="s">
        <v>117</v>
      </c>
      <c r="B177" s="52" t="s">
        <v>496</v>
      </c>
      <c r="C177" s="53" t="s">
        <v>497</v>
      </c>
      <c r="D177" s="56" t="str">
        <f t="shared" si="10"/>
        <v>传统</v>
      </c>
      <c r="E177" s="52" t="s">
        <v>235</v>
      </c>
      <c r="F177" s="53" t="s">
        <v>236</v>
      </c>
      <c r="G177" s="52" t="s">
        <v>514</v>
      </c>
      <c r="H177" s="53" t="s">
        <v>515</v>
      </c>
      <c r="I177" s="56" t="str">
        <f t="shared" si="11"/>
        <v>中国银行股份有限公司北京丰树大厦支行(0943)活期存款</v>
      </c>
      <c r="J177" s="56" t="str">
        <f t="shared" si="12"/>
        <v>0943</v>
      </c>
      <c r="K177" s="54">
        <v>1000</v>
      </c>
      <c r="L177" t="s">
        <v>830</v>
      </c>
    </row>
    <row r="178" spans="1:12" ht="13.2" x14ac:dyDescent="0.2">
      <c r="A178" s="51" t="s">
        <v>117</v>
      </c>
      <c r="B178" s="52" t="s">
        <v>496</v>
      </c>
      <c r="C178" s="53" t="s">
        <v>497</v>
      </c>
      <c r="D178" s="56" t="str">
        <f t="shared" si="10"/>
        <v>传统</v>
      </c>
      <c r="E178" s="52" t="s">
        <v>276</v>
      </c>
      <c r="F178" s="53" t="s">
        <v>277</v>
      </c>
      <c r="G178" s="52" t="s">
        <v>516</v>
      </c>
      <c r="H178" s="53" t="s">
        <v>517</v>
      </c>
      <c r="I178" s="56" t="str">
        <f t="shared" si="11"/>
        <v>中国光大银行天津滨海分行营业部（8069）活期存款</v>
      </c>
      <c r="J178" s="56" t="str">
        <f t="shared" si="12"/>
        <v>8069</v>
      </c>
      <c r="K178" s="54">
        <v>220460.51</v>
      </c>
      <c r="L178" t="s">
        <v>840</v>
      </c>
    </row>
    <row r="179" spans="1:12" ht="13.2" x14ac:dyDescent="0.2">
      <c r="A179" s="51" t="s">
        <v>117</v>
      </c>
      <c r="B179" s="52" t="s">
        <v>518</v>
      </c>
      <c r="C179" s="53" t="s">
        <v>519</v>
      </c>
      <c r="D179" s="56" t="str">
        <f t="shared" si="10"/>
        <v>传统</v>
      </c>
      <c r="E179" s="52" t="s">
        <v>133</v>
      </c>
      <c r="F179" s="53" t="s">
        <v>134</v>
      </c>
      <c r="G179" s="52" t="s">
        <v>520</v>
      </c>
      <c r="H179" s="53" t="s">
        <v>521</v>
      </c>
      <c r="I179" s="56" t="str">
        <f t="shared" si="11"/>
        <v>建行宝石支行（5726）活期存款</v>
      </c>
      <c r="J179" s="56" t="str">
        <f t="shared" si="12"/>
        <v>5726</v>
      </c>
      <c r="K179" s="54">
        <v>104700</v>
      </c>
      <c r="L179" t="s">
        <v>827</v>
      </c>
    </row>
    <row r="180" spans="1:12" ht="13.2" x14ac:dyDescent="0.2">
      <c r="A180" s="51" t="s">
        <v>117</v>
      </c>
      <c r="B180" s="52" t="s">
        <v>518</v>
      </c>
      <c r="C180" s="53" t="s">
        <v>519</v>
      </c>
      <c r="D180" s="56" t="str">
        <f t="shared" si="10"/>
        <v>传统</v>
      </c>
      <c r="E180" s="52" t="s">
        <v>155</v>
      </c>
      <c r="F180" s="53" t="s">
        <v>156</v>
      </c>
      <c r="G180" s="52" t="s">
        <v>522</v>
      </c>
      <c r="H180" s="53" t="s">
        <v>523</v>
      </c>
      <c r="I180" s="56" t="str">
        <f t="shared" si="11"/>
        <v>中国工商银行杭州市高新支行基本户活期存款</v>
      </c>
      <c r="J180" s="56"/>
      <c r="K180" s="54">
        <v>254023.37</v>
      </c>
      <c r="L180" t="s">
        <v>828</v>
      </c>
    </row>
    <row r="181" spans="1:12" ht="13.2" x14ac:dyDescent="0.2">
      <c r="A181" s="51" t="s">
        <v>117</v>
      </c>
      <c r="B181" s="52" t="s">
        <v>518</v>
      </c>
      <c r="C181" s="53" t="s">
        <v>519</v>
      </c>
      <c r="D181" s="56" t="str">
        <f t="shared" si="10"/>
        <v>传统</v>
      </c>
      <c r="E181" s="52" t="s">
        <v>219</v>
      </c>
      <c r="F181" s="53" t="s">
        <v>220</v>
      </c>
      <c r="G181" s="52" t="s">
        <v>524</v>
      </c>
      <c r="H181" s="53" t="s">
        <v>525</v>
      </c>
      <c r="I181" s="56" t="str">
        <f t="shared" si="11"/>
        <v>中国农业银行杭州城西支行(6545)活期存款</v>
      </c>
      <c r="J181" s="56" t="str">
        <f t="shared" si="12"/>
        <v>6545</v>
      </c>
      <c r="K181" s="54">
        <v>141000</v>
      </c>
      <c r="L181" t="s">
        <v>829</v>
      </c>
    </row>
    <row r="182" spans="1:12" ht="13.2" x14ac:dyDescent="0.2">
      <c r="A182" s="51" t="s">
        <v>117</v>
      </c>
      <c r="B182" s="52" t="s">
        <v>518</v>
      </c>
      <c r="C182" s="53" t="s">
        <v>519</v>
      </c>
      <c r="D182" s="56" t="str">
        <f t="shared" si="10"/>
        <v>传统</v>
      </c>
      <c r="E182" s="52" t="s">
        <v>235</v>
      </c>
      <c r="F182" s="53" t="s">
        <v>236</v>
      </c>
      <c r="G182" s="52" t="s">
        <v>526</v>
      </c>
      <c r="H182" s="53" t="s">
        <v>527</v>
      </c>
      <c r="I182" s="56" t="str">
        <f t="shared" si="11"/>
        <v>中国银行杭州市高新技术开发区支行营业部(0823)活期存款</v>
      </c>
      <c r="J182" s="56" t="str">
        <f t="shared" si="12"/>
        <v>0823</v>
      </c>
      <c r="K182" s="54">
        <v>250754</v>
      </c>
      <c r="L182" t="s">
        <v>830</v>
      </c>
    </row>
    <row r="183" spans="1:12" ht="13.2" x14ac:dyDescent="0.2">
      <c r="A183" s="51" t="s">
        <v>117</v>
      </c>
      <c r="B183" s="52" t="s">
        <v>518</v>
      </c>
      <c r="C183" s="53" t="s">
        <v>519</v>
      </c>
      <c r="D183" s="56" t="str">
        <f t="shared" si="10"/>
        <v>传统</v>
      </c>
      <c r="E183" s="52" t="s">
        <v>261</v>
      </c>
      <c r="F183" s="53" t="s">
        <v>262</v>
      </c>
      <c r="G183" s="52" t="s">
        <v>528</v>
      </c>
      <c r="H183" s="53" t="s">
        <v>529</v>
      </c>
      <c r="I183" s="56" t="str">
        <f t="shared" si="11"/>
        <v>兴业银行杭州武林支行（7708）活期存款</v>
      </c>
      <c r="J183" s="56" t="str">
        <f t="shared" si="12"/>
        <v>7708</v>
      </c>
      <c r="K183" s="54">
        <v>0.2</v>
      </c>
      <c r="L183" t="s">
        <v>838</v>
      </c>
    </row>
    <row r="184" spans="1:12" ht="13.2" x14ac:dyDescent="0.2">
      <c r="A184" s="51" t="s">
        <v>117</v>
      </c>
      <c r="B184" s="52" t="s">
        <v>518</v>
      </c>
      <c r="C184" s="53" t="s">
        <v>519</v>
      </c>
      <c r="D184" s="56" t="str">
        <f t="shared" si="10"/>
        <v>传统</v>
      </c>
      <c r="E184" s="52" t="s">
        <v>303</v>
      </c>
      <c r="F184" s="53" t="s">
        <v>304</v>
      </c>
      <c r="G184" s="52" t="s">
        <v>530</v>
      </c>
      <c r="H184" s="53" t="s">
        <v>531</v>
      </c>
      <c r="I184" s="56" t="str">
        <f t="shared" si="11"/>
        <v>嘉兴银行股份有限公司总行营业部（0570）活期存款</v>
      </c>
      <c r="J184" s="56" t="str">
        <f t="shared" si="12"/>
        <v>0570</v>
      </c>
      <c r="K184" s="54">
        <v>527.74</v>
      </c>
      <c r="L184" s="9" t="str">
        <f>LEFT(H184,FIND("行",H184)-2)&amp;"银行股份有限公司"</f>
        <v>嘉兴银行股份有限公司</v>
      </c>
    </row>
    <row r="185" spans="1:12" ht="13.2" x14ac:dyDescent="0.2">
      <c r="A185" s="51" t="s">
        <v>117</v>
      </c>
      <c r="B185" s="52" t="s">
        <v>532</v>
      </c>
      <c r="C185" s="53" t="s">
        <v>533</v>
      </c>
      <c r="D185" s="56" t="str">
        <f t="shared" si="10"/>
        <v>传统</v>
      </c>
      <c r="E185" s="52" t="s">
        <v>155</v>
      </c>
      <c r="F185" s="53" t="s">
        <v>156</v>
      </c>
      <c r="G185" s="52" t="s">
        <v>534</v>
      </c>
      <c r="H185" s="53" t="s">
        <v>535</v>
      </c>
      <c r="I185" s="56" t="str">
        <f t="shared" si="11"/>
        <v>中国工商银行金华市铁岭头支行(0505)活期存款</v>
      </c>
      <c r="J185" s="56" t="str">
        <f t="shared" si="12"/>
        <v>0505</v>
      </c>
      <c r="K185" s="54">
        <v>68935.429999999993</v>
      </c>
      <c r="L185" t="s">
        <v>828</v>
      </c>
    </row>
    <row r="186" spans="1:12" ht="13.2" x14ac:dyDescent="0.2">
      <c r="A186" s="51" t="s">
        <v>117</v>
      </c>
      <c r="B186" s="52" t="s">
        <v>536</v>
      </c>
      <c r="C186" s="53" t="s">
        <v>537</v>
      </c>
      <c r="D186" s="56" t="str">
        <f t="shared" si="10"/>
        <v>传统</v>
      </c>
      <c r="E186" s="52" t="s">
        <v>120</v>
      </c>
      <c r="F186" s="53" t="s">
        <v>121</v>
      </c>
      <c r="G186" s="52" t="s">
        <v>538</v>
      </c>
      <c r="H186" s="53" t="s">
        <v>539</v>
      </c>
      <c r="I186" s="56" t="str">
        <f t="shared" si="11"/>
        <v>招商银行嘉兴分行营业部（0555）活期存款</v>
      </c>
      <c r="J186" s="56" t="str">
        <f t="shared" si="12"/>
        <v>0555</v>
      </c>
      <c r="K186" s="54">
        <v>52355.44</v>
      </c>
      <c r="L186" t="s">
        <v>825</v>
      </c>
    </row>
    <row r="187" spans="1:12" ht="13.2" x14ac:dyDescent="0.2">
      <c r="A187" s="51" t="s">
        <v>117</v>
      </c>
      <c r="B187" s="52" t="s">
        <v>540</v>
      </c>
      <c r="C187" s="53" t="s">
        <v>541</v>
      </c>
      <c r="D187" s="56" t="str">
        <f t="shared" si="10"/>
        <v>传统</v>
      </c>
      <c r="E187" s="52" t="s">
        <v>133</v>
      </c>
      <c r="F187" s="53" t="s">
        <v>134</v>
      </c>
      <c r="G187" s="52" t="s">
        <v>542</v>
      </c>
      <c r="H187" s="53" t="s">
        <v>543</v>
      </c>
      <c r="I187" s="56" t="str">
        <f t="shared" si="11"/>
        <v>建行绍兴龙山支行(0037)活期存款</v>
      </c>
      <c r="J187" s="56" t="str">
        <f t="shared" si="12"/>
        <v>0037</v>
      </c>
      <c r="K187" s="54">
        <v>57317.8</v>
      </c>
      <c r="L187" t="s">
        <v>827</v>
      </c>
    </row>
    <row r="188" spans="1:12" ht="13.2" x14ac:dyDescent="0.2">
      <c r="A188" s="51" t="s">
        <v>117</v>
      </c>
      <c r="B188" s="52" t="s">
        <v>544</v>
      </c>
      <c r="C188" s="53" t="s">
        <v>545</v>
      </c>
      <c r="D188" s="56" t="str">
        <f t="shared" si="10"/>
        <v>传统</v>
      </c>
      <c r="E188" s="52" t="s">
        <v>120</v>
      </c>
      <c r="F188" s="53" t="s">
        <v>121</v>
      </c>
      <c r="G188" s="52" t="s">
        <v>546</v>
      </c>
      <c r="H188" s="53" t="s">
        <v>547</v>
      </c>
      <c r="I188" s="56" t="str">
        <f t="shared" si="11"/>
        <v>招商银行股份有限公司温州经济技术开发区支行(0701)活期存款</v>
      </c>
      <c r="J188" s="56" t="str">
        <f t="shared" si="12"/>
        <v>0701</v>
      </c>
      <c r="K188" s="54">
        <v>7598.53</v>
      </c>
      <c r="L188" t="s">
        <v>825</v>
      </c>
    </row>
    <row r="189" spans="1:12" ht="13.2" x14ac:dyDescent="0.2">
      <c r="A189" s="51" t="s">
        <v>117</v>
      </c>
      <c r="B189" s="52" t="s">
        <v>548</v>
      </c>
      <c r="C189" s="53" t="s">
        <v>549</v>
      </c>
      <c r="D189" s="56" t="str">
        <f t="shared" si="10"/>
        <v>传统</v>
      </c>
      <c r="E189" s="52" t="s">
        <v>133</v>
      </c>
      <c r="F189" s="53" t="s">
        <v>134</v>
      </c>
      <c r="G189" s="52" t="s">
        <v>550</v>
      </c>
      <c r="H189" s="53" t="s">
        <v>551</v>
      </c>
      <c r="I189" s="56" t="str">
        <f t="shared" si="11"/>
        <v>广州建行东山支行(7292)活期存款</v>
      </c>
      <c r="J189" s="56" t="str">
        <f t="shared" si="12"/>
        <v>7292</v>
      </c>
      <c r="K189" s="54">
        <v>121000</v>
      </c>
      <c r="L189" t="s">
        <v>827</v>
      </c>
    </row>
    <row r="190" spans="1:12" ht="13.2" x14ac:dyDescent="0.2">
      <c r="A190" s="51" t="s">
        <v>117</v>
      </c>
      <c r="B190" s="52" t="s">
        <v>548</v>
      </c>
      <c r="C190" s="53" t="s">
        <v>549</v>
      </c>
      <c r="D190" s="56" t="str">
        <f t="shared" si="10"/>
        <v>传统</v>
      </c>
      <c r="E190" s="52" t="s">
        <v>155</v>
      </c>
      <c r="F190" s="53" t="s">
        <v>156</v>
      </c>
      <c r="G190" s="52" t="s">
        <v>552</v>
      </c>
      <c r="H190" s="53" t="s">
        <v>553</v>
      </c>
      <c r="I190" s="56" t="str">
        <f t="shared" si="11"/>
        <v>中国工商银行广州黄埔大道西支行(5519)活期存款</v>
      </c>
      <c r="J190" s="56" t="str">
        <f t="shared" si="12"/>
        <v>5519</v>
      </c>
      <c r="K190" s="54">
        <v>24983.3</v>
      </c>
      <c r="L190" t="s">
        <v>828</v>
      </c>
    </row>
    <row r="191" spans="1:12" ht="13.2" x14ac:dyDescent="0.2">
      <c r="A191" s="51" t="s">
        <v>117</v>
      </c>
      <c r="B191" s="52" t="s">
        <v>548</v>
      </c>
      <c r="C191" s="53" t="s">
        <v>549</v>
      </c>
      <c r="D191" s="56" t="str">
        <f t="shared" si="10"/>
        <v>传统</v>
      </c>
      <c r="E191" s="52" t="s">
        <v>155</v>
      </c>
      <c r="F191" s="53" t="s">
        <v>156</v>
      </c>
      <c r="G191" s="52" t="s">
        <v>554</v>
      </c>
      <c r="H191" s="53" t="s">
        <v>555</v>
      </c>
      <c r="I191" s="56" t="str">
        <f t="shared" si="11"/>
        <v>中国工商银行广州黄埔大道西支行(5933)活期存款</v>
      </c>
      <c r="J191" s="56" t="str">
        <f t="shared" si="12"/>
        <v>5933</v>
      </c>
      <c r="K191" s="54">
        <v>1000</v>
      </c>
      <c r="L191" t="s">
        <v>828</v>
      </c>
    </row>
    <row r="192" spans="1:12" ht="13.2" x14ac:dyDescent="0.2">
      <c r="A192" s="51" t="s">
        <v>117</v>
      </c>
      <c r="B192" s="52" t="s">
        <v>548</v>
      </c>
      <c r="C192" s="53" t="s">
        <v>549</v>
      </c>
      <c r="D192" s="56" t="str">
        <f t="shared" si="10"/>
        <v>传统</v>
      </c>
      <c r="E192" s="52" t="s">
        <v>155</v>
      </c>
      <c r="F192" s="53" t="s">
        <v>156</v>
      </c>
      <c r="G192" s="52" t="s">
        <v>556</v>
      </c>
      <c r="H192" s="53" t="s">
        <v>557</v>
      </c>
      <c r="I192" s="56" t="str">
        <f t="shared" si="11"/>
        <v>中国工商银行广东荔湾支行（6223）活期存款</v>
      </c>
      <c r="J192" s="56" t="str">
        <f t="shared" si="12"/>
        <v>6223</v>
      </c>
      <c r="K192" s="54">
        <v>985</v>
      </c>
      <c r="L192" t="s">
        <v>828</v>
      </c>
    </row>
    <row r="193" spans="1:12" ht="13.2" x14ac:dyDescent="0.2">
      <c r="A193" s="51" t="s">
        <v>117</v>
      </c>
      <c r="B193" s="52" t="s">
        <v>548</v>
      </c>
      <c r="C193" s="53" t="s">
        <v>549</v>
      </c>
      <c r="D193" s="56" t="str">
        <f t="shared" si="10"/>
        <v>传统</v>
      </c>
      <c r="E193" s="52" t="s">
        <v>219</v>
      </c>
      <c r="F193" s="53" t="s">
        <v>220</v>
      </c>
      <c r="G193" s="52" t="s">
        <v>558</v>
      </c>
      <c r="H193" s="53" t="s">
        <v>559</v>
      </c>
      <c r="I193" s="56" t="str">
        <f t="shared" si="11"/>
        <v>中国农业银行广州东城支行(8180)活期存款</v>
      </c>
      <c r="J193" s="56" t="str">
        <f t="shared" si="12"/>
        <v>8180</v>
      </c>
      <c r="K193" s="54">
        <v>2436000</v>
      </c>
      <c r="L193" t="s">
        <v>829</v>
      </c>
    </row>
    <row r="194" spans="1:12" ht="13.2" x14ac:dyDescent="0.2">
      <c r="A194" s="51" t="s">
        <v>117</v>
      </c>
      <c r="B194" s="52" t="s">
        <v>548</v>
      </c>
      <c r="C194" s="53" t="s">
        <v>549</v>
      </c>
      <c r="D194" s="56" t="str">
        <f t="shared" si="10"/>
        <v>传统</v>
      </c>
      <c r="E194" s="52" t="s">
        <v>235</v>
      </c>
      <c r="F194" s="53" t="s">
        <v>236</v>
      </c>
      <c r="G194" s="52" t="s">
        <v>560</v>
      </c>
      <c r="H194" s="53" t="s">
        <v>561</v>
      </c>
      <c r="I194" s="56" t="str">
        <f t="shared" si="11"/>
        <v>中行广州越秀支行(0505)活期存款</v>
      </c>
      <c r="J194" s="56" t="str">
        <f t="shared" si="12"/>
        <v>0505</v>
      </c>
      <c r="K194" s="54">
        <v>1030539.58</v>
      </c>
      <c r="L194" t="s">
        <v>830</v>
      </c>
    </row>
    <row r="195" spans="1:12" ht="13.2" x14ac:dyDescent="0.2">
      <c r="A195" s="51" t="s">
        <v>117</v>
      </c>
      <c r="B195" s="52" t="s">
        <v>548</v>
      </c>
      <c r="C195" s="53" t="s">
        <v>549</v>
      </c>
      <c r="D195" s="56" t="str">
        <f t="shared" ref="D195:D258" si="15">IF(MID(C195,LEN(C195)-3,2) ="万能","万能","传统")</f>
        <v>传统</v>
      </c>
      <c r="E195" s="52" t="s">
        <v>235</v>
      </c>
      <c r="F195" s="53" t="s">
        <v>236</v>
      </c>
      <c r="G195" s="52" t="s">
        <v>562</v>
      </c>
      <c r="H195" s="53" t="s">
        <v>563</v>
      </c>
      <c r="I195" s="56" t="str">
        <f t="shared" ref="I195:I258" si="16">H195&amp;"活期存款"</f>
        <v>中行广州茶窖支行（1198）活期存款</v>
      </c>
      <c r="J195" s="56" t="str">
        <f t="shared" ref="J195:J258" si="17">MID(H195,LEN(H195)-4,4)</f>
        <v>1198</v>
      </c>
      <c r="K195" s="54">
        <v>218930.87</v>
      </c>
      <c r="L195" t="s">
        <v>830</v>
      </c>
    </row>
    <row r="196" spans="1:12" ht="13.2" x14ac:dyDescent="0.2">
      <c r="A196" s="51" t="s">
        <v>117</v>
      </c>
      <c r="B196" s="52" t="s">
        <v>548</v>
      </c>
      <c r="C196" s="53" t="s">
        <v>549</v>
      </c>
      <c r="D196" s="56" t="str">
        <f t="shared" si="15"/>
        <v>传统</v>
      </c>
      <c r="E196" s="52" t="s">
        <v>247</v>
      </c>
      <c r="F196" s="53" t="s">
        <v>248</v>
      </c>
      <c r="G196" s="52" t="s">
        <v>564</v>
      </c>
      <c r="H196" s="53" t="s">
        <v>565</v>
      </c>
      <c r="I196" s="56" t="str">
        <f t="shared" si="16"/>
        <v>东莞农村商业银行股份有限公司中心支行(0227)活期存款</v>
      </c>
      <c r="J196" s="56" t="str">
        <f t="shared" si="17"/>
        <v>0227</v>
      </c>
      <c r="K196" s="54">
        <v>179.54</v>
      </c>
      <c r="L196" s="9" t="str">
        <f t="shared" ref="L196:L197" si="18">LEFT(H196,FIND("行",H196)-2)&amp;"银行股份有限公司"</f>
        <v>东莞农村商业银行股份有限公司</v>
      </c>
    </row>
    <row r="197" spans="1:12" ht="13.2" x14ac:dyDescent="0.2">
      <c r="A197" s="51" t="s">
        <v>117</v>
      </c>
      <c r="B197" s="52" t="s">
        <v>548</v>
      </c>
      <c r="C197" s="53" t="s">
        <v>549</v>
      </c>
      <c r="D197" s="56" t="str">
        <f t="shared" si="15"/>
        <v>传统</v>
      </c>
      <c r="E197" s="52" t="s">
        <v>257</v>
      </c>
      <c r="F197" s="53" t="s">
        <v>258</v>
      </c>
      <c r="G197" s="52" t="s">
        <v>566</v>
      </c>
      <c r="H197" s="53" t="s">
        <v>567</v>
      </c>
      <c r="I197" s="56" t="str">
        <f t="shared" si="16"/>
        <v>东亚银行（中国）广州分行(5400)活期存款</v>
      </c>
      <c r="J197" s="56" t="str">
        <f t="shared" si="17"/>
        <v>5400</v>
      </c>
      <c r="K197" s="54">
        <v>8.84</v>
      </c>
      <c r="L197" s="9" t="str">
        <f t="shared" si="18"/>
        <v>东亚银行股份有限公司</v>
      </c>
    </row>
    <row r="198" spans="1:12" ht="13.2" x14ac:dyDescent="0.2">
      <c r="A198" s="51" t="s">
        <v>117</v>
      </c>
      <c r="B198" s="52" t="s">
        <v>568</v>
      </c>
      <c r="C198" s="53" t="s">
        <v>569</v>
      </c>
      <c r="D198" s="56" t="str">
        <f t="shared" si="15"/>
        <v>传统</v>
      </c>
      <c r="E198" s="52" t="s">
        <v>219</v>
      </c>
      <c r="F198" s="53" t="s">
        <v>220</v>
      </c>
      <c r="G198" s="52" t="s">
        <v>570</v>
      </c>
      <c r="H198" s="53" t="s">
        <v>571</v>
      </c>
      <c r="I198" s="56" t="str">
        <f t="shared" si="16"/>
        <v>农行茂名河东支行(9237)活期存款</v>
      </c>
      <c r="J198" s="56" t="str">
        <f t="shared" si="17"/>
        <v>9237</v>
      </c>
      <c r="K198" s="54">
        <v>105.29</v>
      </c>
      <c r="L198" t="s">
        <v>829</v>
      </c>
    </row>
    <row r="199" spans="1:12" ht="13.2" x14ac:dyDescent="0.2">
      <c r="A199" s="51" t="s">
        <v>117</v>
      </c>
      <c r="B199" s="52" t="s">
        <v>572</v>
      </c>
      <c r="C199" s="53" t="s">
        <v>573</v>
      </c>
      <c r="D199" s="56" t="str">
        <f t="shared" si="15"/>
        <v>传统</v>
      </c>
      <c r="E199" s="52" t="s">
        <v>235</v>
      </c>
      <c r="F199" s="53" t="s">
        <v>236</v>
      </c>
      <c r="G199" s="52" t="s">
        <v>574</v>
      </c>
      <c r="H199" s="53" t="s">
        <v>575</v>
      </c>
      <c r="I199" s="56" t="str">
        <f t="shared" si="16"/>
        <v>中行东莞分行(3847)活期存款</v>
      </c>
      <c r="J199" s="56" t="str">
        <f t="shared" si="17"/>
        <v>3847</v>
      </c>
      <c r="K199" s="54">
        <v>3555.58</v>
      </c>
      <c r="L199" t="s">
        <v>830</v>
      </c>
    </row>
    <row r="200" spans="1:12" ht="13.2" x14ac:dyDescent="0.2">
      <c r="A200" s="51" t="s">
        <v>117</v>
      </c>
      <c r="B200" s="52" t="s">
        <v>576</v>
      </c>
      <c r="C200" s="53" t="s">
        <v>577</v>
      </c>
      <c r="D200" s="56" t="str">
        <f t="shared" si="15"/>
        <v>传统</v>
      </c>
      <c r="E200" s="52" t="s">
        <v>133</v>
      </c>
      <c r="F200" s="53" t="s">
        <v>134</v>
      </c>
      <c r="G200" s="52" t="s">
        <v>578</v>
      </c>
      <c r="H200" s="53" t="s">
        <v>579</v>
      </c>
      <c r="I200" s="56" t="str">
        <f t="shared" si="16"/>
        <v>中国建设银行股份有限公司珠海柠溪支行(0484)活期存款</v>
      </c>
      <c r="J200" s="56" t="str">
        <f t="shared" si="17"/>
        <v>0484</v>
      </c>
      <c r="K200" s="54">
        <v>28221.21</v>
      </c>
      <c r="L200" t="s">
        <v>827</v>
      </c>
    </row>
    <row r="201" spans="1:12" ht="13.2" x14ac:dyDescent="0.2">
      <c r="A201" s="51" t="s">
        <v>117</v>
      </c>
      <c r="B201" s="52" t="s">
        <v>580</v>
      </c>
      <c r="C201" s="53" t="s">
        <v>581</v>
      </c>
      <c r="D201" s="56" t="str">
        <f t="shared" si="15"/>
        <v>传统</v>
      </c>
      <c r="E201" s="52" t="s">
        <v>133</v>
      </c>
      <c r="F201" s="53" t="s">
        <v>134</v>
      </c>
      <c r="G201" s="52" t="s">
        <v>582</v>
      </c>
      <c r="H201" s="53" t="s">
        <v>583</v>
      </c>
      <c r="I201" s="56" t="str">
        <f t="shared" si="16"/>
        <v>成都建行一支行南部新区益州分理处(0225)活期存款</v>
      </c>
      <c r="J201" s="56" t="str">
        <f t="shared" si="17"/>
        <v>0225</v>
      </c>
      <c r="K201" s="54">
        <v>820863</v>
      </c>
      <c r="L201" t="s">
        <v>827</v>
      </c>
    </row>
    <row r="202" spans="1:12" ht="13.2" x14ac:dyDescent="0.2">
      <c r="A202" s="51" t="s">
        <v>117</v>
      </c>
      <c r="B202" s="52" t="s">
        <v>580</v>
      </c>
      <c r="C202" s="53" t="s">
        <v>581</v>
      </c>
      <c r="D202" s="56" t="str">
        <f t="shared" si="15"/>
        <v>传统</v>
      </c>
      <c r="E202" s="52" t="s">
        <v>155</v>
      </c>
      <c r="F202" s="53" t="s">
        <v>156</v>
      </c>
      <c r="G202" s="52" t="s">
        <v>584</v>
      </c>
      <c r="H202" s="53" t="s">
        <v>585</v>
      </c>
      <c r="I202" s="56" t="str">
        <f t="shared" si="16"/>
        <v>工行成都高新支行科创中心分理处(3705)活期存款</v>
      </c>
      <c r="J202" s="56" t="str">
        <f t="shared" si="17"/>
        <v>3705</v>
      </c>
      <c r="K202" s="54">
        <v>95206.82</v>
      </c>
      <c r="L202" t="s">
        <v>828</v>
      </c>
    </row>
    <row r="203" spans="1:12" ht="13.2" x14ac:dyDescent="0.2">
      <c r="A203" s="51" t="s">
        <v>117</v>
      </c>
      <c r="B203" s="52" t="s">
        <v>580</v>
      </c>
      <c r="C203" s="53" t="s">
        <v>581</v>
      </c>
      <c r="D203" s="56" t="str">
        <f t="shared" si="15"/>
        <v>传统</v>
      </c>
      <c r="E203" s="52" t="s">
        <v>155</v>
      </c>
      <c r="F203" s="53" t="s">
        <v>156</v>
      </c>
      <c r="G203" s="52" t="s">
        <v>586</v>
      </c>
      <c r="H203" s="53" t="s">
        <v>587</v>
      </c>
      <c r="I203" s="56" t="str">
        <f t="shared" si="16"/>
        <v>工行成都府河音乐花园支行(6128)活期存款</v>
      </c>
      <c r="J203" s="56" t="str">
        <f t="shared" si="17"/>
        <v>6128</v>
      </c>
      <c r="K203" s="54">
        <v>980</v>
      </c>
      <c r="L203" t="s">
        <v>828</v>
      </c>
    </row>
    <row r="204" spans="1:12" ht="13.2" x14ac:dyDescent="0.2">
      <c r="A204" s="51" t="s">
        <v>117</v>
      </c>
      <c r="B204" s="52" t="s">
        <v>580</v>
      </c>
      <c r="C204" s="53" t="s">
        <v>581</v>
      </c>
      <c r="D204" s="56" t="str">
        <f t="shared" si="15"/>
        <v>传统</v>
      </c>
      <c r="E204" s="52" t="s">
        <v>155</v>
      </c>
      <c r="F204" s="53" t="s">
        <v>156</v>
      </c>
      <c r="G204" s="52" t="s">
        <v>588</v>
      </c>
      <c r="H204" s="53" t="s">
        <v>589</v>
      </c>
      <c r="I204" s="56" t="str">
        <f t="shared" si="16"/>
        <v>工行成都城南支行营业室(2101)活期存款</v>
      </c>
      <c r="J204" s="56" t="str">
        <f t="shared" si="17"/>
        <v>2101</v>
      </c>
      <c r="K204" s="54">
        <v>1965948.6</v>
      </c>
      <c r="L204" t="s">
        <v>828</v>
      </c>
    </row>
    <row r="205" spans="1:12" ht="13.2" x14ac:dyDescent="0.2">
      <c r="A205" s="51" t="s">
        <v>117</v>
      </c>
      <c r="B205" s="52" t="s">
        <v>580</v>
      </c>
      <c r="C205" s="53" t="s">
        <v>581</v>
      </c>
      <c r="D205" s="56" t="str">
        <f t="shared" si="15"/>
        <v>传统</v>
      </c>
      <c r="E205" s="52" t="s">
        <v>195</v>
      </c>
      <c r="F205" s="53" t="s">
        <v>196</v>
      </c>
      <c r="G205" s="52" t="s">
        <v>590</v>
      </c>
      <c r="H205" s="53" t="s">
        <v>591</v>
      </c>
      <c r="I205" s="56" t="str">
        <f t="shared" si="16"/>
        <v>交行成都金牛支行（8378）活期存款</v>
      </c>
      <c r="J205" s="56" t="str">
        <f t="shared" si="17"/>
        <v>8378</v>
      </c>
      <c r="K205" s="54">
        <v>24.76</v>
      </c>
      <c r="L205" t="s">
        <v>835</v>
      </c>
    </row>
    <row r="206" spans="1:12" ht="13.2" x14ac:dyDescent="0.2">
      <c r="A206" s="51" t="s">
        <v>117</v>
      </c>
      <c r="B206" s="52" t="s">
        <v>580</v>
      </c>
      <c r="C206" s="53" t="s">
        <v>581</v>
      </c>
      <c r="D206" s="56" t="str">
        <f t="shared" si="15"/>
        <v>传统</v>
      </c>
      <c r="E206" s="52" t="s">
        <v>219</v>
      </c>
      <c r="F206" s="53" t="s">
        <v>220</v>
      </c>
      <c r="G206" s="52" t="s">
        <v>592</v>
      </c>
      <c r="H206" s="53" t="s">
        <v>593</v>
      </c>
      <c r="I206" s="56" t="str">
        <f t="shared" si="16"/>
        <v>农行成都金牛支行(1235)活期存款</v>
      </c>
      <c r="J206" s="56" t="str">
        <f t="shared" si="17"/>
        <v>1235</v>
      </c>
      <c r="K206" s="54">
        <v>424000</v>
      </c>
      <c r="L206" t="s">
        <v>829</v>
      </c>
    </row>
    <row r="207" spans="1:12" ht="13.2" x14ac:dyDescent="0.2">
      <c r="A207" s="51" t="s">
        <v>117</v>
      </c>
      <c r="B207" s="52" t="s">
        <v>580</v>
      </c>
      <c r="C207" s="53" t="s">
        <v>581</v>
      </c>
      <c r="D207" s="56" t="str">
        <f t="shared" si="15"/>
        <v>传统</v>
      </c>
      <c r="E207" s="52" t="s">
        <v>235</v>
      </c>
      <c r="F207" s="53" t="s">
        <v>236</v>
      </c>
      <c r="G207" s="52" t="s">
        <v>594</v>
      </c>
      <c r="H207" s="53" t="s">
        <v>595</v>
      </c>
      <c r="I207" s="56" t="str">
        <f t="shared" si="16"/>
        <v>中国银行四川省分行营业部（9320）活期存款</v>
      </c>
      <c r="J207" s="56" t="str">
        <f t="shared" si="17"/>
        <v>9320</v>
      </c>
      <c r="K207" s="54">
        <v>827.9</v>
      </c>
      <c r="L207" t="s">
        <v>830</v>
      </c>
    </row>
    <row r="208" spans="1:12" ht="13.2" x14ac:dyDescent="0.2">
      <c r="A208" s="51" t="s">
        <v>117</v>
      </c>
      <c r="B208" s="52" t="s">
        <v>580</v>
      </c>
      <c r="C208" s="53" t="s">
        <v>581</v>
      </c>
      <c r="D208" s="56" t="str">
        <f t="shared" si="15"/>
        <v>传统</v>
      </c>
      <c r="E208" s="52" t="s">
        <v>247</v>
      </c>
      <c r="F208" s="53" t="s">
        <v>248</v>
      </c>
      <c r="G208" s="52" t="s">
        <v>596</v>
      </c>
      <c r="H208" s="53" t="s">
        <v>597</v>
      </c>
      <c r="I208" s="56" t="str">
        <f t="shared" si="16"/>
        <v>成都市农村商业银行营业部（0041）活期存款</v>
      </c>
      <c r="J208" s="56" t="str">
        <f t="shared" si="17"/>
        <v>0041</v>
      </c>
      <c r="K208" s="54">
        <v>2130.12</v>
      </c>
      <c r="L208" s="9" t="str">
        <f>LEFT(H208,FIND("行",H208)-2)&amp;"银行股份有限公司"</f>
        <v>成都市农村商业银行股份有限公司</v>
      </c>
    </row>
    <row r="209" spans="1:12" ht="13.2" x14ac:dyDescent="0.2">
      <c r="A209" s="51" t="s">
        <v>117</v>
      </c>
      <c r="B209" s="52" t="s">
        <v>598</v>
      </c>
      <c r="C209" s="53" t="s">
        <v>599</v>
      </c>
      <c r="D209" s="56" t="str">
        <f t="shared" si="15"/>
        <v>传统</v>
      </c>
      <c r="E209" s="52" t="s">
        <v>155</v>
      </c>
      <c r="F209" s="53" t="s">
        <v>156</v>
      </c>
      <c r="G209" s="52" t="s">
        <v>600</v>
      </c>
      <c r="H209" s="53" t="s">
        <v>601</v>
      </c>
      <c r="I209" s="56" t="str">
        <f t="shared" si="16"/>
        <v>中国工商银行绵阳御营支行（3653）活期存款</v>
      </c>
      <c r="J209" s="56" t="str">
        <f t="shared" si="17"/>
        <v>3653</v>
      </c>
      <c r="K209" s="54">
        <v>22390.49</v>
      </c>
      <c r="L209" t="s">
        <v>828</v>
      </c>
    </row>
    <row r="210" spans="1:12" ht="13.2" x14ac:dyDescent="0.2">
      <c r="A210" s="51" t="s">
        <v>117</v>
      </c>
      <c r="B210" s="52" t="s">
        <v>602</v>
      </c>
      <c r="C210" s="53" t="s">
        <v>603</v>
      </c>
      <c r="D210" s="56" t="str">
        <f t="shared" si="15"/>
        <v>传统</v>
      </c>
      <c r="E210" s="52" t="s">
        <v>155</v>
      </c>
      <c r="F210" s="53" t="s">
        <v>156</v>
      </c>
      <c r="G210" s="52" t="s">
        <v>604</v>
      </c>
      <c r="H210" s="53" t="s">
        <v>605</v>
      </c>
      <c r="I210" s="56" t="str">
        <f t="shared" si="16"/>
        <v>中国工商银行股份有限公司乐山天星路支行(6136)活期存款</v>
      </c>
      <c r="J210" s="56" t="str">
        <f t="shared" si="17"/>
        <v>6136</v>
      </c>
      <c r="K210" s="54">
        <v>10409.540000000001</v>
      </c>
      <c r="L210" t="s">
        <v>828</v>
      </c>
    </row>
    <row r="211" spans="1:12" ht="13.2" x14ac:dyDescent="0.2">
      <c r="A211" s="51" t="s">
        <v>117</v>
      </c>
      <c r="B211" s="52" t="s">
        <v>606</v>
      </c>
      <c r="C211" s="53" t="s">
        <v>607</v>
      </c>
      <c r="D211" s="56" t="str">
        <f t="shared" si="15"/>
        <v>传统</v>
      </c>
      <c r="E211" s="52" t="s">
        <v>247</v>
      </c>
      <c r="F211" s="53" t="s">
        <v>248</v>
      </c>
      <c r="G211" s="52" t="s">
        <v>608</v>
      </c>
      <c r="H211" s="53" t="s">
        <v>609</v>
      </c>
      <c r="I211" s="56" t="str">
        <f t="shared" si="16"/>
        <v>成都农村商业银行股份有限公司宜宾分行(0706)活期存款</v>
      </c>
      <c r="J211" s="56" t="str">
        <f t="shared" si="17"/>
        <v>0706</v>
      </c>
      <c r="K211" s="54">
        <v>33079.79</v>
      </c>
      <c r="L211" s="9" t="str">
        <f>LEFT(H211,FIND("行",H211)-2)&amp;"银行股份有限公司"</f>
        <v>成都农村商业银行股份有限公司</v>
      </c>
    </row>
    <row r="212" spans="1:12" ht="13.2" x14ac:dyDescent="0.2">
      <c r="A212" s="51" t="s">
        <v>117</v>
      </c>
      <c r="B212" s="52" t="s">
        <v>610</v>
      </c>
      <c r="C212" s="53" t="s">
        <v>611</v>
      </c>
      <c r="D212" s="56" t="str">
        <f t="shared" si="15"/>
        <v>传统</v>
      </c>
      <c r="E212" s="52" t="s">
        <v>133</v>
      </c>
      <c r="F212" s="53" t="s">
        <v>134</v>
      </c>
      <c r="G212" s="52" t="s">
        <v>612</v>
      </c>
      <c r="H212" s="53" t="s">
        <v>613</v>
      </c>
      <c r="I212" s="56" t="str">
        <f t="shared" si="16"/>
        <v>中国建设银行股份有限公司济南历下支行(8888)活期存款</v>
      </c>
      <c r="J212" s="56" t="str">
        <f t="shared" si="17"/>
        <v>8888</v>
      </c>
      <c r="K212" s="54">
        <v>1000</v>
      </c>
      <c r="L212" t="s">
        <v>827</v>
      </c>
    </row>
    <row r="213" spans="1:12" ht="13.2" x14ac:dyDescent="0.2">
      <c r="A213" s="51" t="s">
        <v>117</v>
      </c>
      <c r="B213" s="52" t="s">
        <v>610</v>
      </c>
      <c r="C213" s="53" t="s">
        <v>611</v>
      </c>
      <c r="D213" s="56" t="str">
        <f t="shared" si="15"/>
        <v>传统</v>
      </c>
      <c r="E213" s="52" t="s">
        <v>155</v>
      </c>
      <c r="F213" s="53" t="s">
        <v>156</v>
      </c>
      <c r="G213" s="52" t="s">
        <v>614</v>
      </c>
      <c r="H213" s="53" t="s">
        <v>615</v>
      </c>
      <c r="I213" s="56" t="str">
        <f t="shared" si="16"/>
        <v>中国工商银行济南高新支行(1195)活期存款</v>
      </c>
      <c r="J213" s="56" t="str">
        <f t="shared" si="17"/>
        <v>1195</v>
      </c>
      <c r="K213" s="54">
        <v>51930.47</v>
      </c>
      <c r="L213" t="s">
        <v>828</v>
      </c>
    </row>
    <row r="214" spans="1:12" ht="13.2" x14ac:dyDescent="0.2">
      <c r="A214" s="51" t="s">
        <v>117</v>
      </c>
      <c r="B214" s="52" t="s">
        <v>610</v>
      </c>
      <c r="C214" s="53" t="s">
        <v>611</v>
      </c>
      <c r="D214" s="56" t="str">
        <f t="shared" si="15"/>
        <v>传统</v>
      </c>
      <c r="E214" s="52" t="s">
        <v>155</v>
      </c>
      <c r="F214" s="53" t="s">
        <v>156</v>
      </c>
      <c r="G214" s="52" t="s">
        <v>616</v>
      </c>
      <c r="H214" s="53" t="s">
        <v>617</v>
      </c>
      <c r="I214" s="56" t="str">
        <f t="shared" si="16"/>
        <v>中国工商银行济南高新支行（6353）活期存款</v>
      </c>
      <c r="J214" s="56" t="str">
        <f t="shared" si="17"/>
        <v>6353</v>
      </c>
      <c r="K214" s="54">
        <v>800.11</v>
      </c>
      <c r="L214" t="s">
        <v>828</v>
      </c>
    </row>
    <row r="215" spans="1:12" ht="13.2" x14ac:dyDescent="0.2">
      <c r="A215" s="51" t="s">
        <v>117</v>
      </c>
      <c r="B215" s="52" t="s">
        <v>610</v>
      </c>
      <c r="C215" s="53" t="s">
        <v>611</v>
      </c>
      <c r="D215" s="56" t="str">
        <f t="shared" si="15"/>
        <v>传统</v>
      </c>
      <c r="E215" s="52" t="s">
        <v>155</v>
      </c>
      <c r="F215" s="53" t="s">
        <v>156</v>
      </c>
      <c r="G215" s="52" t="s">
        <v>618</v>
      </c>
      <c r="H215" s="53" t="s">
        <v>619</v>
      </c>
      <c r="I215" s="56" t="str">
        <f t="shared" si="16"/>
        <v>中国工商银行济南高新支行（6477）活期存款</v>
      </c>
      <c r="J215" s="56" t="str">
        <f t="shared" si="17"/>
        <v>6477</v>
      </c>
      <c r="K215" s="54">
        <v>149935.34</v>
      </c>
      <c r="L215" t="s">
        <v>828</v>
      </c>
    </row>
    <row r="216" spans="1:12" ht="13.2" x14ac:dyDescent="0.2">
      <c r="A216" s="51" t="s">
        <v>117</v>
      </c>
      <c r="B216" s="52" t="s">
        <v>610</v>
      </c>
      <c r="C216" s="53" t="s">
        <v>611</v>
      </c>
      <c r="D216" s="56" t="str">
        <f t="shared" si="15"/>
        <v>传统</v>
      </c>
      <c r="E216" s="52" t="s">
        <v>205</v>
      </c>
      <c r="F216" s="53" t="s">
        <v>206</v>
      </c>
      <c r="G216" s="52" t="s">
        <v>215</v>
      </c>
      <c r="H216" s="53" t="s">
        <v>216</v>
      </c>
      <c r="I216" s="56" t="str">
        <f t="shared" si="16"/>
        <v>中国邮政储蓄银行股份有限公司济南市辛庄支行（8898）活期存款</v>
      </c>
      <c r="J216" s="56" t="str">
        <f t="shared" si="17"/>
        <v>8898</v>
      </c>
      <c r="K216" s="54">
        <v>7761.31</v>
      </c>
      <c r="L216" t="s">
        <v>836</v>
      </c>
    </row>
    <row r="217" spans="1:12" ht="13.2" x14ac:dyDescent="0.2">
      <c r="A217" s="51" t="s">
        <v>117</v>
      </c>
      <c r="B217" s="52" t="s">
        <v>610</v>
      </c>
      <c r="C217" s="53" t="s">
        <v>611</v>
      </c>
      <c r="D217" s="56" t="str">
        <f t="shared" si="15"/>
        <v>传统</v>
      </c>
      <c r="E217" s="52" t="s">
        <v>205</v>
      </c>
      <c r="F217" s="53" t="s">
        <v>206</v>
      </c>
      <c r="G217" s="52" t="s">
        <v>217</v>
      </c>
      <c r="H217" s="53" t="s">
        <v>218</v>
      </c>
      <c r="I217" s="56" t="str">
        <f t="shared" si="16"/>
        <v>中国邮政储蓄银行股份有限公司济南市历下支行（5990）活期存款</v>
      </c>
      <c r="J217" s="56" t="str">
        <f t="shared" si="17"/>
        <v>5990</v>
      </c>
      <c r="K217" s="54">
        <v>619458.4</v>
      </c>
      <c r="L217" t="s">
        <v>836</v>
      </c>
    </row>
    <row r="218" spans="1:12" ht="13.2" x14ac:dyDescent="0.2">
      <c r="A218" s="51" t="s">
        <v>117</v>
      </c>
      <c r="B218" s="52" t="s">
        <v>610</v>
      </c>
      <c r="C218" s="53" t="s">
        <v>611</v>
      </c>
      <c r="D218" s="56" t="str">
        <f t="shared" si="15"/>
        <v>传统</v>
      </c>
      <c r="E218" s="52" t="s">
        <v>219</v>
      </c>
      <c r="F218" s="53" t="s">
        <v>220</v>
      </c>
      <c r="G218" s="52" t="s">
        <v>620</v>
      </c>
      <c r="H218" s="53" t="s">
        <v>621</v>
      </c>
      <c r="I218" s="56" t="str">
        <f t="shared" si="16"/>
        <v>中国农业银行股份有限公司济南纬二路分理处(1677)活期存款</v>
      </c>
      <c r="J218" s="56" t="str">
        <f t="shared" si="17"/>
        <v>1677</v>
      </c>
      <c r="K218" s="54">
        <v>161000</v>
      </c>
      <c r="L218" t="s">
        <v>829</v>
      </c>
    </row>
    <row r="219" spans="1:12" ht="13.2" x14ac:dyDescent="0.2">
      <c r="A219" s="51" t="s">
        <v>117</v>
      </c>
      <c r="B219" s="52" t="s">
        <v>610</v>
      </c>
      <c r="C219" s="53" t="s">
        <v>611</v>
      </c>
      <c r="D219" s="56" t="str">
        <f t="shared" si="15"/>
        <v>传统</v>
      </c>
      <c r="E219" s="52" t="s">
        <v>235</v>
      </c>
      <c r="F219" s="53" t="s">
        <v>236</v>
      </c>
      <c r="G219" s="52" t="s">
        <v>622</v>
      </c>
      <c r="H219" s="53" t="s">
        <v>623</v>
      </c>
      <c r="I219" s="56" t="str">
        <f t="shared" si="16"/>
        <v>中国银行济南舜耕支行活期存款</v>
      </c>
      <c r="J219" s="56"/>
      <c r="K219" s="54">
        <v>30905</v>
      </c>
      <c r="L219" t="s">
        <v>830</v>
      </c>
    </row>
    <row r="220" spans="1:12" ht="13.2" x14ac:dyDescent="0.2">
      <c r="A220" s="51" t="s">
        <v>117</v>
      </c>
      <c r="B220" s="52" t="s">
        <v>610</v>
      </c>
      <c r="C220" s="53" t="s">
        <v>611</v>
      </c>
      <c r="D220" s="56" t="str">
        <f t="shared" si="15"/>
        <v>传统</v>
      </c>
      <c r="E220" s="52" t="s">
        <v>303</v>
      </c>
      <c r="F220" s="53" t="s">
        <v>304</v>
      </c>
      <c r="G220" s="52" t="s">
        <v>624</v>
      </c>
      <c r="H220" s="53" t="s">
        <v>625</v>
      </c>
      <c r="I220" s="56" t="str">
        <f t="shared" si="16"/>
        <v>齐商银行股份有限公司济南分行(4765)活期存款</v>
      </c>
      <c r="J220" s="56" t="str">
        <f t="shared" si="17"/>
        <v>4765</v>
      </c>
      <c r="K220" s="54">
        <v>82.37</v>
      </c>
      <c r="L220" s="9" t="str">
        <f>LEFT(H220,FIND("行",H220)-2)&amp;"银行股份有限公司"</f>
        <v>齐商银行股份有限公司</v>
      </c>
    </row>
    <row r="221" spans="1:12" ht="13.2" x14ac:dyDescent="0.2">
      <c r="A221" s="51" t="s">
        <v>117</v>
      </c>
      <c r="B221" s="52" t="s">
        <v>626</v>
      </c>
      <c r="C221" s="53" t="s">
        <v>627</v>
      </c>
      <c r="D221" s="56" t="str">
        <f t="shared" si="15"/>
        <v>传统</v>
      </c>
      <c r="E221" s="52" t="s">
        <v>155</v>
      </c>
      <c r="F221" s="53" t="s">
        <v>156</v>
      </c>
      <c r="G221" s="52" t="s">
        <v>628</v>
      </c>
      <c r="H221" s="53" t="s">
        <v>629</v>
      </c>
      <c r="I221" s="56" t="str">
        <f t="shared" si="16"/>
        <v>中国工商银行济宁市任城支行(3038)活期存款</v>
      </c>
      <c r="J221" s="56" t="str">
        <f t="shared" si="17"/>
        <v>3038</v>
      </c>
      <c r="K221" s="54">
        <v>5920.16</v>
      </c>
      <c r="L221" t="s">
        <v>828</v>
      </c>
    </row>
    <row r="222" spans="1:12" ht="13.2" x14ac:dyDescent="0.2">
      <c r="A222" s="51" t="s">
        <v>117</v>
      </c>
      <c r="B222" s="52" t="s">
        <v>626</v>
      </c>
      <c r="C222" s="53" t="s">
        <v>627</v>
      </c>
      <c r="D222" s="56" t="str">
        <f t="shared" si="15"/>
        <v>传统</v>
      </c>
      <c r="E222" s="52" t="s">
        <v>155</v>
      </c>
      <c r="F222" s="53" t="s">
        <v>156</v>
      </c>
      <c r="G222" s="52" t="s">
        <v>630</v>
      </c>
      <c r="H222" s="53" t="s">
        <v>631</v>
      </c>
      <c r="I222" s="56" t="str">
        <f t="shared" si="16"/>
        <v>中国工商银行济宁市任城支行(4230)活期存款</v>
      </c>
      <c r="J222" s="56" t="str">
        <f t="shared" si="17"/>
        <v>4230</v>
      </c>
      <c r="K222" s="54">
        <v>1000</v>
      </c>
      <c r="L222" t="s">
        <v>828</v>
      </c>
    </row>
    <row r="223" spans="1:12" ht="13.2" x14ac:dyDescent="0.2">
      <c r="A223" s="51" t="s">
        <v>117</v>
      </c>
      <c r="B223" s="52" t="s">
        <v>632</v>
      </c>
      <c r="C223" s="53" t="s">
        <v>633</v>
      </c>
      <c r="D223" s="56" t="str">
        <f t="shared" si="15"/>
        <v>传统</v>
      </c>
      <c r="E223" s="52" t="s">
        <v>155</v>
      </c>
      <c r="F223" s="53" t="s">
        <v>156</v>
      </c>
      <c r="G223" s="52" t="s">
        <v>634</v>
      </c>
      <c r="H223" s="53" t="s">
        <v>635</v>
      </c>
      <c r="I223" s="56" t="str">
        <f t="shared" si="16"/>
        <v>中国工商银行股份有限公司泰安岱岳区支行(8235)活期存款</v>
      </c>
      <c r="J223" s="56" t="str">
        <f t="shared" si="17"/>
        <v>8235</v>
      </c>
      <c r="K223" s="54">
        <v>5856.86</v>
      </c>
      <c r="L223" t="s">
        <v>828</v>
      </c>
    </row>
    <row r="224" spans="1:12" ht="13.2" x14ac:dyDescent="0.2">
      <c r="A224" s="51" t="s">
        <v>117</v>
      </c>
      <c r="B224" s="52" t="s">
        <v>636</v>
      </c>
      <c r="C224" s="53" t="s">
        <v>637</v>
      </c>
      <c r="D224" s="56" t="str">
        <f t="shared" si="15"/>
        <v>传统</v>
      </c>
      <c r="E224" s="52" t="s">
        <v>155</v>
      </c>
      <c r="F224" s="53" t="s">
        <v>156</v>
      </c>
      <c r="G224" s="52" t="s">
        <v>638</v>
      </c>
      <c r="H224" s="53" t="s">
        <v>639</v>
      </c>
      <c r="I224" s="56" t="str">
        <f t="shared" si="16"/>
        <v>工行潍坊开发支行(9220)活期存款</v>
      </c>
      <c r="J224" s="56" t="str">
        <f t="shared" si="17"/>
        <v>9220</v>
      </c>
      <c r="K224" s="54">
        <v>1312.35</v>
      </c>
      <c r="L224" t="s">
        <v>828</v>
      </c>
    </row>
    <row r="225" spans="1:12" ht="13.2" x14ac:dyDescent="0.2">
      <c r="A225" s="51" t="s">
        <v>117</v>
      </c>
      <c r="B225" s="52" t="s">
        <v>640</v>
      </c>
      <c r="C225" s="53" t="s">
        <v>641</v>
      </c>
      <c r="D225" s="56" t="str">
        <f t="shared" si="15"/>
        <v>传统</v>
      </c>
      <c r="E225" s="52" t="s">
        <v>133</v>
      </c>
      <c r="F225" s="53" t="s">
        <v>134</v>
      </c>
      <c r="G225" s="52" t="s">
        <v>642</v>
      </c>
      <c r="H225" s="53" t="s">
        <v>643</v>
      </c>
      <c r="I225" s="56" t="str">
        <f t="shared" si="16"/>
        <v>中国建设银行武汉沿港路支行（0062）活期存款</v>
      </c>
      <c r="J225" s="56" t="str">
        <f t="shared" si="17"/>
        <v>0062</v>
      </c>
      <c r="K225" s="54">
        <v>241000</v>
      </c>
      <c r="L225" t="s">
        <v>827</v>
      </c>
    </row>
    <row r="226" spans="1:12" ht="13.2" x14ac:dyDescent="0.2">
      <c r="A226" s="51" t="s">
        <v>117</v>
      </c>
      <c r="B226" s="52" t="s">
        <v>640</v>
      </c>
      <c r="C226" s="53" t="s">
        <v>641</v>
      </c>
      <c r="D226" s="56" t="str">
        <f t="shared" si="15"/>
        <v>传统</v>
      </c>
      <c r="E226" s="52" t="s">
        <v>155</v>
      </c>
      <c r="F226" s="53" t="s">
        <v>156</v>
      </c>
      <c r="G226" s="52" t="s">
        <v>644</v>
      </c>
      <c r="H226" s="53" t="s">
        <v>645</v>
      </c>
      <c r="I226" s="56" t="str">
        <f t="shared" si="16"/>
        <v>中国工商银行武汉市王家巷支行基本户（7819）活期存款</v>
      </c>
      <c r="J226" s="56" t="str">
        <f t="shared" si="17"/>
        <v>7819</v>
      </c>
      <c r="K226" s="54">
        <v>98521.31</v>
      </c>
      <c r="L226" t="s">
        <v>828</v>
      </c>
    </row>
    <row r="227" spans="1:12" ht="13.2" x14ac:dyDescent="0.2">
      <c r="A227" s="51" t="s">
        <v>117</v>
      </c>
      <c r="B227" s="52" t="s">
        <v>640</v>
      </c>
      <c r="C227" s="53" t="s">
        <v>641</v>
      </c>
      <c r="D227" s="56" t="str">
        <f t="shared" si="15"/>
        <v>传统</v>
      </c>
      <c r="E227" s="52" t="s">
        <v>155</v>
      </c>
      <c r="F227" s="53" t="s">
        <v>156</v>
      </c>
      <c r="G227" s="52" t="s">
        <v>646</v>
      </c>
      <c r="H227" s="53" t="s">
        <v>647</v>
      </c>
      <c r="I227" s="56" t="str">
        <f t="shared" si="16"/>
        <v>中国工商银行王家巷支行收入户(8860)活期存款</v>
      </c>
      <c r="J227" s="56" t="str">
        <f t="shared" si="17"/>
        <v>8860</v>
      </c>
      <c r="K227" s="54">
        <v>1000</v>
      </c>
      <c r="L227" t="s">
        <v>828</v>
      </c>
    </row>
    <row r="228" spans="1:12" ht="13.2" x14ac:dyDescent="0.2">
      <c r="A228" s="51" t="s">
        <v>117</v>
      </c>
      <c r="B228" s="52" t="s">
        <v>640</v>
      </c>
      <c r="C228" s="53" t="s">
        <v>641</v>
      </c>
      <c r="D228" s="56" t="str">
        <f t="shared" si="15"/>
        <v>传统</v>
      </c>
      <c r="E228" s="52" t="s">
        <v>155</v>
      </c>
      <c r="F228" s="53" t="s">
        <v>156</v>
      </c>
      <c r="G228" s="52" t="s">
        <v>648</v>
      </c>
      <c r="H228" s="53" t="s">
        <v>649</v>
      </c>
      <c r="I228" s="56" t="str">
        <f t="shared" si="16"/>
        <v>中国工商银行武汉市王家巷支行（1161）活期存款</v>
      </c>
      <c r="J228" s="56" t="str">
        <f t="shared" si="17"/>
        <v>1161</v>
      </c>
      <c r="K228" s="54">
        <v>1000</v>
      </c>
      <c r="L228" t="s">
        <v>828</v>
      </c>
    </row>
    <row r="229" spans="1:12" ht="13.2" x14ac:dyDescent="0.2">
      <c r="A229" s="51" t="s">
        <v>117</v>
      </c>
      <c r="B229" s="52" t="s">
        <v>640</v>
      </c>
      <c r="C229" s="53" t="s">
        <v>641</v>
      </c>
      <c r="D229" s="56" t="str">
        <f t="shared" si="15"/>
        <v>传统</v>
      </c>
      <c r="E229" s="52" t="s">
        <v>219</v>
      </c>
      <c r="F229" s="53" t="s">
        <v>220</v>
      </c>
      <c r="G229" s="52" t="s">
        <v>650</v>
      </c>
      <c r="H229" s="53" t="s">
        <v>651</v>
      </c>
      <c r="I229" s="56" t="str">
        <f t="shared" si="16"/>
        <v>中国农业银行武汉市京汉大道支行(0060)活期存款</v>
      </c>
      <c r="J229" s="56" t="str">
        <f t="shared" si="17"/>
        <v>0060</v>
      </c>
      <c r="K229" s="54">
        <v>484000</v>
      </c>
      <c r="L229" t="s">
        <v>829</v>
      </c>
    </row>
    <row r="230" spans="1:12" ht="13.2" x14ac:dyDescent="0.2">
      <c r="A230" s="51" t="s">
        <v>117</v>
      </c>
      <c r="B230" s="52" t="s">
        <v>640</v>
      </c>
      <c r="C230" s="53" t="s">
        <v>641</v>
      </c>
      <c r="D230" s="56" t="str">
        <f t="shared" si="15"/>
        <v>传统</v>
      </c>
      <c r="E230" s="52" t="s">
        <v>235</v>
      </c>
      <c r="F230" s="53" t="s">
        <v>236</v>
      </c>
      <c r="G230" s="52" t="s">
        <v>652</v>
      </c>
      <c r="H230" s="53" t="s">
        <v>653</v>
      </c>
      <c r="I230" s="56" t="str">
        <f t="shared" si="16"/>
        <v>中国银行湖北省分行营业部(1465)活期存款</v>
      </c>
      <c r="J230" s="56" t="str">
        <f t="shared" si="17"/>
        <v>1465</v>
      </c>
      <c r="K230" s="54">
        <v>10797.98</v>
      </c>
      <c r="L230" t="s">
        <v>830</v>
      </c>
    </row>
    <row r="231" spans="1:12" ht="13.2" x14ac:dyDescent="0.2">
      <c r="A231" s="51" t="s">
        <v>117</v>
      </c>
      <c r="B231" s="52" t="s">
        <v>640</v>
      </c>
      <c r="C231" s="53" t="s">
        <v>641</v>
      </c>
      <c r="D231" s="56" t="str">
        <f t="shared" si="15"/>
        <v>传统</v>
      </c>
      <c r="E231" s="52" t="s">
        <v>303</v>
      </c>
      <c r="F231" s="53" t="s">
        <v>304</v>
      </c>
      <c r="G231" s="52" t="s">
        <v>654</v>
      </c>
      <c r="H231" s="53" t="s">
        <v>655</v>
      </c>
      <c r="I231" s="56" t="str">
        <f t="shared" si="16"/>
        <v>汉口银行沿江支行(5870)活期存款</v>
      </c>
      <c r="J231" s="56" t="str">
        <f t="shared" si="17"/>
        <v>5870</v>
      </c>
      <c r="K231" s="54">
        <v>137.61000000000001</v>
      </c>
      <c r="L231" s="9" t="str">
        <f>LEFT(H231,FIND("行",H231)-2)&amp;"银行股份有限公司"</f>
        <v>汉口银行股份有限公司</v>
      </c>
    </row>
    <row r="232" spans="1:12" ht="13.2" x14ac:dyDescent="0.2">
      <c r="A232" s="51" t="s">
        <v>117</v>
      </c>
      <c r="B232" s="52" t="s">
        <v>656</v>
      </c>
      <c r="C232" s="53" t="s">
        <v>657</v>
      </c>
      <c r="D232" s="56" t="str">
        <f t="shared" si="15"/>
        <v>传统</v>
      </c>
      <c r="E232" s="52" t="s">
        <v>155</v>
      </c>
      <c r="F232" s="53" t="s">
        <v>156</v>
      </c>
      <c r="G232" s="52" t="s">
        <v>658</v>
      </c>
      <c r="H232" s="53" t="s">
        <v>659</v>
      </c>
      <c r="I232" s="56" t="str">
        <f t="shared" si="16"/>
        <v>中国工商银行荆州市分行营业部(7291)活期存款</v>
      </c>
      <c r="J232" s="56" t="str">
        <f t="shared" si="17"/>
        <v>7291</v>
      </c>
      <c r="K232" s="54">
        <v>11554.15</v>
      </c>
      <c r="L232" t="s">
        <v>828</v>
      </c>
    </row>
    <row r="233" spans="1:12" ht="13.2" x14ac:dyDescent="0.2">
      <c r="A233" s="51" t="s">
        <v>117</v>
      </c>
      <c r="B233" s="52" t="s">
        <v>660</v>
      </c>
      <c r="C233" s="53" t="s">
        <v>661</v>
      </c>
      <c r="D233" s="56" t="str">
        <f t="shared" si="15"/>
        <v>传统</v>
      </c>
      <c r="E233" s="52" t="s">
        <v>155</v>
      </c>
      <c r="F233" s="53" t="s">
        <v>156</v>
      </c>
      <c r="G233" s="52" t="s">
        <v>662</v>
      </c>
      <c r="H233" s="53" t="s">
        <v>663</v>
      </c>
      <c r="I233" s="56" t="str">
        <f t="shared" si="16"/>
        <v>中国工商银行襄阳襄州支行(2677)活期存款</v>
      </c>
      <c r="J233" s="56" t="str">
        <f t="shared" si="17"/>
        <v>2677</v>
      </c>
      <c r="K233" s="54">
        <v>21180.17</v>
      </c>
      <c r="L233" t="s">
        <v>828</v>
      </c>
    </row>
    <row r="234" spans="1:12" ht="13.2" x14ac:dyDescent="0.2">
      <c r="A234" s="51" t="s">
        <v>117</v>
      </c>
      <c r="B234" s="52" t="s">
        <v>664</v>
      </c>
      <c r="C234" s="53" t="s">
        <v>665</v>
      </c>
      <c r="D234" s="56" t="str">
        <f t="shared" si="15"/>
        <v>传统</v>
      </c>
      <c r="E234" s="52" t="s">
        <v>155</v>
      </c>
      <c r="F234" s="53" t="s">
        <v>156</v>
      </c>
      <c r="G234" s="52" t="s">
        <v>666</v>
      </c>
      <c r="H234" s="53" t="s">
        <v>667</v>
      </c>
      <c r="I234" s="56" t="str">
        <f t="shared" si="16"/>
        <v>工行孝感北京路支行(1863)活期存款</v>
      </c>
      <c r="J234" s="56" t="str">
        <f t="shared" si="17"/>
        <v>1863</v>
      </c>
      <c r="K234" s="54">
        <v>5559.19</v>
      </c>
      <c r="L234" t="s">
        <v>828</v>
      </c>
    </row>
    <row r="235" spans="1:12" ht="13.2" x14ac:dyDescent="0.2">
      <c r="A235" s="51" t="s">
        <v>117</v>
      </c>
      <c r="B235" s="52" t="s">
        <v>668</v>
      </c>
      <c r="C235" s="53" t="s">
        <v>669</v>
      </c>
      <c r="D235" s="56" t="str">
        <f t="shared" si="15"/>
        <v>传统</v>
      </c>
      <c r="E235" s="52" t="s">
        <v>155</v>
      </c>
      <c r="F235" s="53" t="s">
        <v>156</v>
      </c>
      <c r="G235" s="52" t="s">
        <v>670</v>
      </c>
      <c r="H235" s="53" t="s">
        <v>671</v>
      </c>
      <c r="I235" s="56" t="str">
        <f t="shared" si="16"/>
        <v>中国工商银行股份有限公司十堰茅箭支行（0416）活期存款</v>
      </c>
      <c r="J235" s="56" t="str">
        <f t="shared" si="17"/>
        <v>0416</v>
      </c>
      <c r="K235" s="54">
        <v>3378.73</v>
      </c>
      <c r="L235" t="s">
        <v>828</v>
      </c>
    </row>
    <row r="236" spans="1:12" ht="13.2" x14ac:dyDescent="0.2">
      <c r="A236" s="51" t="s">
        <v>117</v>
      </c>
      <c r="B236" s="52" t="s">
        <v>672</v>
      </c>
      <c r="C236" s="53" t="s">
        <v>673</v>
      </c>
      <c r="D236" s="56" t="str">
        <f t="shared" si="15"/>
        <v>传统</v>
      </c>
      <c r="E236" s="52" t="s">
        <v>133</v>
      </c>
      <c r="F236" s="53" t="s">
        <v>134</v>
      </c>
      <c r="G236" s="52" t="s">
        <v>674</v>
      </c>
      <c r="H236" s="53" t="s">
        <v>675</v>
      </c>
      <c r="I236" s="56" t="str">
        <f t="shared" si="16"/>
        <v>中国建设银行石家庄平安大街支行（8699）活期存款</v>
      </c>
      <c r="J236" s="56" t="str">
        <f t="shared" si="17"/>
        <v>8699</v>
      </c>
      <c r="K236" s="54">
        <v>300500</v>
      </c>
      <c r="L236" t="s">
        <v>827</v>
      </c>
    </row>
    <row r="237" spans="1:12" ht="13.2" x14ac:dyDescent="0.2">
      <c r="A237" s="51" t="s">
        <v>117</v>
      </c>
      <c r="B237" s="52" t="s">
        <v>672</v>
      </c>
      <c r="C237" s="53" t="s">
        <v>673</v>
      </c>
      <c r="D237" s="56" t="str">
        <f t="shared" si="15"/>
        <v>传统</v>
      </c>
      <c r="E237" s="52" t="s">
        <v>155</v>
      </c>
      <c r="F237" s="53" t="s">
        <v>156</v>
      </c>
      <c r="G237" s="52" t="s">
        <v>676</v>
      </c>
      <c r="H237" s="53" t="s">
        <v>677</v>
      </c>
      <c r="I237" s="56" t="str">
        <f t="shared" si="16"/>
        <v>中国工商银行石家庄市桥西支行(7165)活期存款</v>
      </c>
      <c r="J237" s="56" t="str">
        <f t="shared" si="17"/>
        <v>7165</v>
      </c>
      <c r="K237" s="54">
        <v>38086.92</v>
      </c>
      <c r="L237" t="s">
        <v>828</v>
      </c>
    </row>
    <row r="238" spans="1:12" ht="13.2" x14ac:dyDescent="0.2">
      <c r="A238" s="51" t="s">
        <v>117</v>
      </c>
      <c r="B238" s="52" t="s">
        <v>672</v>
      </c>
      <c r="C238" s="53" t="s">
        <v>673</v>
      </c>
      <c r="D238" s="56" t="str">
        <f t="shared" si="15"/>
        <v>传统</v>
      </c>
      <c r="E238" s="52" t="s">
        <v>155</v>
      </c>
      <c r="F238" s="53" t="s">
        <v>156</v>
      </c>
      <c r="G238" s="52" t="s">
        <v>678</v>
      </c>
      <c r="H238" s="53" t="s">
        <v>679</v>
      </c>
      <c r="I238" s="56" t="str">
        <f t="shared" si="16"/>
        <v>工行石家庄裕华支行（3688）活期存款</v>
      </c>
      <c r="J238" s="56" t="str">
        <f t="shared" si="17"/>
        <v>3688</v>
      </c>
      <c r="K238" s="54">
        <v>37980</v>
      </c>
      <c r="L238" t="s">
        <v>828</v>
      </c>
    </row>
    <row r="239" spans="1:12" ht="13.2" x14ac:dyDescent="0.2">
      <c r="A239" s="51" t="s">
        <v>117</v>
      </c>
      <c r="B239" s="52" t="s">
        <v>672</v>
      </c>
      <c r="C239" s="53" t="s">
        <v>673</v>
      </c>
      <c r="D239" s="56" t="str">
        <f t="shared" si="15"/>
        <v>传统</v>
      </c>
      <c r="E239" s="52" t="s">
        <v>155</v>
      </c>
      <c r="F239" s="53" t="s">
        <v>156</v>
      </c>
      <c r="G239" s="52" t="s">
        <v>680</v>
      </c>
      <c r="H239" s="53" t="s">
        <v>681</v>
      </c>
      <c r="I239" s="56" t="str">
        <f t="shared" si="16"/>
        <v>工行和平支行(7454)活期存款</v>
      </c>
      <c r="J239" s="56" t="str">
        <f t="shared" si="17"/>
        <v>7454</v>
      </c>
      <c r="K239" s="54">
        <v>1000</v>
      </c>
      <c r="L239" t="s">
        <v>828</v>
      </c>
    </row>
    <row r="240" spans="1:12" ht="13.2" x14ac:dyDescent="0.2">
      <c r="A240" s="51" t="s">
        <v>117</v>
      </c>
      <c r="B240" s="52" t="s">
        <v>672</v>
      </c>
      <c r="C240" s="53" t="s">
        <v>673</v>
      </c>
      <c r="D240" s="56" t="str">
        <f t="shared" si="15"/>
        <v>传统</v>
      </c>
      <c r="E240" s="52" t="s">
        <v>219</v>
      </c>
      <c r="F240" s="53" t="s">
        <v>220</v>
      </c>
      <c r="G240" s="52" t="s">
        <v>682</v>
      </c>
      <c r="H240" s="53" t="s">
        <v>683</v>
      </c>
      <c r="I240" s="56" t="str">
        <f t="shared" si="16"/>
        <v>农行石家庄槐安支行(5200)活期存款</v>
      </c>
      <c r="J240" s="56" t="str">
        <f t="shared" si="17"/>
        <v>5200</v>
      </c>
      <c r="K240" s="54">
        <v>821000</v>
      </c>
      <c r="L240" t="s">
        <v>829</v>
      </c>
    </row>
    <row r="241" spans="1:12" ht="13.2" x14ac:dyDescent="0.2">
      <c r="A241" s="51" t="s">
        <v>117</v>
      </c>
      <c r="B241" s="52" t="s">
        <v>672</v>
      </c>
      <c r="C241" s="53" t="s">
        <v>673</v>
      </c>
      <c r="D241" s="56" t="str">
        <f t="shared" si="15"/>
        <v>传统</v>
      </c>
      <c r="E241" s="52" t="s">
        <v>235</v>
      </c>
      <c r="F241" s="53" t="s">
        <v>236</v>
      </c>
      <c r="G241" s="52" t="s">
        <v>684</v>
      </c>
      <c r="H241" s="53" t="s">
        <v>685</v>
      </c>
      <c r="I241" s="56" t="str">
        <f t="shared" si="16"/>
        <v>中国银行河北省分行营业部(7173)活期存款</v>
      </c>
      <c r="J241" s="56" t="str">
        <f t="shared" si="17"/>
        <v>7173</v>
      </c>
      <c r="K241" s="54">
        <v>30851.599999999999</v>
      </c>
      <c r="L241" t="s">
        <v>830</v>
      </c>
    </row>
    <row r="242" spans="1:12" ht="13.2" x14ac:dyDescent="0.2">
      <c r="A242" s="51" t="s">
        <v>117</v>
      </c>
      <c r="B242" s="52" t="s">
        <v>672</v>
      </c>
      <c r="C242" s="53" t="s">
        <v>673</v>
      </c>
      <c r="D242" s="56" t="str">
        <f t="shared" si="15"/>
        <v>传统</v>
      </c>
      <c r="E242" s="52" t="s">
        <v>303</v>
      </c>
      <c r="F242" s="53" t="s">
        <v>304</v>
      </c>
      <c r="G242" s="52" t="s">
        <v>686</v>
      </c>
      <c r="H242" s="53" t="s">
        <v>845</v>
      </c>
      <c r="I242" s="56" t="str">
        <f t="shared" si="16"/>
        <v>石家庄市栾城农村信用合作联社营业部（2487）活期存款</v>
      </c>
      <c r="J242" s="56" t="str">
        <f t="shared" si="17"/>
        <v>2487</v>
      </c>
      <c r="K242" s="54">
        <v>1000.33</v>
      </c>
      <c r="L242" s="9" t="s">
        <v>846</v>
      </c>
    </row>
    <row r="243" spans="1:12" ht="13.2" x14ac:dyDescent="0.2">
      <c r="A243" s="51" t="s">
        <v>117</v>
      </c>
      <c r="B243" s="52" t="s">
        <v>687</v>
      </c>
      <c r="C243" s="53" t="s">
        <v>688</v>
      </c>
      <c r="D243" s="56" t="str">
        <f t="shared" si="15"/>
        <v>传统</v>
      </c>
      <c r="E243" s="52" t="s">
        <v>155</v>
      </c>
      <c r="F243" s="53" t="s">
        <v>156</v>
      </c>
      <c r="G243" s="52" t="s">
        <v>689</v>
      </c>
      <c r="H243" s="53" t="s">
        <v>690</v>
      </c>
      <c r="I243" s="56" t="str">
        <f t="shared" si="16"/>
        <v>中国工商银行唐山市车站支行(8449)活期存款</v>
      </c>
      <c r="J243" s="56" t="str">
        <f t="shared" si="17"/>
        <v>8449</v>
      </c>
      <c r="K243" s="54">
        <v>11358.98</v>
      </c>
      <c r="L243" t="s">
        <v>828</v>
      </c>
    </row>
    <row r="244" spans="1:12" ht="13.2" x14ac:dyDescent="0.2">
      <c r="A244" s="51" t="s">
        <v>117</v>
      </c>
      <c r="B244" s="52" t="s">
        <v>691</v>
      </c>
      <c r="C244" s="53" t="s">
        <v>692</v>
      </c>
      <c r="D244" s="56" t="str">
        <f t="shared" si="15"/>
        <v>传统</v>
      </c>
      <c r="E244" s="52" t="s">
        <v>155</v>
      </c>
      <c r="F244" s="53" t="s">
        <v>156</v>
      </c>
      <c r="G244" s="52" t="s">
        <v>693</v>
      </c>
      <c r="H244" s="53" t="s">
        <v>694</v>
      </c>
      <c r="I244" s="56" t="str">
        <f t="shared" si="16"/>
        <v>中国工商银行股份有限公司秦皇岛人民支行(8647)活期存款</v>
      </c>
      <c r="J244" s="56" t="str">
        <f t="shared" si="17"/>
        <v>8647</v>
      </c>
      <c r="K244" s="54">
        <v>11328.76</v>
      </c>
      <c r="L244" t="s">
        <v>828</v>
      </c>
    </row>
    <row r="245" spans="1:12" ht="13.2" x14ac:dyDescent="0.2">
      <c r="A245" s="51" t="s">
        <v>117</v>
      </c>
      <c r="B245" s="52" t="s">
        <v>695</v>
      </c>
      <c r="C245" s="53" t="s">
        <v>696</v>
      </c>
      <c r="D245" s="56" t="str">
        <f t="shared" si="15"/>
        <v>传统</v>
      </c>
      <c r="E245" s="52" t="s">
        <v>133</v>
      </c>
      <c r="F245" s="53" t="s">
        <v>134</v>
      </c>
      <c r="G245" s="52" t="s">
        <v>697</v>
      </c>
      <c r="H245" s="53" t="s">
        <v>698</v>
      </c>
      <c r="I245" s="56" t="str">
        <f t="shared" si="16"/>
        <v>中国建设银行沈阳北站开发区支行（9954）活期存款</v>
      </c>
      <c r="J245" s="56" t="str">
        <f t="shared" si="17"/>
        <v>9954</v>
      </c>
      <c r="K245" s="54">
        <v>10500</v>
      </c>
      <c r="L245" t="s">
        <v>827</v>
      </c>
    </row>
    <row r="246" spans="1:12" ht="13.2" x14ac:dyDescent="0.2">
      <c r="A246" s="51" t="s">
        <v>117</v>
      </c>
      <c r="B246" s="52" t="s">
        <v>695</v>
      </c>
      <c r="C246" s="53" t="s">
        <v>696</v>
      </c>
      <c r="D246" s="56" t="str">
        <f t="shared" si="15"/>
        <v>传统</v>
      </c>
      <c r="E246" s="52" t="s">
        <v>155</v>
      </c>
      <c r="F246" s="53" t="s">
        <v>156</v>
      </c>
      <c r="G246" s="52" t="s">
        <v>699</v>
      </c>
      <c r="H246" s="53" t="s">
        <v>700</v>
      </c>
      <c r="I246" s="56" t="str">
        <f t="shared" si="16"/>
        <v>中国工商银行沈阳新北支行(6718)活期存款</v>
      </c>
      <c r="J246" s="56" t="str">
        <f t="shared" si="17"/>
        <v>6718</v>
      </c>
      <c r="K246" s="54">
        <v>43634.95</v>
      </c>
      <c r="L246" t="s">
        <v>828</v>
      </c>
    </row>
    <row r="247" spans="1:12" ht="13.2" x14ac:dyDescent="0.2">
      <c r="A247" s="51" t="s">
        <v>117</v>
      </c>
      <c r="B247" s="52" t="s">
        <v>695</v>
      </c>
      <c r="C247" s="53" t="s">
        <v>696</v>
      </c>
      <c r="D247" s="56" t="str">
        <f t="shared" si="15"/>
        <v>传统</v>
      </c>
      <c r="E247" s="52" t="s">
        <v>155</v>
      </c>
      <c r="F247" s="53" t="s">
        <v>156</v>
      </c>
      <c r="G247" s="52" t="s">
        <v>701</v>
      </c>
      <c r="H247" s="53" t="s">
        <v>702</v>
      </c>
      <c r="I247" s="56" t="str">
        <f t="shared" si="16"/>
        <v>中国工商银行沈阳新北支行(6857银保通专用)活期存款</v>
      </c>
      <c r="J247" s="56">
        <v>6857</v>
      </c>
      <c r="K247" s="54">
        <v>410974</v>
      </c>
      <c r="L247" t="s">
        <v>828</v>
      </c>
    </row>
    <row r="248" spans="1:12" ht="13.2" x14ac:dyDescent="0.2">
      <c r="A248" s="51" t="s">
        <v>117</v>
      </c>
      <c r="B248" s="52" t="s">
        <v>695</v>
      </c>
      <c r="C248" s="53" t="s">
        <v>696</v>
      </c>
      <c r="D248" s="56" t="str">
        <f t="shared" si="15"/>
        <v>传统</v>
      </c>
      <c r="E248" s="52" t="s">
        <v>155</v>
      </c>
      <c r="F248" s="53" t="s">
        <v>156</v>
      </c>
      <c r="G248" s="52" t="s">
        <v>703</v>
      </c>
      <c r="H248" s="53" t="s">
        <v>704</v>
      </c>
      <c r="I248" s="56" t="str">
        <f t="shared" si="16"/>
        <v>中国工商银行沈阳新北支行（7112团险和交叉销售）活期存款</v>
      </c>
      <c r="J248" s="56">
        <v>7112</v>
      </c>
      <c r="K248" s="54">
        <v>1000</v>
      </c>
      <c r="L248" t="s">
        <v>828</v>
      </c>
    </row>
    <row r="249" spans="1:12" ht="13.2" x14ac:dyDescent="0.2">
      <c r="A249" s="51" t="s">
        <v>117</v>
      </c>
      <c r="B249" s="52" t="s">
        <v>695</v>
      </c>
      <c r="C249" s="53" t="s">
        <v>696</v>
      </c>
      <c r="D249" s="56" t="str">
        <f t="shared" si="15"/>
        <v>传统</v>
      </c>
      <c r="E249" s="52" t="s">
        <v>219</v>
      </c>
      <c r="F249" s="53" t="s">
        <v>220</v>
      </c>
      <c r="G249" s="52" t="s">
        <v>705</v>
      </c>
      <c r="H249" s="53" t="s">
        <v>706</v>
      </c>
      <c r="I249" s="56" t="str">
        <f t="shared" si="16"/>
        <v>中国农业银行沈阳北站支行(5657农行银保通）活期存款</v>
      </c>
      <c r="J249" s="56">
        <v>5657</v>
      </c>
      <c r="K249" s="54">
        <v>6201000</v>
      </c>
      <c r="L249" t="s">
        <v>829</v>
      </c>
    </row>
    <row r="250" spans="1:12" ht="13.2" x14ac:dyDescent="0.2">
      <c r="A250" s="51" t="s">
        <v>117</v>
      </c>
      <c r="B250" s="52" t="s">
        <v>695</v>
      </c>
      <c r="C250" s="53" t="s">
        <v>696</v>
      </c>
      <c r="D250" s="56" t="str">
        <f t="shared" si="15"/>
        <v>传统</v>
      </c>
      <c r="E250" s="52" t="s">
        <v>235</v>
      </c>
      <c r="F250" s="53" t="s">
        <v>236</v>
      </c>
      <c r="G250" s="52" t="s">
        <v>707</v>
      </c>
      <c r="H250" s="53" t="s">
        <v>708</v>
      </c>
      <c r="I250" s="56" t="str">
        <f t="shared" si="16"/>
        <v>中国银行沈阳分行营业部(4514)活期存款</v>
      </c>
      <c r="J250" s="56" t="str">
        <f t="shared" si="17"/>
        <v>4514</v>
      </c>
      <c r="K250" s="54">
        <v>530842</v>
      </c>
      <c r="L250" t="s">
        <v>830</v>
      </c>
    </row>
    <row r="251" spans="1:12" ht="13.2" x14ac:dyDescent="0.2">
      <c r="A251" s="51" t="s">
        <v>117</v>
      </c>
      <c r="B251" s="52" t="s">
        <v>695</v>
      </c>
      <c r="C251" s="53" t="s">
        <v>696</v>
      </c>
      <c r="D251" s="56" t="str">
        <f t="shared" si="15"/>
        <v>传统</v>
      </c>
      <c r="E251" s="52" t="s">
        <v>303</v>
      </c>
      <c r="F251" s="53" t="s">
        <v>304</v>
      </c>
      <c r="G251" s="52" t="s">
        <v>709</v>
      </c>
      <c r="H251" s="53" t="s">
        <v>847</v>
      </c>
      <c r="I251" s="56" t="str">
        <f t="shared" si="16"/>
        <v>沈阳市苏家屯区农村信用合作联社营业部（3881）活期存款</v>
      </c>
      <c r="J251" s="56" t="str">
        <f t="shared" si="17"/>
        <v>3881</v>
      </c>
      <c r="K251" s="54">
        <v>965433.38</v>
      </c>
      <c r="L251" s="9" t="s">
        <v>848</v>
      </c>
    </row>
    <row r="252" spans="1:12" ht="13.2" x14ac:dyDescent="0.2">
      <c r="A252" s="51" t="s">
        <v>117</v>
      </c>
      <c r="B252" s="52" t="s">
        <v>710</v>
      </c>
      <c r="C252" s="53" t="s">
        <v>711</v>
      </c>
      <c r="D252" s="56" t="str">
        <f t="shared" si="15"/>
        <v>传统</v>
      </c>
      <c r="E252" s="52" t="s">
        <v>155</v>
      </c>
      <c r="F252" s="53" t="s">
        <v>156</v>
      </c>
      <c r="G252" s="52" t="s">
        <v>712</v>
      </c>
      <c r="H252" s="53" t="s">
        <v>713</v>
      </c>
      <c r="I252" s="56" t="str">
        <f t="shared" si="16"/>
        <v>中国工商银行鞍山市广场支行(3994)活期存款</v>
      </c>
      <c r="J252" s="56" t="str">
        <f t="shared" si="17"/>
        <v>3994</v>
      </c>
      <c r="K252" s="54">
        <v>9592.7800000000007</v>
      </c>
      <c r="L252" t="s">
        <v>828</v>
      </c>
    </row>
    <row r="253" spans="1:12" ht="13.2" x14ac:dyDescent="0.2">
      <c r="A253" s="51" t="s">
        <v>117</v>
      </c>
      <c r="B253" s="52" t="s">
        <v>714</v>
      </c>
      <c r="C253" s="53" t="s">
        <v>715</v>
      </c>
      <c r="D253" s="56" t="str">
        <f t="shared" si="15"/>
        <v>传统</v>
      </c>
      <c r="E253" s="52" t="s">
        <v>155</v>
      </c>
      <c r="F253" s="53" t="s">
        <v>156</v>
      </c>
      <c r="G253" s="52" t="s">
        <v>716</v>
      </c>
      <c r="H253" s="53" t="s">
        <v>717</v>
      </c>
      <c r="I253" s="56" t="str">
        <f t="shared" si="16"/>
        <v>中国工商银行股份有限公司营口新华支行(5889)活期存款</v>
      </c>
      <c r="J253" s="56" t="str">
        <f t="shared" si="17"/>
        <v>5889</v>
      </c>
      <c r="K253" s="54">
        <v>1.78</v>
      </c>
      <c r="L253" t="s">
        <v>828</v>
      </c>
    </row>
    <row r="254" spans="1:12" ht="13.2" x14ac:dyDescent="0.2">
      <c r="A254" s="51" t="s">
        <v>117</v>
      </c>
      <c r="B254" s="52" t="s">
        <v>714</v>
      </c>
      <c r="C254" s="53" t="s">
        <v>715</v>
      </c>
      <c r="D254" s="56" t="str">
        <f t="shared" si="15"/>
        <v>传统</v>
      </c>
      <c r="E254" s="52" t="s">
        <v>155</v>
      </c>
      <c r="F254" s="53" t="s">
        <v>156</v>
      </c>
      <c r="G254" s="52" t="s">
        <v>718</v>
      </c>
      <c r="H254" s="53" t="s">
        <v>719</v>
      </c>
      <c r="I254" s="56" t="str">
        <f t="shared" si="16"/>
        <v>中国工商银行股份有限公司营口新华支行（0362）活期存款</v>
      </c>
      <c r="J254" s="56" t="str">
        <f t="shared" si="17"/>
        <v>0362</v>
      </c>
      <c r="K254" s="54">
        <v>1000</v>
      </c>
      <c r="L254" t="s">
        <v>828</v>
      </c>
    </row>
    <row r="255" spans="1:12" ht="13.2" x14ac:dyDescent="0.2">
      <c r="A255" s="51" t="s">
        <v>117</v>
      </c>
      <c r="B255" s="52" t="s">
        <v>720</v>
      </c>
      <c r="C255" s="53" t="s">
        <v>721</v>
      </c>
      <c r="D255" s="56" t="str">
        <f t="shared" si="15"/>
        <v>传统</v>
      </c>
      <c r="E255" s="52" t="s">
        <v>155</v>
      </c>
      <c r="F255" s="53" t="s">
        <v>156</v>
      </c>
      <c r="G255" s="52" t="s">
        <v>722</v>
      </c>
      <c r="H255" s="53" t="s">
        <v>723</v>
      </c>
      <c r="I255" s="56" t="str">
        <f t="shared" si="16"/>
        <v>中国工商银行抚顺市分行中央路支行（9940）活期存款</v>
      </c>
      <c r="J255" s="56" t="str">
        <f t="shared" si="17"/>
        <v>9940</v>
      </c>
      <c r="K255" s="54">
        <v>1009.31</v>
      </c>
      <c r="L255" t="s">
        <v>828</v>
      </c>
    </row>
    <row r="256" spans="1:12" ht="13.2" x14ac:dyDescent="0.2">
      <c r="A256" s="51" t="s">
        <v>117</v>
      </c>
      <c r="B256" s="52" t="s">
        <v>724</v>
      </c>
      <c r="C256" s="53" t="s">
        <v>725</v>
      </c>
      <c r="D256" s="56" t="str">
        <f t="shared" si="15"/>
        <v>传统</v>
      </c>
      <c r="E256" s="52" t="s">
        <v>155</v>
      </c>
      <c r="F256" s="53" t="s">
        <v>156</v>
      </c>
      <c r="G256" s="52" t="s">
        <v>726</v>
      </c>
      <c r="H256" s="53" t="s">
        <v>727</v>
      </c>
      <c r="I256" s="56" t="str">
        <f t="shared" si="16"/>
        <v>中国工商银行股份有限公司盘锦城建支行(2123)活期存款</v>
      </c>
      <c r="J256" s="56" t="str">
        <f t="shared" si="17"/>
        <v>2123</v>
      </c>
      <c r="K256" s="54">
        <v>368.16</v>
      </c>
      <c r="L256" t="s">
        <v>828</v>
      </c>
    </row>
    <row r="257" spans="1:12" ht="13.2" x14ac:dyDescent="0.2">
      <c r="A257" s="51" t="s">
        <v>117</v>
      </c>
      <c r="B257" s="52" t="s">
        <v>728</v>
      </c>
      <c r="C257" s="53" t="s">
        <v>729</v>
      </c>
      <c r="D257" s="56" t="str">
        <f t="shared" si="15"/>
        <v>传统</v>
      </c>
      <c r="E257" s="52" t="s">
        <v>155</v>
      </c>
      <c r="F257" s="53" t="s">
        <v>156</v>
      </c>
      <c r="G257" s="52" t="s">
        <v>730</v>
      </c>
      <c r="H257" s="53" t="s">
        <v>731</v>
      </c>
      <c r="I257" s="56" t="str">
        <f t="shared" si="16"/>
        <v>中国工商银行丹东振兴支行(2643)活期存款</v>
      </c>
      <c r="J257" s="56" t="str">
        <f t="shared" si="17"/>
        <v>2643</v>
      </c>
      <c r="K257" s="54">
        <v>1514.77</v>
      </c>
      <c r="L257" t="s">
        <v>828</v>
      </c>
    </row>
    <row r="258" spans="1:12" ht="13.2" x14ac:dyDescent="0.2">
      <c r="A258" s="51" t="s">
        <v>117</v>
      </c>
      <c r="B258" s="52" t="s">
        <v>732</v>
      </c>
      <c r="C258" s="53" t="s">
        <v>733</v>
      </c>
      <c r="D258" s="56" t="str">
        <f t="shared" si="15"/>
        <v>传统</v>
      </c>
      <c r="E258" s="52" t="s">
        <v>120</v>
      </c>
      <c r="F258" s="53" t="s">
        <v>121</v>
      </c>
      <c r="G258" s="52" t="s">
        <v>734</v>
      </c>
      <c r="H258" s="53" t="s">
        <v>735</v>
      </c>
      <c r="I258" s="56" t="str">
        <f t="shared" si="16"/>
        <v>招商银行深圳分行百花支行(0608)活期存款</v>
      </c>
      <c r="J258" s="56" t="str">
        <f t="shared" si="17"/>
        <v>0608</v>
      </c>
      <c r="K258" s="54">
        <v>902</v>
      </c>
      <c r="L258" t="s">
        <v>825</v>
      </c>
    </row>
    <row r="259" spans="1:12" ht="13.2" x14ac:dyDescent="0.2">
      <c r="A259" s="51" t="s">
        <v>117</v>
      </c>
      <c r="B259" s="52" t="s">
        <v>732</v>
      </c>
      <c r="C259" s="53" t="s">
        <v>733</v>
      </c>
      <c r="D259" s="56" t="str">
        <f t="shared" ref="D259:D293" si="19">IF(MID(C259,LEN(C259)-3,2) ="万能","万能","传统")</f>
        <v>传统</v>
      </c>
      <c r="E259" s="52" t="s">
        <v>133</v>
      </c>
      <c r="F259" s="53" t="s">
        <v>134</v>
      </c>
      <c r="G259" s="52" t="s">
        <v>736</v>
      </c>
      <c r="H259" s="53" t="s">
        <v>737</v>
      </c>
      <c r="I259" s="56" t="str">
        <f t="shared" ref="I259:I293" si="20">H259&amp;"活期存款"</f>
        <v>建行深圳长城支行（3078）活期存款</v>
      </c>
      <c r="J259" s="56" t="str">
        <f t="shared" ref="J259:J293" si="21">MID(H259,LEN(H259)-4,4)</f>
        <v>3078</v>
      </c>
      <c r="K259" s="54">
        <v>11000</v>
      </c>
      <c r="L259" t="s">
        <v>827</v>
      </c>
    </row>
    <row r="260" spans="1:12" ht="13.2" x14ac:dyDescent="0.2">
      <c r="A260" s="51" t="s">
        <v>117</v>
      </c>
      <c r="B260" s="52" t="s">
        <v>732</v>
      </c>
      <c r="C260" s="53" t="s">
        <v>733</v>
      </c>
      <c r="D260" s="56" t="str">
        <f t="shared" si="19"/>
        <v>传统</v>
      </c>
      <c r="E260" s="52" t="s">
        <v>155</v>
      </c>
      <c r="F260" s="53" t="s">
        <v>156</v>
      </c>
      <c r="G260" s="52" t="s">
        <v>738</v>
      </c>
      <c r="H260" s="53" t="s">
        <v>739</v>
      </c>
      <c r="I260" s="56" t="str">
        <f t="shared" si="20"/>
        <v>中国工商银行股份有限公司深圳海王支行(5791)活期存款</v>
      </c>
      <c r="J260" s="56" t="str">
        <f t="shared" si="21"/>
        <v>5791</v>
      </c>
      <c r="K260" s="54">
        <v>58428.12</v>
      </c>
      <c r="L260" t="s">
        <v>828</v>
      </c>
    </row>
    <row r="261" spans="1:12" ht="13.2" x14ac:dyDescent="0.2">
      <c r="A261" s="51" t="s">
        <v>117</v>
      </c>
      <c r="B261" s="52" t="s">
        <v>732</v>
      </c>
      <c r="C261" s="53" t="s">
        <v>733</v>
      </c>
      <c r="D261" s="56" t="str">
        <f t="shared" si="19"/>
        <v>传统</v>
      </c>
      <c r="E261" s="52" t="s">
        <v>155</v>
      </c>
      <c r="F261" s="53" t="s">
        <v>156</v>
      </c>
      <c r="G261" s="52" t="s">
        <v>740</v>
      </c>
      <c r="H261" s="53" t="s">
        <v>741</v>
      </c>
      <c r="I261" s="56" t="str">
        <f t="shared" si="20"/>
        <v>中国工商银行股份有限公司深圳海岸城支行(1484)活期存款</v>
      </c>
      <c r="J261" s="56" t="str">
        <f t="shared" si="21"/>
        <v>1484</v>
      </c>
      <c r="K261" s="54">
        <v>985</v>
      </c>
      <c r="L261" t="s">
        <v>828</v>
      </c>
    </row>
    <row r="262" spans="1:12" ht="13.2" x14ac:dyDescent="0.2">
      <c r="A262" s="51" t="s">
        <v>117</v>
      </c>
      <c r="B262" s="52" t="s">
        <v>732</v>
      </c>
      <c r="C262" s="53" t="s">
        <v>733</v>
      </c>
      <c r="D262" s="56" t="str">
        <f t="shared" si="19"/>
        <v>传统</v>
      </c>
      <c r="E262" s="52" t="s">
        <v>155</v>
      </c>
      <c r="F262" s="53" t="s">
        <v>156</v>
      </c>
      <c r="G262" s="52" t="s">
        <v>742</v>
      </c>
      <c r="H262" s="53" t="s">
        <v>743</v>
      </c>
      <c r="I262" s="56" t="str">
        <f t="shared" si="20"/>
        <v>中国工商银行股份有限公司深圳海岸城支行(1511)活期存款</v>
      </c>
      <c r="J262" s="56" t="str">
        <f t="shared" si="21"/>
        <v>1511</v>
      </c>
      <c r="K262" s="54">
        <v>1389310</v>
      </c>
      <c r="L262" t="s">
        <v>828</v>
      </c>
    </row>
    <row r="263" spans="1:12" ht="13.2" x14ac:dyDescent="0.2">
      <c r="A263" s="51" t="s">
        <v>117</v>
      </c>
      <c r="B263" s="52" t="s">
        <v>732</v>
      </c>
      <c r="C263" s="53" t="s">
        <v>733</v>
      </c>
      <c r="D263" s="56" t="str">
        <f t="shared" si="19"/>
        <v>传统</v>
      </c>
      <c r="E263" s="52" t="s">
        <v>155</v>
      </c>
      <c r="F263" s="53" t="s">
        <v>156</v>
      </c>
      <c r="G263" s="52" t="s">
        <v>744</v>
      </c>
      <c r="H263" s="53" t="s">
        <v>745</v>
      </c>
      <c r="I263" s="56" t="str">
        <f t="shared" si="20"/>
        <v>中国工商银行股份有限公司深圳光明支行（2018）活期存款</v>
      </c>
      <c r="J263" s="56" t="str">
        <f t="shared" si="21"/>
        <v>2018</v>
      </c>
      <c r="K263" s="54">
        <v>941.69</v>
      </c>
      <c r="L263" t="s">
        <v>828</v>
      </c>
    </row>
    <row r="264" spans="1:12" ht="13.2" x14ac:dyDescent="0.2">
      <c r="A264" s="51" t="s">
        <v>117</v>
      </c>
      <c r="B264" s="52" t="s">
        <v>732</v>
      </c>
      <c r="C264" s="53" t="s">
        <v>733</v>
      </c>
      <c r="D264" s="56" t="str">
        <f t="shared" si="19"/>
        <v>传统</v>
      </c>
      <c r="E264" s="52" t="s">
        <v>219</v>
      </c>
      <c r="F264" s="53" t="s">
        <v>220</v>
      </c>
      <c r="G264" s="52" t="s">
        <v>746</v>
      </c>
      <c r="H264" s="53" t="s">
        <v>747</v>
      </c>
      <c r="I264" s="56" t="str">
        <f t="shared" si="20"/>
        <v>农行深圳车公庙支行(5766)活期存款</v>
      </c>
      <c r="J264" s="56" t="str">
        <f t="shared" si="21"/>
        <v>5766</v>
      </c>
      <c r="K264" s="54">
        <v>1000</v>
      </c>
      <c r="L264" t="s">
        <v>829</v>
      </c>
    </row>
    <row r="265" spans="1:12" ht="13.2" x14ac:dyDescent="0.2">
      <c r="A265" s="51" t="s">
        <v>117</v>
      </c>
      <c r="B265" s="52" t="s">
        <v>732</v>
      </c>
      <c r="C265" s="53" t="s">
        <v>733</v>
      </c>
      <c r="D265" s="56" t="str">
        <f t="shared" si="19"/>
        <v>传统</v>
      </c>
      <c r="E265" s="52" t="s">
        <v>235</v>
      </c>
      <c r="F265" s="53" t="s">
        <v>236</v>
      </c>
      <c r="G265" s="52" t="s">
        <v>748</v>
      </c>
      <c r="H265" s="53" t="s">
        <v>749</v>
      </c>
      <c r="I265" s="56" t="str">
        <f t="shared" si="20"/>
        <v>中国银行深圳中建大厦支行（4887）活期存款</v>
      </c>
      <c r="J265" s="56" t="str">
        <f t="shared" si="21"/>
        <v>4887</v>
      </c>
      <c r="K265" s="54">
        <v>100905</v>
      </c>
      <c r="L265" t="s">
        <v>830</v>
      </c>
    </row>
    <row r="266" spans="1:12" ht="13.2" x14ac:dyDescent="0.2">
      <c r="A266" s="51" t="s">
        <v>117</v>
      </c>
      <c r="B266" s="52" t="s">
        <v>750</v>
      </c>
      <c r="C266" s="53" t="s">
        <v>751</v>
      </c>
      <c r="D266" s="56" t="str">
        <f t="shared" si="19"/>
        <v>传统</v>
      </c>
      <c r="E266" s="52" t="s">
        <v>133</v>
      </c>
      <c r="F266" s="53" t="s">
        <v>134</v>
      </c>
      <c r="G266" s="52" t="s">
        <v>752</v>
      </c>
      <c r="H266" s="53" t="s">
        <v>753</v>
      </c>
      <c r="I266" s="56" t="str">
        <f t="shared" si="20"/>
        <v>中国建设银行股份有限公司福州城南支行(0193)活期存款</v>
      </c>
      <c r="J266" s="56" t="str">
        <f t="shared" si="21"/>
        <v>0193</v>
      </c>
      <c r="K266" s="54">
        <v>970</v>
      </c>
      <c r="L266" t="s">
        <v>827</v>
      </c>
    </row>
    <row r="267" spans="1:12" ht="13.2" x14ac:dyDescent="0.2">
      <c r="A267" s="51" t="s">
        <v>117</v>
      </c>
      <c r="B267" s="52" t="s">
        <v>750</v>
      </c>
      <c r="C267" s="53" t="s">
        <v>751</v>
      </c>
      <c r="D267" s="56" t="str">
        <f t="shared" si="19"/>
        <v>传统</v>
      </c>
      <c r="E267" s="52" t="s">
        <v>155</v>
      </c>
      <c r="F267" s="53" t="s">
        <v>156</v>
      </c>
      <c r="G267" s="52" t="s">
        <v>754</v>
      </c>
      <c r="H267" s="53" t="s">
        <v>755</v>
      </c>
      <c r="I267" s="56" t="str">
        <f t="shared" si="20"/>
        <v>中国工商银行股份有限公司福州鼓楼支行（0643）活期存款</v>
      </c>
      <c r="J267" s="56" t="str">
        <f t="shared" si="21"/>
        <v>0643</v>
      </c>
      <c r="K267" s="54">
        <v>192357.07</v>
      </c>
      <c r="L267" t="s">
        <v>828</v>
      </c>
    </row>
    <row r="268" spans="1:12" ht="13.2" x14ac:dyDescent="0.2">
      <c r="A268" s="51" t="s">
        <v>117</v>
      </c>
      <c r="B268" s="52" t="s">
        <v>750</v>
      </c>
      <c r="C268" s="53" t="s">
        <v>751</v>
      </c>
      <c r="D268" s="56" t="str">
        <f t="shared" si="19"/>
        <v>传统</v>
      </c>
      <c r="E268" s="52" t="s">
        <v>155</v>
      </c>
      <c r="F268" s="53" t="s">
        <v>156</v>
      </c>
      <c r="G268" s="52" t="s">
        <v>756</v>
      </c>
      <c r="H268" s="53" t="s">
        <v>757</v>
      </c>
      <c r="I268" s="56" t="str">
        <f t="shared" si="20"/>
        <v>中国工商银行股份有限公司福州金山支行(0983)活期存款</v>
      </c>
      <c r="J268" s="56" t="str">
        <f t="shared" si="21"/>
        <v>0983</v>
      </c>
      <c r="K268" s="54">
        <v>985</v>
      </c>
      <c r="L268" t="s">
        <v>828</v>
      </c>
    </row>
    <row r="269" spans="1:12" ht="13.2" x14ac:dyDescent="0.2">
      <c r="A269" s="51" t="s">
        <v>117</v>
      </c>
      <c r="B269" s="52" t="s">
        <v>750</v>
      </c>
      <c r="C269" s="53" t="s">
        <v>751</v>
      </c>
      <c r="D269" s="56" t="str">
        <f t="shared" si="19"/>
        <v>传统</v>
      </c>
      <c r="E269" s="52" t="s">
        <v>235</v>
      </c>
      <c r="F269" s="53" t="s">
        <v>236</v>
      </c>
      <c r="G269" s="52" t="s">
        <v>758</v>
      </c>
      <c r="H269" s="53" t="s">
        <v>759</v>
      </c>
      <c r="I269" s="56" t="str">
        <f t="shared" si="20"/>
        <v>中国银行股份有限公司福建省分公司(0631)活期存款</v>
      </c>
      <c r="J269" s="56" t="str">
        <f t="shared" si="21"/>
        <v>0631</v>
      </c>
      <c r="K269" s="54">
        <v>10455</v>
      </c>
      <c r="L269" t="s">
        <v>830</v>
      </c>
    </row>
    <row r="270" spans="1:12" ht="13.2" x14ac:dyDescent="0.2">
      <c r="A270" s="51" t="s">
        <v>117</v>
      </c>
      <c r="B270" s="52" t="s">
        <v>750</v>
      </c>
      <c r="C270" s="53" t="s">
        <v>751</v>
      </c>
      <c r="D270" s="56" t="str">
        <f t="shared" si="19"/>
        <v>传统</v>
      </c>
      <c r="E270" s="52" t="s">
        <v>303</v>
      </c>
      <c r="F270" s="53" t="s">
        <v>304</v>
      </c>
      <c r="G270" s="52" t="s">
        <v>760</v>
      </c>
      <c r="H270" s="53" t="s">
        <v>761</v>
      </c>
      <c r="I270" s="56" t="str">
        <f t="shared" si="20"/>
        <v>福建海峡银行福州东大支行(0001)活期存款</v>
      </c>
      <c r="J270" s="56" t="str">
        <f t="shared" si="21"/>
        <v>0001</v>
      </c>
      <c r="K270" s="54">
        <v>63.67</v>
      </c>
      <c r="L270" s="9" t="str">
        <f>LEFT(H270,FIND("行",H270)-2)&amp;"银行股份有限公司"</f>
        <v>福建海峡银行股份有限公司</v>
      </c>
    </row>
    <row r="271" spans="1:12" ht="13.2" x14ac:dyDescent="0.2">
      <c r="A271" s="51" t="s">
        <v>117</v>
      </c>
      <c r="B271" s="52" t="s">
        <v>762</v>
      </c>
      <c r="C271" s="53" t="s">
        <v>763</v>
      </c>
      <c r="D271" s="56" t="str">
        <f t="shared" si="19"/>
        <v>传统</v>
      </c>
      <c r="E271" s="52" t="s">
        <v>133</v>
      </c>
      <c r="F271" s="53" t="s">
        <v>134</v>
      </c>
      <c r="G271" s="52" t="s">
        <v>764</v>
      </c>
      <c r="H271" s="53" t="s">
        <v>765</v>
      </c>
      <c r="I271" s="56" t="str">
        <f t="shared" si="20"/>
        <v>中国建设银行股份有限公司泉州分行(0571)活期存款</v>
      </c>
      <c r="J271" s="56" t="str">
        <f t="shared" si="21"/>
        <v>0571</v>
      </c>
      <c r="K271" s="54">
        <v>1862.44</v>
      </c>
      <c r="L271" t="s">
        <v>827</v>
      </c>
    </row>
    <row r="272" spans="1:12" ht="13.2" x14ac:dyDescent="0.2">
      <c r="A272" s="51" t="s">
        <v>117</v>
      </c>
      <c r="B272" s="52" t="s">
        <v>766</v>
      </c>
      <c r="C272" s="53" t="s">
        <v>767</v>
      </c>
      <c r="D272" s="56" t="str">
        <f t="shared" si="19"/>
        <v>传统</v>
      </c>
      <c r="E272" s="52" t="s">
        <v>133</v>
      </c>
      <c r="F272" s="53" t="s">
        <v>134</v>
      </c>
      <c r="G272" s="52" t="s">
        <v>768</v>
      </c>
      <c r="H272" s="53" t="s">
        <v>769</v>
      </c>
      <c r="I272" s="56" t="str">
        <f t="shared" si="20"/>
        <v>中国建设银行合肥城西支行(1293)活期存款</v>
      </c>
      <c r="J272" s="56" t="str">
        <f t="shared" si="21"/>
        <v>1293</v>
      </c>
      <c r="K272" s="54">
        <v>11000</v>
      </c>
      <c r="L272" t="s">
        <v>827</v>
      </c>
    </row>
    <row r="273" spans="1:12" ht="13.2" x14ac:dyDescent="0.2">
      <c r="A273" s="51" t="s">
        <v>117</v>
      </c>
      <c r="B273" s="52" t="s">
        <v>766</v>
      </c>
      <c r="C273" s="53" t="s">
        <v>767</v>
      </c>
      <c r="D273" s="56" t="str">
        <f t="shared" si="19"/>
        <v>传统</v>
      </c>
      <c r="E273" s="52" t="s">
        <v>155</v>
      </c>
      <c r="F273" s="53" t="s">
        <v>156</v>
      </c>
      <c r="G273" s="52" t="s">
        <v>770</v>
      </c>
      <c r="H273" s="53" t="s">
        <v>771</v>
      </c>
      <c r="I273" s="56" t="str">
        <f t="shared" si="20"/>
        <v>中国工商银行合肥市四牌楼支行(8726)活期存款</v>
      </c>
      <c r="J273" s="56" t="str">
        <f t="shared" si="21"/>
        <v>8726</v>
      </c>
      <c r="K273" s="54">
        <v>1000</v>
      </c>
      <c r="L273" t="s">
        <v>828</v>
      </c>
    </row>
    <row r="274" spans="1:12" ht="13.2" x14ac:dyDescent="0.2">
      <c r="A274" s="51" t="s">
        <v>117</v>
      </c>
      <c r="B274" s="52" t="s">
        <v>766</v>
      </c>
      <c r="C274" s="53" t="s">
        <v>767</v>
      </c>
      <c r="D274" s="56" t="str">
        <f t="shared" si="19"/>
        <v>传统</v>
      </c>
      <c r="E274" s="52" t="s">
        <v>155</v>
      </c>
      <c r="F274" s="53" t="s">
        <v>156</v>
      </c>
      <c r="G274" s="52" t="s">
        <v>772</v>
      </c>
      <c r="H274" s="53" t="s">
        <v>773</v>
      </c>
      <c r="I274" s="56" t="str">
        <f t="shared" si="20"/>
        <v>中国工商银行股份有限公司合肥五里墩支行(0993)活期存款</v>
      </c>
      <c r="J274" s="56" t="str">
        <f t="shared" si="21"/>
        <v>0993</v>
      </c>
      <c r="K274" s="54">
        <v>595980</v>
      </c>
      <c r="L274" t="s">
        <v>828</v>
      </c>
    </row>
    <row r="275" spans="1:12" ht="13.2" x14ac:dyDescent="0.2">
      <c r="A275" s="51" t="s">
        <v>117</v>
      </c>
      <c r="B275" s="52" t="s">
        <v>766</v>
      </c>
      <c r="C275" s="53" t="s">
        <v>767</v>
      </c>
      <c r="D275" s="56" t="str">
        <f t="shared" si="19"/>
        <v>传统</v>
      </c>
      <c r="E275" s="52" t="s">
        <v>219</v>
      </c>
      <c r="F275" s="53" t="s">
        <v>220</v>
      </c>
      <c r="G275" s="52" t="s">
        <v>774</v>
      </c>
      <c r="H275" s="53" t="s">
        <v>775</v>
      </c>
      <c r="I275" s="56" t="str">
        <f t="shared" si="20"/>
        <v>中国农业银行合肥瑶海万达支行（6318）活期存款</v>
      </c>
      <c r="J275" s="56" t="str">
        <f t="shared" si="21"/>
        <v>6318</v>
      </c>
      <c r="K275" s="54">
        <v>1754.67</v>
      </c>
      <c r="L275" t="s">
        <v>829</v>
      </c>
    </row>
    <row r="276" spans="1:12" ht="13.2" x14ac:dyDescent="0.2">
      <c r="A276" s="51" t="s">
        <v>117</v>
      </c>
      <c r="B276" s="52" t="s">
        <v>766</v>
      </c>
      <c r="C276" s="53" t="s">
        <v>767</v>
      </c>
      <c r="D276" s="56" t="str">
        <f t="shared" si="19"/>
        <v>传统</v>
      </c>
      <c r="E276" s="52" t="s">
        <v>219</v>
      </c>
      <c r="F276" s="53" t="s">
        <v>220</v>
      </c>
      <c r="G276" s="52" t="s">
        <v>776</v>
      </c>
      <c r="H276" s="53" t="s">
        <v>777</v>
      </c>
      <c r="I276" s="56" t="str">
        <f t="shared" si="20"/>
        <v>中国农业银行合肥瑶海万达支行(7050)活期存款</v>
      </c>
      <c r="J276" s="56" t="str">
        <f t="shared" si="21"/>
        <v>7050</v>
      </c>
      <c r="K276" s="54">
        <v>291000</v>
      </c>
      <c r="L276" t="s">
        <v>829</v>
      </c>
    </row>
    <row r="277" spans="1:12" ht="13.2" x14ac:dyDescent="0.2">
      <c r="A277" s="51" t="s">
        <v>117</v>
      </c>
      <c r="B277" s="52" t="s">
        <v>766</v>
      </c>
      <c r="C277" s="53" t="s">
        <v>767</v>
      </c>
      <c r="D277" s="56" t="str">
        <f t="shared" si="19"/>
        <v>传统</v>
      </c>
      <c r="E277" s="52" t="s">
        <v>235</v>
      </c>
      <c r="F277" s="53" t="s">
        <v>236</v>
      </c>
      <c r="G277" s="52" t="s">
        <v>778</v>
      </c>
      <c r="H277" s="53" t="s">
        <v>779</v>
      </c>
      <c r="I277" s="56" t="str">
        <f t="shared" si="20"/>
        <v>中国银行合肥市梅山路支行(5288)活期存款</v>
      </c>
      <c r="J277" s="56" t="str">
        <f t="shared" si="21"/>
        <v>5288</v>
      </c>
      <c r="K277" s="54">
        <v>2100781.7999999998</v>
      </c>
      <c r="L277" t="s">
        <v>830</v>
      </c>
    </row>
    <row r="278" spans="1:12" ht="13.2" x14ac:dyDescent="0.2">
      <c r="A278" s="51" t="s">
        <v>117</v>
      </c>
      <c r="B278" s="52" t="s">
        <v>780</v>
      </c>
      <c r="C278" s="53" t="s">
        <v>781</v>
      </c>
      <c r="D278" s="56" t="str">
        <f t="shared" si="19"/>
        <v>传统</v>
      </c>
      <c r="E278" s="52" t="s">
        <v>155</v>
      </c>
      <c r="F278" s="53" t="s">
        <v>156</v>
      </c>
      <c r="G278" s="52" t="s">
        <v>782</v>
      </c>
      <c r="H278" s="53" t="s">
        <v>783</v>
      </c>
      <c r="I278" s="56" t="str">
        <f t="shared" si="20"/>
        <v>中国工商银行股份有限公司宿州汴河支行(0942)活期存款</v>
      </c>
      <c r="J278" s="56" t="str">
        <f t="shared" si="21"/>
        <v>0942</v>
      </c>
      <c r="K278" s="54">
        <v>10636.17</v>
      </c>
      <c r="L278" t="s">
        <v>828</v>
      </c>
    </row>
    <row r="279" spans="1:12" ht="13.2" x14ac:dyDescent="0.2">
      <c r="A279" s="51" t="s">
        <v>117</v>
      </c>
      <c r="B279" s="52" t="s">
        <v>784</v>
      </c>
      <c r="C279" s="53" t="s">
        <v>785</v>
      </c>
      <c r="D279" s="56" t="str">
        <f t="shared" si="19"/>
        <v>传统</v>
      </c>
      <c r="E279" s="52" t="s">
        <v>155</v>
      </c>
      <c r="F279" s="53" t="s">
        <v>156</v>
      </c>
      <c r="G279" s="52" t="s">
        <v>786</v>
      </c>
      <c r="H279" s="53" t="s">
        <v>787</v>
      </c>
      <c r="I279" s="56" t="str">
        <f t="shared" si="20"/>
        <v>中国工商银行股份有限公司滁州丰乐支行(1288)活期存款</v>
      </c>
      <c r="J279" s="56" t="str">
        <f t="shared" si="21"/>
        <v>1288</v>
      </c>
      <c r="K279" s="54">
        <v>21981.17</v>
      </c>
      <c r="L279" t="s">
        <v>828</v>
      </c>
    </row>
    <row r="280" spans="1:12" ht="13.2" x14ac:dyDescent="0.2">
      <c r="A280" s="51" t="s">
        <v>117</v>
      </c>
      <c r="B280" s="52" t="s">
        <v>788</v>
      </c>
      <c r="C280" s="53" t="s">
        <v>789</v>
      </c>
      <c r="D280" s="56" t="str">
        <f t="shared" si="19"/>
        <v>传统</v>
      </c>
      <c r="E280" s="52" t="s">
        <v>155</v>
      </c>
      <c r="F280" s="53" t="s">
        <v>156</v>
      </c>
      <c r="G280" s="52" t="s">
        <v>790</v>
      </c>
      <c r="H280" s="53" t="s">
        <v>791</v>
      </c>
      <c r="I280" s="56" t="str">
        <f t="shared" si="20"/>
        <v>中国工商银行股份有限公司芜湖环城路支行(7507)活期存款</v>
      </c>
      <c r="J280" s="56" t="str">
        <f t="shared" si="21"/>
        <v>7507</v>
      </c>
      <c r="K280" s="54">
        <v>14237.79</v>
      </c>
      <c r="L280" t="s">
        <v>828</v>
      </c>
    </row>
    <row r="281" spans="1:12" ht="13.2" x14ac:dyDescent="0.2">
      <c r="A281" s="51" t="s">
        <v>117</v>
      </c>
      <c r="B281" s="52" t="s">
        <v>792</v>
      </c>
      <c r="C281" s="53" t="s">
        <v>793</v>
      </c>
      <c r="D281" s="56" t="str">
        <f t="shared" si="19"/>
        <v>传统</v>
      </c>
      <c r="E281" s="52" t="s">
        <v>120</v>
      </c>
      <c r="F281" s="53" t="s">
        <v>121</v>
      </c>
      <c r="G281" s="52" t="s">
        <v>794</v>
      </c>
      <c r="H281" s="53" t="s">
        <v>795</v>
      </c>
      <c r="I281" s="56" t="str">
        <f t="shared" si="20"/>
        <v>招商银行股份有限公司哈尔滨爱建支行（0101）活期存款</v>
      </c>
      <c r="J281" s="56" t="str">
        <f t="shared" si="21"/>
        <v>0101</v>
      </c>
      <c r="K281" s="54">
        <v>90700.53</v>
      </c>
      <c r="L281" t="s">
        <v>825</v>
      </c>
    </row>
    <row r="282" spans="1:12" ht="13.2" x14ac:dyDescent="0.2">
      <c r="A282" s="51" t="s">
        <v>117</v>
      </c>
      <c r="B282" s="52" t="s">
        <v>792</v>
      </c>
      <c r="C282" s="53" t="s">
        <v>793</v>
      </c>
      <c r="D282" s="56" t="str">
        <f t="shared" si="19"/>
        <v>传统</v>
      </c>
      <c r="E282" s="52" t="s">
        <v>120</v>
      </c>
      <c r="F282" s="53" t="s">
        <v>121</v>
      </c>
      <c r="G282" s="52" t="s">
        <v>796</v>
      </c>
      <c r="H282" s="53" t="s">
        <v>797</v>
      </c>
      <c r="I282" s="56" t="str">
        <f t="shared" si="20"/>
        <v>招商银行哈尔滨分行黄河路支行(0102)活期存款</v>
      </c>
      <c r="J282" s="56" t="str">
        <f t="shared" si="21"/>
        <v>0102</v>
      </c>
      <c r="K282" s="54">
        <v>1000</v>
      </c>
      <c r="L282" t="s">
        <v>825</v>
      </c>
    </row>
    <row r="283" spans="1:12" ht="13.2" x14ac:dyDescent="0.2">
      <c r="A283" s="51" t="s">
        <v>117</v>
      </c>
      <c r="B283" s="52" t="s">
        <v>792</v>
      </c>
      <c r="C283" s="53" t="s">
        <v>793</v>
      </c>
      <c r="D283" s="56" t="str">
        <f t="shared" si="19"/>
        <v>传统</v>
      </c>
      <c r="E283" s="52" t="s">
        <v>133</v>
      </c>
      <c r="F283" s="53" t="s">
        <v>134</v>
      </c>
      <c r="G283" s="52" t="s">
        <v>798</v>
      </c>
      <c r="H283" s="53" t="s">
        <v>799</v>
      </c>
      <c r="I283" s="56" t="str">
        <f t="shared" si="20"/>
        <v>中国建设银行股份有限公司黑龙江省分行（0043）活期存款</v>
      </c>
      <c r="J283" s="56" t="str">
        <f t="shared" si="21"/>
        <v>0043</v>
      </c>
      <c r="K283" s="54">
        <v>1000</v>
      </c>
      <c r="L283" t="s">
        <v>827</v>
      </c>
    </row>
    <row r="284" spans="1:12" ht="13.2" x14ac:dyDescent="0.2">
      <c r="A284" s="51" t="s">
        <v>117</v>
      </c>
      <c r="B284" s="52" t="s">
        <v>792</v>
      </c>
      <c r="C284" s="53" t="s">
        <v>793</v>
      </c>
      <c r="D284" s="56" t="str">
        <f t="shared" si="19"/>
        <v>传统</v>
      </c>
      <c r="E284" s="52" t="s">
        <v>155</v>
      </c>
      <c r="F284" s="53" t="s">
        <v>156</v>
      </c>
      <c r="G284" s="52" t="s">
        <v>800</v>
      </c>
      <c r="H284" s="53" t="s">
        <v>801</v>
      </c>
      <c r="I284" s="56" t="str">
        <f t="shared" si="20"/>
        <v>工行哈尔滨开发区支行营业室(6932)活期存款</v>
      </c>
      <c r="J284" s="56" t="str">
        <f t="shared" si="21"/>
        <v>6932</v>
      </c>
      <c r="K284" s="54">
        <v>1000</v>
      </c>
      <c r="L284" t="s">
        <v>828</v>
      </c>
    </row>
    <row r="285" spans="1:12" ht="13.2" x14ac:dyDescent="0.2">
      <c r="A285" s="51" t="s">
        <v>117</v>
      </c>
      <c r="B285" s="52" t="s">
        <v>792</v>
      </c>
      <c r="C285" s="53" t="s">
        <v>793</v>
      </c>
      <c r="D285" s="56" t="str">
        <f t="shared" si="19"/>
        <v>传统</v>
      </c>
      <c r="E285" s="52" t="s">
        <v>219</v>
      </c>
      <c r="F285" s="53" t="s">
        <v>220</v>
      </c>
      <c r="G285" s="52" t="s">
        <v>802</v>
      </c>
      <c r="H285" s="53" t="s">
        <v>803</v>
      </c>
      <c r="I285" s="56" t="str">
        <f t="shared" si="20"/>
        <v>农行哈尔滨三和支行（9917）活期存款</v>
      </c>
      <c r="J285" s="56" t="str">
        <f t="shared" si="21"/>
        <v>9917</v>
      </c>
      <c r="K285" s="54">
        <v>21000</v>
      </c>
      <c r="L285" t="s">
        <v>829</v>
      </c>
    </row>
    <row r="286" spans="1:12" ht="13.2" x14ac:dyDescent="0.2">
      <c r="A286" s="51" t="s">
        <v>117</v>
      </c>
      <c r="B286" s="52" t="s">
        <v>792</v>
      </c>
      <c r="C286" s="53" t="s">
        <v>793</v>
      </c>
      <c r="D286" s="56" t="str">
        <f t="shared" si="19"/>
        <v>传统</v>
      </c>
      <c r="E286" s="52" t="s">
        <v>235</v>
      </c>
      <c r="F286" s="53" t="s">
        <v>236</v>
      </c>
      <c r="G286" s="52" t="s">
        <v>804</v>
      </c>
      <c r="H286" s="53" t="s">
        <v>805</v>
      </c>
      <c r="I286" s="56" t="str">
        <f t="shared" si="20"/>
        <v>中国银行黑龙江省分行营业部(0501)活期存款</v>
      </c>
      <c r="J286" s="56" t="str">
        <f t="shared" si="21"/>
        <v>0501</v>
      </c>
      <c r="K286" s="54">
        <v>30875</v>
      </c>
      <c r="L286" t="s">
        <v>830</v>
      </c>
    </row>
    <row r="287" spans="1:12" ht="13.2" x14ac:dyDescent="0.2">
      <c r="A287" s="51" t="s">
        <v>117</v>
      </c>
      <c r="B287" s="52" t="s">
        <v>806</v>
      </c>
      <c r="C287" s="53" t="s">
        <v>807</v>
      </c>
      <c r="D287" s="56" t="str">
        <f t="shared" si="19"/>
        <v>传统</v>
      </c>
      <c r="E287" s="52" t="s">
        <v>155</v>
      </c>
      <c r="F287" s="53" t="s">
        <v>156</v>
      </c>
      <c r="G287" s="52" t="s">
        <v>808</v>
      </c>
      <c r="H287" s="53" t="s">
        <v>809</v>
      </c>
      <c r="I287" s="56" t="str">
        <f t="shared" si="20"/>
        <v>中国工商银行股份有限公司大庆市分行通达支行（2831）活期存款</v>
      </c>
      <c r="J287" s="56" t="str">
        <f t="shared" si="21"/>
        <v>2831</v>
      </c>
      <c r="K287" s="54">
        <v>468.12</v>
      </c>
      <c r="L287" t="s">
        <v>828</v>
      </c>
    </row>
    <row r="288" spans="1:12" ht="13.2" x14ac:dyDescent="0.2">
      <c r="A288" s="51" t="s">
        <v>117</v>
      </c>
      <c r="B288" s="52" t="s">
        <v>810</v>
      </c>
      <c r="C288" s="53" t="s">
        <v>811</v>
      </c>
      <c r="D288" s="56" t="str">
        <f t="shared" si="19"/>
        <v>传统</v>
      </c>
      <c r="E288" s="52" t="s">
        <v>133</v>
      </c>
      <c r="F288" s="53" t="s">
        <v>134</v>
      </c>
      <c r="G288" s="52" t="s">
        <v>812</v>
      </c>
      <c r="H288" s="53" t="s">
        <v>813</v>
      </c>
      <c r="I288" s="56" t="str">
        <f t="shared" si="20"/>
        <v>中国建设银行股份有限公司西安长安路支行（0340）活期存款</v>
      </c>
      <c r="J288" s="56" t="str">
        <f t="shared" si="21"/>
        <v>0340</v>
      </c>
      <c r="K288" s="54">
        <v>40.659999999999997</v>
      </c>
      <c r="L288" t="s">
        <v>827</v>
      </c>
    </row>
    <row r="289" spans="1:12" ht="13.2" x14ac:dyDescent="0.2">
      <c r="A289" s="51" t="s">
        <v>117</v>
      </c>
      <c r="B289" s="52" t="s">
        <v>810</v>
      </c>
      <c r="C289" s="53" t="s">
        <v>811</v>
      </c>
      <c r="D289" s="56" t="str">
        <f t="shared" si="19"/>
        <v>传统</v>
      </c>
      <c r="E289" s="52" t="s">
        <v>155</v>
      </c>
      <c r="F289" s="53" t="s">
        <v>156</v>
      </c>
      <c r="G289" s="52" t="s">
        <v>814</v>
      </c>
      <c r="H289" s="53" t="s">
        <v>815</v>
      </c>
      <c r="I289" s="56" t="str">
        <f t="shared" si="20"/>
        <v>中国工商银行股份有限公司西安电子工业区支行（8166）活期存款</v>
      </c>
      <c r="J289" s="56" t="str">
        <f t="shared" si="21"/>
        <v>8166</v>
      </c>
      <c r="K289" s="54">
        <v>2403.2800000000002</v>
      </c>
      <c r="L289" t="s">
        <v>828</v>
      </c>
    </row>
    <row r="290" spans="1:12" ht="13.2" x14ac:dyDescent="0.2">
      <c r="A290" s="51" t="s">
        <v>117</v>
      </c>
      <c r="B290" s="52" t="s">
        <v>810</v>
      </c>
      <c r="C290" s="53" t="s">
        <v>811</v>
      </c>
      <c r="D290" s="56" t="str">
        <f t="shared" si="19"/>
        <v>传统</v>
      </c>
      <c r="E290" s="52" t="s">
        <v>155</v>
      </c>
      <c r="F290" s="53" t="s">
        <v>156</v>
      </c>
      <c r="G290" s="52" t="s">
        <v>816</v>
      </c>
      <c r="H290" s="53" t="s">
        <v>817</v>
      </c>
      <c r="I290" s="56" t="str">
        <f t="shared" si="20"/>
        <v>中国工商银行股份有限公司西安曲江新区新开门支行(9278)活期存款</v>
      </c>
      <c r="J290" s="56" t="str">
        <f t="shared" si="21"/>
        <v>9278</v>
      </c>
      <c r="K290" s="54">
        <v>1000</v>
      </c>
      <c r="L290" t="s">
        <v>828</v>
      </c>
    </row>
    <row r="291" spans="1:12" ht="13.2" x14ac:dyDescent="0.2">
      <c r="A291" s="51" t="s">
        <v>117</v>
      </c>
      <c r="B291" s="52" t="s">
        <v>810</v>
      </c>
      <c r="C291" s="53" t="s">
        <v>811</v>
      </c>
      <c r="D291" s="56" t="str">
        <f t="shared" si="19"/>
        <v>传统</v>
      </c>
      <c r="E291" s="52" t="s">
        <v>183</v>
      </c>
      <c r="F291" s="53" t="s">
        <v>184</v>
      </c>
      <c r="G291" s="52" t="s">
        <v>818</v>
      </c>
      <c r="H291" s="53" t="s">
        <v>819</v>
      </c>
      <c r="I291" s="56" t="str">
        <f t="shared" si="20"/>
        <v>中国民生银行西安高新开发区支行(5945)活期存款</v>
      </c>
      <c r="J291" s="56" t="str">
        <f t="shared" si="21"/>
        <v>5945</v>
      </c>
      <c r="K291" s="54">
        <v>850.25</v>
      </c>
      <c r="L291" t="s">
        <v>832</v>
      </c>
    </row>
    <row r="292" spans="1:12" ht="13.2" x14ac:dyDescent="0.2">
      <c r="A292" s="51" t="s">
        <v>117</v>
      </c>
      <c r="B292" s="52" t="s">
        <v>810</v>
      </c>
      <c r="C292" s="53" t="s">
        <v>811</v>
      </c>
      <c r="D292" s="56" t="str">
        <f t="shared" si="19"/>
        <v>传统</v>
      </c>
      <c r="E292" s="52" t="s">
        <v>219</v>
      </c>
      <c r="F292" s="53" t="s">
        <v>220</v>
      </c>
      <c r="G292" s="52" t="s">
        <v>820</v>
      </c>
      <c r="H292" s="53" t="s">
        <v>821</v>
      </c>
      <c r="I292" s="56" t="str">
        <f t="shared" si="20"/>
        <v>中国农业银行股份有限公司西安高新四路支行(6625)活期存款</v>
      </c>
      <c r="J292" s="56" t="str">
        <f t="shared" si="21"/>
        <v>6625</v>
      </c>
      <c r="K292" s="54">
        <v>1000</v>
      </c>
      <c r="L292" t="s">
        <v>829</v>
      </c>
    </row>
    <row r="293" spans="1:12" ht="13.2" x14ac:dyDescent="0.2">
      <c r="A293" s="51" t="s">
        <v>117</v>
      </c>
      <c r="B293" s="52" t="s">
        <v>810</v>
      </c>
      <c r="C293" s="53" t="s">
        <v>811</v>
      </c>
      <c r="D293" s="56" t="str">
        <f t="shared" si="19"/>
        <v>传统</v>
      </c>
      <c r="E293" s="52" t="s">
        <v>235</v>
      </c>
      <c r="F293" s="53" t="s">
        <v>236</v>
      </c>
      <c r="G293" s="52" t="s">
        <v>822</v>
      </c>
      <c r="H293" s="53" t="s">
        <v>823</v>
      </c>
      <c r="I293" s="56" t="str">
        <f t="shared" si="20"/>
        <v>中国银行西安二环世纪星支行（8568）活期存款</v>
      </c>
      <c r="J293" s="56" t="str">
        <f t="shared" si="21"/>
        <v>8568</v>
      </c>
      <c r="K293" s="54">
        <v>970</v>
      </c>
      <c r="L293" t="s">
        <v>830</v>
      </c>
    </row>
  </sheetData>
  <autoFilter ref="A1:L293" xr:uid="{FBD15C0B-1562-4775-8C0D-725AA43D6676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5C54-9212-45E4-BF5B-45AFEC207E25}">
  <dimension ref="A3:C9"/>
  <sheetViews>
    <sheetView workbookViewId="0">
      <selection activeCell="B7" sqref="B7:C7"/>
    </sheetView>
  </sheetViews>
  <sheetFormatPr defaultRowHeight="11.4" x14ac:dyDescent="0.2"/>
  <cols>
    <col min="1" max="1" width="19.125" bestFit="1" customWidth="1"/>
    <col min="2" max="2" width="23.125" customWidth="1"/>
    <col min="3" max="3" width="18.375" bestFit="1" customWidth="1"/>
  </cols>
  <sheetData>
    <row r="3" spans="1:3" x14ac:dyDescent="0.2">
      <c r="A3" s="44" t="s">
        <v>82</v>
      </c>
      <c r="B3" t="s">
        <v>100</v>
      </c>
      <c r="C3" t="s">
        <v>85</v>
      </c>
    </row>
    <row r="4" spans="1:3" x14ac:dyDescent="0.2">
      <c r="A4" s="45" t="s">
        <v>30</v>
      </c>
      <c r="B4" s="23">
        <v>8870000000</v>
      </c>
      <c r="C4" s="23">
        <v>63497499.910000004</v>
      </c>
    </row>
    <row r="5" spans="1:3" x14ac:dyDescent="0.2">
      <c r="A5" s="45" t="s">
        <v>32</v>
      </c>
      <c r="B5" s="23">
        <v>1780000000</v>
      </c>
      <c r="C5" s="23">
        <v>106921917.43000001</v>
      </c>
    </row>
    <row r="6" spans="1:3" x14ac:dyDescent="0.2">
      <c r="A6" s="45" t="s">
        <v>75</v>
      </c>
      <c r="B6" s="23">
        <v>1709344722.4000001</v>
      </c>
      <c r="C6" s="23">
        <v>43829891.909999996</v>
      </c>
    </row>
    <row r="7" spans="1:3" x14ac:dyDescent="0.2">
      <c r="A7" s="45" t="s">
        <v>78</v>
      </c>
      <c r="B7" s="23">
        <v>5490000000</v>
      </c>
      <c r="C7" s="23">
        <v>51390805.93</v>
      </c>
    </row>
    <row r="8" spans="1:3" x14ac:dyDescent="0.2">
      <c r="A8" s="45" t="s">
        <v>99</v>
      </c>
      <c r="B8" s="23">
        <v>57654050432.957336</v>
      </c>
      <c r="C8" s="23">
        <v>696682137.18000007</v>
      </c>
    </row>
    <row r="9" spans="1:3" x14ac:dyDescent="0.2">
      <c r="A9" s="45" t="s">
        <v>83</v>
      </c>
      <c r="B9" s="23">
        <v>75503395155.35733</v>
      </c>
      <c r="C9" s="23">
        <v>962322252.36000013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定期存款和存出资本保证金应收利息明细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丁玎</dc:creator>
  <cp:lastModifiedBy>phy-h</cp:lastModifiedBy>
  <dcterms:created xsi:type="dcterms:W3CDTF">2022-04-06T00:50:30Z</dcterms:created>
  <dcterms:modified xsi:type="dcterms:W3CDTF">2022-05-24T08:53:52Z</dcterms:modified>
</cp:coreProperties>
</file>