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偿付能力数据库\资产端数据\"/>
    </mc:Choice>
  </mc:AlternateContent>
  <xr:revisionPtr revIDLastSave="0" documentId="13_ncr:1_{BB44A87B-760C-45AF-9029-0045AD030198}" xr6:coauthVersionLast="47" xr6:coauthVersionMax="47" xr10:uidLastSave="{00000000-0000-0000-0000-000000000000}"/>
  <bookViews>
    <workbookView xWindow="-28920" yWindow="-2565" windowWidth="29040" windowHeight="15840" firstSheet="2" activeTab="2" xr2:uid="{F18B3285-5784-4977-8AD2-0CF355A2E1B3}"/>
  </bookViews>
  <sheets>
    <sheet name="Sheet1" sheetId="2" state="hidden" r:id="rId1"/>
    <sheet name="Sheet2" sheetId="3" state="hidden" r:id="rId2"/>
    <sheet name="定期存款和存出资本保证金应收利息明细" sheetId="1" r:id="rId3"/>
    <sheet name="Sheet4" sheetId="5" state="hidden" r:id="rId4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2" hidden="1">定期存款和存出资本保证金应收利息明细!$A$1:$CJ$57</definedName>
    <definedName name="disc_rate">[1]利率风险贴现率!$A$5:$L$44</definedName>
    <definedName name="M_AR_1">#REF!</definedName>
    <definedName name="M_AR_10">'[2]信用风险-交易对手违约风险最低资本'!$Q$18</definedName>
    <definedName name="M_AR_11">'[2]信用风险-交易对手违约风险最低资本'!$Q$19</definedName>
    <definedName name="M_AR_12">'[2]信用风险-交易对手违约风险最低资本'!$Q$20</definedName>
    <definedName name="M_AR_2">#REF!</definedName>
    <definedName name="M_AR_3">#REF!</definedName>
    <definedName name="M_AR_4">#REF!</definedName>
    <definedName name="M_AR_5">#REF!</definedName>
    <definedName name="M_AR_6">#REF!</definedName>
    <definedName name="M_AR_7">#REF!</definedName>
    <definedName name="M_AR_8">#REF!</definedName>
    <definedName name="M_AR_9">#REF!</definedName>
    <definedName name="M_AREA">#REF!</definedName>
    <definedName name="M_CAD_EX">#REF!</definedName>
    <definedName name="M_COMP_CODE">#REF!</definedName>
    <definedName name="M_COMPANY">#REF!</definedName>
    <definedName name="M_COST">#REF!</definedName>
    <definedName name="M_COSTCHG_T1">'[3]（保险公司）非寿险业务保险风险-保费和准备金风险'!$I$5</definedName>
    <definedName name="M_COSTRAT_T1">'[3]（保险公司）非寿险业务保险风险-保费和准备金风险'!$H$5</definedName>
    <definedName name="M_COSTRAT_T2">'[3]（保险公司）非寿险业务保险风险-保费和准备金风险'!$H$6</definedName>
    <definedName name="M_COSTRAT_T3">'[3]（保险公司）非寿险业务保险风险-保费和准备金风险'!$H$7</definedName>
    <definedName name="M_COSTRAT_T4">'[3]（保险公司）非寿险业务保险风险-保费和准备金风险'!$H$8</definedName>
    <definedName name="M_CP">#REF!</definedName>
    <definedName name="M_CURRENCY">#REF!</definedName>
    <definedName name="M_EUR_EX">#REF!</definedName>
    <definedName name="M_EX_K1_1">#REF!</definedName>
    <definedName name="M_EX_K1_2">#REF!</definedName>
    <definedName name="M_EX_K1_3">#REF!</definedName>
    <definedName name="M_EX_RF0">#REF!</definedName>
    <definedName name="M_FARATE">#REF!</definedName>
    <definedName name="M_FUND_AFT">#REF!</definedName>
    <definedName name="M_FUND_PRI">#REF!</definedName>
    <definedName name="M_GBP_EX">#REF!</definedName>
    <definedName name="M_GRADE">#REF!</definedName>
    <definedName name="M_GUARANTEE">#REF!</definedName>
    <definedName name="M_HKD_EX">#REF!</definedName>
    <definedName name="M_JPY_EX">#REF!</definedName>
    <definedName name="M_MKT_EQ_1">#REF!</definedName>
    <definedName name="M_MKT_EQ_10">#REF!</definedName>
    <definedName name="M_MKT_EQ_10.1">#REF!</definedName>
    <definedName name="M_MKT_EQ_10.10">'[4]市场风险-权益价格风险'!$M$48</definedName>
    <definedName name="M_MKT_EQ_10.11">'[4]市场风险-权益价格风险'!$M$49</definedName>
    <definedName name="M_MKT_EQ_10.12">'[4]市场风险-权益价格风险'!$M$50</definedName>
    <definedName name="M_MKT_EQ_10.2">#REF!</definedName>
    <definedName name="M_MKT_EQ_10.3">'[2]市场风险-权益价格风险'!$K$41</definedName>
    <definedName name="M_MKT_EQ_10.4">'[2]市场风险-权益价格风险'!$K$42</definedName>
    <definedName name="M_MKT_EQ_10.5">'[2]市场风险-权益价格风险'!$K$43</definedName>
    <definedName name="M_MKT_EQ_10.6">'[2]市场风险-权益价格风险'!$K$44</definedName>
    <definedName name="M_MKT_EQ_10.7">'[2]市场风险-权益价格风险'!$K$45</definedName>
    <definedName name="M_MKT_EQ_10.8">'[4]市场风险-权益价格风险'!$M$46</definedName>
    <definedName name="M_MKT_EQ_10.9">'[4]市场风险-权益价格风险'!$M$47</definedName>
    <definedName name="M_MKT_EQ_2">#REF!</definedName>
    <definedName name="M_MKT_EQ_3">#REF!</definedName>
    <definedName name="M_MKT_EQ_3.1">#REF!</definedName>
    <definedName name="M_MKT_EQ_3.1.1">#REF!</definedName>
    <definedName name="M_MKT_EQ_3.1.2">#REF!</definedName>
    <definedName name="M_MKT_EQ_3.1.3">#REF!</definedName>
    <definedName name="M_MKT_EQ_3.2">#REF!</definedName>
    <definedName name="M_MKT_EQ_3.2.1">#REF!</definedName>
    <definedName name="M_MKT_EQ_3.2.2">#REF!</definedName>
    <definedName name="M_MKT_EQ_3.2.3">#REF!</definedName>
    <definedName name="M_MKT_EQ_3.3">#REF!</definedName>
    <definedName name="M_MKT_EQ_3.4">#REF!</definedName>
    <definedName name="M_MKT_EQ_3.4.1">#REF!</definedName>
    <definedName name="M_MKT_EQ_3.4.2">#REF!</definedName>
    <definedName name="M_MKT_EQ_3.4.2_K1">#REF!</definedName>
    <definedName name="M_MKT_EQ_3.4.3">#REF!</definedName>
    <definedName name="M_MKT_EQ_3.4.4">#REF!</definedName>
    <definedName name="M_MKT_EQ_3.4.4_K1">#REF!</definedName>
    <definedName name="M_MKT_EQ_4">#REF!</definedName>
    <definedName name="M_MKT_EQ_5">#REF!</definedName>
    <definedName name="M_MKT_EQ_5.1">#REF!</definedName>
    <definedName name="M_MKT_EQ_5.2">#REF!</definedName>
    <definedName name="M_MKT_EQ_6">#REF!</definedName>
    <definedName name="M_MKT_EQ_6.1">#REF!</definedName>
    <definedName name="M_MKT_EQ_6.2">#REF!</definedName>
    <definedName name="M_MKT_EQ_6.3">#REF!</definedName>
    <definedName name="M_MKT_EQ_6.4">#REF!</definedName>
    <definedName name="M_MKT_EQ_7">#REF!</definedName>
    <definedName name="M_MKT_EQ_8">#REF!</definedName>
    <definedName name="M_MKT_EQ_9.1">#REF!</definedName>
    <definedName name="M_MKT_EQ_9.2">#REF!</definedName>
    <definedName name="M_MKT_EQ_K1AFT">#REF!</definedName>
    <definedName name="M_MKT_EQ_K1PRI">#REF!</definedName>
    <definedName name="M_OWER">#REF!</definedName>
    <definedName name="M_PLEDGE">#REF!</definedName>
    <definedName name="M_PRE_T1">'[3]（保险公司）非寿险业务保险风险-保费和准备金风险'!$F$5</definedName>
    <definedName name="M_PRE_T1_L1AMT">'[3]保费、准备金风险因子'!$B$5</definedName>
    <definedName name="M_PRE_T1_L1RF">'[3]保费、准备金风险因子'!$C$5</definedName>
    <definedName name="M_PRE_T1_L2AMT">'[3]保费、准备金风险因子'!$D$5</definedName>
    <definedName name="M_PRE_T1_L2RF">'[3]保费、准备金风险因子'!$E$5</definedName>
    <definedName name="M_PRE_T1_L3AMT">'[3]保费、准备金风险因子'!$F$5</definedName>
    <definedName name="M_PRE_T1_L3RF">'[3]保费、准备金风险因子'!$G$5</definedName>
    <definedName name="M_PRE_T1_L4AMT">'[3]保费、准备金风险因子'!$H$5</definedName>
    <definedName name="M_PRE_T1_L4RF">'[3]保费、准备金风险因子'!$I$5</definedName>
    <definedName name="M_PRE_T1_L5AMT">'[3]保费、准备金风险因子'!$J$5</definedName>
    <definedName name="M_PRE_T1_L5RF">'[3]保费、准备金风险因子'!$K$5</definedName>
    <definedName name="M_PRE_T1_L6AMT">'[3]保费、准备金风险因子'!$L$5</definedName>
    <definedName name="M_PRE_T1_L6RF">'[3]保费、准备金风险因子'!$M$5</definedName>
    <definedName name="M_PRE_T1_L7AMT">'[3]保费、准备金风险因子'!$N$5</definedName>
    <definedName name="M_PRE_T1_L7RF">'[3]保费、准备金风险因子'!$O$5</definedName>
    <definedName name="M_PRE_T2">'[3]（保险公司）非寿险业务保险风险-保费和准备金风险'!$F$6</definedName>
    <definedName name="M_PRE_T2_L1AMT">'[3]保费、准备金风险因子'!$B$6</definedName>
    <definedName name="M_PRE_T2_L1RF">'[3]保费、准备金风险因子'!$C$6</definedName>
    <definedName name="M_PRE_T2_L2AMT">'[3]保费、准备金风险因子'!$D$6</definedName>
    <definedName name="M_PRE_T2_L2RF">'[3]保费、准备金风险因子'!$E$6</definedName>
    <definedName name="M_PRE_T2_L3AMT">'[3]保费、准备金风险因子'!$F$6</definedName>
    <definedName name="M_PRE_T2_L3RF">'[3]保费、准备金风险因子'!$G$6</definedName>
    <definedName name="M_PRE_T2_L4AMT">'[3]保费、准备金风险因子'!$H$6</definedName>
    <definedName name="M_PRE_T2_L4RF">'[3]保费、准备金风险因子'!$I$6</definedName>
    <definedName name="M_PRE_T2_L5AMT">'[3]保费、准备金风险因子'!$J$6</definedName>
    <definedName name="M_PRE_T2_L5RF">'[3]保费、准备金风险因子'!$K$6</definedName>
    <definedName name="M_PRE_T2_L6AMT">'[3]保费、准备金风险因子'!$L$6</definedName>
    <definedName name="M_PRE_T2_L6RF">'[3]保费、准备金风险因子'!$M$6</definedName>
    <definedName name="M_PRE_T3">'[3]（保险公司）非寿险业务保险风险-保费和准备金风险'!$F$7</definedName>
    <definedName name="M_PRE_T3_L1AMT">'[3]保费、准备金风险因子'!$B$7</definedName>
    <definedName name="M_PRE_T3_L1RF">'[3]保费、准备金风险因子'!$C$7</definedName>
    <definedName name="M_PRE_T3_L2AMT">'[3]保费、准备金风险因子'!$D$7</definedName>
    <definedName name="M_PRE_T3_L2RF">'[3]保费、准备金风险因子'!$E$7</definedName>
    <definedName name="M_PRE_T3_L3AMT">'[3]保费、准备金风险因子'!$F$7</definedName>
    <definedName name="M_PRE_T3_L3RF">'[3]保费、准备金风险因子'!$G$7</definedName>
    <definedName name="M_PRE_T3_L4AMT">'[3]保费、准备金风险因子'!$H$7</definedName>
    <definedName name="M_PRE_T3_L4RF">'[3]保费、准备金风险因子'!$I$7</definedName>
    <definedName name="M_PRE_T3_L5AMT">'[3]保费、准备金风险因子'!$J$7</definedName>
    <definedName name="M_PRE_T3_L5RF">'[3]保费、准备金风险因子'!$K$7</definedName>
    <definedName name="M_PRE_T4">'[3]（保险公司）非寿险业务保险风险-保费和准备金风险'!$F$8</definedName>
    <definedName name="M_PRE_T4_L1AMT">'[3]保费、准备金风险因子'!$B$8</definedName>
    <definedName name="M_PRE_T4_L1RF">'[3]保费、准备金风险因子'!$C$8</definedName>
    <definedName name="M_PRE_T4_L2AMT">'[3]保费、准备金风险因子'!$D$8</definedName>
    <definedName name="M_PRE_T4_L2RF">'[3]保费、准备金风险因子'!$E$8</definedName>
    <definedName name="M_PRE_T4_L3AMT">'[3]保费、准备金风险因子'!$F$8</definedName>
    <definedName name="M_PRE_T4_L3RF">'[3]保费、准备金风险因子'!$G$8</definedName>
    <definedName name="M_PRE_T4_L4AMT">'[3]保费、准备金风险因子'!$H$8</definedName>
    <definedName name="M_PRE_T4_L4RF">'[3]保费、准备金风险因子'!$I$8</definedName>
    <definedName name="M_PRE_T4_L5AMT">'[3]保费、准备金风险因子'!$J$8</definedName>
    <definedName name="M_PRE_T4_L5RF">'[3]保费、准备金风险因子'!$K$8</definedName>
    <definedName name="M_PRE_T5">'[3]（保险公司）非寿险业务保险风险-保费和准备金风险'!$F$12</definedName>
    <definedName name="M_PRE_T5_L1AMT">'[3]保费、准备金风险因子'!$B$9</definedName>
    <definedName name="M_PRE_T5_L1RF">'[3]保费、准备金风险因子'!$C$9</definedName>
    <definedName name="M_PRE_T5_L2AMT">'[3]保费、准备金风险因子'!$D$9</definedName>
    <definedName name="M_PRE_T5_L2RF">'[3]保费、准备金风险因子'!$E$9</definedName>
    <definedName name="M_PRE_T5_L3AMT">'[3]保费、准备金风险因子'!$F$9</definedName>
    <definedName name="M_PRE_T5_L3RF">'[3]保费、准备金风险因子'!$G$9</definedName>
    <definedName name="M_PRE_T5_L4AMT">'[3]保费、准备金风险因子'!$H$9</definedName>
    <definedName name="M_PRE_T5_L4RF">'[3]保费、准备金风险因子'!$I$9</definedName>
    <definedName name="M_PRE_T5_L5AMT">'[3]保费、准备金风险因子'!$J$9</definedName>
    <definedName name="M_PRE_T5_L5RF">'[3]保费、准备金风险因子'!$K$9</definedName>
    <definedName name="M_PRE_T6">'[3]（保险公司）非寿险业务保险风险-保费和准备金风险'!#REF!</definedName>
    <definedName name="M_PRE_T6_L1AMT">'[3]保费、准备金风险因子'!$B$10</definedName>
    <definedName name="M_PRE_T6_L1RF">'[3]保费、准备金风险因子'!$C$10</definedName>
    <definedName name="M_PRE_T6_L2AMT">'[3]保费、准备金风险因子'!$D$10</definedName>
    <definedName name="M_PRE_T6_L2RF">'[3]保费、准备金风险因子'!$E$10</definedName>
    <definedName name="M_PRE_T6_L3AMT">'[3]保费、准备金风险因子'!$F$10</definedName>
    <definedName name="M_PRE_T6_L3RF">'[3]保费、准备金风险因子'!$G$10</definedName>
    <definedName name="M_PRE_T6_L4AMT">'[3]保费、准备金风险因子'!$H$10</definedName>
    <definedName name="M_PRE_T6_L4RF">'[3]保费、准备金风险因子'!$I$10</definedName>
    <definedName name="M_PRE_T6_L5AMT">'[3]保费、准备金风险因子'!$J$10</definedName>
    <definedName name="M_PRE_T6_L5RF">'[3]保费、准备金风险因子'!$K$10</definedName>
    <definedName name="M_PRE_T7">'[3]（保险公司）非寿险业务保险风险-保费和准备金风险'!#REF!</definedName>
    <definedName name="M_PRE_T7_L1AMT">'[3]保费、准备金风险因子'!$B$11</definedName>
    <definedName name="M_PRE_T7_L1RF">'[3]保费、准备金风险因子'!$C$11</definedName>
    <definedName name="M_PRE_T7_L2AMT">'[3]保费、准备金风险因子'!$D$11</definedName>
    <definedName name="M_PRE_T7_L2RF">'[3]保费、准备金风险因子'!$E$11</definedName>
    <definedName name="M_PRE_T7_L3AMT">'[3]保费、准备金风险因子'!$F$11</definedName>
    <definedName name="M_PRE_T7_L3RF">'[3]保费、准备金风险因子'!$G$11</definedName>
    <definedName name="M_PRE_T7_L4AMT">'[3]保费、准备金风险因子'!$H$11</definedName>
    <definedName name="M_PRE_T7_L4RF">'[3]保费、准备金风险因子'!$I$11</definedName>
    <definedName name="M_PRE_T7_L5AMT">'[3]保费、准备金风险因子'!$J$11</definedName>
    <definedName name="M_PRE_T7_L5RF">'[3]保费、准备金风险因子'!$K$11</definedName>
    <definedName name="M_PRERES">'[3]（保险公司）非寿险业务保险风险-巨灾风险'!#REF!</definedName>
    <definedName name="M_PRERES_CAT">'[3]（保险公司）非寿险业务保险风险-巨灾风险'!#REF!</definedName>
    <definedName name="M_PRESTK_LL">'[2]市场风险-利率风险'!$I$18</definedName>
    <definedName name="M_PRET1K">'[3]保费、准备金风险因子'!$E$49</definedName>
    <definedName name="M_PRET1K1_1">'[3]保费、准备金风险因子'!$C$25</definedName>
    <definedName name="M_PRET1K1_2">'[3]保费、准备金风险因子'!$C$26</definedName>
    <definedName name="M_PRET1K1_3">'[3]保费、准备金风险因子'!$C$27</definedName>
    <definedName name="M_PRET1K1_4">'[3]保费、准备金风险因子'!$C$28</definedName>
    <definedName name="M_PRET1K2_1">'[3]保费、准备金风险因子'!$E$25</definedName>
    <definedName name="M_PRET1K2_2">'[3]保费、准备金风险因子'!$E$26</definedName>
    <definedName name="M_PRET1K2_3">'[3]保费、准备金风险因子'!$E$27</definedName>
    <definedName name="M_PRET1K2_4">'[3]保费、准备金风险因子'!$E$28</definedName>
    <definedName name="M_PRET2K">'[3]保费、准备金风险因子'!$E$50</definedName>
    <definedName name="M_PRET2K1_1">'[3]保费、准备金风险因子'!$C$29</definedName>
    <definedName name="M_PRET2K1_2">'[3]保费、准备金风险因子'!$C$30</definedName>
    <definedName name="M_PRET2K1_3">'[3]保费、准备金风险因子'!$C$31</definedName>
    <definedName name="M_PRET2K1_4">'[3]保费、准备金风险因子'!$C$32</definedName>
    <definedName name="M_PRET3K">'[3]保费、准备金风险因子'!$E$51</definedName>
    <definedName name="M_PRET3K1_1">'[3]保费、准备金风险因子'!$C$33</definedName>
    <definedName name="M_PRET3K1_2">'[3]保费、准备金风险因子'!$C$34</definedName>
    <definedName name="M_PRET3K1_3">'[3]保费、准备金风险因子'!$C$35</definedName>
    <definedName name="M_PRET3K1_4">'[3]保费、准备金风险因子'!$C$36</definedName>
    <definedName name="M_PRET4K">'[3]保费、准备金风险因子'!$E$52</definedName>
    <definedName name="M_PRET4K1_1">'[3]保费、准备金风险因子'!$C$37</definedName>
    <definedName name="M_PRET4K1_2">'[3]保费、准备金风险因子'!$C$38</definedName>
    <definedName name="M_PRET4K1_3">'[3]保费、准备金风险因子'!$C$39</definedName>
    <definedName name="M_PRET4K1_4">'[3]保费、准备金风险因子'!$C$40</definedName>
    <definedName name="M_PRET5K">'[3]保费、准备金风险因子'!$E$53</definedName>
    <definedName name="M_PRET6K">'[3]保费、准备金风险因子'!$E$54</definedName>
    <definedName name="M_PRET7K">'[3]保费、准备金风险因子'!$E$55</definedName>
    <definedName name="M_RAT1_A">'[3]利率风险-利率类金融衍生品-国债期货（符合条件套保）'!$R$7</definedName>
    <definedName name="M_RAT1_B">'[3]利率风险-利率类金融衍生品-国债期货（符合条件套保）'!$R$8</definedName>
    <definedName name="M_RAT2_A">'[3]利率风险-利率类金融衍生品-国债期货（符合条件套保）'!$R$9</definedName>
    <definedName name="M_RAT2_B">'[3]利率风险-利率类金融衍生品-国债期货（符合条件套保）'!$R$10</definedName>
    <definedName name="M_RAT3">'[3]利率风险-利率类金融衍生品-国债期货（符合条件套保）'!$R$11</definedName>
    <definedName name="M_REIS_1">#REF!</definedName>
    <definedName name="M_REIS_2">#REF!</definedName>
    <definedName name="M_REIS_3">#REF!</definedName>
    <definedName name="M_REIS_4">#REF!</definedName>
    <definedName name="M_REIS_5">#REF!</definedName>
    <definedName name="M_REIS_6">#REF!</definedName>
    <definedName name="M_REIS_7">#REF!</definedName>
    <definedName name="M_REIS_8">#REF!</definedName>
    <definedName name="M_REIS_K1_1">#REF!</definedName>
    <definedName name="M_REIS_K1_2">#REF!</definedName>
    <definedName name="M_REQ">#REF!</definedName>
    <definedName name="M_RES_T1">'[3]（保险公司）非寿险业务保险风险-保费和准备金风险'!$G$5</definedName>
    <definedName name="M_RES_T1_L1AMT">'[3]保费、准备金风险因子'!$B$16</definedName>
    <definedName name="M_RES_T1_L1RF">'[3]保费、准备金风险因子'!$C$16</definedName>
    <definedName name="M_RES_T1_L2AMT">'[3]保费、准备金风险因子'!$D$16</definedName>
    <definedName name="M_RES_T1_L2RF">'[3]保费、准备金风险因子'!$E$16</definedName>
    <definedName name="M_RES_T1_L3AMT">'[3]保费、准备金风险因子'!$F$16</definedName>
    <definedName name="M_RES_T1_L3RF">'[3]保费、准备金风险因子'!$G$16</definedName>
    <definedName name="M_RES_T1_L4AMT">'[3]保费、准备金风险因子'!$H$16</definedName>
    <definedName name="M_RES_T1_L4RF">'[3]保费、准备金风险因子'!$I$16</definedName>
    <definedName name="M_RES_T1_L5AMT">'[3]保费、准备金风险因子'!$J$16</definedName>
    <definedName name="M_RES_T1_L5RF">'[3]保费、准备金风险因子'!$K$16</definedName>
    <definedName name="M_RES_T1_L6AMT">'[3]保费、准备金风险因子'!$L$16</definedName>
    <definedName name="M_RES_T1_L6RF">'[3]保费、准备金风险因子'!$M$16</definedName>
    <definedName name="M_RES_T1_L7AMT">'[3]保费、准备金风险因子'!$N$16</definedName>
    <definedName name="M_RES_T1_L7RF">'[3]保费、准备金风险因子'!$O$16</definedName>
    <definedName name="M_RES_T2">'[3]（保险公司）非寿险业务保险风险-保费和准备金风险'!$G$6</definedName>
    <definedName name="M_RES_T2_L1AMT">'[3]保费、准备金风险因子'!$B$17</definedName>
    <definedName name="M_RES_T2_L1RF">'[3]保费、准备金风险因子'!$C$17</definedName>
    <definedName name="M_RES_T2_L2AMT">'[3]保费、准备金风险因子'!$D$17</definedName>
    <definedName name="M_RES_T2_L2RF">'[3]保费、准备金风险因子'!$E$17</definedName>
    <definedName name="M_RES_T2_L3AMT">'[3]保费、准备金风险因子'!$F$17</definedName>
    <definedName name="M_RES_T2_L3RF">'[3]保费、准备金风险因子'!$G$17</definedName>
    <definedName name="M_RES_T2_L4AMT">'[3]保费、准备金风险因子'!$H$17</definedName>
    <definedName name="M_RES_T2_L4RF">'[3]保费、准备金风险因子'!$I$17</definedName>
    <definedName name="M_RES_T2_L5AMT">'[3]保费、准备金风险因子'!$J$17</definedName>
    <definedName name="M_RES_T2_L5RF">'[3]保费、准备金风险因子'!$K$17</definedName>
    <definedName name="M_RES_T2_L6AMT">'[3]保费、准备金风险因子'!$L$17</definedName>
    <definedName name="M_RES_T2_L6RF">'[3]保费、准备金风险因子'!$M$17</definedName>
    <definedName name="M_RES_T3">'[3]（保险公司）非寿险业务保险风险-保费和准备金风险'!$G$7</definedName>
    <definedName name="M_RES_T3_L1AMT">'[3]保费、准备金风险因子'!$B$18</definedName>
    <definedName name="M_RES_T3_L1RF">'[3]保费、准备金风险因子'!$C$18</definedName>
    <definedName name="M_RES_T3_L2AMT">'[3]保费、准备金风险因子'!$D$18</definedName>
    <definedName name="M_RES_T3_L2RF">'[3]保费、准备金风险因子'!$E$18</definedName>
    <definedName name="M_RES_T3_L3AMT">'[3]保费、准备金风险因子'!$F$18</definedName>
    <definedName name="M_RES_T3_L3RF">'[3]保费、准备金风险因子'!$G$18</definedName>
    <definedName name="M_RES_T3_L4AMT">'[3]保费、准备金风险因子'!$H$18</definedName>
    <definedName name="M_RES_T3_L4RF">'[3]保费、准备金风险因子'!$I$18</definedName>
    <definedName name="M_RES_T3_L5AMT">'[3]保费、准备金风险因子'!$J$18</definedName>
    <definedName name="M_RES_T3_L5RF">'[3]保费、准备金风险因子'!$K$18</definedName>
    <definedName name="M_RES_T4">'[3]（保险公司）非寿险业务保险风险-保费和准备金风险'!$G$8</definedName>
    <definedName name="M_RES_T4_L1AMT">'[3]保费、准备金风险因子'!$B$19</definedName>
    <definedName name="M_RES_T4_L1RF">'[3]保费、准备金风险因子'!$C$19</definedName>
    <definedName name="M_RES_T4_L2AMT">'[3]保费、准备金风险因子'!$D$19</definedName>
    <definedName name="M_RES_T4_L2RF">'[3]保费、准备金风险因子'!$E$19</definedName>
    <definedName name="M_RES_T4_L3AMT">'[3]保费、准备金风险因子'!$F$19</definedName>
    <definedName name="M_RES_T4_L3RF">'[3]保费、准备金风险因子'!$G$19</definedName>
    <definedName name="M_RES_T4_L4AMT">'[3]保费、准备金风险因子'!$H$19</definedName>
    <definedName name="M_RES_T4_L4RF">'[3]保费、准备金风险因子'!$I$19</definedName>
    <definedName name="M_RES_T4_L5AMT">'[3]保费、准备金风险因子'!$J$19</definedName>
    <definedName name="M_RES_T4_L5RF">'[3]保费、准备金风险因子'!$K$19</definedName>
    <definedName name="M_RES_T5">'[3]（保险公司）非寿险业务保险风险-保费和准备金风险'!$G$12</definedName>
    <definedName name="M_RES_T5_L1AMT">'[3]保费、准备金风险因子'!$B$20</definedName>
    <definedName name="M_RES_T5_L1RF">'[3]保费、准备金风险因子'!$C$20</definedName>
    <definedName name="M_RES_T5_L2AMT">'[3]保费、准备金风险因子'!$D$20</definedName>
    <definedName name="M_RES_T5_L2RF">'[3]保费、准备金风险因子'!$E$20</definedName>
    <definedName name="M_RES_T5_L3AMT">'[3]保费、准备金风险因子'!$F$20</definedName>
    <definedName name="M_RES_T5_L3RF">'[3]保费、准备金风险因子'!$G$20</definedName>
    <definedName name="M_RES_T5_L4AMT">'[3]保费、准备金风险因子'!$H$20</definedName>
    <definedName name="M_RES_T5_L4RF">'[3]保费、准备金风险因子'!$I$20</definedName>
    <definedName name="M_RES_T5_L5AMT">'[3]保费、准备金风险因子'!$J$20</definedName>
    <definedName name="M_RES_T5_L5RF">'[3]保费、准备金风险因子'!$K$20</definedName>
    <definedName name="M_RES_T6">'[3]（保险公司）非寿险业务保险风险-保费和准备金风险'!#REF!</definedName>
    <definedName name="M_RES_T6_L1AMT">'[3]保费、准备金风险因子'!$B$21</definedName>
    <definedName name="M_RES_T6_L1RF">'[3]保费、准备金风险因子'!$C$21</definedName>
    <definedName name="M_RES_T6_L2AMT">'[3]保费、准备金风险因子'!$D$21</definedName>
    <definedName name="M_RES_T6_L2RF">'[3]保费、准备金风险因子'!$E$21</definedName>
    <definedName name="M_RES_T6_L3AMT">'[3]保费、准备金风险因子'!$F$21</definedName>
    <definedName name="M_RES_T6_L3RF">'[3]保费、准备金风险因子'!$G$21</definedName>
    <definedName name="M_RES_T6_L4AMT">'[3]保费、准备金风险因子'!$H$21</definedName>
    <definedName name="M_RES_T6_L4RF">'[3]保费、准备金风险因子'!$I$21</definedName>
    <definedName name="M_RES_T6_L5AMT">'[3]保费、准备金风险因子'!$J$21</definedName>
    <definedName name="M_RES_T6_L5RF">'[3]保费、准备金风险因子'!$K$21</definedName>
    <definedName name="M_RES_T7">'[3]（保险公司）非寿险业务保险风险-保费和准备金风险'!#REF!</definedName>
    <definedName name="M_RES_T7_L1AMT">'[3]保费、准备金风险因子'!$B$22</definedName>
    <definedName name="M_RES_T7_L1RF">'[3]保费、准备金风险因子'!$C$22</definedName>
    <definedName name="M_RES_T7_L2AMT">'[3]保费、准备金风险因子'!$D$22</definedName>
    <definedName name="M_RES_T7_L2RF">'[3]保费、准备金风险因子'!$E$22</definedName>
    <definedName name="M_RES_T7_L3AMT">'[3]保费、准备金风险因子'!$F$22</definedName>
    <definedName name="M_RES_T7_L3RF">'[3]保费、准备金风险因子'!$G$22</definedName>
    <definedName name="M_RES_T7_L4AMT">'[3]保费、准备金风险因子'!$H$22</definedName>
    <definedName name="M_RES_T7_L4RF">'[3]保费、准备金风险因子'!$I$22</definedName>
    <definedName name="M_RES_T7_L5AMT">'[3]保费、准备金风险因子'!$J$22</definedName>
    <definedName name="M_RES_T7_L5RF">'[3]保费、准备金风险因子'!$K$22</definedName>
    <definedName name="M_RESRAT_T1">'[3]（保险公司）非寿险业务保险风险-保费和准备金风险'!$J$5</definedName>
    <definedName name="M_RESRAT_T2">'[3]（保险公司）非寿险业务保险风险-保费和准备金风险'!$J$6</definedName>
    <definedName name="M_RESRAT_T3">'[3]（保险公司）非寿险业务保险风险-保费和准备金风险'!$J$7</definedName>
    <definedName name="M_RESRAT_T4">'[3]（保险公司）非寿险业务保险风险-保费和准备金风险'!$J$8</definedName>
    <definedName name="M_RESRAT_T6">'[3]（保险公司）非寿险业务保险风险-保费和准备金风险'!#REF!</definedName>
    <definedName name="M_RESRAT_T7">'[3]（保险公司）非寿险业务保险风险-保费和准备金风险'!#REF!</definedName>
    <definedName name="M_REST1K">'[3]保费、准备金风险因子'!$E$59</definedName>
    <definedName name="M_REST1K1_1">'[3]保费、准备金风险因子'!$K$25</definedName>
    <definedName name="M_REST1K1_2">'[3]保费、准备金风险因子'!$K$26</definedName>
    <definedName name="M_REST1K1_3">'[3]保费、准备金风险因子'!$K$27</definedName>
    <definedName name="M_REST2K">'[3]保费、准备金风险因子'!$E$60</definedName>
    <definedName name="M_REST2K1_1">'[3]保费、准备金风险因子'!$K$28</definedName>
    <definedName name="M_REST2K1_2">'[3]保费、准备金风险因子'!$K$29</definedName>
    <definedName name="M_REST2K1_3">'[3]保费、准备金风险因子'!$K$30</definedName>
    <definedName name="M_REST3K">'[3]保费、准备金风险因子'!$E$61</definedName>
    <definedName name="M_REST3K1_1">'[3]保费、准备金风险因子'!$K$31</definedName>
    <definedName name="M_REST3K1_2">'[3]保费、准备金风险因子'!$K$32</definedName>
    <definedName name="M_REST3K1_3">'[3]保费、准备金风险因子'!$K$33</definedName>
    <definedName name="M_REST4K">'[3]保费、准备金风险因子'!$E$62</definedName>
    <definedName name="M_REST4K1_1">'[3]保费、准备金风险因子'!$K$34</definedName>
    <definedName name="M_REST4K1_2">'[3]保费、准备金风险因子'!$K$35</definedName>
    <definedName name="M_REST4K1_3">'[3]保费、准备金风险因子'!$K$36</definedName>
    <definedName name="M_REST5K">'[3]保费、准备金风险因子'!$E$63</definedName>
    <definedName name="M_REST6K">'[3]保费、准备金风险因子'!$E$64</definedName>
    <definedName name="M_REST7K">'[3]保费、准备金风险因子'!$E$65</definedName>
    <definedName name="M_USD_EX">#REF!</definedName>
    <definedName name="M_WY_XT_K11">#REF!</definedName>
    <definedName name="M_WY_XT_K12">#REF!</definedName>
    <definedName name="M_YEARGRD">#REF!</definedName>
    <definedName name="unit">#REF!</definedName>
  </definedNames>
  <calcPr calcId="181029" refMode="R1C1"/>
  <pivotCaches>
    <pivotCache cacheId="27" r:id="rId9"/>
    <pivotCache cacheId="28" r:id="rId10"/>
    <pivotCache cacheId="29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4" i="1" l="1"/>
  <c r="AH3" i="1"/>
  <c r="K61" i="1" l="1"/>
  <c r="K63" i="1" s="1"/>
  <c r="I61" i="1" l="1"/>
  <c r="I63" i="1" s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C67" i="1"/>
  <c r="CD67" i="1"/>
  <c r="CE67" i="1"/>
  <c r="CF67" i="1"/>
  <c r="CG67" i="1"/>
  <c r="CH67" i="1"/>
  <c r="CI67" i="1"/>
  <c r="CJ67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C66" i="1"/>
  <c r="CD66" i="1"/>
  <c r="CE66" i="1"/>
  <c r="CF66" i="1"/>
  <c r="CG66" i="1"/>
  <c r="CH66" i="1"/>
  <c r="CI66" i="1"/>
  <c r="CJ66" i="1"/>
  <c r="AJ57" i="1"/>
  <c r="Y57" i="1" s="1"/>
  <c r="AJ56" i="1"/>
  <c r="Y56" i="1" s="1"/>
  <c r="AJ55" i="1"/>
  <c r="Y55" i="1" s="1"/>
  <c r="AJ54" i="1"/>
  <c r="Y54" i="1" s="1"/>
  <c r="AJ53" i="1"/>
  <c r="Y53" i="1" s="1"/>
  <c r="AG52" i="1"/>
  <c r="Y52" i="1" s="1"/>
  <c r="AG51" i="1"/>
  <c r="AG50" i="1"/>
  <c r="W2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CA68" i="1" l="1"/>
  <c r="BU68" i="1"/>
  <c r="CI68" i="1"/>
  <c r="CF68" i="1"/>
  <c r="CH68" i="1"/>
  <c r="CG68" i="1"/>
  <c r="BZ68" i="1"/>
  <c r="BT68" i="1"/>
  <c r="BV68" i="1"/>
  <c r="BP68" i="1"/>
  <c r="CE68" i="1"/>
  <c r="BY68" i="1"/>
  <c r="BS68" i="1"/>
  <c r="CD68" i="1"/>
  <c r="BX68" i="1"/>
  <c r="BR68" i="1"/>
  <c r="CC68" i="1"/>
  <c r="BW68" i="1"/>
  <c r="BQ68" i="1"/>
  <c r="AJ20" i="1"/>
  <c r="AI28" i="1" l="1"/>
  <c r="AI3" i="1"/>
  <c r="Y3" i="1" l="1"/>
  <c r="AH2" i="1"/>
  <c r="Y28" i="1"/>
  <c r="Y50" i="1"/>
  <c r="Y51" i="1"/>
  <c r="W3" i="1"/>
  <c r="W4" i="1"/>
  <c r="W5" i="1"/>
  <c r="W6" i="1"/>
  <c r="W7" i="1"/>
  <c r="W8" i="1"/>
  <c r="W9" i="1"/>
  <c r="Y2" i="1" l="1"/>
  <c r="CB49" i="1"/>
  <c r="BD48" i="1"/>
  <c r="Y48" i="1" s="1"/>
  <c r="AN47" i="1"/>
  <c r="Y47" i="1" s="1"/>
  <c r="AS46" i="1"/>
  <c r="Y46" i="1" s="1"/>
  <c r="AS45" i="1"/>
  <c r="Y45" i="1" s="1"/>
  <c r="AR44" i="1"/>
  <c r="Y44" i="1" s="1"/>
  <c r="J44" i="1"/>
  <c r="J43" i="1"/>
  <c r="AE43" i="1" s="1"/>
  <c r="Y43" i="1" s="1"/>
  <c r="BO42" i="1"/>
  <c r="BN42" i="1"/>
  <c r="BK42" i="1"/>
  <c r="BH42" i="1"/>
  <c r="BE42" i="1"/>
  <c r="BB42" i="1"/>
  <c r="AY42" i="1"/>
  <c r="AV42" i="1"/>
  <c r="AS42" i="1"/>
  <c r="AP42" i="1"/>
  <c r="AM42" i="1"/>
  <c r="AJ42" i="1"/>
  <c r="AG42" i="1"/>
  <c r="AD42" i="1"/>
  <c r="AA42" i="1"/>
  <c r="J42" i="1"/>
  <c r="BO41" i="1"/>
  <c r="BN41" i="1"/>
  <c r="BK41" i="1"/>
  <c r="BH41" i="1"/>
  <c r="BE41" i="1"/>
  <c r="BB41" i="1"/>
  <c r="AY41" i="1"/>
  <c r="AV41" i="1"/>
  <c r="AS41" i="1"/>
  <c r="AP41" i="1"/>
  <c r="AM41" i="1"/>
  <c r="AJ41" i="1"/>
  <c r="AG41" i="1"/>
  <c r="AD41" i="1"/>
  <c r="AA41" i="1"/>
  <c r="J41" i="1"/>
  <c r="AO40" i="1"/>
  <c r="Y40" i="1" s="1"/>
  <c r="J40" i="1"/>
  <c r="BM39" i="1"/>
  <c r="BL39" i="1"/>
  <c r="BI39" i="1"/>
  <c r="BF39" i="1"/>
  <c r="BC39" i="1"/>
  <c r="AZ39" i="1"/>
  <c r="AW39" i="1"/>
  <c r="AT39" i="1"/>
  <c r="AQ39" i="1"/>
  <c r="AN39" i="1"/>
  <c r="AK39" i="1"/>
  <c r="AH39" i="1"/>
  <c r="AE39" i="1"/>
  <c r="AB39" i="1"/>
  <c r="J39" i="1"/>
  <c r="BM38" i="1"/>
  <c r="BL38" i="1"/>
  <c r="BI38" i="1"/>
  <c r="BF38" i="1"/>
  <c r="BC38" i="1"/>
  <c r="AZ38" i="1"/>
  <c r="AW38" i="1"/>
  <c r="AT38" i="1"/>
  <c r="AQ38" i="1"/>
  <c r="AN38" i="1"/>
  <c r="AK38" i="1"/>
  <c r="AH38" i="1"/>
  <c r="AE38" i="1"/>
  <c r="AB38" i="1"/>
  <c r="J38" i="1"/>
  <c r="BM37" i="1"/>
  <c r="BL37" i="1"/>
  <c r="BI37" i="1"/>
  <c r="BF37" i="1"/>
  <c r="BC37" i="1"/>
  <c r="AZ37" i="1"/>
  <c r="AW37" i="1"/>
  <c r="AT37" i="1"/>
  <c r="AQ37" i="1"/>
  <c r="AN37" i="1"/>
  <c r="AK37" i="1"/>
  <c r="AH37" i="1"/>
  <c r="AE37" i="1"/>
  <c r="AB37" i="1"/>
  <c r="J37" i="1"/>
  <c r="BM36" i="1"/>
  <c r="BL36" i="1"/>
  <c r="BI36" i="1"/>
  <c r="BF36" i="1"/>
  <c r="BC36" i="1"/>
  <c r="AZ36" i="1"/>
  <c r="AW36" i="1"/>
  <c r="AT36" i="1"/>
  <c r="AQ36" i="1"/>
  <c r="AN36" i="1"/>
  <c r="AK36" i="1"/>
  <c r="AH36" i="1"/>
  <c r="AE36" i="1"/>
  <c r="AB36" i="1"/>
  <c r="J36" i="1"/>
  <c r="BK35" i="1"/>
  <c r="BJ35" i="1"/>
  <c r="BG35" i="1"/>
  <c r="BD35" i="1"/>
  <c r="BA35" i="1"/>
  <c r="AX35" i="1"/>
  <c r="AU35" i="1"/>
  <c r="AR35" i="1"/>
  <c r="AO35" i="1"/>
  <c r="AL35" i="1"/>
  <c r="AI35" i="1"/>
  <c r="AF35" i="1"/>
  <c r="AC35" i="1"/>
  <c r="Z35" i="1"/>
  <c r="J35" i="1"/>
  <c r="AL34" i="1"/>
  <c r="Y34" i="1" s="1"/>
  <c r="J34" i="1"/>
  <c r="AL33" i="1"/>
  <c r="Y33" i="1" s="1"/>
  <c r="J33" i="1"/>
  <c r="BK32" i="1"/>
  <c r="BJ32" i="1"/>
  <c r="BG32" i="1"/>
  <c r="BD32" i="1"/>
  <c r="BA32" i="1"/>
  <c r="AX32" i="1"/>
  <c r="AU32" i="1"/>
  <c r="AR32" i="1"/>
  <c r="AO32" i="1"/>
  <c r="AL32" i="1"/>
  <c r="AI32" i="1"/>
  <c r="AF32" i="1"/>
  <c r="AC32" i="1"/>
  <c r="Z32" i="1"/>
  <c r="J32" i="1"/>
  <c r="BK31" i="1"/>
  <c r="BJ31" i="1"/>
  <c r="BG31" i="1"/>
  <c r="BD31" i="1"/>
  <c r="BA31" i="1"/>
  <c r="AX31" i="1"/>
  <c r="AU31" i="1"/>
  <c r="AR31" i="1"/>
  <c r="AO31" i="1"/>
  <c r="AL31" i="1"/>
  <c r="AI31" i="1"/>
  <c r="AF31" i="1"/>
  <c r="AC31" i="1"/>
  <c r="Z31" i="1"/>
  <c r="J31" i="1"/>
  <c r="BK30" i="1"/>
  <c r="BJ30" i="1"/>
  <c r="AX30" i="1"/>
  <c r="AL30" i="1"/>
  <c r="Z30" i="1"/>
  <c r="J30" i="1"/>
  <c r="AJ29" i="1"/>
  <c r="Y29" i="1" s="1"/>
  <c r="J29" i="1"/>
  <c r="AL27" i="1"/>
  <c r="AK27" i="1"/>
  <c r="M27" i="1"/>
  <c r="J27" i="1"/>
  <c r="AJ26" i="1"/>
  <c r="AI26" i="1"/>
  <c r="M26" i="1"/>
  <c r="J26" i="1"/>
  <c r="AJ25" i="1"/>
  <c r="AI25" i="1"/>
  <c r="M25" i="1"/>
  <c r="J25" i="1"/>
  <c r="AJ24" i="1"/>
  <c r="AI24" i="1"/>
  <c r="M24" i="1"/>
  <c r="J24" i="1"/>
  <c r="AJ23" i="1"/>
  <c r="AI23" i="1"/>
  <c r="M23" i="1"/>
  <c r="J23" i="1"/>
  <c r="AJ22" i="1"/>
  <c r="AI22" i="1"/>
  <c r="M22" i="1"/>
  <c r="J22" i="1"/>
  <c r="AJ21" i="1"/>
  <c r="AI21" i="1"/>
  <c r="M21" i="1"/>
  <c r="J21" i="1"/>
  <c r="AI20" i="1"/>
  <c r="Y20" i="1" s="1"/>
  <c r="M20" i="1"/>
  <c r="J20" i="1"/>
  <c r="AJ19" i="1"/>
  <c r="AI19" i="1"/>
  <c r="M19" i="1"/>
  <c r="J19" i="1"/>
  <c r="AJ18" i="1"/>
  <c r="AI18" i="1"/>
  <c r="M18" i="1"/>
  <c r="J18" i="1"/>
  <c r="AJ17" i="1"/>
  <c r="AI17" i="1"/>
  <c r="M17" i="1"/>
  <c r="J17" i="1"/>
  <c r="AI16" i="1"/>
  <c r="AH16" i="1"/>
  <c r="M16" i="1"/>
  <c r="J16" i="1"/>
  <c r="AI15" i="1"/>
  <c r="AH15" i="1"/>
  <c r="M15" i="1"/>
  <c r="J15" i="1"/>
  <c r="AI14" i="1"/>
  <c r="AH14" i="1"/>
  <c r="M14" i="1"/>
  <c r="J14" i="1"/>
  <c r="AY13" i="1"/>
  <c r="Y13" i="1" s="1"/>
  <c r="AY12" i="1"/>
  <c r="AW11" i="1"/>
  <c r="AT10" i="1"/>
  <c r="AS9" i="1"/>
  <c r="Y9" i="1" s="1"/>
  <c r="AS8" i="1"/>
  <c r="Y8" i="1" s="1"/>
  <c r="AS7" i="1"/>
  <c r="AL6" i="1"/>
  <c r="AK6" i="1"/>
  <c r="M6" i="1"/>
  <c r="J6" i="1"/>
  <c r="AL5" i="1"/>
  <c r="AK5" i="1"/>
  <c r="M5" i="1"/>
  <c r="J5" i="1"/>
  <c r="AH4" i="1"/>
  <c r="J4" i="1"/>
  <c r="M3" i="1"/>
  <c r="J3" i="1"/>
  <c r="W2" i="1"/>
  <c r="J2" i="1"/>
  <c r="AA1" i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J61" i="1" l="1"/>
  <c r="AT67" i="1"/>
  <c r="AW67" i="1"/>
  <c r="AH67" i="1"/>
  <c r="AY67" i="1"/>
  <c r="AH66" i="1"/>
  <c r="AX67" i="1"/>
  <c r="AX66" i="1"/>
  <c r="AF67" i="1"/>
  <c r="AF66" i="1"/>
  <c r="AB66" i="1"/>
  <c r="AB67" i="1"/>
  <c r="AJ67" i="1"/>
  <c r="AJ66" i="1"/>
  <c r="BK67" i="1"/>
  <c r="BK66" i="1"/>
  <c r="AK66" i="1"/>
  <c r="Y12" i="1"/>
  <c r="AY66" i="1"/>
  <c r="BG67" i="1"/>
  <c r="BG66" i="1"/>
  <c r="AI66" i="1"/>
  <c r="AL67" i="1"/>
  <c r="AC66" i="1"/>
  <c r="AC67" i="1"/>
  <c r="AU66" i="1"/>
  <c r="AU67" i="1"/>
  <c r="AQ67" i="1"/>
  <c r="AQ66" i="1"/>
  <c r="BI67" i="1"/>
  <c r="BI66" i="1"/>
  <c r="AA67" i="1"/>
  <c r="AA66" i="1"/>
  <c r="AS67" i="1"/>
  <c r="BB67" i="1"/>
  <c r="BB66" i="1"/>
  <c r="CB66" i="1"/>
  <c r="CB67" i="1"/>
  <c r="BL67" i="1"/>
  <c r="BL66" i="1"/>
  <c r="AD67" i="1"/>
  <c r="AD66" i="1"/>
  <c r="AV67" i="1"/>
  <c r="AV66" i="1"/>
  <c r="BN67" i="1"/>
  <c r="BN66" i="1"/>
  <c r="Y10" i="1"/>
  <c r="AT66" i="1"/>
  <c r="BM66" i="1"/>
  <c r="BM67" i="1"/>
  <c r="AG67" i="1"/>
  <c r="AG66" i="1"/>
  <c r="BO67" i="1"/>
  <c r="BO66" i="1"/>
  <c r="Y11" i="1"/>
  <c r="AW66" i="1"/>
  <c r="AZ67" i="1"/>
  <c r="AZ66" i="1"/>
  <c r="AK67" i="1"/>
  <c r="BC67" i="1"/>
  <c r="BC66" i="1"/>
  <c r="AM67" i="1"/>
  <c r="AM66" i="1"/>
  <c r="BE67" i="1"/>
  <c r="BE66" i="1"/>
  <c r="BJ67" i="1"/>
  <c r="BJ66" i="1"/>
  <c r="N66" i="1" s="1"/>
  <c r="BA67" i="1"/>
  <c r="BA66" i="1"/>
  <c r="AE67" i="1"/>
  <c r="AE66" i="1"/>
  <c r="AI67" i="1"/>
  <c r="BD66" i="1"/>
  <c r="BD67" i="1"/>
  <c r="AO67" i="1"/>
  <c r="AO66" i="1"/>
  <c r="AL66" i="1"/>
  <c r="Y7" i="1"/>
  <c r="AS66" i="1"/>
  <c r="Z67" i="1"/>
  <c r="K67" i="1" s="1"/>
  <c r="Z66" i="1"/>
  <c r="AR67" i="1"/>
  <c r="AR66" i="1"/>
  <c r="AN67" i="1"/>
  <c r="AN66" i="1"/>
  <c r="BF66" i="1"/>
  <c r="BF67" i="1"/>
  <c r="AP67" i="1"/>
  <c r="AP66" i="1"/>
  <c r="BH67" i="1"/>
  <c r="BH66" i="1"/>
  <c r="Y6" i="1"/>
  <c r="Y14" i="1"/>
  <c r="Y17" i="1"/>
  <c r="Y4" i="1"/>
  <c r="Y21" i="1"/>
  <c r="Y24" i="1"/>
  <c r="Y38" i="1"/>
  <c r="Y15" i="1"/>
  <c r="Y18" i="1"/>
  <c r="Y16" i="1"/>
  <c r="Y19" i="1"/>
  <c r="Y27" i="1"/>
  <c r="Y32" i="1"/>
  <c r="Y23" i="1"/>
  <c r="Y26" i="1"/>
  <c r="Y5" i="1"/>
  <c r="Y22" i="1"/>
  <c r="Y25" i="1"/>
  <c r="Y35" i="1"/>
  <c r="Y30" i="1"/>
  <c r="Y31" i="1"/>
  <c r="Y42" i="1"/>
  <c r="Y37" i="1"/>
  <c r="Y36" i="1"/>
  <c r="Y39" i="1"/>
  <c r="Y41" i="1"/>
  <c r="Y49" i="1"/>
  <c r="M67" i="1" l="1"/>
  <c r="Y66" i="1"/>
  <c r="N67" i="1"/>
  <c r="L66" i="1"/>
  <c r="M66" i="1"/>
  <c r="K66" i="1"/>
  <c r="L67" i="1"/>
  <c r="AE68" i="1"/>
  <c r="AP68" i="1"/>
  <c r="AI68" i="1"/>
  <c r="AT68" i="1"/>
  <c r="AW68" i="1"/>
  <c r="AH68" i="1"/>
  <c r="AO68" i="1"/>
  <c r="BE68" i="1"/>
  <c r="AY68" i="1"/>
  <c r="AX68" i="1"/>
  <c r="AA68" i="1"/>
  <c r="CB68" i="1"/>
  <c r="AU68" i="1"/>
  <c r="BG68" i="1"/>
  <c r="AF68" i="1"/>
  <c r="Z68" i="1"/>
  <c r="BD68" i="1"/>
  <c r="BA68" i="1"/>
  <c r="AZ68" i="1"/>
  <c r="BN68" i="1"/>
  <c r="AQ68" i="1"/>
  <c r="AN68" i="1"/>
  <c r="BJ68" i="1"/>
  <c r="BC68" i="1"/>
  <c r="BM68" i="1"/>
  <c r="AV68" i="1"/>
  <c r="AK68" i="1"/>
  <c r="AB68" i="1"/>
  <c r="AR68" i="1"/>
  <c r="BO68" i="1"/>
  <c r="AD68" i="1"/>
  <c r="BI68" i="1"/>
  <c r="BK68" i="1"/>
  <c r="BF68" i="1"/>
  <c r="BB68" i="1"/>
  <c r="AC68" i="1"/>
  <c r="AJ68" i="1"/>
  <c r="BH68" i="1"/>
  <c r="AM68" i="1"/>
  <c r="AG68" i="1"/>
  <c r="BL68" i="1"/>
  <c r="AS68" i="1"/>
  <c r="AL68" i="1"/>
  <c r="J66" i="1"/>
  <c r="J67" i="1"/>
  <c r="N68" i="1" l="1"/>
  <c r="L68" i="1"/>
  <c r="K68" i="1"/>
  <c r="M68" i="1"/>
  <c r="P67" i="1"/>
  <c r="J68" i="1"/>
  <c r="J69" i="1" s="1"/>
  <c r="P68" i="1" l="1"/>
  <c r="P6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李澜笛</author>
    <author>丁玎</author>
  </authors>
  <commentList>
    <comment ref="H2" authorId="0" shapeId="0" xr:uid="{F6146624-52F9-48A9-8154-4C166B5ACE72}">
      <text>
        <r>
          <rPr>
            <b/>
            <sz val="9"/>
            <rFont val="宋体"/>
            <family val="3"/>
            <charset val="134"/>
          </rPr>
          <t>李澜笛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存出资本保证金，无法确定归属</t>
        </r>
      </text>
    </comment>
    <comment ref="H3" authorId="0" shapeId="0" xr:uid="{2CAC031D-141B-4490-A9D3-529B96A2E09D}">
      <text>
        <r>
          <rPr>
            <b/>
            <sz val="9"/>
            <rFont val="宋体"/>
            <family val="3"/>
            <charset val="134"/>
          </rPr>
          <t>李澜笛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存出资本保证金，无法确定归属</t>
        </r>
      </text>
    </comment>
    <comment ref="H4" authorId="0" shapeId="0" xr:uid="{AFE9AA7E-23CA-4693-AB1F-3149A1784353}">
      <text>
        <r>
          <rPr>
            <b/>
            <sz val="9"/>
            <rFont val="宋体"/>
            <family val="3"/>
            <charset val="134"/>
          </rPr>
          <t>李澜笛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存出资本保证金，无法确定归属</t>
        </r>
      </text>
    </comment>
    <comment ref="H5" authorId="0" shapeId="0" xr:uid="{D1DA86F5-B77D-4701-B17B-E078FD6595BC}">
      <text>
        <r>
          <rPr>
            <b/>
            <sz val="9"/>
            <rFont val="宋体"/>
            <family val="3"/>
            <charset val="134"/>
          </rPr>
          <t>李澜笛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存出资本保证金，无法确定归属</t>
        </r>
      </text>
    </comment>
    <comment ref="H6" authorId="0" shapeId="0" xr:uid="{818D87A5-87A8-4D4B-8A8B-EBB70BB246D8}">
      <text>
        <r>
          <rPr>
            <b/>
            <sz val="9"/>
            <rFont val="宋体"/>
            <family val="3"/>
            <charset val="134"/>
          </rPr>
          <t>李澜笛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存出资本保证金，无法确定归属</t>
        </r>
      </text>
    </comment>
    <comment ref="H7" authorId="0" shapeId="0" xr:uid="{B3154955-5EB8-49F1-B5F4-7F1D6698F1B3}">
      <text>
        <r>
          <rPr>
            <b/>
            <sz val="9"/>
            <rFont val="宋体"/>
            <family val="3"/>
            <charset val="134"/>
          </rPr>
          <t>李澜笛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存出资本保证金，无法确定归属</t>
        </r>
      </text>
    </comment>
    <comment ref="H8" authorId="0" shapeId="0" xr:uid="{C706F856-AE63-4569-B863-9E844F50B777}">
      <text>
        <r>
          <rPr>
            <b/>
            <sz val="9"/>
            <rFont val="宋体"/>
            <family val="3"/>
            <charset val="134"/>
          </rPr>
          <t>李澜笛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存出资本保证金，无法确定归属</t>
        </r>
      </text>
    </comment>
    <comment ref="O28" authorId="1" shapeId="0" xr:uid="{E347AE65-41D1-4A1A-9023-ADD31288A137}">
      <text>
        <r>
          <rPr>
            <b/>
            <sz val="9"/>
            <color indexed="81"/>
            <rFont val="宋体"/>
            <family val="3"/>
            <charset val="134"/>
          </rPr>
          <t xml:space="preserve">展期一年*2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O43" authorId="1" shapeId="0" xr:uid="{FA3FBF0A-4678-46E3-BA2F-D01E9C69F1B9}">
      <text>
        <r>
          <rPr>
            <b/>
            <sz val="9"/>
            <color indexed="81"/>
            <rFont val="宋体"/>
            <family val="3"/>
            <charset val="134"/>
          </rPr>
          <t>展期一年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<sst xmlns="http://schemas.openxmlformats.org/spreadsheetml/2006/main" count="725" uniqueCount="150">
  <si>
    <t>序号</t>
  </si>
  <si>
    <t>开户行</t>
  </si>
  <si>
    <t>会计计量方法</t>
  </si>
  <si>
    <t>账户</t>
  </si>
  <si>
    <t>存款金额</t>
  </si>
  <si>
    <t>认可价值</t>
  </si>
  <si>
    <t>应收利息</t>
  </si>
  <si>
    <t>利率</t>
  </si>
  <si>
    <t>存款期限</t>
  </si>
  <si>
    <t>到期日</t>
  </si>
  <si>
    <t>本息给付方式</t>
  </si>
  <si>
    <t>存款机构类型</t>
  </si>
  <si>
    <t>商业银行资本充足率</t>
  </si>
  <si>
    <t>是否境内资产</t>
  </si>
  <si>
    <t>境外资产币种</t>
  </si>
  <si>
    <t>信用评级</t>
  </si>
  <si>
    <t>到期期限</t>
  </si>
  <si>
    <t>现金流合计</t>
  </si>
  <si>
    <t>交行北京天坛支行</t>
  </si>
  <si>
    <t>历史成本</t>
  </si>
  <si>
    <t>一次性</t>
  </si>
  <si>
    <t>定期存款</t>
  </si>
  <si>
    <t>全部达到监管要求</t>
  </si>
  <si>
    <t>境内</t>
  </si>
  <si>
    <t>不适用</t>
  </si>
  <si>
    <t>1-3年内</t>
  </si>
  <si>
    <t>每年</t>
  </si>
  <si>
    <t>江苏银行北京分行</t>
  </si>
  <si>
    <t>城市商业银行</t>
  </si>
  <si>
    <t>广发银行北京大红门支行</t>
  </si>
  <si>
    <t>股份制商业银行</t>
  </si>
  <si>
    <t>渤海银行北京分行</t>
  </si>
  <si>
    <t>中国民生银行天津分行</t>
  </si>
  <si>
    <t>万能险</t>
  </si>
  <si>
    <t>万能险</t>
    <phoneticPr fontId="3" type="noConversion"/>
  </si>
  <si>
    <t>传统险（不含高利率保单）</t>
  </si>
  <si>
    <t>传统险（不含高利率保单）</t>
    <phoneticPr fontId="3" type="noConversion"/>
  </si>
  <si>
    <t>中国工商银行北京丽泽支行</t>
  </si>
  <si>
    <t>1年内</t>
  </si>
  <si>
    <t>农行淮北淮海路支行</t>
  </si>
  <si>
    <t>3-5年内</t>
  </si>
  <si>
    <t>季度</t>
  </si>
  <si>
    <t>建行上海浦东分行</t>
  </si>
  <si>
    <t>邮储银行武汉市分行</t>
  </si>
  <si>
    <t>广东南粤银行</t>
  </si>
  <si>
    <t>富滇银行</t>
  </si>
  <si>
    <t>乐山银行公司营业部</t>
  </si>
  <si>
    <t>达州银行</t>
  </si>
  <si>
    <t>工行成都航空路支行</t>
  </si>
  <si>
    <t>焦作中旅银行营业部</t>
  </si>
  <si>
    <t>中国工商银行北京丽泽支行</t>
    <phoneticPr fontId="3" type="noConversion"/>
  </si>
  <si>
    <t>建行济南槐荫支行</t>
  </si>
  <si>
    <t>建设银行深圳分行</t>
  </si>
  <si>
    <t>交通银行四川分行</t>
  </si>
  <si>
    <t>中国工商银行杭州高新支行</t>
  </si>
  <si>
    <t>中国工商银行股份有限公司成都航空路支行</t>
  </si>
  <si>
    <t>龙江银行股份有限公司哈尔滨红旗大街支行</t>
  </si>
  <si>
    <t>3个月内</t>
  </si>
  <si>
    <t>1年以内</t>
  </si>
  <si>
    <t>1-3年</t>
  </si>
  <si>
    <t>3-5年</t>
  </si>
  <si>
    <t>5年以上</t>
  </si>
  <si>
    <t>整体</t>
  </si>
  <si>
    <t>个万</t>
  </si>
  <si>
    <t>传统</t>
  </si>
  <si>
    <t>2023-2024</t>
    <phoneticPr fontId="3" type="noConversion"/>
  </si>
  <si>
    <t>2025-2026</t>
    <phoneticPr fontId="3" type="noConversion"/>
  </si>
  <si>
    <t>农业银行荆州沙市支行</t>
  </si>
  <si>
    <t>一年</t>
  </si>
  <si>
    <t>银行类型</t>
    <phoneticPr fontId="3" type="noConversion"/>
  </si>
  <si>
    <t>信用评级</t>
    <phoneticPr fontId="3" type="noConversion"/>
  </si>
  <si>
    <t>国有大型商业银行</t>
  </si>
  <si>
    <t>国有大型商业银行</t>
    <phoneticPr fontId="3" type="noConversion"/>
  </si>
  <si>
    <t>股份制商业银行</t>
    <phoneticPr fontId="3" type="noConversion"/>
  </si>
  <si>
    <t>农村商业银行</t>
  </si>
  <si>
    <t>山西尧都农村商业银行股份有限公司</t>
    <phoneticPr fontId="3" type="noConversion"/>
  </si>
  <si>
    <t>农村商业银行</t>
    <phoneticPr fontId="3" type="noConversion"/>
  </si>
  <si>
    <t>城市商业银行</t>
    <phoneticPr fontId="3" type="noConversion"/>
  </si>
  <si>
    <t>行标签</t>
  </si>
  <si>
    <t>总计</t>
  </si>
  <si>
    <t>求和项:存款金额</t>
  </si>
  <si>
    <t>求和项:应收利息</t>
  </si>
  <si>
    <t>AAA</t>
  </si>
  <si>
    <t>资本充足率（%）</t>
    <phoneticPr fontId="3" type="noConversion"/>
  </si>
  <si>
    <t>广西北部湾银行营业部</t>
    <phoneticPr fontId="3" type="noConversion"/>
  </si>
  <si>
    <t>富滇银行总行营业部</t>
    <phoneticPr fontId="3" type="noConversion"/>
  </si>
  <si>
    <t>AA+</t>
  </si>
  <si>
    <t>盛京银行北京分行</t>
    <phoneticPr fontId="3" type="noConversion"/>
  </si>
  <si>
    <t>AA</t>
  </si>
  <si>
    <t>建设银行北京农大南路支行</t>
  </si>
  <si>
    <t>建设银行北京金源支行</t>
  </si>
  <si>
    <t>建设银行北京世纪城支行</t>
  </si>
  <si>
    <t>建设银行北京齐园路支行</t>
  </si>
  <si>
    <t>建设银行北京清华大学支行</t>
  </si>
  <si>
    <t>(空白)</t>
  </si>
  <si>
    <t>求和项:认可价值</t>
  </si>
  <si>
    <t>存款类型</t>
    <phoneticPr fontId="3" type="noConversion"/>
  </si>
  <si>
    <t>110899999600003124634</t>
  </si>
  <si>
    <t>32200181000703838</t>
  </si>
  <si>
    <t>9550880049955800195</t>
  </si>
  <si>
    <t>2003007193000203</t>
    <phoneticPr fontId="3" type="noConversion"/>
  </si>
  <si>
    <t>2003007193000322</t>
    <phoneticPr fontId="3" type="noConversion"/>
  </si>
  <si>
    <t>2003007193000481</t>
    <phoneticPr fontId="3" type="noConversion"/>
  </si>
  <si>
    <t>720202605</t>
    <phoneticPr fontId="3" type="noConversion"/>
  </si>
  <si>
    <t>720203629</t>
    <phoneticPr fontId="3" type="noConversion"/>
  </si>
  <si>
    <t>021000000120470042723</t>
  </si>
  <si>
    <t>021000000120470042749</t>
  </si>
  <si>
    <t>021000000120470042798</t>
  </si>
  <si>
    <t>021000000120470042848</t>
  </si>
  <si>
    <t>021000000120470042830</t>
  </si>
  <si>
    <t>021000000120470042855</t>
  </si>
  <si>
    <t>021000000120470042871</t>
  </si>
  <si>
    <t>021000000120470042889</t>
  </si>
  <si>
    <t>021000000120470042897</t>
  </si>
  <si>
    <t>021000000120470042905</t>
  </si>
  <si>
    <t>021000000120470042913</t>
  </si>
  <si>
    <t>021000000120470042921</t>
  </si>
  <si>
    <t>021000000120470042939</t>
  </si>
  <si>
    <t>021000000120470042947</t>
  </si>
  <si>
    <t>0200333414000001069</t>
  </si>
  <si>
    <t>12617051000000247</t>
  </si>
  <si>
    <t>800134992600030</t>
  </si>
  <si>
    <t>360871901010000000031</t>
  </si>
  <si>
    <t>1010012399600010401</t>
  </si>
  <si>
    <t>3150261364000000073</t>
  </si>
  <si>
    <t>9420090200007300026</t>
  </si>
  <si>
    <t>930001232900003027</t>
  </si>
  <si>
    <t>360871901010000000049</t>
  </si>
  <si>
    <t>601103010400000029083</t>
  </si>
  <si>
    <t>020000393007</t>
  </si>
  <si>
    <t>828010100200113165</t>
  </si>
  <si>
    <t>44002235214000000218</t>
  </si>
  <si>
    <t>5007549500015</t>
  </si>
  <si>
    <t>360871901010000000056</t>
  </si>
  <si>
    <t>37050261610800000030</t>
  </si>
  <si>
    <t>44250200003400000256</t>
  </si>
  <si>
    <t>31001520313049768842</t>
  </si>
  <si>
    <t>4402235214000000218</t>
  </si>
  <si>
    <t>1202026214100046782</t>
  </si>
  <si>
    <t>21200121715000001</t>
  </si>
  <si>
    <t>17265251100000812</t>
  </si>
  <si>
    <t>511899999603000010061</t>
  </si>
  <si>
    <t>11050263830000000007</t>
  </si>
  <si>
    <t>11050261620000000041</t>
  </si>
  <si>
    <t>11050270790000000006</t>
  </si>
  <si>
    <t>11050263840000000002</t>
  </si>
  <si>
    <t>11050263600000000003</t>
  </si>
  <si>
    <t>起息日</t>
    <phoneticPr fontId="3" type="noConversion"/>
  </si>
  <si>
    <t>帐号</t>
    <phoneticPr fontId="3" type="noConversion"/>
  </si>
  <si>
    <t>成都农商行营业部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</si>
</sst>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[$-F800]dddd\,\ mmmm\ dd\,\ yyyy"/>
    <numFmt numFmtId="177" formatCode="0.000%"/>
    <numFmt numFmtId="178" formatCode="_ * #,##0.000_ ;_ * \-#,##0.000_ ;_ * &quot;-&quot;???_ ;_ @_ "/>
  </numFmts>
  <fonts count="18" x14ac:knownFonts="1">
    <font>
      <sz val="9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9"/>
      <color indexed="8"/>
      <name val="等线 Light"/>
      <family val="3"/>
      <charset val="134"/>
      <scheme val="major"/>
    </font>
    <font>
      <sz val="9"/>
      <name val="等线"/>
      <family val="3"/>
      <charset val="134"/>
      <scheme val="minor"/>
    </font>
    <font>
      <sz val="10"/>
      <color indexed="8"/>
      <name val="等线 Light"/>
      <family val="3"/>
      <charset val="134"/>
      <scheme val="maj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宋体"/>
      <family val="3"/>
      <charset val="134"/>
    </font>
    <font>
      <b/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0"/>
      <color theme="0"/>
      <name val="等线"/>
      <family val="3"/>
      <charset val="134"/>
      <scheme val="minor"/>
    </font>
    <font>
      <b/>
      <sz val="10"/>
      <color theme="0"/>
      <name val="宋体"/>
      <family val="3"/>
      <charset val="134"/>
    </font>
    <font>
      <b/>
      <sz val="9"/>
      <color theme="0"/>
      <name val="等线"/>
      <family val="3"/>
      <charset val="134"/>
      <scheme val="minor"/>
    </font>
    <font>
      <sz val="1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176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76">
    <xf numFmtId="176" fontId="0" fillId="0" borderId="0" xfId="0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0" fillId="0" borderId="0" xfId="0" applyNumberFormat="1">
      <alignment vertical="center"/>
    </xf>
    <xf numFmtId="0" fontId="5" fillId="0" borderId="0" xfId="0" applyNumberFormat="1" applyFont="1" applyAlignment="1">
      <alignment horizontal="center" vertical="center"/>
    </xf>
    <xf numFmtId="0" fontId="5" fillId="0" borderId="0" xfId="0" applyNumberFormat="1" applyFont="1">
      <alignment vertical="center"/>
    </xf>
    <xf numFmtId="43" fontId="5" fillId="0" borderId="0" xfId="2" applyFont="1">
      <alignment vertical="center"/>
    </xf>
    <xf numFmtId="43" fontId="5" fillId="0" borderId="0" xfId="2" applyFont="1" applyFill="1">
      <alignment vertical="center"/>
    </xf>
    <xf numFmtId="177" fontId="7" fillId="0" borderId="0" xfId="0" applyNumberFormat="1" applyFont="1" applyAlignment="1"/>
    <xf numFmtId="0" fontId="7" fillId="0" borderId="0" xfId="0" applyNumberFormat="1" applyFont="1" applyAlignment="1">
      <alignment horizontal="center"/>
    </xf>
    <xf numFmtId="31" fontId="7" fillId="0" borderId="0" xfId="0" applyNumberFormat="1" applyFont="1" applyAlignment="1">
      <alignment horizontal="left"/>
    </xf>
    <xf numFmtId="176" fontId="5" fillId="0" borderId="0" xfId="0" applyFont="1">
      <alignment vertical="center"/>
    </xf>
    <xf numFmtId="43" fontId="5" fillId="0" borderId="0" xfId="0" applyNumberFormat="1" applyFont="1" applyAlignment="1">
      <alignment horizontal="center" vertical="center"/>
    </xf>
    <xf numFmtId="43" fontId="0" fillId="0" borderId="0" xfId="1" applyFont="1">
      <alignment vertical="center"/>
    </xf>
    <xf numFmtId="43" fontId="5" fillId="0" borderId="0" xfId="1" applyFont="1" applyFill="1">
      <alignment vertical="center"/>
    </xf>
    <xf numFmtId="43" fontId="0" fillId="0" borderId="0" xfId="1" applyFont="1" applyFill="1">
      <alignment vertical="center"/>
    </xf>
    <xf numFmtId="43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178" fontId="5" fillId="0" borderId="0" xfId="0" applyNumberFormat="1" applyFont="1">
      <alignment vertical="center"/>
    </xf>
    <xf numFmtId="43" fontId="5" fillId="0" borderId="0" xfId="0" applyNumberFormat="1" applyFont="1">
      <alignment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>
      <alignment vertical="center"/>
    </xf>
    <xf numFmtId="177" fontId="7" fillId="0" borderId="0" xfId="0" applyNumberFormat="1" applyFont="1" applyFill="1" applyAlignment="1"/>
    <xf numFmtId="0" fontId="7" fillId="0" borderId="0" xfId="0" applyNumberFormat="1" applyFont="1" applyFill="1" applyAlignment="1">
      <alignment horizontal="center"/>
    </xf>
    <xf numFmtId="176" fontId="5" fillId="0" borderId="0" xfId="0" applyFont="1" applyFill="1">
      <alignment vertical="center"/>
    </xf>
    <xf numFmtId="0" fontId="0" fillId="0" borderId="0" xfId="0" applyNumberFormat="1" applyFill="1">
      <alignment vertical="center"/>
    </xf>
    <xf numFmtId="43" fontId="5" fillId="0" borderId="0" xfId="0" applyNumberFormat="1" applyFont="1" applyFill="1" applyAlignment="1">
      <alignment horizontal="center" vertical="center"/>
    </xf>
    <xf numFmtId="43" fontId="0" fillId="0" borderId="0" xfId="0" applyNumberFormat="1" applyFill="1">
      <alignment vertical="center"/>
    </xf>
    <xf numFmtId="178" fontId="0" fillId="0" borderId="0" xfId="0" applyNumberFormat="1" applyFill="1">
      <alignment vertical="center"/>
    </xf>
    <xf numFmtId="176" fontId="5" fillId="0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176" fontId="0" fillId="0" borderId="0" xfId="0" pivotButton="1">
      <alignment vertical="center"/>
    </xf>
    <xf numFmtId="176" fontId="0" fillId="0" borderId="0" xfId="0" applyAlignment="1">
      <alignment horizontal="left" vertical="center"/>
    </xf>
    <xf numFmtId="57" fontId="5" fillId="0" borderId="0" xfId="0" applyNumberFormat="1" applyFont="1" applyAlignment="1">
      <alignment horizontal="center" vertical="center"/>
    </xf>
    <xf numFmtId="57" fontId="5" fillId="0" borderId="0" xfId="0" applyNumberFormat="1" applyFont="1" applyFill="1" applyAlignment="1">
      <alignment horizontal="center" vertical="center"/>
    </xf>
    <xf numFmtId="57" fontId="5" fillId="4" borderId="0" xfId="0" applyNumberFormat="1" applyFont="1" applyFill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5" fillId="4" borderId="0" xfId="0" applyNumberFormat="1" applyFont="1" applyFill="1">
      <alignment vertical="center"/>
    </xf>
    <xf numFmtId="176" fontId="5" fillId="4" borderId="0" xfId="0" applyFont="1" applyFill="1">
      <alignment vertical="center"/>
    </xf>
    <xf numFmtId="176" fontId="5" fillId="4" borderId="0" xfId="0" applyFont="1" applyFill="1" applyAlignment="1">
      <alignment horizontal="left" vertical="center"/>
    </xf>
    <xf numFmtId="0" fontId="5" fillId="4" borderId="0" xfId="0" applyNumberFormat="1" applyFont="1" applyFill="1" applyAlignment="1">
      <alignment horizontal="left" vertical="center"/>
    </xf>
    <xf numFmtId="0" fontId="0" fillId="4" borderId="0" xfId="0" applyNumberFormat="1" applyFill="1">
      <alignment vertical="center"/>
    </xf>
    <xf numFmtId="43" fontId="5" fillId="4" borderId="0" xfId="1" applyFont="1" applyFill="1">
      <alignment vertical="center"/>
    </xf>
    <xf numFmtId="43" fontId="5" fillId="4" borderId="0" xfId="1" applyFont="1" applyFill="1" applyAlignment="1">
      <alignment horizontal="left" vertical="center"/>
    </xf>
    <xf numFmtId="43" fontId="2" fillId="4" borderId="1" xfId="1" applyFont="1" applyFill="1" applyBorder="1" applyAlignment="1">
      <alignment horizontal="center" vertical="center"/>
    </xf>
    <xf numFmtId="43" fontId="5" fillId="4" borderId="0" xfId="2" applyFont="1" applyFill="1">
      <alignment vertical="center"/>
    </xf>
    <xf numFmtId="43" fontId="0" fillId="4" borderId="0" xfId="1" applyFont="1" applyFill="1">
      <alignment vertical="center"/>
    </xf>
    <xf numFmtId="57" fontId="5" fillId="4" borderId="0" xfId="2" applyNumberFormat="1" applyFont="1" applyFill="1">
      <alignment vertical="center"/>
    </xf>
    <xf numFmtId="0" fontId="0" fillId="4" borderId="0" xfId="0" applyNumberFormat="1" applyFill="1" applyAlignment="1">
      <alignment horizontal="center" vertical="center"/>
    </xf>
    <xf numFmtId="43" fontId="0" fillId="4" borderId="0" xfId="0" applyNumberFormat="1" applyFill="1">
      <alignment vertical="center"/>
    </xf>
    <xf numFmtId="0" fontId="5" fillId="4" borderId="0" xfId="0" applyNumberFormat="1" applyFont="1" applyFill="1" applyAlignment="1">
      <alignment horizontal="right" vertical="center"/>
    </xf>
    <xf numFmtId="0" fontId="14" fillId="5" borderId="0" xfId="0" applyNumberFormat="1" applyFont="1" applyFill="1" applyAlignment="1">
      <alignment horizontal="center" vertical="center"/>
    </xf>
    <xf numFmtId="0" fontId="14" fillId="5" borderId="0" xfId="0" applyNumberFormat="1" applyFont="1" applyFill="1">
      <alignment vertical="center"/>
    </xf>
    <xf numFmtId="43" fontId="14" fillId="5" borderId="0" xfId="2" applyFont="1" applyFill="1">
      <alignment vertical="center"/>
    </xf>
    <xf numFmtId="43" fontId="14" fillId="5" borderId="0" xfId="1" applyFont="1" applyFill="1">
      <alignment vertical="center"/>
    </xf>
    <xf numFmtId="177" fontId="15" fillId="5" borderId="0" xfId="0" applyNumberFormat="1" applyFont="1" applyFill="1" applyAlignment="1"/>
    <xf numFmtId="0" fontId="15" fillId="5" borderId="0" xfId="0" applyNumberFormat="1" applyFont="1" applyFill="1" applyAlignment="1">
      <alignment horizontal="center"/>
    </xf>
    <xf numFmtId="176" fontId="14" fillId="5" borderId="0" xfId="0" applyFont="1" applyFill="1">
      <alignment vertical="center"/>
    </xf>
    <xf numFmtId="0" fontId="16" fillId="5" borderId="0" xfId="0" applyNumberFormat="1" applyFont="1" applyFill="1">
      <alignment vertical="center"/>
    </xf>
    <xf numFmtId="43" fontId="14" fillId="5" borderId="0" xfId="0" applyNumberFormat="1" applyFont="1" applyFill="1" applyAlignment="1">
      <alignment horizontal="center" vertical="center"/>
    </xf>
    <xf numFmtId="43" fontId="16" fillId="5" borderId="0" xfId="1" applyFont="1" applyFill="1">
      <alignment vertical="center"/>
    </xf>
    <xf numFmtId="176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 applyProtection="1">
      <alignment horizontal="left" vertical="center"/>
      <protection locked="0"/>
    </xf>
    <xf numFmtId="49" fontId="17" fillId="0" borderId="1" xfId="0" quotePrefix="1" applyNumberFormat="1" applyFont="1" applyBorder="1">
      <alignment vertical="center"/>
    </xf>
    <xf numFmtId="176" fontId="0" fillId="0" borderId="1" xfId="0" applyBorder="1">
      <alignment vertical="center"/>
    </xf>
    <xf numFmtId="14" fontId="2" fillId="2" borderId="1" xfId="0" applyNumberFormat="1" applyFont="1" applyFill="1" applyBorder="1" applyAlignment="1">
      <alignment horizontal="center" vertical="center"/>
    </xf>
    <xf numFmtId="14" fontId="7" fillId="0" borderId="0" xfId="0" applyNumberFormat="1" applyFont="1" applyAlignment="1">
      <alignment horizontal="left"/>
    </xf>
    <xf numFmtId="14" fontId="7" fillId="0" borderId="0" xfId="0" applyNumberFormat="1" applyFont="1" applyFill="1" applyAlignment="1">
      <alignment horizontal="left"/>
    </xf>
    <xf numFmtId="14" fontId="15" fillId="5" borderId="0" xfId="0" applyNumberFormat="1" applyFont="1" applyFill="1" applyAlignment="1">
      <alignment horizontal="left"/>
    </xf>
    <xf numFmtId="14" fontId="7" fillId="0" borderId="0" xfId="1" applyNumberFormat="1" applyFont="1" applyFill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0" fillId="0" borderId="0" xfId="0" applyNumberFormat="1" applyFill="1">
      <alignment vertical="center"/>
    </xf>
  </cellXfs>
  <cellStyles count="4">
    <cellStyle name="百分比 2" xfId="3" xr:uid="{990B5B4A-63FF-45F9-B202-A7CC0548F6DA}"/>
    <cellStyle name="常规" xfId="0" builtinId="0"/>
    <cellStyle name="千位分隔" xfId="1" builtinId="3"/>
    <cellStyle name="千位分隔 4" xfId="2" xr:uid="{13502EE7-133F-451B-B5C8-59B639992A4F}"/>
  </cellStyles>
  <dxfs count="2">
    <dxf>
      <numFmt numFmtId="35" formatCode="_ * #,##0.00_ ;_ * \-#,##0.00_ ;_ * &quot;-&quot;??_ ;_ @_ "/>
    </dxf>
    <dxf>
      <numFmt numFmtId="35" formatCode="_ * #,##0.00_ ;_ * \-#,##0.0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pivotCacheDefinition" Target="pivotCache/pivotCacheDefinition3.xml"/><Relationship Id="rId5" Type="http://schemas.openxmlformats.org/officeDocument/2006/relationships/externalLink" Target="externalLinks/externalLink1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50417%20&#20607;&#20108;&#20195;&#19968;&#25903;&#26609;0328-0430%202015&#24180;1&#23395;&#24230;&#25253;&#21578;/2.&#35780;&#20272;&#26085;&#36127;&#20538;&#35745;&#31639;/201503&#20607;&#20184;&#33021;&#21147;&#20934;&#22791;&#37329;&#21450;&#20445;&#38505;&#21644;&#21033;&#29575;&#39118;&#38505;&#26368;&#20302;&#36164;&#26412;&#35780;&#20272;/&#20607;&#20108;&#20195;&#27491;&#24335;&#25253;&#21578;%2002_&#36127;&#20538;&#20934;&#22791;&#37329;&#21450;&#39118;&#38505;&#36164;&#26412;&#27719;&#24635;2015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-ROSS&#25968;&#25454;&#20998;&#26512;&#35745;&#31639;&#27169;&#26495;&#65288;&#23436;&#25972;&#65289;V1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0607;&#20184;&#33021;&#21147;2015&#24180;1&#23395;&#24230;V1-2015042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-ROSS&#25968;&#25454;&#20998;&#26512;&#35745;&#31639;&#27169;&#26495;&#65288;&#23436;&#25972;&#65289;V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运行计划"/>
      <sheetName val="准备金汇总"/>
      <sheetName val="s0"/>
      <sheetName val="SQL"/>
      <sheetName val="利率风险贴现率"/>
      <sheetName val="CF"/>
      <sheetName val="CF_exp"/>
      <sheetName val="利率和费用风险资本"/>
      <sheetName val="保险风险汇总"/>
      <sheetName val="s1"/>
      <sheetName val="s2"/>
      <sheetName val="s3"/>
      <sheetName val="s4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">
          <cell r="A5">
            <v>2015</v>
          </cell>
          <cell r="B5">
            <v>3.64</v>
          </cell>
          <cell r="C5">
            <v>3.64</v>
          </cell>
          <cell r="D5">
            <v>3.49</v>
          </cell>
          <cell r="F5">
            <v>7.0499999999999989</v>
          </cell>
          <cell r="G5">
            <v>7.0499999999999989</v>
          </cell>
          <cell r="H5">
            <v>6.9</v>
          </cell>
          <cell r="J5">
            <v>1.53</v>
          </cell>
          <cell r="K5">
            <v>1.53</v>
          </cell>
          <cell r="L5">
            <v>1.38</v>
          </cell>
        </row>
        <row r="6">
          <cell r="A6">
            <v>2016</v>
          </cell>
          <cell r="B6">
            <v>4</v>
          </cell>
          <cell r="C6">
            <v>4</v>
          </cell>
          <cell r="D6">
            <v>3.85</v>
          </cell>
          <cell r="F6">
            <v>5.91</v>
          </cell>
          <cell r="G6">
            <v>5.91</v>
          </cell>
          <cell r="H6">
            <v>5.76</v>
          </cell>
          <cell r="J6">
            <v>1.79</v>
          </cell>
          <cell r="K6">
            <v>1.79</v>
          </cell>
          <cell r="L6">
            <v>1.6400000000000001</v>
          </cell>
        </row>
        <row r="7">
          <cell r="A7">
            <v>2017</v>
          </cell>
          <cell r="B7">
            <v>4.08</v>
          </cell>
          <cell r="C7">
            <v>4.08</v>
          </cell>
          <cell r="D7">
            <v>3.93</v>
          </cell>
          <cell r="F7">
            <v>6.9500000000000011</v>
          </cell>
          <cell r="G7">
            <v>6.9500000000000011</v>
          </cell>
          <cell r="H7">
            <v>6.8000000000000007</v>
          </cell>
          <cell r="J7">
            <v>2.0699999999999998</v>
          </cell>
          <cell r="K7">
            <v>2.0699999999999998</v>
          </cell>
          <cell r="L7">
            <v>1.92</v>
          </cell>
        </row>
        <row r="8">
          <cell r="A8">
            <v>2018</v>
          </cell>
          <cell r="B8">
            <v>4.3600000000000003</v>
          </cell>
          <cell r="C8">
            <v>4.3600000000000003</v>
          </cell>
          <cell r="D8">
            <v>4.21</v>
          </cell>
          <cell r="F8">
            <v>7.03</v>
          </cell>
          <cell r="G8">
            <v>7.03</v>
          </cell>
          <cell r="H8">
            <v>6.88</v>
          </cell>
          <cell r="J8">
            <v>2.5499999999999998</v>
          </cell>
          <cell r="K8">
            <v>2.5499999999999998</v>
          </cell>
          <cell r="L8">
            <v>2.4</v>
          </cell>
        </row>
        <row r="9">
          <cell r="A9">
            <v>2019</v>
          </cell>
          <cell r="B9">
            <v>4.24</v>
          </cell>
          <cell r="C9">
            <v>4.24</v>
          </cell>
          <cell r="D9">
            <v>4.09</v>
          </cell>
          <cell r="F9">
            <v>4.79</v>
          </cell>
          <cell r="G9">
            <v>4.79</v>
          </cell>
          <cell r="H9">
            <v>4.6399999999999997</v>
          </cell>
          <cell r="J9">
            <v>2.9899999999999998</v>
          </cell>
          <cell r="K9">
            <v>2.9899999999999998</v>
          </cell>
          <cell r="L9">
            <v>2.8400000000000003</v>
          </cell>
        </row>
        <row r="10">
          <cell r="A10">
            <v>2020</v>
          </cell>
          <cell r="B10">
            <v>4.96</v>
          </cell>
          <cell r="C10">
            <v>4.96</v>
          </cell>
          <cell r="D10">
            <v>4.8099999999999996</v>
          </cell>
          <cell r="F10">
            <v>6.68</v>
          </cell>
          <cell r="G10">
            <v>6.68</v>
          </cell>
          <cell r="H10">
            <v>6.5299999999999994</v>
          </cell>
          <cell r="J10">
            <v>3.53</v>
          </cell>
          <cell r="K10">
            <v>3.53</v>
          </cell>
          <cell r="L10">
            <v>3.38</v>
          </cell>
        </row>
        <row r="11">
          <cell r="A11">
            <v>2021</v>
          </cell>
          <cell r="B11">
            <v>4.3900000000000006</v>
          </cell>
          <cell r="C11">
            <v>4.3900000000000006</v>
          </cell>
          <cell r="D11">
            <v>4.24</v>
          </cell>
          <cell r="F11">
            <v>5.62</v>
          </cell>
          <cell r="G11">
            <v>5.62</v>
          </cell>
          <cell r="H11">
            <v>5.47</v>
          </cell>
          <cell r="J11">
            <v>3.3000000000000003</v>
          </cell>
          <cell r="K11">
            <v>3.3000000000000003</v>
          </cell>
          <cell r="L11">
            <v>3.15</v>
          </cell>
        </row>
        <row r="12">
          <cell r="A12">
            <v>2022</v>
          </cell>
          <cell r="B12">
            <v>4.71</v>
          </cell>
          <cell r="C12">
            <v>4.71</v>
          </cell>
          <cell r="D12">
            <v>4.5600000000000005</v>
          </cell>
          <cell r="F12">
            <v>6.08</v>
          </cell>
          <cell r="G12">
            <v>6.08</v>
          </cell>
          <cell r="H12">
            <v>5.93</v>
          </cell>
          <cell r="J12">
            <v>4.03</v>
          </cell>
          <cell r="K12">
            <v>4.03</v>
          </cell>
          <cell r="L12">
            <v>3.88</v>
          </cell>
        </row>
        <row r="13">
          <cell r="A13">
            <v>2023</v>
          </cell>
          <cell r="B13">
            <v>4.5199999999999996</v>
          </cell>
          <cell r="C13">
            <v>4.5199999999999996</v>
          </cell>
          <cell r="D13">
            <v>4.37</v>
          </cell>
          <cell r="F13">
            <v>5.8999999999999995</v>
          </cell>
          <cell r="G13">
            <v>5.8999999999999995</v>
          </cell>
          <cell r="H13">
            <v>5.75</v>
          </cell>
          <cell r="J13">
            <v>3.9</v>
          </cell>
          <cell r="K13">
            <v>3.9</v>
          </cell>
          <cell r="L13">
            <v>3.75</v>
          </cell>
        </row>
        <row r="14">
          <cell r="A14">
            <v>2024</v>
          </cell>
          <cell r="B14">
            <v>4.38</v>
          </cell>
          <cell r="C14">
            <v>4.38</v>
          </cell>
          <cell r="D14">
            <v>4.2299999999999995</v>
          </cell>
          <cell r="F14">
            <v>5.53</v>
          </cell>
          <cell r="G14">
            <v>5.53</v>
          </cell>
          <cell r="H14">
            <v>5.38</v>
          </cell>
          <cell r="J14">
            <v>4.84</v>
          </cell>
          <cell r="K14">
            <v>4.84</v>
          </cell>
          <cell r="L14">
            <v>4.6899999999999995</v>
          </cell>
        </row>
        <row r="15">
          <cell r="A15">
            <v>2025</v>
          </cell>
          <cell r="B15">
            <v>4.71</v>
          </cell>
          <cell r="C15">
            <v>4.71</v>
          </cell>
          <cell r="D15">
            <v>4.5600000000000005</v>
          </cell>
          <cell r="F15">
            <v>5.8500000000000005</v>
          </cell>
          <cell r="G15">
            <v>5.8500000000000005</v>
          </cell>
          <cell r="H15">
            <v>5.7</v>
          </cell>
          <cell r="J15">
            <v>3.74</v>
          </cell>
          <cell r="K15">
            <v>3.74</v>
          </cell>
          <cell r="L15">
            <v>3.5900000000000003</v>
          </cell>
        </row>
        <row r="16">
          <cell r="A16">
            <v>2026</v>
          </cell>
          <cell r="B16">
            <v>5.04</v>
          </cell>
          <cell r="C16">
            <v>5.04</v>
          </cell>
          <cell r="D16">
            <v>4.8899999999999997</v>
          </cell>
          <cell r="F16">
            <v>6.63</v>
          </cell>
          <cell r="G16">
            <v>6.63</v>
          </cell>
          <cell r="H16">
            <v>6.4799999999999995</v>
          </cell>
          <cell r="J16">
            <v>4.05</v>
          </cell>
          <cell r="K16">
            <v>4.05</v>
          </cell>
          <cell r="L16">
            <v>3.9</v>
          </cell>
        </row>
        <row r="17">
          <cell r="A17">
            <v>2027</v>
          </cell>
          <cell r="B17">
            <v>5.3199999999999994</v>
          </cell>
          <cell r="C17">
            <v>5.3199999999999994</v>
          </cell>
          <cell r="D17">
            <v>5.17</v>
          </cell>
          <cell r="F17">
            <v>6.41</v>
          </cell>
          <cell r="G17">
            <v>6.41</v>
          </cell>
          <cell r="H17">
            <v>6.2600000000000007</v>
          </cell>
          <cell r="J17">
            <v>4.87</v>
          </cell>
          <cell r="K17">
            <v>4.87</v>
          </cell>
          <cell r="L17">
            <v>4.72</v>
          </cell>
        </row>
        <row r="18">
          <cell r="A18">
            <v>2028</v>
          </cell>
          <cell r="B18">
            <v>5.52</v>
          </cell>
          <cell r="C18">
            <v>5.52</v>
          </cell>
          <cell r="D18">
            <v>5.37</v>
          </cell>
          <cell r="F18">
            <v>6.5</v>
          </cell>
          <cell r="G18">
            <v>6.5</v>
          </cell>
          <cell r="H18">
            <v>6.35</v>
          </cell>
          <cell r="J18">
            <v>5.2200000000000006</v>
          </cell>
          <cell r="K18">
            <v>5.2200000000000006</v>
          </cell>
          <cell r="L18">
            <v>5.07</v>
          </cell>
        </row>
        <row r="19">
          <cell r="A19">
            <v>2029</v>
          </cell>
          <cell r="B19">
            <v>5.59</v>
          </cell>
          <cell r="C19">
            <v>5.59</v>
          </cell>
          <cell r="D19">
            <v>5.4399999999999995</v>
          </cell>
          <cell r="F19">
            <v>6.38</v>
          </cell>
          <cell r="G19">
            <v>6.38</v>
          </cell>
          <cell r="H19">
            <v>6.23</v>
          </cell>
          <cell r="J19">
            <v>5.47</v>
          </cell>
          <cell r="K19">
            <v>5.47</v>
          </cell>
          <cell r="L19">
            <v>5.3199999999999994</v>
          </cell>
        </row>
        <row r="20">
          <cell r="A20">
            <v>2030</v>
          </cell>
          <cell r="B20">
            <v>5.66</v>
          </cell>
          <cell r="C20">
            <v>5.66</v>
          </cell>
          <cell r="D20">
            <v>5.5100000000000007</v>
          </cell>
          <cell r="F20">
            <v>7.64</v>
          </cell>
          <cell r="G20">
            <v>7.64</v>
          </cell>
          <cell r="H20">
            <v>7.4899999999999993</v>
          </cell>
          <cell r="J20">
            <v>4.3499999999999996</v>
          </cell>
          <cell r="K20">
            <v>4.3499999999999996</v>
          </cell>
          <cell r="L20">
            <v>4.2</v>
          </cell>
        </row>
        <row r="21">
          <cell r="A21">
            <v>2031</v>
          </cell>
          <cell r="B21">
            <v>5.83</v>
          </cell>
          <cell r="C21">
            <v>5.83</v>
          </cell>
          <cell r="D21">
            <v>5.6800000000000006</v>
          </cell>
          <cell r="F21">
            <v>7.1400000000000006</v>
          </cell>
          <cell r="G21">
            <v>7.1400000000000006</v>
          </cell>
          <cell r="H21">
            <v>6.99</v>
          </cell>
          <cell r="J21">
            <v>5.2200000000000006</v>
          </cell>
          <cell r="K21">
            <v>5.2200000000000006</v>
          </cell>
          <cell r="L21">
            <v>5.07</v>
          </cell>
        </row>
        <row r="22">
          <cell r="A22">
            <v>2032</v>
          </cell>
          <cell r="B22">
            <v>5.96</v>
          </cell>
          <cell r="C22">
            <v>5.96</v>
          </cell>
          <cell r="D22">
            <v>5.81</v>
          </cell>
          <cell r="F22">
            <v>7.1999999999999993</v>
          </cell>
          <cell r="G22">
            <v>7.1999999999999993</v>
          </cell>
          <cell r="H22">
            <v>7.0499999999999989</v>
          </cell>
          <cell r="J22">
            <v>5.43</v>
          </cell>
          <cell r="K22">
            <v>5.43</v>
          </cell>
          <cell r="L22">
            <v>5.28</v>
          </cell>
        </row>
        <row r="23">
          <cell r="A23">
            <v>2033</v>
          </cell>
          <cell r="B23">
            <v>6.02</v>
          </cell>
          <cell r="C23">
            <v>6.02</v>
          </cell>
          <cell r="D23">
            <v>5.87</v>
          </cell>
          <cell r="F23">
            <v>7.1800000000000006</v>
          </cell>
          <cell r="G23">
            <v>7.1800000000000006</v>
          </cell>
          <cell r="H23">
            <v>7.03</v>
          </cell>
          <cell r="J23">
            <v>5.59</v>
          </cell>
          <cell r="K23">
            <v>5.59</v>
          </cell>
          <cell r="L23">
            <v>5.4399999999999995</v>
          </cell>
        </row>
        <row r="24">
          <cell r="A24">
            <v>2034</v>
          </cell>
          <cell r="B24">
            <v>6</v>
          </cell>
          <cell r="C24">
            <v>6</v>
          </cell>
          <cell r="D24">
            <v>5.8500000000000005</v>
          </cell>
          <cell r="F24">
            <v>7.04</v>
          </cell>
          <cell r="G24">
            <v>7.04</v>
          </cell>
          <cell r="H24">
            <v>6.8900000000000006</v>
          </cell>
          <cell r="J24">
            <v>5.6899999999999995</v>
          </cell>
          <cell r="K24">
            <v>5.6899999999999995</v>
          </cell>
          <cell r="L24">
            <v>5.54</v>
          </cell>
        </row>
        <row r="25">
          <cell r="A25">
            <v>2035</v>
          </cell>
          <cell r="B25">
            <v>5.88</v>
          </cell>
          <cell r="C25">
            <v>5.88</v>
          </cell>
          <cell r="D25">
            <v>5.7299999999999995</v>
          </cell>
          <cell r="F25">
            <v>7.6899999999999995</v>
          </cell>
          <cell r="G25">
            <v>7.6899999999999995</v>
          </cell>
          <cell r="H25">
            <v>7.5399999999999991</v>
          </cell>
          <cell r="J25">
            <v>4.78</v>
          </cell>
          <cell r="K25">
            <v>4.78</v>
          </cell>
          <cell r="L25">
            <v>4.63</v>
          </cell>
        </row>
        <row r="26">
          <cell r="A26">
            <v>2036</v>
          </cell>
          <cell r="B26">
            <v>5.74</v>
          </cell>
          <cell r="C26">
            <v>5.74</v>
          </cell>
          <cell r="D26">
            <v>5.59</v>
          </cell>
          <cell r="F26">
            <v>7.46</v>
          </cell>
          <cell r="G26">
            <v>7.46</v>
          </cell>
          <cell r="H26">
            <v>7.31</v>
          </cell>
          <cell r="J26">
            <v>4.72</v>
          </cell>
          <cell r="K26">
            <v>4.72</v>
          </cell>
          <cell r="L26">
            <v>4.5699999999999994</v>
          </cell>
        </row>
        <row r="27">
          <cell r="A27">
            <v>2037</v>
          </cell>
          <cell r="B27">
            <v>5.6099999999999994</v>
          </cell>
          <cell r="C27">
            <v>5.6099999999999994</v>
          </cell>
          <cell r="D27">
            <v>5.46</v>
          </cell>
          <cell r="F27">
            <v>6.3299999999999992</v>
          </cell>
          <cell r="G27">
            <v>6.3299999999999992</v>
          </cell>
          <cell r="H27">
            <v>6.18</v>
          </cell>
          <cell r="J27">
            <v>4.6500000000000004</v>
          </cell>
          <cell r="K27">
            <v>4.6500000000000004</v>
          </cell>
          <cell r="L27">
            <v>4.51</v>
          </cell>
        </row>
        <row r="28">
          <cell r="A28">
            <v>2038</v>
          </cell>
          <cell r="B28">
            <v>5.4899999999999993</v>
          </cell>
          <cell r="C28">
            <v>5.4899999999999993</v>
          </cell>
          <cell r="D28">
            <v>5.35</v>
          </cell>
          <cell r="F28">
            <v>6.98</v>
          </cell>
          <cell r="G28">
            <v>6.98</v>
          </cell>
          <cell r="H28">
            <v>6.83</v>
          </cell>
          <cell r="J28">
            <v>4.6100000000000003</v>
          </cell>
          <cell r="K28">
            <v>4.6100000000000003</v>
          </cell>
          <cell r="L28">
            <v>4.47</v>
          </cell>
        </row>
        <row r="29">
          <cell r="A29">
            <v>2039</v>
          </cell>
          <cell r="B29">
            <v>5.4</v>
          </cell>
          <cell r="C29">
            <v>5.4</v>
          </cell>
          <cell r="D29">
            <v>5.26</v>
          </cell>
          <cell r="F29">
            <v>6.81</v>
          </cell>
          <cell r="G29">
            <v>6.81</v>
          </cell>
          <cell r="H29">
            <v>6.67</v>
          </cell>
          <cell r="J29">
            <v>4.5699999999999994</v>
          </cell>
          <cell r="K29">
            <v>4.5699999999999994</v>
          </cell>
          <cell r="L29">
            <v>4.43</v>
          </cell>
        </row>
        <row r="30">
          <cell r="A30">
            <v>2040</v>
          </cell>
          <cell r="B30">
            <v>5.33</v>
          </cell>
          <cell r="C30">
            <v>5.33</v>
          </cell>
          <cell r="D30">
            <v>5.2</v>
          </cell>
          <cell r="F30">
            <v>6.660000000000001</v>
          </cell>
          <cell r="G30">
            <v>6.660000000000001</v>
          </cell>
          <cell r="H30">
            <v>6.52</v>
          </cell>
          <cell r="J30">
            <v>4.5699999999999994</v>
          </cell>
          <cell r="K30">
            <v>4.5699999999999994</v>
          </cell>
          <cell r="L30">
            <v>4.43</v>
          </cell>
        </row>
        <row r="31">
          <cell r="A31">
            <v>2041</v>
          </cell>
          <cell r="B31">
            <v>5.3</v>
          </cell>
          <cell r="C31">
            <v>5.3</v>
          </cell>
          <cell r="D31">
            <v>5.16</v>
          </cell>
          <cell r="F31">
            <v>6.5500000000000007</v>
          </cell>
          <cell r="G31">
            <v>6.5500000000000007</v>
          </cell>
          <cell r="H31">
            <v>6.419999999999999</v>
          </cell>
          <cell r="J31">
            <v>4.58</v>
          </cell>
          <cell r="K31">
            <v>4.58</v>
          </cell>
          <cell r="L31">
            <v>4.4400000000000004</v>
          </cell>
        </row>
        <row r="32">
          <cell r="A32">
            <v>2042</v>
          </cell>
          <cell r="B32">
            <v>5.29</v>
          </cell>
          <cell r="C32">
            <v>5.29</v>
          </cell>
          <cell r="D32">
            <v>5.17</v>
          </cell>
          <cell r="F32">
            <v>5.71</v>
          </cell>
          <cell r="G32">
            <v>5.71</v>
          </cell>
          <cell r="H32">
            <v>5.58</v>
          </cell>
          <cell r="J32">
            <v>4.62</v>
          </cell>
          <cell r="K32">
            <v>4.62</v>
          </cell>
          <cell r="L32">
            <v>4.49</v>
          </cell>
        </row>
        <row r="33">
          <cell r="A33">
            <v>2043</v>
          </cell>
          <cell r="B33">
            <v>5.3100000000000005</v>
          </cell>
          <cell r="C33">
            <v>5.3100000000000005</v>
          </cell>
          <cell r="D33">
            <v>5.19</v>
          </cell>
          <cell r="F33">
            <v>6.419999999999999</v>
          </cell>
          <cell r="G33">
            <v>6.419999999999999</v>
          </cell>
          <cell r="H33">
            <v>6.3</v>
          </cell>
          <cell r="J33">
            <v>4.67</v>
          </cell>
          <cell r="K33">
            <v>4.67</v>
          </cell>
          <cell r="L33">
            <v>4.55</v>
          </cell>
        </row>
        <row r="34">
          <cell r="A34">
            <v>2044</v>
          </cell>
          <cell r="B34">
            <v>5.36</v>
          </cell>
          <cell r="C34">
            <v>5.36</v>
          </cell>
          <cell r="D34">
            <v>5.25</v>
          </cell>
          <cell r="F34">
            <v>6.419999999999999</v>
          </cell>
          <cell r="G34">
            <v>6.419999999999999</v>
          </cell>
          <cell r="H34">
            <v>6.3100000000000005</v>
          </cell>
          <cell r="J34">
            <v>4.75</v>
          </cell>
          <cell r="K34">
            <v>4.75</v>
          </cell>
          <cell r="L34">
            <v>4.6399999999999997</v>
          </cell>
        </row>
        <row r="35">
          <cell r="A35">
            <v>2045</v>
          </cell>
          <cell r="B35">
            <v>5.35</v>
          </cell>
          <cell r="C35">
            <v>5.35</v>
          </cell>
          <cell r="D35">
            <v>5.25</v>
          </cell>
          <cell r="F35">
            <v>6.35</v>
          </cell>
          <cell r="G35">
            <v>6.35</v>
          </cell>
          <cell r="H35">
            <v>6.2399999999999993</v>
          </cell>
          <cell r="J35">
            <v>4.79</v>
          </cell>
          <cell r="K35">
            <v>4.79</v>
          </cell>
          <cell r="L35">
            <v>4.6899999999999995</v>
          </cell>
        </row>
        <row r="36">
          <cell r="A36">
            <v>2046</v>
          </cell>
          <cell r="B36">
            <v>5.28</v>
          </cell>
          <cell r="C36">
            <v>5.28</v>
          </cell>
          <cell r="D36">
            <v>5.19</v>
          </cell>
          <cell r="F36">
            <v>6.1899999999999995</v>
          </cell>
          <cell r="G36">
            <v>6.1899999999999995</v>
          </cell>
          <cell r="H36">
            <v>6.09</v>
          </cell>
          <cell r="J36">
            <v>4.78</v>
          </cell>
          <cell r="K36">
            <v>4.78</v>
          </cell>
          <cell r="L36">
            <v>4.6899999999999995</v>
          </cell>
        </row>
        <row r="37">
          <cell r="A37">
            <v>2047</v>
          </cell>
          <cell r="B37">
            <v>5.21</v>
          </cell>
          <cell r="C37">
            <v>5.21</v>
          </cell>
          <cell r="D37">
            <v>5.12</v>
          </cell>
          <cell r="F37">
            <v>6.02</v>
          </cell>
          <cell r="G37">
            <v>6.02</v>
          </cell>
          <cell r="H37">
            <v>5.93</v>
          </cell>
          <cell r="J37">
            <v>4.7600000000000007</v>
          </cell>
          <cell r="K37">
            <v>4.7600000000000007</v>
          </cell>
          <cell r="L37">
            <v>4.68</v>
          </cell>
        </row>
        <row r="38">
          <cell r="A38">
            <v>2048</v>
          </cell>
          <cell r="B38">
            <v>5.13</v>
          </cell>
          <cell r="C38">
            <v>5.13</v>
          </cell>
          <cell r="D38">
            <v>5.0599999999999996</v>
          </cell>
          <cell r="F38">
            <v>5.84</v>
          </cell>
          <cell r="G38">
            <v>5.84</v>
          </cell>
          <cell r="H38">
            <v>5.76</v>
          </cell>
          <cell r="J38">
            <v>4.74</v>
          </cell>
          <cell r="K38">
            <v>4.74</v>
          </cell>
          <cell r="L38">
            <v>4.67</v>
          </cell>
        </row>
        <row r="39">
          <cell r="A39">
            <v>2049</v>
          </cell>
          <cell r="B39">
            <v>5.0500000000000007</v>
          </cell>
          <cell r="C39">
            <v>5.0500000000000007</v>
          </cell>
          <cell r="D39">
            <v>4.9799999999999995</v>
          </cell>
          <cell r="F39">
            <v>5.65</v>
          </cell>
          <cell r="G39">
            <v>5.65</v>
          </cell>
          <cell r="H39">
            <v>5.59</v>
          </cell>
          <cell r="J39">
            <v>4.72</v>
          </cell>
          <cell r="K39">
            <v>4.72</v>
          </cell>
          <cell r="L39">
            <v>4.66</v>
          </cell>
        </row>
        <row r="40">
          <cell r="A40">
            <v>2050</v>
          </cell>
          <cell r="B40">
            <v>4.96</v>
          </cell>
          <cell r="C40">
            <v>4.96</v>
          </cell>
          <cell r="D40">
            <v>4.9000000000000004</v>
          </cell>
          <cell r="F40">
            <v>5.45</v>
          </cell>
          <cell r="G40">
            <v>5.45</v>
          </cell>
          <cell r="H40">
            <v>5.4</v>
          </cell>
          <cell r="J40">
            <v>4.6899999999999995</v>
          </cell>
          <cell r="K40">
            <v>4.6899999999999995</v>
          </cell>
          <cell r="L40">
            <v>4.6399999999999997</v>
          </cell>
        </row>
        <row r="41">
          <cell r="A41">
            <v>2051</v>
          </cell>
          <cell r="B41">
            <v>4.8599999999999994</v>
          </cell>
          <cell r="C41">
            <v>4.8599999999999994</v>
          </cell>
          <cell r="D41">
            <v>4.82</v>
          </cell>
          <cell r="F41">
            <v>5.24</v>
          </cell>
          <cell r="G41">
            <v>5.24</v>
          </cell>
          <cell r="H41">
            <v>5.2</v>
          </cell>
          <cell r="J41">
            <v>4.66</v>
          </cell>
          <cell r="K41">
            <v>4.66</v>
          </cell>
          <cell r="L41">
            <v>4.62</v>
          </cell>
        </row>
        <row r="42">
          <cell r="A42">
            <v>2052</v>
          </cell>
          <cell r="B42">
            <v>4.75</v>
          </cell>
          <cell r="C42">
            <v>4.75</v>
          </cell>
          <cell r="D42">
            <v>4.72</v>
          </cell>
          <cell r="F42">
            <v>5.01</v>
          </cell>
          <cell r="G42">
            <v>5.01</v>
          </cell>
          <cell r="H42">
            <v>4.99</v>
          </cell>
          <cell r="J42">
            <v>4.62</v>
          </cell>
          <cell r="K42">
            <v>4.62</v>
          </cell>
          <cell r="L42">
            <v>4.5900000000000007</v>
          </cell>
        </row>
        <row r="43">
          <cell r="A43">
            <v>2053</v>
          </cell>
          <cell r="B43">
            <v>4.63</v>
          </cell>
          <cell r="C43">
            <v>4.63</v>
          </cell>
          <cell r="D43">
            <v>4.62</v>
          </cell>
          <cell r="F43">
            <v>4.7699999999999996</v>
          </cell>
          <cell r="G43">
            <v>4.7699999999999996</v>
          </cell>
          <cell r="H43">
            <v>4.75</v>
          </cell>
          <cell r="J43">
            <v>4.5600000000000005</v>
          </cell>
          <cell r="K43">
            <v>4.5600000000000005</v>
          </cell>
          <cell r="L43">
            <v>4.55</v>
          </cell>
        </row>
        <row r="44">
          <cell r="A44">
            <v>2054</v>
          </cell>
          <cell r="B44">
            <v>4.5</v>
          </cell>
          <cell r="C44">
            <v>4.5</v>
          </cell>
          <cell r="D44">
            <v>4.5</v>
          </cell>
          <cell r="F44">
            <v>4.5</v>
          </cell>
          <cell r="G44">
            <v>4.5</v>
          </cell>
          <cell r="H44">
            <v>4.5</v>
          </cell>
          <cell r="J44">
            <v>4.5</v>
          </cell>
          <cell r="K44">
            <v>4.5</v>
          </cell>
          <cell r="L44">
            <v>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保险公司信息表"/>
      <sheetName val="AceSol"/>
      <sheetName val="报表汇总"/>
      <sheetName val="计算结果表"/>
      <sheetName val="偿付能力状况表"/>
      <sheetName val="资产负债表"/>
      <sheetName val="认可资产表"/>
      <sheetName val="对子公司的长期股权投资"/>
      <sheetName val="非认可资产表"/>
      <sheetName val="权利受限资产表"/>
      <sheetName val="认可负债表"/>
      <sheetName val="资本性负债表"/>
      <sheetName val="实际资本表"/>
      <sheetName val="资本分级表"/>
      <sheetName val="资本调整表"/>
      <sheetName val="最低资本表"/>
      <sheetName val="最低资本-保险风险"/>
      <sheetName val="保险风险-保费、准备金风险"/>
      <sheetName val="保险公司保费、准备金风险数据"/>
      <sheetName val="保费、准备金风险因子"/>
      <sheetName val="保险风险计算过程"/>
      <sheetName val="再保险公司保费、准备金风险数据"/>
      <sheetName val="再保险保费、准备金风险因子"/>
      <sheetName val="再保险保费、准备金风险计算"/>
      <sheetName val="最低资本-市场风险"/>
      <sheetName val="市场风险-利率风险"/>
      <sheetName val="利率风险-债券类资产（未套保及不符合条件的套保）"/>
      <sheetName val="利率风险-资产证券化产品"/>
      <sheetName val="利率风险-利率类金融衍生品-利率互换"/>
      <sheetName val="利率风险-利率类金融衍生品-国债期货（符合条件套保）"/>
      <sheetName val="利率风险-利率类金融衍生品-国债期货（不符合条件套保）"/>
      <sheetName val="利率风险-上市公司公开发行的优先股"/>
      <sheetName val="利率风险-其他固定收益类产品"/>
      <sheetName val="市场风险-权益价格风险"/>
      <sheetName val="权益价格风险-股票(未套保及不符合条件的套保）"/>
      <sheetName val="权益价格风险-股票（套期保值）"/>
      <sheetName val="权益价格风险-未上市股权"/>
      <sheetName val="权益价格风险-证券投资基金"/>
      <sheetName val="权益价格风险-证券投资基金（穿透法下还原）"/>
      <sheetName val="权益价格风险-可转债"/>
      <sheetName val="权益价格风险-基础设施股权投资计划"/>
      <sheetName val="权益价格风险-资产管理产品"/>
      <sheetName val="权益价格风险-未上市股权投资计划"/>
      <sheetName val="权益价格风险-权益类信托计划"/>
      <sheetName val="权益价格风险-股指期货空头（不符合有效性）"/>
      <sheetName val="权益价格风险-非公开发行的优先股（权益工具）"/>
      <sheetName val="权益价格风险-非公开发行的优先股（权益工具）-穿透法下还原"/>
      <sheetName val="权益价格风险-对子公司、合营企业和联营企业的长期股权投资"/>
      <sheetName val="市场风险-房地产价格风险"/>
      <sheetName val="房地产价格风险所涉资产风险明细"/>
      <sheetName val="房地产价格风险所涉资产风险明细（穿透法下还原）"/>
      <sheetName val="市场风险-境外固定收益类资产价格风险"/>
      <sheetName val="境外固定收益价格风险所涉资产明细表"/>
      <sheetName val="市场风险-境外权益类资产价格风险"/>
      <sheetName val="境外权益价格风险所涉资产明细表"/>
      <sheetName val="市场风险-汇率风险"/>
      <sheetName val="汇率风险所涉项目明细表-未套保及套保无效的外汇资产（负债）"/>
      <sheetName val="汇率风险所涉项目明细表-有效套保外汇资产（负债）"/>
      <sheetName val="汇率风险所涉项目明细表-无效套保外汇资产（负债）"/>
      <sheetName val="最低资本-信用风险"/>
      <sheetName val="信用风险-利差风险最低资本"/>
      <sheetName val="利差风险所涉资产明细表"/>
      <sheetName val="信用风险-交易对手违约风险最低资本"/>
      <sheetName val="交易对手违约风险-现金流动性管理工具"/>
      <sheetName val="交易对手违约风险-银行存款"/>
      <sheetName val="交易对手违约风险-金融债"/>
      <sheetName val="交易对手违约风险-企业债、公司债"/>
      <sheetName val="交易对手违约风险-资产证券化产品"/>
      <sheetName val="交易对手违约风险-商业银行理财产品"/>
      <sheetName val="交易对手违约风险-信托计划"/>
      <sheetName val="交易对手违约风险-信托计划明细数据"/>
      <sheetName val="交易对手违约风险-资产管理产品"/>
      <sheetName val="交易对手违约风险-基础设施债权投资计划"/>
      <sheetName val="交易对手违约风险-不动产债权投资计划"/>
      <sheetName val="交易对手违约风险-项目资产支持计划"/>
      <sheetName val="交易对手违约风险-非公开发行的优先股（债务工具）"/>
      <sheetName val="交易对手违约风险-套期保值外汇远期和利率互换"/>
      <sheetName val="交易对手违约风险-分出业务再保险资产"/>
      <sheetName val="交易对手违约风险-分入业务再保险资产"/>
      <sheetName val="交易对手违约风险-应收保费"/>
      <sheetName val="交易对手违约风险-其他应收及预付款项"/>
      <sheetName val="交易对手违约风险-债务担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8">
          <cell r="I18">
            <v>0.06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>
        <row r="41">
          <cell r="K41">
            <v>0.4</v>
          </cell>
        </row>
        <row r="42">
          <cell r="K42">
            <v>0.6</v>
          </cell>
        </row>
        <row r="43">
          <cell r="K43">
            <v>1</v>
          </cell>
        </row>
        <row r="44">
          <cell r="K44">
            <v>0.2</v>
          </cell>
        </row>
        <row r="45">
          <cell r="K45">
            <v>0.6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8">
          <cell r="Q18">
            <v>0</v>
          </cell>
        </row>
        <row r="19">
          <cell r="Q19">
            <v>0.7</v>
          </cell>
        </row>
        <row r="20">
          <cell r="Q20">
            <v>1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eSol"/>
      <sheetName val="封皮"/>
      <sheetName val=" 偿付能力状况表"/>
      <sheetName val="实际资本表"/>
      <sheetName val="认可资产表"/>
      <sheetName val="认可负债表"/>
      <sheetName val="资本工具一览表"/>
      <sheetName val="最低资本-汇总表"/>
      <sheetName val="（保险公司）非寿险业务保险风险-巨灾风险"/>
      <sheetName val="（保险公司）非寿险业务保险风险-保费和准备金风险"/>
      <sheetName val="保费、准备金风险因子"/>
      <sheetName val="保险风险计算过程"/>
      <sheetName val="再保险公司保费、准备金风险数据"/>
      <sheetName val="（再保险公司）非寿险再保险业务保险风险-巨灾风险"/>
      <sheetName val="（再保险公司）非寿险再保险业务保险风险-保费和准备金风险"/>
      <sheetName val="(保险和再保险公司)寿险业务保险风险"/>
      <sheetName val="（人身保险公司）利率风险"/>
      <sheetName val="（再保险公司）利率风险"/>
      <sheetName val="利率风险-债券类资产（未套保及不符合条件的套保）"/>
      <sheetName val="利率风险-资产证券化产品"/>
      <sheetName val="利率风险-利率类金融衍生品-利率互换"/>
      <sheetName val="利率风险-利率类金融衍生品-国债期货（符合条件套保）"/>
      <sheetName val="利率风险-利率类金融衍生品-国债期货（不符合条件套保）"/>
      <sheetName val="利率风险-其他固定收益类产品"/>
      <sheetName val="权益价格风险-股票(未套保及不符合条件的套保）"/>
      <sheetName val="权益价格风险-股票（套期保值）"/>
      <sheetName val="权益价格风险-未上市股权"/>
      <sheetName val="权益价格风险-证券投资基金"/>
      <sheetName val="权益价格风险-证券投资基金（穿透法下还原）"/>
      <sheetName val="权益价格风险-可转债"/>
      <sheetName val="权益价格风险-基础设施股权投资计划"/>
      <sheetName val="权益价格风险-资产管理产品"/>
      <sheetName val="权益价格风险-未上市股权投资计划"/>
      <sheetName val="权益价格风险-权益类信托计划"/>
      <sheetName val="权益价格风险-股指期货空头（不符合有效性）"/>
      <sheetName val="权益价格风险-优先股"/>
      <sheetName val="权益价格风险-优先股（穿透法下还原）"/>
      <sheetName val="权益价格风险-对子公司、合营企业和联营企业的长期股权投资"/>
      <sheetName val="房地产价格风险所涉资产风险明细"/>
      <sheetName val="房地产价格风险所涉资产风险明细（穿透法下还原）"/>
      <sheetName val="境外固定收益价格风险所涉资产明细表"/>
      <sheetName val="境外权益价格风险所涉资产明细表"/>
      <sheetName val="汇率风险所涉项目明细表-未套保及套保无效的外汇资产（负债）"/>
      <sheetName val="汇率风险所涉项目明细表-有效套保外汇资产（负债）"/>
      <sheetName val="汇率风险所涉项目明细表-无效套保外汇资产（负债）"/>
      <sheetName val="利差风险所涉资产明细表"/>
      <sheetName val="交易对手违约风险-现金流动性管理工具"/>
      <sheetName val="交易对手违约风险-银行存款"/>
      <sheetName val="交易对手违约风险-金融债"/>
      <sheetName val="交易对手违约风险-企业债、公司债"/>
      <sheetName val="交易对手违约风险-资产证券化产品"/>
      <sheetName val="交易对手违约风险-商业银行理财产品"/>
      <sheetName val="交易对手违约风险-信托计划"/>
      <sheetName val="交易对手违约风险-信托计划明细数据"/>
      <sheetName val="交易对手违约风险-资产管理产品"/>
      <sheetName val="交易对手违约风险-基础设施债权投资计划"/>
      <sheetName val="交易对手违约风险-不动产债权投资计划"/>
      <sheetName val="交易对手违约风险-项目资产支持计划"/>
      <sheetName val="交易对手违约风险-套期保值外汇远期和利率互换"/>
      <sheetName val="交易对手违约风险-分出业务再保险资产"/>
      <sheetName val="交易对手违约风险-分入业务再保险资产"/>
      <sheetName val="交易对手违约风险-应收保费"/>
      <sheetName val="交易对手违约风险-其他应收及预付款项"/>
      <sheetName val="交易对手违约风险-债务担保"/>
      <sheetName val="交易对手违约风险-保单质押贷款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>
        <row r="12">
          <cell r="F12">
            <v>15.34</v>
          </cell>
          <cell r="G12">
            <v>8.02</v>
          </cell>
        </row>
      </sheetData>
      <sheetData sheetId="10">
        <row r="5">
          <cell r="B5">
            <v>1000000000</v>
          </cell>
          <cell r="C5">
            <v>9.2999999999999999E-2</v>
          </cell>
          <cell r="D5">
            <v>5000000000</v>
          </cell>
          <cell r="E5">
            <v>9.2499999999999999E-2</v>
          </cell>
          <cell r="F5">
            <v>20000000000</v>
          </cell>
          <cell r="G5">
            <v>9.0399999999999994E-2</v>
          </cell>
          <cell r="H5">
            <v>40000000000</v>
          </cell>
          <cell r="I5">
            <v>8.6599999999999996E-2</v>
          </cell>
          <cell r="J5">
            <v>65000000000</v>
          </cell>
          <cell r="K5">
            <v>8.1900000000000001E-2</v>
          </cell>
          <cell r="L5">
            <v>95000000000</v>
          </cell>
          <cell r="M5">
            <v>7.6499999999999999E-2</v>
          </cell>
          <cell r="N5" t="str">
            <v>&gt;95,000,000,000</v>
          </cell>
          <cell r="O5">
            <v>7.0499999999999993E-2</v>
          </cell>
        </row>
        <row r="6">
          <cell r="B6">
            <v>100000000</v>
          </cell>
          <cell r="C6">
            <v>0.40200000000000002</v>
          </cell>
          <cell r="D6">
            <v>1100000000</v>
          </cell>
          <cell r="E6">
            <v>0.39</v>
          </cell>
          <cell r="F6">
            <v>2600000000</v>
          </cell>
          <cell r="G6">
            <v>0.36199999999999999</v>
          </cell>
          <cell r="H6">
            <v>4600000000</v>
          </cell>
          <cell r="I6">
            <v>0.32800000000000001</v>
          </cell>
          <cell r="J6">
            <v>7100000000</v>
          </cell>
          <cell r="K6">
            <v>0.29099999999999998</v>
          </cell>
          <cell r="L6" t="str">
            <v>&gt;7,100,000,000</v>
          </cell>
          <cell r="M6">
            <v>0.25600000000000001</v>
          </cell>
        </row>
        <row r="7">
          <cell r="B7">
            <v>100000000</v>
          </cell>
          <cell r="C7">
            <v>0.28000000000000003</v>
          </cell>
          <cell r="D7">
            <v>1100000000</v>
          </cell>
          <cell r="E7">
            <v>0.27700000000000002</v>
          </cell>
          <cell r="F7">
            <v>2600000000</v>
          </cell>
          <cell r="G7">
            <v>0.26900000000000002</v>
          </cell>
          <cell r="H7">
            <v>4600000000</v>
          </cell>
          <cell r="I7">
            <v>0.25900000000000001</v>
          </cell>
          <cell r="J7" t="str">
            <v>&gt;4,600,000,000</v>
          </cell>
          <cell r="K7">
            <v>0.246</v>
          </cell>
        </row>
        <row r="8">
          <cell r="B8">
            <v>100000000</v>
          </cell>
          <cell r="C8">
            <v>0.14499999999999999</v>
          </cell>
          <cell r="D8">
            <v>1100000000</v>
          </cell>
          <cell r="E8">
            <v>0.13700000000000001</v>
          </cell>
          <cell r="F8">
            <v>2300000000</v>
          </cell>
          <cell r="G8">
            <v>0.122</v>
          </cell>
          <cell r="H8">
            <v>3700000000</v>
          </cell>
          <cell r="I8">
            <v>0.106</v>
          </cell>
          <cell r="J8" t="str">
            <v>&gt;3,700,000,000</v>
          </cell>
          <cell r="K8">
            <v>0.09</v>
          </cell>
        </row>
        <row r="9">
          <cell r="B9">
            <v>100000000</v>
          </cell>
          <cell r="C9">
            <v>0.22800000000000001</v>
          </cell>
          <cell r="D9">
            <v>900000000</v>
          </cell>
          <cell r="E9">
            <v>0.19700000000000001</v>
          </cell>
          <cell r="F9">
            <v>1800000000</v>
          </cell>
          <cell r="G9">
            <v>0.151</v>
          </cell>
          <cell r="H9">
            <v>2800000000</v>
          </cell>
          <cell r="I9">
            <v>0.115</v>
          </cell>
          <cell r="J9" t="str">
            <v>&gt;2,800,000,000</v>
          </cell>
          <cell r="K9">
            <v>8.8999999999999996E-2</v>
          </cell>
        </row>
        <row r="10">
          <cell r="B10">
            <v>100000000</v>
          </cell>
          <cell r="C10">
            <v>0.33800000000000002</v>
          </cell>
          <cell r="D10">
            <v>1100000000</v>
          </cell>
          <cell r="E10">
            <v>0.32</v>
          </cell>
          <cell r="F10">
            <v>2600000000</v>
          </cell>
          <cell r="G10">
            <v>0.28100000000000003</v>
          </cell>
          <cell r="H10">
            <v>4600000000</v>
          </cell>
          <cell r="I10">
            <v>0.23599999999999999</v>
          </cell>
          <cell r="J10" t="str">
            <v>&gt;4,600,000,000</v>
          </cell>
          <cell r="K10">
            <v>0.189</v>
          </cell>
        </row>
        <row r="11">
          <cell r="B11">
            <v>100000000</v>
          </cell>
          <cell r="C11">
            <v>0.46700000000000003</v>
          </cell>
          <cell r="D11">
            <v>1100000000</v>
          </cell>
          <cell r="E11">
            <v>0.45800000000000002</v>
          </cell>
          <cell r="F11">
            <v>2600000000</v>
          </cell>
          <cell r="G11">
            <v>0.436</v>
          </cell>
          <cell r="H11">
            <v>4600000000</v>
          </cell>
          <cell r="I11">
            <v>0.40699999999999997</v>
          </cell>
          <cell r="J11" t="str">
            <v>&gt;4,600,000,000</v>
          </cell>
          <cell r="K11">
            <v>0.373</v>
          </cell>
        </row>
        <row r="16">
          <cell r="B16">
            <v>500000000</v>
          </cell>
          <cell r="C16">
            <v>0.1145</v>
          </cell>
          <cell r="D16">
            <v>2500000000</v>
          </cell>
          <cell r="E16">
            <v>0.1137</v>
          </cell>
          <cell r="F16">
            <v>10000000000</v>
          </cell>
          <cell r="G16">
            <v>0.11020000000000001</v>
          </cell>
          <cell r="H16">
            <v>20000000000</v>
          </cell>
          <cell r="I16">
            <v>0.104</v>
          </cell>
          <cell r="J16">
            <v>32500000000</v>
          </cell>
          <cell r="K16">
            <v>9.6500000000000002E-2</v>
          </cell>
          <cell r="L16">
            <v>47500000000</v>
          </cell>
          <cell r="M16">
            <v>8.7800000000000003E-2</v>
          </cell>
          <cell r="N16" t="str">
            <v>&gt;47,500,000,000</v>
          </cell>
          <cell r="O16">
            <v>7.8399999999999997E-2</v>
          </cell>
        </row>
        <row r="17">
          <cell r="B17">
            <v>100000000</v>
          </cell>
          <cell r="C17">
            <v>0.64100000000000001</v>
          </cell>
          <cell r="D17">
            <v>700000000</v>
          </cell>
          <cell r="E17">
            <v>0.63200000000000001</v>
          </cell>
          <cell r="F17">
            <v>1400000000</v>
          </cell>
          <cell r="G17">
            <v>0.61399999999999999</v>
          </cell>
          <cell r="H17">
            <v>2200000000</v>
          </cell>
          <cell r="I17">
            <v>0.59399999999999997</v>
          </cell>
          <cell r="J17">
            <v>3100000000</v>
          </cell>
          <cell r="K17">
            <v>0.57299999999999995</v>
          </cell>
          <cell r="L17" t="str">
            <v>&gt;3,100,000,000</v>
          </cell>
          <cell r="M17">
            <v>0.54800000000000004</v>
          </cell>
        </row>
        <row r="18">
          <cell r="B18">
            <v>100000000</v>
          </cell>
          <cell r="C18">
            <v>0.63200000000000001</v>
          </cell>
          <cell r="D18">
            <v>600000000</v>
          </cell>
          <cell r="E18">
            <v>0.62</v>
          </cell>
          <cell r="F18">
            <v>1300000000</v>
          </cell>
          <cell r="G18">
            <v>0.59599999999999997</v>
          </cell>
          <cell r="H18">
            <v>2200000000</v>
          </cell>
          <cell r="I18">
            <v>0.56399999999999995</v>
          </cell>
          <cell r="J18" t="str">
            <v>&gt;2,200,000,000</v>
          </cell>
          <cell r="K18">
            <v>0.51300000000000001</v>
          </cell>
        </row>
        <row r="19">
          <cell r="B19">
            <v>100000000</v>
          </cell>
          <cell r="C19">
            <v>0.42199999999999999</v>
          </cell>
          <cell r="D19">
            <v>600000000</v>
          </cell>
          <cell r="E19">
            <v>0.41399999999999998</v>
          </cell>
          <cell r="F19">
            <v>1300000000</v>
          </cell>
          <cell r="G19">
            <v>0.39900000000000002</v>
          </cell>
          <cell r="H19">
            <v>2200000000</v>
          </cell>
          <cell r="I19">
            <v>0.38</v>
          </cell>
          <cell r="J19" t="str">
            <v>&gt;2,200,000,000</v>
          </cell>
          <cell r="K19">
            <v>0.35</v>
          </cell>
        </row>
        <row r="20">
          <cell r="B20">
            <v>100000000</v>
          </cell>
          <cell r="C20">
            <v>0.27700000000000002</v>
          </cell>
          <cell r="D20">
            <v>300000000</v>
          </cell>
          <cell r="E20">
            <v>0.26600000000000001</v>
          </cell>
          <cell r="F20">
            <v>600000000</v>
          </cell>
          <cell r="G20">
            <v>0.246</v>
          </cell>
          <cell r="H20">
            <v>1000000000</v>
          </cell>
          <cell r="I20">
            <v>0.219</v>
          </cell>
          <cell r="J20" t="str">
            <v>&gt;1,000,000,000</v>
          </cell>
          <cell r="K20">
            <v>0.182</v>
          </cell>
        </row>
        <row r="21">
          <cell r="B21">
            <v>100000000</v>
          </cell>
          <cell r="C21">
            <v>0.39800000000000002</v>
          </cell>
          <cell r="D21">
            <v>600000000</v>
          </cell>
          <cell r="E21">
            <v>0.38500000000000001</v>
          </cell>
          <cell r="F21">
            <v>1300000000</v>
          </cell>
          <cell r="G21">
            <v>0.35799999999999998</v>
          </cell>
          <cell r="H21">
            <v>2200000000</v>
          </cell>
          <cell r="I21">
            <v>0.32500000000000001</v>
          </cell>
          <cell r="J21" t="str">
            <v>&gt;2,200,000,000</v>
          </cell>
          <cell r="K21">
            <v>0.27800000000000002</v>
          </cell>
        </row>
        <row r="22">
          <cell r="B22">
            <v>100000000</v>
          </cell>
          <cell r="C22">
            <v>0.505</v>
          </cell>
          <cell r="D22">
            <v>600000000</v>
          </cell>
          <cell r="E22">
            <v>0.495</v>
          </cell>
          <cell r="F22">
            <v>1300000000</v>
          </cell>
          <cell r="G22">
            <v>0.47299999999999998</v>
          </cell>
          <cell r="H22">
            <v>2200000000</v>
          </cell>
          <cell r="I22">
            <v>0.44500000000000001</v>
          </cell>
          <cell r="J22" t="str">
            <v>&gt;2,200,000,000</v>
          </cell>
          <cell r="K22">
            <v>0.40200000000000002</v>
          </cell>
        </row>
        <row r="25">
          <cell r="C25">
            <v>-0.05</v>
          </cell>
          <cell r="E25">
            <v>-0.05</v>
          </cell>
          <cell r="K25">
            <v>0</v>
          </cell>
        </row>
        <row r="26">
          <cell r="C26">
            <v>0</v>
          </cell>
          <cell r="E26">
            <v>0</v>
          </cell>
          <cell r="K26">
            <v>0.05</v>
          </cell>
        </row>
        <row r="27">
          <cell r="C27">
            <v>0.05</v>
          </cell>
          <cell r="E27">
            <v>0.05</v>
          </cell>
          <cell r="K27">
            <v>0.1</v>
          </cell>
        </row>
        <row r="28">
          <cell r="C28">
            <v>0.1</v>
          </cell>
          <cell r="E28">
            <v>0.1</v>
          </cell>
          <cell r="K28">
            <v>0</v>
          </cell>
        </row>
        <row r="29">
          <cell r="C29">
            <v>-0.05</v>
          </cell>
          <cell r="K29">
            <v>0.05</v>
          </cell>
        </row>
        <row r="30">
          <cell r="C30">
            <v>0</v>
          </cell>
          <cell r="K30">
            <v>0.1</v>
          </cell>
        </row>
        <row r="31">
          <cell r="C31">
            <v>0.05</v>
          </cell>
          <cell r="K31">
            <v>0</v>
          </cell>
        </row>
        <row r="32">
          <cell r="C32">
            <v>0.1</v>
          </cell>
          <cell r="K32">
            <v>0.05</v>
          </cell>
        </row>
        <row r="33">
          <cell r="C33">
            <v>-0.05</v>
          </cell>
          <cell r="K33">
            <v>0.1</v>
          </cell>
        </row>
        <row r="34">
          <cell r="C34">
            <v>0</v>
          </cell>
          <cell r="K34">
            <v>0</v>
          </cell>
        </row>
        <row r="35">
          <cell r="C35">
            <v>0.05</v>
          </cell>
          <cell r="K35">
            <v>0.05</v>
          </cell>
        </row>
        <row r="36">
          <cell r="C36">
            <v>0.1</v>
          </cell>
          <cell r="K36">
            <v>0.1</v>
          </cell>
        </row>
        <row r="37">
          <cell r="C37">
            <v>-0.05</v>
          </cell>
        </row>
        <row r="38">
          <cell r="C38">
            <v>0</v>
          </cell>
        </row>
        <row r="39">
          <cell r="C39">
            <v>0.05</v>
          </cell>
        </row>
        <row r="40">
          <cell r="C40">
            <v>0.1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7">
          <cell r="R7">
            <v>-1.9E-3</v>
          </cell>
        </row>
        <row r="8">
          <cell r="R8">
            <v>2.1399999999999999E-2</v>
          </cell>
        </row>
        <row r="9">
          <cell r="R9">
            <v>-1.1000000000000001E-3</v>
          </cell>
        </row>
        <row r="10">
          <cell r="R10">
            <v>1.7399999999999999E-2</v>
          </cell>
        </row>
        <row r="11">
          <cell r="R11">
            <v>6.4000000000000003E-3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保险公司信息表"/>
      <sheetName val="AceSol"/>
      <sheetName val="报表汇总"/>
      <sheetName val="计算结果表"/>
      <sheetName val="偿付能力状况表"/>
      <sheetName val="资产负债表"/>
      <sheetName val="认可资产表"/>
      <sheetName val="对子公司的长期股权投资"/>
      <sheetName val="非认可资产表"/>
      <sheetName val="权利受限资产表"/>
      <sheetName val="认可负债表"/>
      <sheetName val="资本性负债表"/>
      <sheetName val="实际资本表"/>
      <sheetName val="资本分级表"/>
      <sheetName val="资本调整表"/>
      <sheetName val="最低资本表"/>
      <sheetName val="最低资本-保险风险"/>
      <sheetName val="保险风险-保费、准备金风险"/>
      <sheetName val="保险公司保费、准备金风险数据"/>
      <sheetName val="保费、准备金风险因子"/>
      <sheetName val="保险风险计算过程"/>
      <sheetName val="再保险公司保费、准备金风险数据"/>
      <sheetName val="再保险保费、准备金风险因子"/>
      <sheetName val="再保险保费、准备金风险计算"/>
      <sheetName val="最低资本-市场风险"/>
      <sheetName val="市场风险-利率风险"/>
      <sheetName val="利率风险-债券类资产（未套保及不符合条件的套保）"/>
      <sheetName val="利率风险-资产证券化产品"/>
      <sheetName val="利率风险-利率类金融衍生品-利率互换"/>
      <sheetName val="利率风险-利率类金融衍生品-国债期货（符合条件套保）"/>
      <sheetName val="利率风险-利率类金融衍生品-国债期货（不符合条件套保）"/>
      <sheetName val="利率风险-其他固定收益类产品"/>
      <sheetName val="市场风险-权益价格风险"/>
      <sheetName val="权益价格风险-股票(未套保及不符合条件的套保）"/>
      <sheetName val="权益价格风险-股票（套期保值）"/>
      <sheetName val="权益价格风险-未上市股权"/>
      <sheetName val="权益价格风险-证券投资基金"/>
      <sheetName val="权益价格风险-证券投资基金（穿透法下还原）"/>
      <sheetName val="权益价格风险-可转债"/>
      <sheetName val="权益价格风险-基础设施股权投资计划"/>
      <sheetName val="权益价格风险-资产管理产品"/>
      <sheetName val="权益价格风险-未上市股权投资计划"/>
      <sheetName val="权益价格风险-权益类信托计划"/>
      <sheetName val="权益价格风险-股指期货空头（不符合有效性）"/>
      <sheetName val="权益价格风险-优先股"/>
      <sheetName val="权益价格风险-优先股（穿透法下还原）"/>
      <sheetName val="权益价格风险-对子公司、合营企业和联营企业的长期股权投资"/>
      <sheetName val="市场风险-房地产价格风险"/>
      <sheetName val="房地产价格风险所涉资产风险明细"/>
      <sheetName val="房地产价格风险所涉资产风险明细（穿透法下还原）"/>
      <sheetName val="市场风险-境外固定收益类资产价格风险"/>
      <sheetName val="境外固定收益价格风险所涉资产明细表"/>
      <sheetName val="市场风险-境外权益类资产价格风险"/>
      <sheetName val="境外权益价格风险所涉资产明细表"/>
      <sheetName val="市场风险-汇率风险"/>
      <sheetName val="汇率风险所涉项目明细表-未套保及套保无效的外汇资产（负债）"/>
      <sheetName val="汇率风险所涉项目明细表-有效套保外汇资产（负债）"/>
      <sheetName val="汇率风险所涉项目明细表-无效套保外汇资产（负债）"/>
      <sheetName val="最低资本-信用风险"/>
      <sheetName val="信用风险-利差风险最低资本"/>
      <sheetName val="利差风险所涉资产明细表"/>
      <sheetName val="信用风险-交易对手违约风险最低资本"/>
      <sheetName val="交易对手违约风险-现金流动性管理工具"/>
      <sheetName val="交易对手违约风险-银行存款"/>
      <sheetName val="交易对手违约风险-金融债"/>
      <sheetName val="交易对手违约风险-企业债、公司债"/>
      <sheetName val="交易对手违约风险-资产证券化产品"/>
      <sheetName val="交易对手违约风险-商业银行理财产品"/>
      <sheetName val="交易对手违约风险-信托计划"/>
      <sheetName val="交易对手违约风险-信托计划明细数据"/>
      <sheetName val="交易对手违约风险-资产管理产品"/>
      <sheetName val="交易对手违约风险-基础设施债权投资计划"/>
      <sheetName val="交易对手违约风险-不动产债权投资计划"/>
      <sheetName val="交易对手违约风险-项目资产支持计划"/>
      <sheetName val="交易对手违约风险-套期保值外汇远期和利率互换"/>
      <sheetName val="交易对手违约风险-分出业务再保险资产"/>
      <sheetName val="交易对手违约风险-分入业务再保险资产"/>
      <sheetName val="交易对手违约风险-应收保费"/>
      <sheetName val="交易对手违约风险-其他应收及预付款项"/>
      <sheetName val="交易对手违约风险-债务担保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>
        <row r="46">
          <cell r="M46">
            <v>0.25</v>
          </cell>
        </row>
        <row r="47">
          <cell r="M47">
            <v>0.3</v>
          </cell>
        </row>
        <row r="48">
          <cell r="M48">
            <v>0.45</v>
          </cell>
        </row>
        <row r="49">
          <cell r="M49">
            <v>0.15</v>
          </cell>
        </row>
        <row r="50">
          <cell r="M50">
            <v>0.4</v>
          </cell>
        </row>
      </sheetData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丁玎" refreshedDate="44658.416342245371" createdVersion="7" refreshedVersion="7" minRefreshableVersion="3" recordCount="53" xr:uid="{9F254EFD-2A9C-4447-97FE-C637B008B547}">
  <cacheSource type="worksheet">
    <worksheetSource ref="B1:I52" sheet="定期存款和存出资本保证金应收利息明细"/>
  </cacheSource>
  <cacheFields count="6">
    <cacheField name="开户行" numFmtId="0">
      <sharedItems/>
    </cacheField>
    <cacheField name="银行类型" numFmtId="0">
      <sharedItems count="4">
        <s v="国有大型商业银行"/>
        <s v="城市商业银行"/>
        <s v="股份制商业银行"/>
        <s v="农村商业银行"/>
      </sharedItems>
    </cacheField>
    <cacheField name="信用评级" numFmtId="0">
      <sharedItems containsNonDate="0" containsString="0" containsBlank="1"/>
    </cacheField>
    <cacheField name="会计计量方法" numFmtId="0">
      <sharedItems/>
    </cacheField>
    <cacheField name="账户" numFmtId="0">
      <sharedItems containsBlank="1"/>
    </cacheField>
    <cacheField name="存款金额" numFmtId="43">
      <sharedItems containsSemiMixedTypes="0" containsString="0" containsNumber="1" minValue="3000000" maxValue="20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丁玎" refreshedDate="44658.417121527775" createdVersion="7" refreshedVersion="7" minRefreshableVersion="3" recordCount="53" xr:uid="{3629A71E-3027-41A1-93A3-A94B521EC549}">
  <cacheSource type="worksheet">
    <worksheetSource ref="B1:K52" sheet="定期存款和存出资本保证金应收利息明细"/>
  </cacheSource>
  <cacheFields count="8">
    <cacheField name="开户行" numFmtId="0">
      <sharedItems/>
    </cacheField>
    <cacheField name="银行类型" numFmtId="0">
      <sharedItems count="4">
        <s v="国有大型商业银行"/>
        <s v="城市商业银行"/>
        <s v="股份制商业银行"/>
        <s v="农村商业银行"/>
      </sharedItems>
    </cacheField>
    <cacheField name="信用评级" numFmtId="0">
      <sharedItems containsNonDate="0" containsString="0" containsBlank="1"/>
    </cacheField>
    <cacheField name="会计计量方法" numFmtId="0">
      <sharedItems/>
    </cacheField>
    <cacheField name="账户" numFmtId="0">
      <sharedItems containsBlank="1"/>
    </cacheField>
    <cacheField name="存款金额" numFmtId="43">
      <sharedItems containsSemiMixedTypes="0" containsString="0" containsNumber="1" minValue="3000000" maxValue="2000000000"/>
    </cacheField>
    <cacheField name="认可价值" numFmtId="43">
      <sharedItems containsSemiMixedTypes="0" containsString="0" containsNumber="1" minValue="3000000" maxValue="2000000000"/>
    </cacheField>
    <cacheField name="应收利息" numFmtId="43">
      <sharedItems containsSemiMixedTypes="0" containsString="0" containsNumber="1" minValue="4407.0600000000559" maxValue="30121667.81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丁玎" refreshedDate="44691.66152627315" createdVersion="7" refreshedVersion="7" minRefreshableVersion="3" recordCount="78" xr:uid="{939F5362-8A31-423C-819A-D67AB357044C}">
  <cacheSource type="worksheet">
    <worksheetSource ref="B1:J1048576" sheet="定期存款和存出资本保证金应收利息明细 (2)"/>
  </cacheSource>
  <cacheFields count="9">
    <cacheField name="开户行" numFmtId="0">
      <sharedItems containsBlank="1"/>
    </cacheField>
    <cacheField name="银行类型" numFmtId="0">
      <sharedItems containsBlank="1" count="5">
        <s v="国有大型商业银行"/>
        <s v="城市商业银行"/>
        <s v="股份制商业银行"/>
        <s v="农村商业银行"/>
        <m/>
      </sharedItems>
    </cacheField>
    <cacheField name="资本充足率（%）" numFmtId="0">
      <sharedItems containsString="0" containsBlank="1" containsNumber="1" minValue="10.28" maxValue="17.45"/>
    </cacheField>
    <cacheField name="信用评级" numFmtId="0">
      <sharedItems containsBlank="1"/>
    </cacheField>
    <cacheField name="会计计量方法" numFmtId="0">
      <sharedItems containsBlank="1"/>
    </cacheField>
    <cacheField name="账户" numFmtId="0">
      <sharedItems containsBlank="1"/>
    </cacheField>
    <cacheField name="存款金额" numFmtId="0">
      <sharedItems containsBlank="1" containsMixedTypes="1" containsNumber="1" minValue="2021" maxValue="17849344722.400002"/>
    </cacheField>
    <cacheField name="认可价值" numFmtId="43">
      <sharedItems containsString="0" containsBlank="1" containsNumber="1" minValue="0" maxValue="19902352855.278671"/>
    </cacheField>
    <cacheField name="应收利息" numFmtId="0">
      <sharedItems containsBlank="1" containsMixedTypes="1" containsNumber="1" minValue="2022" maxValue="265640115.18000007" count="56">
        <n v="15114307.220000003"/>
        <n v="7280000"/>
        <n v="3382500"/>
        <n v="33036667.910000008"/>
        <n v="14972501.239999998"/>
        <n v="25848334.580000006"/>
        <n v="6424167.9099999983"/>
        <n v="11673809.08"/>
        <n v="3135001.5"/>
        <n v="7941999.2400000002"/>
        <n v="2503478.12"/>
        <n v="1385957.85"/>
        <n v="7783508.0799999963"/>
        <n v="849353.09999999974"/>
        <n v="12801249.739999998"/>
        <n v="2351250.17"/>
        <n v="2351250.1800000002"/>
        <n v="1410750"/>
        <n v="230771.01000000039"/>
        <n v="1436875.1099999999"/>
        <n v="478958.37000000087"/>
        <n v="12082811.77"/>
        <n v="26442.360000000055"/>
        <n v="240301.88999999998"/>
        <n v="15550000"/>
        <n v="10250000"/>
        <n v="10933333.469999997"/>
        <n v="257045.70000000004"/>
        <n v="6139956.290000001"/>
        <n v="6560000"/>
        <n v="3826666.5300000007"/>
        <n v="3866527.96"/>
        <n v="1537500"/>
        <n v="2141111.0200000009"/>
        <n v="3193225.53"/>
        <n v="3587500"/>
        <n v="4373333.4699999988"/>
        <n v="45765.07"/>
        <n v="1539998.4199999997"/>
        <n v="1443000"/>
        <n v="2238047.8200000003"/>
        <n v="612740.65"/>
        <n v="2507555.2799999998"/>
        <n v="1061507.22"/>
        <n v="1355555.42"/>
        <n v="290547.70999999996"/>
        <n v="1645000"/>
        <n v="147875"/>
        <n v="9315.15"/>
        <m/>
        <n v="265640115.18000007"/>
        <s v="3个月内"/>
        <n v="215520000"/>
        <n v="120947500"/>
        <n v="94572500"/>
        <n v="20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s v="交行北京天坛支行"/>
    <x v="0"/>
    <m/>
    <s v="历史成本"/>
    <m/>
    <n v="100000000"/>
  </r>
  <r>
    <s v="交行北京天坛支行"/>
    <x v="0"/>
    <m/>
    <s v="历史成本"/>
    <m/>
    <n v="630000000"/>
  </r>
  <r>
    <s v="江苏银行北京分行"/>
    <x v="1"/>
    <m/>
    <s v="历史成本"/>
    <m/>
    <n v="270000000"/>
  </r>
  <r>
    <s v="广发银行北京大红门支行"/>
    <x v="2"/>
    <m/>
    <s v="历史成本"/>
    <m/>
    <n v="660000000"/>
  </r>
  <r>
    <s v="广发银行北京大红门支行"/>
    <x v="2"/>
    <m/>
    <s v="历史成本"/>
    <m/>
    <n v="300000000"/>
  </r>
  <r>
    <s v="广发银行北京大红门支行"/>
    <x v="2"/>
    <m/>
    <s v="历史成本"/>
    <m/>
    <n v="160000000"/>
  </r>
  <r>
    <s v="广发银行北京大红门支行"/>
    <x v="2"/>
    <m/>
    <s v="历史成本"/>
    <m/>
    <n v="40000000"/>
  </r>
  <r>
    <s v="渤海银行北京分行"/>
    <x v="2"/>
    <m/>
    <s v="历史成本"/>
    <m/>
    <n v="220000000"/>
  </r>
  <r>
    <s v="渤海银行北京分行"/>
    <x v="2"/>
    <m/>
    <s v="历史成本"/>
    <m/>
    <n v="60000000"/>
  </r>
  <r>
    <s v="渤海银行北京分行"/>
    <x v="2"/>
    <m/>
    <s v="历史成本"/>
    <m/>
    <n v="200000000"/>
  </r>
  <r>
    <s v="中国民生银行天津分行"/>
    <x v="2"/>
    <m/>
    <s v="历史成本"/>
    <m/>
    <n v="90000000"/>
  </r>
  <r>
    <s v="中国民生银行天津分行"/>
    <x v="2"/>
    <m/>
    <s v="历史成本"/>
    <m/>
    <n v="50000000"/>
  </r>
  <r>
    <s v="成都农商行营业部"/>
    <x v="3"/>
    <m/>
    <s v="历史成本"/>
    <s v="万能险"/>
    <n v="654000000"/>
  </r>
  <r>
    <s v="成都农商行营业部"/>
    <x v="3"/>
    <m/>
    <s v="历史成本"/>
    <s v="万能险"/>
    <n v="76000000"/>
  </r>
  <r>
    <s v="成都农商行营业部"/>
    <x v="3"/>
    <m/>
    <s v="历史成本"/>
    <s v="万能险"/>
    <n v="1400000000"/>
  </r>
  <r>
    <s v="成都农商行营业部"/>
    <x v="3"/>
    <m/>
    <s v="历史成本"/>
    <s v="万能险"/>
    <n v="300000000"/>
  </r>
  <r>
    <s v="成都农商行营业部"/>
    <x v="3"/>
    <m/>
    <s v="历史成本"/>
    <s v="传统险（不含高利率保单）"/>
    <n v="300000000"/>
  </r>
  <r>
    <s v="成都农商行营业部"/>
    <x v="3"/>
    <m/>
    <s v="历史成本"/>
    <s v="万能险"/>
    <n v="180000000"/>
  </r>
  <r>
    <s v="成都农商行营业部"/>
    <x v="3"/>
    <m/>
    <s v="历史成本"/>
    <s v="传统险（不含高利率保单）"/>
    <n v="30000000"/>
  </r>
  <r>
    <s v="成都农商行营业部"/>
    <x v="3"/>
    <m/>
    <s v="历史成本"/>
    <s v="传统险（不含高利率保单）"/>
    <n v="300000000"/>
  </r>
  <r>
    <s v="成都农商行营业部"/>
    <x v="3"/>
    <m/>
    <s v="历史成本"/>
    <s v="传统险（不含高利率保单）"/>
    <n v="300000000"/>
  </r>
  <r>
    <s v="成都农商行营业部"/>
    <x v="3"/>
    <m/>
    <s v="历史成本"/>
    <s v="传统险（不含高利率保单）"/>
    <n v="300000000"/>
  </r>
  <r>
    <s v="成都农商行营业部"/>
    <x v="3"/>
    <m/>
    <s v="历史成本"/>
    <s v="传统险（不含高利率保单）"/>
    <n v="300000000"/>
  </r>
  <r>
    <s v="成都农商行营业部"/>
    <x v="3"/>
    <m/>
    <s v="历史成本"/>
    <s v="传统险（不含高利率保单）"/>
    <n v="300000000"/>
  </r>
  <r>
    <s v="成都农商行营业部"/>
    <x v="3"/>
    <m/>
    <s v="历史成本"/>
    <s v="传统险（不含高利率保单）"/>
    <n v="100000000"/>
  </r>
  <r>
    <s v="成都农商行营业部"/>
    <x v="3"/>
    <m/>
    <s v="历史成本"/>
    <s v="传统险（不含高利率保单）"/>
    <n v="250000000"/>
  </r>
  <r>
    <s v="中国工商银行北京丽泽支行"/>
    <x v="0"/>
    <m/>
    <s v="历史成本"/>
    <s v="万能险"/>
    <n v="15110000"/>
  </r>
  <r>
    <s v="农行淮北淮海路支行"/>
    <x v="0"/>
    <m/>
    <s v="历史成本"/>
    <s v="万能险"/>
    <n v="3000000"/>
  </r>
  <r>
    <s v="广西北部湾银行营业部"/>
    <x v="1"/>
    <m/>
    <s v="历史成本"/>
    <s v="万能险"/>
    <n v="400000000"/>
  </r>
  <r>
    <s v="富滇银行总行营业部"/>
    <x v="1"/>
    <m/>
    <s v="历史成本"/>
    <s v="万能险"/>
    <n v="2000000000"/>
  </r>
  <r>
    <s v="盛京银行北京分行"/>
    <x v="1"/>
    <m/>
    <s v="历史成本"/>
    <s v="万能险"/>
    <n v="2000000000"/>
  </r>
  <r>
    <s v="建行上海浦东分行"/>
    <x v="0"/>
    <m/>
    <s v="历史成本"/>
    <s v="万能险"/>
    <n v="5000000"/>
  </r>
  <r>
    <s v="邮储银行武汉市分行"/>
    <x v="0"/>
    <m/>
    <s v="历史成本"/>
    <s v="万能险"/>
    <n v="80000000"/>
  </r>
  <r>
    <s v="广东南粤银行"/>
    <x v="1"/>
    <m/>
    <s v="历史成本"/>
    <s v="万能险"/>
    <n v="1200000000"/>
  </r>
  <r>
    <s v="富滇银行"/>
    <x v="1"/>
    <m/>
    <s v="历史成本"/>
    <s v="万能险"/>
    <n v="700000000"/>
  </r>
  <r>
    <s v="山西尧都农村商业银行股份有限公司"/>
    <x v="3"/>
    <m/>
    <s v="历史成本"/>
    <s v="万能险"/>
    <n v="700000000"/>
  </r>
  <r>
    <s v="乐山银行公司营业部"/>
    <x v="1"/>
    <m/>
    <s v="历史成本"/>
    <s v="万能险"/>
    <n v="300000000"/>
  </r>
  <r>
    <s v="达州银行"/>
    <x v="1"/>
    <m/>
    <s v="历史成本"/>
    <s v="万能险"/>
    <n v="400000000"/>
  </r>
  <r>
    <s v="工行成都航空路支行"/>
    <x v="0"/>
    <m/>
    <s v="历史成本"/>
    <s v="万能险"/>
    <n v="60000000"/>
  </r>
  <r>
    <s v="焦作中旅银行营业部"/>
    <x v="1"/>
    <m/>
    <s v="历史成本"/>
    <s v="万能险"/>
    <n v="700000000"/>
  </r>
  <r>
    <s v="富滇银行"/>
    <x v="1"/>
    <m/>
    <s v="历史成本"/>
    <s v="万能险"/>
    <n v="800000000"/>
  </r>
  <r>
    <s v="中国工商银行北京丽泽支行"/>
    <x v="0"/>
    <m/>
    <s v="历史成本"/>
    <s v="万能险"/>
    <n v="6234722.4000000004"/>
  </r>
  <r>
    <s v="建行济南槐荫支行"/>
    <x v="0"/>
    <m/>
    <s v="历史成本"/>
    <s v="万能险"/>
    <n v="30000000"/>
  </r>
  <r>
    <s v="建设银行深圳分行"/>
    <x v="0"/>
    <m/>
    <s v="历史成本"/>
    <s v="万能险"/>
    <n v="30000000"/>
  </r>
  <r>
    <s v="建行上海浦东分行"/>
    <x v="0"/>
    <m/>
    <s v="历史成本"/>
    <s v="传统险（不含高利率保单）"/>
    <n v="50000000"/>
  </r>
  <r>
    <s v="农业银行烟台莱山支行"/>
    <x v="0"/>
    <m/>
    <s v="历史成本"/>
    <s v="传统险（不含高利率保单）"/>
    <n v="30000000"/>
  </r>
  <r>
    <s v="中国工商银行股份有限公司成都航空路支行"/>
    <x v="0"/>
    <m/>
    <s v="历史成本"/>
    <s v="传统险（不含高利率保单）"/>
    <n v="140000000"/>
  </r>
  <r>
    <s v="中国工商银行杭州高新支行"/>
    <x v="0"/>
    <m/>
    <s v="历史成本"/>
    <s v="万能险"/>
    <n v="100000000"/>
  </r>
  <r>
    <s v="龙江银行股份有限公司哈尔滨红旗大街支行"/>
    <x v="1"/>
    <m/>
    <s v="历史成本"/>
    <s v="万能险"/>
    <n v="100000000"/>
  </r>
  <r>
    <s v="农业银行荆州沙市支行"/>
    <x v="0"/>
    <m/>
    <s v="历史成本"/>
    <s v="万能险"/>
    <n v="50000000"/>
  </r>
  <r>
    <s v="交通银行四川分行"/>
    <x v="0"/>
    <m/>
    <s v="历史成本"/>
    <s v="传统险（不含高利率保单）"/>
    <n v="300000000"/>
  </r>
  <r>
    <s v="中国工商银行北京丽泽支行"/>
    <x v="0"/>
    <m/>
    <s v="历史成本"/>
    <s v="万能险"/>
    <n v="30000000"/>
  </r>
  <r>
    <s v="中国建设银行深圳市分行"/>
    <x v="0"/>
    <m/>
    <s v="历史成本"/>
    <s v="万能险"/>
    <n v="20000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s v="交行北京天坛支行"/>
    <x v="0"/>
    <m/>
    <s v="历史成本"/>
    <m/>
    <n v="100000000"/>
    <n v="100000000"/>
    <n v="14816390.420000002"/>
  </r>
  <r>
    <s v="交行北京天坛支行"/>
    <x v="0"/>
    <m/>
    <s v="历史成本"/>
    <m/>
    <n v="630000000"/>
    <n v="630000000"/>
    <n v="4550000"/>
  </r>
  <r>
    <s v="江苏银行北京分行"/>
    <x v="1"/>
    <m/>
    <s v="历史成本"/>
    <m/>
    <n v="270000000"/>
    <n v="270000000"/>
    <n v="2145000"/>
  </r>
  <r>
    <s v="广发银行北京大红门支行"/>
    <x v="2"/>
    <m/>
    <s v="历史成本"/>
    <m/>
    <n v="660000000"/>
    <n v="660000000"/>
    <n v="30121667.810000006"/>
  </r>
  <r>
    <s v="广发银行北京大红门支行"/>
    <x v="2"/>
    <m/>
    <s v="历史成本"/>
    <m/>
    <n v="300000000"/>
    <n v="300000000"/>
    <n v="13647501.139999999"/>
  </r>
  <r>
    <s v="广发银行北京大红门支行"/>
    <x v="2"/>
    <m/>
    <s v="历史成本"/>
    <m/>
    <n v="160000000"/>
    <n v="160000000"/>
    <n v="25198334.480000004"/>
  </r>
  <r>
    <s v="广发银行北京大红门支行"/>
    <x v="2"/>
    <m/>
    <s v="历史成本"/>
    <m/>
    <n v="40000000"/>
    <n v="40000000"/>
    <n v="6261667.8099999987"/>
  </r>
  <r>
    <s v="渤海银行北京分行"/>
    <x v="2"/>
    <m/>
    <s v="历史成本"/>
    <m/>
    <n v="220000000"/>
    <n v="220000000"/>
    <n v="10907475.880000001"/>
  </r>
  <r>
    <s v="渤海银行北京分行"/>
    <x v="2"/>
    <m/>
    <s v="历史成本"/>
    <m/>
    <n v="60000000"/>
    <n v="60000000"/>
    <n v="2926001.4"/>
  </r>
  <r>
    <s v="渤海银行北京分行"/>
    <x v="2"/>
    <m/>
    <s v="历史成本"/>
    <m/>
    <n v="200000000"/>
    <n v="200000000"/>
    <n v="7245332.6400000006"/>
  </r>
  <r>
    <s v="中国民生银行天津分行"/>
    <x v="2"/>
    <m/>
    <s v="历史成本"/>
    <m/>
    <n v="90000000"/>
    <n v="90000000"/>
    <n v="2240875.52"/>
  </r>
  <r>
    <s v="中国民生银行天津分行"/>
    <x v="2"/>
    <m/>
    <s v="历史成本"/>
    <m/>
    <n v="50000000"/>
    <n v="50000000"/>
    <n v="1240067.55"/>
  </r>
  <r>
    <s v="成都农商行营业部"/>
    <x v="3"/>
    <m/>
    <s v="历史成本"/>
    <s v="万能险"/>
    <n v="654000000"/>
    <n v="654000000"/>
    <n v="4935883.1699999962"/>
  </r>
  <r>
    <s v="成都农商行营业部"/>
    <x v="3"/>
    <m/>
    <s v="历史成本"/>
    <s v="万能险"/>
    <n v="76000000"/>
    <n v="76000000"/>
    <n v="518436.30999999976"/>
  </r>
  <r>
    <s v="成都农商行营业部"/>
    <x v="3"/>
    <m/>
    <s v="历史成本"/>
    <s v="万能险"/>
    <n v="1400000000"/>
    <n v="1400000000"/>
    <n v="6705416.5299999984"/>
  </r>
  <r>
    <s v="成都农商行营业部"/>
    <x v="3"/>
    <m/>
    <s v="历史成本"/>
    <s v="万能险"/>
    <n v="300000000"/>
    <n v="300000000"/>
    <n v="1045000.0800000001"/>
  </r>
  <r>
    <s v="成都农商行营业部"/>
    <x v="3"/>
    <m/>
    <s v="历史成本"/>
    <s v="传统险（不含高利率保单）"/>
    <n v="300000000"/>
    <n v="300000000"/>
    <n v="1045000.0800000001"/>
  </r>
  <r>
    <s v="成都农商行营业部"/>
    <x v="3"/>
    <m/>
    <s v="历史成本"/>
    <s v="万能险"/>
    <n v="180000000"/>
    <n v="180000000"/>
    <n v="627000"/>
  </r>
  <r>
    <s v="成都农商行营业部"/>
    <x v="3"/>
    <m/>
    <s v="历史成本"/>
    <s v="传统险（不含高利率保单）"/>
    <n v="30000000"/>
    <n v="30000000"/>
    <n v="100145.91000000038"/>
  </r>
  <r>
    <s v="成都农商行营业部"/>
    <x v="3"/>
    <m/>
    <s v="历史成本"/>
    <s v="传统险（不含高利率保单）"/>
    <n v="300000000"/>
    <n v="300000000"/>
    <n v="130625.00999999978"/>
  </r>
  <r>
    <s v="成都农商行营业部"/>
    <x v="3"/>
    <m/>
    <s v="历史成本"/>
    <s v="传统险（不含高利率保单）"/>
    <n v="300000000"/>
    <n v="300000000"/>
    <n v="130625.00999999978"/>
  </r>
  <r>
    <s v="成都农商行营业部"/>
    <x v="3"/>
    <m/>
    <s v="历史成本"/>
    <s v="传统险（不含高利率保单）"/>
    <n v="300000000"/>
    <n v="300000000"/>
    <n v="130625.00999999978"/>
  </r>
  <r>
    <s v="成都农商行营业部"/>
    <x v="3"/>
    <m/>
    <s v="历史成本"/>
    <s v="传统险（不含高利率保单）"/>
    <n v="300000000"/>
    <n v="300000000"/>
    <n v="130625.00999999978"/>
  </r>
  <r>
    <s v="成都农商行营业部"/>
    <x v="3"/>
    <m/>
    <s v="历史成本"/>
    <s v="传统险（不含高利率保单）"/>
    <n v="300000000"/>
    <n v="300000000"/>
    <n v="130625.00999999978"/>
  </r>
  <r>
    <s v="成都农商行营业部"/>
    <x v="3"/>
    <m/>
    <s v="历史成本"/>
    <s v="传统险（不含高利率保单）"/>
    <n v="100000000"/>
    <n v="100000000"/>
    <n v="43541.670000000857"/>
  </r>
  <r>
    <s v="成都农商行营业部"/>
    <x v="3"/>
    <m/>
    <s v="历史成本"/>
    <s v="传统险（不含高利率保单）"/>
    <n v="250000000"/>
    <n v="250000000"/>
    <n v="10994270.17"/>
  </r>
  <r>
    <s v="中国工商银行北京丽泽支行"/>
    <x v="0"/>
    <m/>
    <s v="历史成本"/>
    <s v="万能险"/>
    <n v="15110000"/>
    <n v="15110000"/>
    <n v="4407.0600000000559"/>
  </r>
  <r>
    <s v="农行淮北淮海路支行"/>
    <x v="0"/>
    <m/>
    <s v="历史成本"/>
    <s v="万能险"/>
    <n v="3000000"/>
    <n v="3000000"/>
    <n v="230676.99"/>
  </r>
  <r>
    <s v="广西北部湾银行营业部"/>
    <x v="1"/>
    <m/>
    <s v="历史成本"/>
    <s v="万能险"/>
    <n v="400000000"/>
    <n v="400000000"/>
    <n v="14050000"/>
  </r>
  <r>
    <s v="富滇银行总行营业部"/>
    <x v="1"/>
    <m/>
    <s v="历史成本"/>
    <s v="万能险"/>
    <n v="2000000000"/>
    <n v="2000000000"/>
    <n v="2750000"/>
  </r>
  <r>
    <s v="盛京银行北京分行"/>
    <x v="1"/>
    <m/>
    <s v="历史成本"/>
    <s v="万能险"/>
    <n v="2000000000"/>
    <n v="2000000000"/>
    <n v="2933333.3699999973"/>
  </r>
  <r>
    <s v="建行上海浦东分行"/>
    <x v="0"/>
    <m/>
    <s v="历史成本"/>
    <s v="万能险"/>
    <n v="5000000"/>
    <n v="5000000"/>
    <n v="245587.50000000003"/>
  </r>
  <r>
    <s v="邮储银行武汉市分行"/>
    <x v="0"/>
    <m/>
    <s v="历史成本"/>
    <s v="万能险"/>
    <n v="80000000"/>
    <n v="80000000"/>
    <n v="5861289.5900000008"/>
  </r>
  <r>
    <s v="广东南粤银行"/>
    <x v="1"/>
    <m/>
    <s v="历史成本"/>
    <s v="万能险"/>
    <n v="1200000000"/>
    <n v="1200000000"/>
    <n v="1760000"/>
  </r>
  <r>
    <s v="富滇银行"/>
    <x v="1"/>
    <m/>
    <s v="历史成本"/>
    <s v="万能险"/>
    <n v="700000000"/>
    <n v="700000000"/>
    <n v="1026666.6300000008"/>
  </r>
  <r>
    <s v="山西尧都农村商业银行股份有限公司"/>
    <x v="3"/>
    <m/>
    <s v="历史成本"/>
    <s v="万能险"/>
    <n v="700000000"/>
    <n v="700000000"/>
    <n v="1037361.1600000001"/>
  </r>
  <r>
    <s v="乐山银行公司营业部"/>
    <x v="1"/>
    <m/>
    <s v="历史成本"/>
    <s v="万能险"/>
    <n v="300000000"/>
    <n v="300000000"/>
    <n v="412500"/>
  </r>
  <r>
    <s v="达州银行"/>
    <x v="1"/>
    <m/>
    <s v="历史成本"/>
    <s v="万能险"/>
    <n v="400000000"/>
    <n v="400000000"/>
    <n v="574444.42000000086"/>
  </r>
  <r>
    <s v="工行成都航空路支行"/>
    <x v="0"/>
    <m/>
    <s v="历史成本"/>
    <s v="万能险"/>
    <n v="60000000"/>
    <n v="60000000"/>
    <n v="3027773.4299999997"/>
  </r>
  <r>
    <s v="焦作中旅银行营业部"/>
    <x v="1"/>
    <m/>
    <s v="历史成本"/>
    <s v="万能险"/>
    <n v="700000000"/>
    <n v="700000000"/>
    <n v="962500"/>
  </r>
  <r>
    <s v="富滇银行"/>
    <x v="1"/>
    <m/>
    <s v="历史成本"/>
    <s v="万能险"/>
    <n v="800000000"/>
    <n v="800000000"/>
    <n v="1173333.3699999992"/>
  </r>
  <r>
    <s v="中国工商银行北京丽泽支行"/>
    <x v="0"/>
    <m/>
    <s v="历史成本"/>
    <s v="万能险"/>
    <n v="6234722.4000000004"/>
    <n v="6234722.4000000004"/>
    <n v="36672.67"/>
  </r>
  <r>
    <s v="建行济南槐荫支行"/>
    <x v="0"/>
    <m/>
    <s v="历史成本"/>
    <s v="万能险"/>
    <n v="30000000"/>
    <n v="30000000"/>
    <n v="1443748.5199999998"/>
  </r>
  <r>
    <s v="建设银行深圳分行"/>
    <x v="0"/>
    <m/>
    <s v="历史成本"/>
    <s v="万能险"/>
    <n v="30000000"/>
    <n v="30000000"/>
    <n v="1353000"/>
  </r>
  <r>
    <s v="建行上海浦东分行"/>
    <x v="0"/>
    <m/>
    <s v="历史成本"/>
    <s v="传统险（不含高利率保单）"/>
    <n v="50000000"/>
    <n v="50000000"/>
    <n v="2091130.0200000003"/>
  </r>
  <r>
    <s v="农业银行烟台莱山支行"/>
    <x v="0"/>
    <m/>
    <s v="历史成本"/>
    <s v="传统险（不含高利率保单）"/>
    <n v="30000000"/>
    <n v="30000000"/>
    <n v="560959.75"/>
  </r>
  <r>
    <s v="中国工商银行股份有限公司成都航空路支行"/>
    <x v="0"/>
    <m/>
    <s v="历史成本"/>
    <s v="传统险（不含高利率保单）"/>
    <n v="140000000"/>
    <n v="140000000"/>
    <n v="2204221.98"/>
  </r>
  <r>
    <s v="中国工商银行杭州高新支行"/>
    <x v="0"/>
    <m/>
    <s v="历史成本"/>
    <s v="万能险"/>
    <n v="100000000"/>
    <n v="100000000"/>
    <n v="802603.02"/>
  </r>
  <r>
    <s v="龙江银行股份有限公司哈尔滨红旗大街支行"/>
    <x v="1"/>
    <m/>
    <s v="历史成本"/>
    <s v="万能险"/>
    <n v="100000000"/>
    <n v="100000000"/>
    <n v="1022222.1199999999"/>
  </r>
  <r>
    <s v="农业银行荆州沙市支行"/>
    <x v="0"/>
    <m/>
    <s v="历史成本"/>
    <s v="万能险"/>
    <n v="50000000"/>
    <n v="50000000"/>
    <n v="204246.40999999997"/>
  </r>
  <r>
    <s v="交通银行四川分行"/>
    <x v="0"/>
    <m/>
    <s v="历史成本"/>
    <s v="传统险（不含高利率保单）"/>
    <n v="300000000"/>
    <n v="300000000"/>
    <n v="1120000"/>
  </r>
  <r>
    <s v="中国工商银行北京丽泽支行"/>
    <x v="0"/>
    <m/>
    <s v="历史成本"/>
    <s v="万能险"/>
    <n v="30000000"/>
    <n v="30000000"/>
    <n v="99125"/>
  </r>
  <r>
    <s v="中国建设银行深圳市分行"/>
    <x v="0"/>
    <m/>
    <s v="历史成本"/>
    <s v="万能险"/>
    <n v="200000000"/>
    <n v="200000000"/>
    <n v="20555.56000000000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s v="交行北京天坛支行"/>
    <x v="0"/>
    <n v="15.75"/>
    <s v="AAA"/>
    <s v="历史成本"/>
    <m/>
    <n v="100000000"/>
    <n v="100000000"/>
    <x v="0"/>
  </r>
  <r>
    <s v="交行北京天坛支行"/>
    <x v="0"/>
    <n v="15.75"/>
    <s v="AAA"/>
    <s v="历史成本"/>
    <m/>
    <n v="630000000"/>
    <n v="630000000"/>
    <x v="1"/>
  </r>
  <r>
    <s v="江苏银行北京分行"/>
    <x v="1"/>
    <n v="13.42"/>
    <s v="AAA"/>
    <s v="历史成本"/>
    <m/>
    <n v="270000000"/>
    <n v="270000000"/>
    <x v="2"/>
  </r>
  <r>
    <s v="广发银行北京大红门支行"/>
    <x v="2"/>
    <n v="12.28"/>
    <s v="AAA"/>
    <s v="历史成本"/>
    <m/>
    <n v="660000000"/>
    <n v="660000000"/>
    <x v="3"/>
  </r>
  <r>
    <s v="广发银行北京大红门支行"/>
    <x v="2"/>
    <n v="12.28"/>
    <s v="AAA"/>
    <s v="历史成本"/>
    <m/>
    <n v="300000000"/>
    <n v="300000000"/>
    <x v="4"/>
  </r>
  <r>
    <s v="广发银行北京大红门支行"/>
    <x v="2"/>
    <n v="12.28"/>
    <s v="AAA"/>
    <s v="历史成本"/>
    <m/>
    <n v="160000000"/>
    <n v="160000000"/>
    <x v="5"/>
  </r>
  <r>
    <s v="广发银行北京大红门支行"/>
    <x v="2"/>
    <n v="12.28"/>
    <s v="AAA"/>
    <s v="历史成本"/>
    <m/>
    <n v="40000000"/>
    <n v="40000000"/>
    <x v="6"/>
  </r>
  <r>
    <s v="渤海银行北京分行"/>
    <x v="2"/>
    <n v="12.08"/>
    <s v="AAA"/>
    <s v="历史成本"/>
    <m/>
    <n v="220000000"/>
    <n v="220000000"/>
    <x v="7"/>
  </r>
  <r>
    <s v="渤海银行北京分行"/>
    <x v="2"/>
    <n v="12.08"/>
    <s v="AAA"/>
    <s v="历史成本"/>
    <m/>
    <n v="60000000"/>
    <n v="60000000"/>
    <x v="8"/>
  </r>
  <r>
    <s v="渤海银行北京分行"/>
    <x v="2"/>
    <n v="12.08"/>
    <s v="AAA"/>
    <s v="历史成本"/>
    <m/>
    <n v="200000000"/>
    <n v="200000000"/>
    <x v="9"/>
  </r>
  <r>
    <s v="中国民生银行天津分行"/>
    <x v="2"/>
    <n v="13.45"/>
    <s v="AAA"/>
    <s v="历史成本"/>
    <m/>
    <n v="90000000"/>
    <n v="90000000"/>
    <x v="10"/>
  </r>
  <r>
    <s v="中国民生银行天津分行"/>
    <x v="2"/>
    <n v="13.45"/>
    <s v="AAA"/>
    <s v="历史成本"/>
    <m/>
    <n v="50000000"/>
    <n v="50000000"/>
    <x v="11"/>
  </r>
  <r>
    <s v="成都农商行营业部"/>
    <x v="3"/>
    <n v="14.32"/>
    <s v="AAA"/>
    <s v="历史成本"/>
    <s v="万能险"/>
    <n v="654000000"/>
    <n v="654000000"/>
    <x v="12"/>
  </r>
  <r>
    <s v="成都农商行营业部"/>
    <x v="3"/>
    <n v="14.32"/>
    <s v="AAA"/>
    <s v="历史成本"/>
    <s v="万能险"/>
    <n v="76000000"/>
    <n v="76000000"/>
    <x v="13"/>
  </r>
  <r>
    <s v="成都农商行营业部"/>
    <x v="3"/>
    <n v="14.32"/>
    <s v="AAA"/>
    <s v="历史成本"/>
    <s v="万能险"/>
    <n v="1400000000"/>
    <n v="1400000000"/>
    <x v="14"/>
  </r>
  <r>
    <s v="成都农商行营业部"/>
    <x v="3"/>
    <n v="14.32"/>
    <s v="AAA"/>
    <s v="历史成本"/>
    <s v="万能险"/>
    <n v="300000000"/>
    <n v="300000000"/>
    <x v="15"/>
  </r>
  <r>
    <s v="成都农商行营业部"/>
    <x v="3"/>
    <n v="14.32"/>
    <s v="AAA"/>
    <s v="历史成本"/>
    <s v="传统险（不含高利率保单）"/>
    <n v="300000000"/>
    <n v="300000000"/>
    <x v="16"/>
  </r>
  <r>
    <s v="成都农商行营业部"/>
    <x v="3"/>
    <n v="14.32"/>
    <s v="AAA"/>
    <s v="历史成本"/>
    <s v="万能险"/>
    <n v="180000000"/>
    <n v="180000000"/>
    <x v="17"/>
  </r>
  <r>
    <s v="成都农商行营业部"/>
    <x v="3"/>
    <n v="14.32"/>
    <s v="AAA"/>
    <s v="历史成本"/>
    <s v="传统险（不含高利率保单）"/>
    <n v="30000000"/>
    <n v="30000000"/>
    <x v="18"/>
  </r>
  <r>
    <s v="成都农商行营业部"/>
    <x v="3"/>
    <n v="14.32"/>
    <s v="AAA"/>
    <s v="历史成本"/>
    <s v="传统险（不含高利率保单）"/>
    <n v="300000000"/>
    <n v="300000000"/>
    <x v="19"/>
  </r>
  <r>
    <s v="成都农商行营业部"/>
    <x v="3"/>
    <n v="14.32"/>
    <s v="AAA"/>
    <s v="历史成本"/>
    <s v="传统险（不含高利率保单）"/>
    <n v="300000000"/>
    <n v="300000000"/>
    <x v="19"/>
  </r>
  <r>
    <s v="成都农商行营业部"/>
    <x v="3"/>
    <n v="14.32"/>
    <s v="AAA"/>
    <s v="历史成本"/>
    <s v="传统险（不含高利率保单）"/>
    <n v="300000000"/>
    <n v="300000000"/>
    <x v="19"/>
  </r>
  <r>
    <s v="成都农商行营业部"/>
    <x v="3"/>
    <n v="14.32"/>
    <s v="AAA"/>
    <s v="历史成本"/>
    <s v="传统险（不含高利率保单）"/>
    <n v="300000000"/>
    <n v="300000000"/>
    <x v="19"/>
  </r>
  <r>
    <s v="成都农商行营业部"/>
    <x v="3"/>
    <n v="14.32"/>
    <s v="AAA"/>
    <s v="历史成本"/>
    <s v="传统险（不含高利率保单）"/>
    <n v="300000000"/>
    <n v="300000000"/>
    <x v="19"/>
  </r>
  <r>
    <s v="成都农商行营业部"/>
    <x v="3"/>
    <n v="14.32"/>
    <s v="AAA"/>
    <s v="历史成本"/>
    <s v="传统险（不含高利率保单）"/>
    <n v="100000000"/>
    <n v="100000000"/>
    <x v="20"/>
  </r>
  <r>
    <s v="成都农商行营业部"/>
    <x v="3"/>
    <n v="14.32"/>
    <s v="AAA"/>
    <s v="历史成本"/>
    <s v="传统险（不含高利率保单）"/>
    <n v="250000000"/>
    <n v="250000000"/>
    <x v="21"/>
  </r>
  <r>
    <s v="中国工商银行北京丽泽支行"/>
    <x v="0"/>
    <n v="17.45"/>
    <s v="AAA"/>
    <s v="历史成本"/>
    <s v="万能险"/>
    <n v="15110000"/>
    <n v="15110000"/>
    <x v="22"/>
  </r>
  <r>
    <s v="农行淮北淮海路支行"/>
    <x v="0"/>
    <n v="16.7"/>
    <s v="AAA"/>
    <s v="历史成本"/>
    <s v="万能险"/>
    <n v="3000000"/>
    <n v="3000000"/>
    <x v="23"/>
  </r>
  <r>
    <s v="广西北部湾银行营业部"/>
    <x v="1"/>
    <n v="12.13"/>
    <s v="AAA"/>
    <s v="历史成本"/>
    <s v="万能险"/>
    <n v="400000000"/>
    <n v="400000000"/>
    <x v="24"/>
  </r>
  <r>
    <s v="富滇银行总行营业部"/>
    <x v="1"/>
    <n v="13.33"/>
    <s v="AA+"/>
    <s v="历史成本"/>
    <s v="万能险"/>
    <n v="2000000000"/>
    <n v="2000000000"/>
    <x v="25"/>
  </r>
  <r>
    <s v="盛京银行北京分行"/>
    <x v="1"/>
    <n v="12.23"/>
    <s v="AA+"/>
    <s v="历史成本"/>
    <s v="万能险"/>
    <n v="2000000000"/>
    <n v="2000000000"/>
    <x v="26"/>
  </r>
  <r>
    <s v="建行上海浦东分行"/>
    <x v="0"/>
    <n v="17.25"/>
    <s v="AAA"/>
    <s v="历史成本"/>
    <s v="万能险"/>
    <n v="5000000"/>
    <n v="5000000"/>
    <x v="27"/>
  </r>
  <r>
    <s v="邮储银行武汉市分行"/>
    <x v="0"/>
    <n v="15.48"/>
    <s v="AAA"/>
    <s v="历史成本"/>
    <s v="万能险"/>
    <n v="80000000"/>
    <n v="80000000"/>
    <x v="28"/>
  </r>
  <r>
    <s v="广东南粤银行"/>
    <x v="1"/>
    <n v="10.28"/>
    <s v="AA+"/>
    <s v="历史成本"/>
    <s v="万能险"/>
    <n v="1200000000"/>
    <n v="1200000000"/>
    <x v="29"/>
  </r>
  <r>
    <s v="富滇银行"/>
    <x v="1"/>
    <n v="13.33"/>
    <s v="AA+"/>
    <s v="历史成本"/>
    <s v="万能险"/>
    <n v="700000000"/>
    <n v="700000000"/>
    <x v="30"/>
  </r>
  <r>
    <s v="山西尧都农村商业银行股份有限公司"/>
    <x v="3"/>
    <n v="12.66"/>
    <s v="AA"/>
    <s v="历史成本"/>
    <s v="万能险"/>
    <n v="700000000"/>
    <n v="700000000"/>
    <x v="31"/>
  </r>
  <r>
    <s v="乐山银行公司营业部"/>
    <x v="1"/>
    <n v="15.12"/>
    <s v="AA"/>
    <s v="历史成本"/>
    <s v="万能险"/>
    <n v="300000000"/>
    <n v="300000000"/>
    <x v="32"/>
  </r>
  <r>
    <s v="达州银行"/>
    <x v="1"/>
    <n v="13.09"/>
    <s v="AA"/>
    <s v="历史成本"/>
    <s v="万能险"/>
    <n v="400000000"/>
    <n v="400000000"/>
    <x v="33"/>
  </r>
  <r>
    <s v="工行成都航空路支行"/>
    <x v="0"/>
    <n v="17.45"/>
    <s v="AAA"/>
    <s v="历史成本"/>
    <s v="万能险"/>
    <n v="60000000"/>
    <n v="60000000"/>
    <x v="34"/>
  </r>
  <r>
    <s v="焦作中旅银行营业部"/>
    <x v="1"/>
    <n v="14.25"/>
    <s v="AA"/>
    <s v="历史成本"/>
    <s v="万能险"/>
    <n v="700000000"/>
    <n v="700000000"/>
    <x v="35"/>
  </r>
  <r>
    <s v="富滇银行"/>
    <x v="1"/>
    <n v="13.33"/>
    <s v="AA+"/>
    <s v="历史成本"/>
    <s v="万能险"/>
    <n v="800000000"/>
    <n v="800000000"/>
    <x v="36"/>
  </r>
  <r>
    <s v="中国工商银行北京丽泽支行"/>
    <x v="0"/>
    <n v="17.45"/>
    <s v="AAA"/>
    <s v="历史成本"/>
    <s v="万能险"/>
    <n v="6234722.4000000004"/>
    <n v="6234722.4000000004"/>
    <x v="37"/>
  </r>
  <r>
    <s v="建行济南槐荫支行"/>
    <x v="0"/>
    <n v="17.25"/>
    <s v="AAA"/>
    <s v="历史成本"/>
    <s v="万能险"/>
    <n v="30000000"/>
    <n v="30000000"/>
    <x v="38"/>
  </r>
  <r>
    <s v="建设银行深圳分行"/>
    <x v="0"/>
    <n v="17.25"/>
    <s v="AAA"/>
    <s v="历史成本"/>
    <s v="万能险"/>
    <n v="30000000"/>
    <n v="30000000"/>
    <x v="39"/>
  </r>
  <r>
    <s v="建行上海浦东分行"/>
    <x v="0"/>
    <n v="17.25"/>
    <s v="AAA"/>
    <s v="历史成本"/>
    <s v="传统险（不含高利率保单）"/>
    <n v="50000000"/>
    <n v="50000000"/>
    <x v="40"/>
  </r>
  <r>
    <s v="农业银行烟台莱山支行"/>
    <x v="0"/>
    <n v="16.7"/>
    <s v="AAA"/>
    <s v="历史成本"/>
    <s v="传统险（不含高利率保单）"/>
    <n v="30000000"/>
    <n v="30000000"/>
    <x v="41"/>
  </r>
  <r>
    <s v="中国工商银行股份有限公司成都航空路支行"/>
    <x v="0"/>
    <n v="17.45"/>
    <s v="AAA"/>
    <s v="历史成本"/>
    <s v="传统险（不含高利率保单）"/>
    <n v="140000000"/>
    <n v="140000000"/>
    <x v="42"/>
  </r>
  <r>
    <s v="中国工商银行杭州高新支行"/>
    <x v="0"/>
    <n v="17.45"/>
    <s v="AAA"/>
    <s v="历史成本"/>
    <s v="万能险"/>
    <n v="100000000"/>
    <n v="100000000"/>
    <x v="43"/>
  </r>
  <r>
    <s v="龙江银行股份有限公司哈尔滨红旗大街支行"/>
    <x v="1"/>
    <n v="14.85"/>
    <s v="AA+"/>
    <s v="历史成本"/>
    <s v="万能险"/>
    <n v="100000000"/>
    <n v="100000000"/>
    <x v="44"/>
  </r>
  <r>
    <s v="农业银行荆州沙市支行"/>
    <x v="0"/>
    <n v="16.7"/>
    <s v="AAA"/>
    <s v="历史成本"/>
    <s v="万能险"/>
    <n v="50000000"/>
    <n v="50000000"/>
    <x v="45"/>
  </r>
  <r>
    <s v="交通银行四川分行"/>
    <x v="0"/>
    <n v="15.75"/>
    <s v="AAA"/>
    <s v="历史成本"/>
    <s v="传统险（不含高利率保单）"/>
    <n v="300000000"/>
    <n v="300000000"/>
    <x v="46"/>
  </r>
  <r>
    <s v="中国工商银行北京丽泽支行"/>
    <x v="0"/>
    <n v="17.45"/>
    <s v="AAA"/>
    <s v="历史成本"/>
    <s v="万能险"/>
    <n v="30000000"/>
    <n v="30000000"/>
    <x v="47"/>
  </r>
  <r>
    <s v="建设银行北京农大南路支行"/>
    <x v="0"/>
    <n v="17.25"/>
    <s v="AAA"/>
    <s v="历史成本"/>
    <s v="万能险"/>
    <n v="10000000"/>
    <n v="10000000"/>
    <x v="48"/>
  </r>
  <r>
    <s v="建设银行北京金源支行"/>
    <x v="0"/>
    <n v="17.25"/>
    <s v="AAA"/>
    <s v="历史成本"/>
    <s v="万能险"/>
    <n v="10000000"/>
    <n v="10000000"/>
    <x v="48"/>
  </r>
  <r>
    <s v="建设银行北京世纪城支行"/>
    <x v="0"/>
    <n v="17.25"/>
    <s v="AAA"/>
    <s v="历史成本"/>
    <s v="万能险"/>
    <n v="10000000"/>
    <n v="10000000"/>
    <x v="48"/>
  </r>
  <r>
    <s v="建设银行北京齐园路支行"/>
    <x v="0"/>
    <n v="17.25"/>
    <s v="AAA"/>
    <s v="历史成本"/>
    <s v="万能险"/>
    <n v="10000000"/>
    <n v="10000000"/>
    <x v="48"/>
  </r>
  <r>
    <s v="建设银行北京清华大学支行"/>
    <x v="0"/>
    <n v="17.25"/>
    <s v="AAA"/>
    <s v="历史成本"/>
    <s v="万能险"/>
    <n v="10000000"/>
    <n v="10000000"/>
    <x v="48"/>
  </r>
  <r>
    <m/>
    <x v="4"/>
    <m/>
    <m/>
    <m/>
    <m/>
    <m/>
    <m/>
    <x v="49"/>
  </r>
  <r>
    <m/>
    <x v="4"/>
    <m/>
    <m/>
    <m/>
    <m/>
    <m/>
    <m/>
    <x v="49"/>
  </r>
  <r>
    <m/>
    <x v="4"/>
    <m/>
    <m/>
    <m/>
    <m/>
    <m/>
    <m/>
    <x v="49"/>
  </r>
  <r>
    <m/>
    <x v="4"/>
    <m/>
    <m/>
    <m/>
    <m/>
    <n v="17849344722.400002"/>
    <n v="17849344722.400002"/>
    <x v="50"/>
  </r>
  <r>
    <m/>
    <x v="4"/>
    <m/>
    <m/>
    <m/>
    <m/>
    <m/>
    <m/>
    <x v="49"/>
  </r>
  <r>
    <m/>
    <x v="4"/>
    <m/>
    <m/>
    <m/>
    <m/>
    <m/>
    <m/>
    <x v="49"/>
  </r>
  <r>
    <m/>
    <x v="4"/>
    <m/>
    <m/>
    <m/>
    <m/>
    <m/>
    <m/>
    <x v="49"/>
  </r>
  <r>
    <m/>
    <x v="4"/>
    <m/>
    <m/>
    <m/>
    <m/>
    <m/>
    <m/>
    <x v="49"/>
  </r>
  <r>
    <m/>
    <x v="4"/>
    <m/>
    <m/>
    <m/>
    <m/>
    <m/>
    <m/>
    <x v="49"/>
  </r>
  <r>
    <m/>
    <x v="4"/>
    <m/>
    <m/>
    <m/>
    <m/>
    <m/>
    <m/>
    <x v="49"/>
  </r>
  <r>
    <m/>
    <x v="4"/>
    <m/>
    <m/>
    <m/>
    <m/>
    <m/>
    <m/>
    <x v="49"/>
  </r>
  <r>
    <m/>
    <x v="4"/>
    <m/>
    <m/>
    <m/>
    <m/>
    <m/>
    <m/>
    <x v="49"/>
  </r>
  <r>
    <m/>
    <x v="4"/>
    <m/>
    <m/>
    <m/>
    <m/>
    <m/>
    <m/>
    <x v="49"/>
  </r>
  <r>
    <m/>
    <x v="4"/>
    <m/>
    <m/>
    <m/>
    <m/>
    <m/>
    <m/>
    <x v="51"/>
  </r>
  <r>
    <m/>
    <x v="4"/>
    <m/>
    <m/>
    <m/>
    <m/>
    <s v="整体"/>
    <n v="19902352855.278671"/>
    <x v="52"/>
  </r>
  <r>
    <m/>
    <x v="4"/>
    <m/>
    <m/>
    <m/>
    <m/>
    <s v="个万"/>
    <n v="14045788930.545334"/>
    <x v="53"/>
  </r>
  <r>
    <m/>
    <x v="4"/>
    <m/>
    <m/>
    <m/>
    <m/>
    <s v="传统"/>
    <n v="5856563924.7333336"/>
    <x v="54"/>
  </r>
  <r>
    <m/>
    <x v="4"/>
    <m/>
    <m/>
    <m/>
    <m/>
    <m/>
    <n v="0"/>
    <x v="49"/>
  </r>
  <r>
    <m/>
    <x v="4"/>
    <m/>
    <m/>
    <m/>
    <m/>
    <m/>
    <m/>
    <x v="49"/>
  </r>
  <r>
    <m/>
    <x v="4"/>
    <m/>
    <m/>
    <m/>
    <m/>
    <n v="2021"/>
    <m/>
    <x v="55"/>
  </r>
  <r>
    <m/>
    <x v="4"/>
    <m/>
    <m/>
    <m/>
    <m/>
    <m/>
    <m/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403DF1-3CFA-4148-AB2E-C0C6BF6D774A}" name="数据透视表1" cacheId="27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B8" firstHeaderRow="1" firstDataRow="1" firstDataCol="1"/>
  <pivotFields count="6"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dataField="1" numFmtId="43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求和项:存款金额" fld="5" baseField="0" baseItem="0" numFmtId="17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09AD18-252B-4888-86F8-76223EE06529}" name="数据透视表2" cacheId="28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B8" firstHeaderRow="1" firstDataRow="1" firstDataCol="1"/>
  <pivotFields count="8"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numFmtId="43" showAll="0"/>
    <pivotField numFmtId="43" showAll="0"/>
    <pivotField dataField="1" numFmtId="43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求和项:应收利息" fld="7" baseField="0" baseItem="0" numFmtId="43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5001A6-0B81-47BA-B734-08BD8F327723}" name="数据透视表1" cacheId="29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C9" firstHeaderRow="0" firstDataRow="1" firstDataCol="1"/>
  <pivotFields count="9">
    <pivotField showAll="0"/>
    <pivotField axis="axisRow" showAll="0">
      <items count="6">
        <item x="1"/>
        <item x="2"/>
        <item x="0"/>
        <item x="3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>
      <items count="57">
        <item x="55"/>
        <item x="48"/>
        <item x="22"/>
        <item x="37"/>
        <item x="47"/>
        <item x="18"/>
        <item x="23"/>
        <item x="27"/>
        <item x="45"/>
        <item x="20"/>
        <item x="41"/>
        <item x="13"/>
        <item x="43"/>
        <item x="44"/>
        <item x="11"/>
        <item x="17"/>
        <item x="19"/>
        <item x="39"/>
        <item x="32"/>
        <item x="38"/>
        <item x="46"/>
        <item x="33"/>
        <item x="40"/>
        <item x="15"/>
        <item x="16"/>
        <item x="10"/>
        <item x="42"/>
        <item x="8"/>
        <item x="34"/>
        <item x="2"/>
        <item x="35"/>
        <item x="30"/>
        <item x="31"/>
        <item x="36"/>
        <item x="28"/>
        <item x="6"/>
        <item x="29"/>
        <item x="1"/>
        <item x="12"/>
        <item x="9"/>
        <item x="25"/>
        <item x="26"/>
        <item x="7"/>
        <item x="21"/>
        <item x="14"/>
        <item x="4"/>
        <item x="0"/>
        <item x="24"/>
        <item x="5"/>
        <item x="3"/>
        <item x="54"/>
        <item x="53"/>
        <item x="52"/>
        <item x="50"/>
        <item x="51"/>
        <item x="49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认可价值" fld="7" baseField="0" baseItem="0" numFmtId="176"/>
    <dataField name="求和项:应收利息" fld="8" baseField="1" baseItem="0" numFmtId="176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1D177-064F-4336-82A8-DB4208A25428}">
  <dimension ref="A3:B11"/>
  <sheetViews>
    <sheetView workbookViewId="0">
      <selection activeCell="B7" sqref="B7"/>
    </sheetView>
  </sheetViews>
  <sheetFormatPr defaultRowHeight="12" x14ac:dyDescent="0.2"/>
  <cols>
    <col min="1" max="1" width="19.1640625" bestFit="1" customWidth="1"/>
    <col min="2" max="2" width="25.6640625" customWidth="1"/>
  </cols>
  <sheetData>
    <row r="3" spans="1:2" x14ac:dyDescent="0.2">
      <c r="A3" s="33" t="s">
        <v>78</v>
      </c>
      <c r="B3" t="s">
        <v>80</v>
      </c>
    </row>
    <row r="4" spans="1:2" x14ac:dyDescent="0.2">
      <c r="A4" s="34" t="s">
        <v>28</v>
      </c>
      <c r="B4" s="14">
        <v>8870000000</v>
      </c>
    </row>
    <row r="5" spans="1:2" x14ac:dyDescent="0.2">
      <c r="A5" s="34" t="s">
        <v>30</v>
      </c>
      <c r="B5" s="14">
        <v>1780000000</v>
      </c>
    </row>
    <row r="6" spans="1:2" x14ac:dyDescent="0.2">
      <c r="A6" s="34" t="s">
        <v>71</v>
      </c>
      <c r="B6" s="14">
        <v>1859344722.4000001</v>
      </c>
    </row>
    <row r="7" spans="1:2" x14ac:dyDescent="0.2">
      <c r="A7" s="34" t="s">
        <v>74</v>
      </c>
      <c r="B7" s="14">
        <v>5490000000</v>
      </c>
    </row>
    <row r="8" spans="1:2" x14ac:dyDescent="0.2">
      <c r="A8" s="34" t="s">
        <v>79</v>
      </c>
      <c r="B8" s="14">
        <v>17999344722.400002</v>
      </c>
    </row>
    <row r="9" spans="1:2" x14ac:dyDescent="0.2">
      <c r="B9" s="14"/>
    </row>
    <row r="10" spans="1:2" x14ac:dyDescent="0.2">
      <c r="B10" s="14"/>
    </row>
    <row r="11" spans="1:2" x14ac:dyDescent="0.2">
      <c r="B11" s="14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5949E-9E61-4237-8910-131282C6D10F}">
  <dimension ref="A3:B8"/>
  <sheetViews>
    <sheetView workbookViewId="0">
      <selection activeCell="Q18" sqref="Q18"/>
    </sheetView>
  </sheetViews>
  <sheetFormatPr defaultRowHeight="12" x14ac:dyDescent="0.2"/>
  <cols>
    <col min="1" max="1" width="19.1640625" bestFit="1" customWidth="1"/>
    <col min="2" max="2" width="18.33203125" bestFit="1" customWidth="1"/>
  </cols>
  <sheetData>
    <row r="3" spans="1:2" x14ac:dyDescent="0.2">
      <c r="A3" s="33" t="s">
        <v>78</v>
      </c>
      <c r="B3" t="s">
        <v>81</v>
      </c>
    </row>
    <row r="4" spans="1:2" x14ac:dyDescent="0.2">
      <c r="A4" s="34" t="s">
        <v>28</v>
      </c>
      <c r="B4" s="17">
        <v>28809999.91</v>
      </c>
    </row>
    <row r="5" spans="1:2" x14ac:dyDescent="0.2">
      <c r="A5" s="34" t="s">
        <v>30</v>
      </c>
      <c r="B5" s="17">
        <v>99788924.230000004</v>
      </c>
    </row>
    <row r="6" spans="1:2" x14ac:dyDescent="0.2">
      <c r="A6" s="34" t="s">
        <v>71</v>
      </c>
      <c r="B6" s="17">
        <v>38672387.920000002</v>
      </c>
    </row>
    <row r="7" spans="1:2" x14ac:dyDescent="0.2">
      <c r="A7" s="34" t="s">
        <v>74</v>
      </c>
      <c r="B7" s="17">
        <v>27705180.129999992</v>
      </c>
    </row>
    <row r="8" spans="1:2" x14ac:dyDescent="0.2">
      <c r="A8" s="34" t="s">
        <v>79</v>
      </c>
      <c r="B8" s="17">
        <v>194976492.19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3249F-329C-46A5-83C2-28829591060F}">
  <dimension ref="A1:CJ71"/>
  <sheetViews>
    <sheetView tabSelected="1" workbookViewId="0">
      <pane xSplit="9" ySplit="1" topLeftCell="J2" activePane="bottomRight" state="frozen"/>
      <selection pane="topRight" activeCell="F1" sqref="F1"/>
      <selection pane="bottomLeft" activeCell="A2" sqref="A2"/>
      <selection pane="bottomRight" activeCell="C22" sqref="C22"/>
    </sheetView>
  </sheetViews>
  <sheetFormatPr defaultColWidth="9.33203125" defaultRowHeight="12.75" x14ac:dyDescent="0.2"/>
  <cols>
    <col min="1" max="1" width="3.6640625" style="4" customWidth="1"/>
    <col min="2" max="2" width="30.6640625" style="43" customWidth="1"/>
    <col min="3" max="3" width="32.5" customWidth="1"/>
    <col min="4" max="5" width="23.5" style="43" customWidth="1"/>
    <col min="6" max="6" width="26" style="4" customWidth="1"/>
    <col min="7" max="7" width="11" style="4" customWidth="1"/>
    <col min="8" max="8" width="11.5" style="43" customWidth="1"/>
    <col min="9" max="9" width="23.5" style="43" customWidth="1"/>
    <col min="10" max="10" width="26.1640625" style="48" customWidth="1"/>
    <col min="11" max="11" width="21.5" style="43" customWidth="1"/>
    <col min="12" max="12" width="15.83203125" style="4" customWidth="1"/>
    <col min="13" max="13" width="22.5" style="4" customWidth="1"/>
    <col min="14" max="14" width="23.83203125" style="73" customWidth="1"/>
    <col min="15" max="15" width="22.5" style="73" customWidth="1"/>
    <col min="16" max="16" width="16.33203125" style="4" customWidth="1"/>
    <col min="17" max="17" width="15.33203125" style="43" customWidth="1"/>
    <col min="18" max="18" width="33" style="4" customWidth="1"/>
    <col min="19" max="19" width="26.6640625" style="4" customWidth="1"/>
    <col min="20" max="21" width="19.83203125" style="4" customWidth="1"/>
    <col min="22" max="22" width="15.1640625" style="4" customWidth="1"/>
    <col min="23" max="23" width="12.5" style="4" customWidth="1"/>
    <col min="24" max="24" width="16" style="6" customWidth="1"/>
    <col min="25" max="25" width="26.1640625" style="6" customWidth="1"/>
    <col min="26" max="26" width="22.1640625" style="4" customWidth="1"/>
    <col min="27" max="27" width="18.33203125" style="4" customWidth="1"/>
    <col min="28" max="33" width="18.1640625" style="4" customWidth="1"/>
    <col min="34" max="34" width="21.33203125" style="4" customWidth="1"/>
    <col min="35" max="48" width="18.1640625" style="4" customWidth="1"/>
    <col min="49" max="49" width="15.83203125" style="4" customWidth="1"/>
    <col min="50" max="50" width="14.1640625" style="4" customWidth="1"/>
    <col min="51" max="51" width="15" style="4" customWidth="1"/>
    <col min="52" max="52" width="11.1640625" style="4" customWidth="1"/>
    <col min="53" max="53" width="12.33203125" style="4" customWidth="1"/>
    <col min="54" max="55" width="13.6640625" style="4" customWidth="1"/>
    <col min="56" max="56" width="16.83203125" style="4" customWidth="1"/>
    <col min="57" max="57" width="12.33203125" style="4" customWidth="1"/>
    <col min="58" max="58" width="17.5" style="4" customWidth="1"/>
    <col min="59" max="59" width="21.33203125" style="4" customWidth="1"/>
    <col min="60" max="60" width="19.6640625" style="4" customWidth="1"/>
    <col min="61" max="61" width="20.5" style="4" customWidth="1"/>
    <col min="62" max="62" width="22.33203125" style="4" customWidth="1"/>
    <col min="63" max="63" width="25.5" style="4" customWidth="1"/>
    <col min="64" max="64" width="20.83203125" style="4" customWidth="1"/>
    <col min="65" max="67" width="24.83203125" style="4" customWidth="1"/>
    <col min="68" max="68" width="13.6640625" style="4" customWidth="1"/>
    <col min="69" max="70" width="19.83203125" style="4" customWidth="1"/>
    <col min="71" max="75" width="12.6640625" style="4" customWidth="1"/>
    <col min="76" max="76" width="14.1640625" style="4" customWidth="1"/>
    <col min="77" max="77" width="18.83203125" style="4" customWidth="1"/>
    <col min="78" max="78" width="14.33203125" style="4" customWidth="1"/>
    <col min="79" max="79" width="19" style="4" customWidth="1"/>
    <col min="80" max="80" width="18" style="4" customWidth="1"/>
    <col min="81" max="81" width="17.5" style="4" customWidth="1"/>
    <col min="82" max="82" width="13" style="4" customWidth="1"/>
    <col min="83" max="84" width="13.1640625" style="4" customWidth="1"/>
    <col min="85" max="85" width="12.6640625" style="4" customWidth="1"/>
    <col min="86" max="86" width="15.6640625" style="4" customWidth="1"/>
    <col min="87" max="87" width="13" style="4" customWidth="1"/>
    <col min="88" max="16384" width="9.33203125" style="4"/>
  </cols>
  <sheetData>
    <row r="1" spans="1:88" ht="13.5" customHeight="1" x14ac:dyDescent="0.2">
      <c r="A1" s="1" t="s">
        <v>0</v>
      </c>
      <c r="B1" s="38" t="s">
        <v>1</v>
      </c>
      <c r="C1" s="63" t="s">
        <v>148</v>
      </c>
      <c r="D1" s="38" t="s">
        <v>69</v>
      </c>
      <c r="E1" s="38" t="s">
        <v>83</v>
      </c>
      <c r="F1" s="1" t="s">
        <v>70</v>
      </c>
      <c r="G1" s="1" t="s">
        <v>2</v>
      </c>
      <c r="H1" s="38" t="s">
        <v>3</v>
      </c>
      <c r="I1" s="38" t="s">
        <v>4</v>
      </c>
      <c r="J1" s="46" t="s">
        <v>5</v>
      </c>
      <c r="K1" s="38" t="s">
        <v>6</v>
      </c>
      <c r="L1" s="1" t="s">
        <v>7</v>
      </c>
      <c r="M1" s="1" t="s">
        <v>8</v>
      </c>
      <c r="N1" s="67" t="s">
        <v>147</v>
      </c>
      <c r="O1" s="74" t="s">
        <v>9</v>
      </c>
      <c r="P1" s="1" t="s">
        <v>10</v>
      </c>
      <c r="Q1" s="38" t="s">
        <v>96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2">
        <v>44712</v>
      </c>
      <c r="X1" s="3" t="s">
        <v>16</v>
      </c>
      <c r="Y1" s="3" t="s">
        <v>17</v>
      </c>
      <c r="Z1" s="35">
        <v>44742</v>
      </c>
      <c r="AA1" s="35">
        <f t="shared" ref="AA1:CB1" si="0">EOMONTH(Z1,1)</f>
        <v>44773</v>
      </c>
      <c r="AB1" s="35">
        <f t="shared" si="0"/>
        <v>44804</v>
      </c>
      <c r="AC1" s="35">
        <f t="shared" si="0"/>
        <v>44834</v>
      </c>
      <c r="AD1" s="35">
        <f t="shared" si="0"/>
        <v>44865</v>
      </c>
      <c r="AE1" s="35">
        <f t="shared" si="0"/>
        <v>44895</v>
      </c>
      <c r="AF1" s="35">
        <f t="shared" si="0"/>
        <v>44926</v>
      </c>
      <c r="AG1" s="36">
        <f t="shared" si="0"/>
        <v>44957</v>
      </c>
      <c r="AH1" s="35">
        <f t="shared" si="0"/>
        <v>44985</v>
      </c>
      <c r="AI1" s="36">
        <f t="shared" si="0"/>
        <v>45016</v>
      </c>
      <c r="AJ1" s="36">
        <f t="shared" si="0"/>
        <v>45046</v>
      </c>
      <c r="AK1" s="37">
        <f t="shared" si="0"/>
        <v>45077</v>
      </c>
      <c r="AL1" s="36">
        <f t="shared" si="0"/>
        <v>45107</v>
      </c>
      <c r="AM1" s="36">
        <f t="shared" si="0"/>
        <v>45138</v>
      </c>
      <c r="AN1" s="36">
        <f t="shared" si="0"/>
        <v>45169</v>
      </c>
      <c r="AO1" s="36">
        <f t="shared" si="0"/>
        <v>45199</v>
      </c>
      <c r="AP1" s="36">
        <f t="shared" si="0"/>
        <v>45230</v>
      </c>
      <c r="AQ1" s="36">
        <f t="shared" si="0"/>
        <v>45260</v>
      </c>
      <c r="AR1" s="36">
        <f t="shared" si="0"/>
        <v>45291</v>
      </c>
      <c r="AS1" s="36">
        <f t="shared" si="0"/>
        <v>45322</v>
      </c>
      <c r="AT1" s="36">
        <f t="shared" si="0"/>
        <v>45351</v>
      </c>
      <c r="AU1" s="36">
        <f t="shared" si="0"/>
        <v>45382</v>
      </c>
      <c r="AV1" s="36">
        <f t="shared" si="0"/>
        <v>45412</v>
      </c>
      <c r="AW1" s="36">
        <f t="shared" si="0"/>
        <v>45443</v>
      </c>
      <c r="AX1" s="36">
        <f t="shared" si="0"/>
        <v>45473</v>
      </c>
      <c r="AY1" s="36">
        <f t="shared" si="0"/>
        <v>45504</v>
      </c>
      <c r="AZ1" s="36">
        <f t="shared" si="0"/>
        <v>45535</v>
      </c>
      <c r="BA1" s="36">
        <f t="shared" si="0"/>
        <v>45565</v>
      </c>
      <c r="BB1" s="36">
        <f t="shared" si="0"/>
        <v>45596</v>
      </c>
      <c r="BC1" s="36">
        <f t="shared" si="0"/>
        <v>45626</v>
      </c>
      <c r="BD1" s="36">
        <f t="shared" si="0"/>
        <v>45657</v>
      </c>
      <c r="BE1" s="36">
        <f t="shared" si="0"/>
        <v>45688</v>
      </c>
      <c r="BF1" s="36">
        <f t="shared" si="0"/>
        <v>45716</v>
      </c>
      <c r="BG1" s="36">
        <f t="shared" si="0"/>
        <v>45747</v>
      </c>
      <c r="BH1" s="36">
        <f t="shared" si="0"/>
        <v>45777</v>
      </c>
      <c r="BI1" s="37">
        <f t="shared" si="0"/>
        <v>45808</v>
      </c>
      <c r="BJ1" s="36">
        <f t="shared" si="0"/>
        <v>45838</v>
      </c>
      <c r="BK1" s="36">
        <f t="shared" si="0"/>
        <v>45869</v>
      </c>
      <c r="BL1" s="36">
        <f t="shared" si="0"/>
        <v>45900</v>
      </c>
      <c r="BM1" s="36">
        <f t="shared" si="0"/>
        <v>45930</v>
      </c>
      <c r="BN1" s="36">
        <f t="shared" si="0"/>
        <v>45961</v>
      </c>
      <c r="BO1" s="36">
        <f t="shared" si="0"/>
        <v>45991</v>
      </c>
      <c r="BP1" s="36">
        <f t="shared" si="0"/>
        <v>46022</v>
      </c>
      <c r="BQ1" s="36">
        <f t="shared" si="0"/>
        <v>46053</v>
      </c>
      <c r="BR1" s="36">
        <f t="shared" si="0"/>
        <v>46081</v>
      </c>
      <c r="BS1" s="36">
        <f t="shared" si="0"/>
        <v>46112</v>
      </c>
      <c r="BT1" s="36">
        <f t="shared" si="0"/>
        <v>46142</v>
      </c>
      <c r="BU1" s="36">
        <f t="shared" si="0"/>
        <v>46173</v>
      </c>
      <c r="BV1" s="36">
        <f t="shared" si="0"/>
        <v>46203</v>
      </c>
      <c r="BW1" s="36">
        <f t="shared" si="0"/>
        <v>46234</v>
      </c>
      <c r="BX1" s="36">
        <f t="shared" si="0"/>
        <v>46265</v>
      </c>
      <c r="BY1" s="36">
        <f t="shared" si="0"/>
        <v>46295</v>
      </c>
      <c r="BZ1" s="36">
        <f t="shared" si="0"/>
        <v>46326</v>
      </c>
      <c r="CA1" s="36">
        <f t="shared" si="0"/>
        <v>46356</v>
      </c>
      <c r="CB1" s="36">
        <f t="shared" si="0"/>
        <v>46387</v>
      </c>
      <c r="CC1" s="36">
        <f t="shared" ref="CC1" si="1">EOMONTH(CB1,1)</f>
        <v>46418</v>
      </c>
      <c r="CD1" s="36">
        <f t="shared" ref="CD1" si="2">EOMONTH(CC1,1)</f>
        <v>46446</v>
      </c>
      <c r="CE1" s="36">
        <f t="shared" ref="CE1" si="3">EOMONTH(CD1,1)</f>
        <v>46477</v>
      </c>
      <c r="CF1" s="36">
        <f t="shared" ref="CF1" si="4">EOMONTH(CE1,1)</f>
        <v>46507</v>
      </c>
      <c r="CG1" s="37">
        <f t="shared" ref="CG1" si="5">EOMONTH(CF1,1)</f>
        <v>46538</v>
      </c>
      <c r="CH1" s="36">
        <f t="shared" ref="CH1" si="6">EOMONTH(CG1,1)</f>
        <v>46568</v>
      </c>
      <c r="CI1" s="36">
        <f t="shared" ref="CI1" si="7">EOMONTH(CH1,1)</f>
        <v>46599</v>
      </c>
      <c r="CJ1" s="19"/>
    </row>
    <row r="2" spans="1:88" ht="13.5" customHeight="1" x14ac:dyDescent="0.15">
      <c r="A2" s="5">
        <v>1</v>
      </c>
      <c r="B2" s="39" t="s">
        <v>18</v>
      </c>
      <c r="C2" s="64" t="s">
        <v>97</v>
      </c>
      <c r="D2" s="39" t="s">
        <v>72</v>
      </c>
      <c r="E2" s="39">
        <v>15.75</v>
      </c>
      <c r="F2" s="6" t="s">
        <v>82</v>
      </c>
      <c r="G2" s="6" t="s">
        <v>19</v>
      </c>
      <c r="H2" s="39"/>
      <c r="I2" s="47">
        <v>100000000</v>
      </c>
      <c r="J2" s="44">
        <f>I2</f>
        <v>100000000</v>
      </c>
      <c r="K2" s="47">
        <v>15412224.020000003</v>
      </c>
      <c r="L2" s="9">
        <v>3.5749999999999997E-2</v>
      </c>
      <c r="M2" s="10">
        <v>5</v>
      </c>
      <c r="N2" s="68">
        <v>43140</v>
      </c>
      <c r="O2" s="68">
        <v>44966</v>
      </c>
      <c r="P2" s="6" t="s">
        <v>20</v>
      </c>
      <c r="Q2" s="39" t="s">
        <v>21</v>
      </c>
      <c r="R2" s="12"/>
      <c r="S2" s="6" t="s">
        <v>22</v>
      </c>
      <c r="T2" s="6" t="s">
        <v>23</v>
      </c>
      <c r="U2" s="6" t="s">
        <v>24</v>
      </c>
      <c r="W2" s="8">
        <f t="shared" ref="W2:W33" si="8">DATEDIF($W$1,O2,"m")</f>
        <v>8</v>
      </c>
      <c r="X2" s="22" t="s">
        <v>38</v>
      </c>
      <c r="Y2" s="13">
        <f t="shared" ref="Y2:Y33" si="9">SUM(Z2:XFD2)</f>
        <v>102462775.97999999</v>
      </c>
      <c r="Z2" s="14"/>
      <c r="AA2" s="14"/>
      <c r="AB2" s="14"/>
      <c r="AC2" s="14"/>
      <c r="AD2" s="14"/>
      <c r="AE2" s="14"/>
      <c r="AF2" s="14"/>
      <c r="AG2" s="14"/>
      <c r="AH2" s="15">
        <f>$I2*(1+$L2*5)-$K2</f>
        <v>102462775.97999999</v>
      </c>
      <c r="AI2" s="14"/>
      <c r="AJ2" s="14"/>
      <c r="AK2" s="14"/>
      <c r="AL2" s="14"/>
    </row>
    <row r="3" spans="1:88" ht="13.5" customHeight="1" x14ac:dyDescent="0.15">
      <c r="A3" s="5">
        <v>2</v>
      </c>
      <c r="B3" s="39" t="s">
        <v>18</v>
      </c>
      <c r="C3" s="64" t="s">
        <v>97</v>
      </c>
      <c r="D3" s="39" t="s">
        <v>71</v>
      </c>
      <c r="E3" s="39">
        <v>15.75</v>
      </c>
      <c r="F3" s="6" t="s">
        <v>82</v>
      </c>
      <c r="G3" s="6" t="s">
        <v>19</v>
      </c>
      <c r="H3" s="39"/>
      <c r="I3" s="47">
        <v>630000000</v>
      </c>
      <c r="J3" s="44">
        <f>I3</f>
        <v>630000000</v>
      </c>
      <c r="K3" s="47">
        <v>10010000</v>
      </c>
      <c r="L3" s="9">
        <v>5.1999999999999998E-2</v>
      </c>
      <c r="M3" s="10">
        <f>5+1/12</f>
        <v>5.083333333333333</v>
      </c>
      <c r="N3" s="68">
        <v>43142</v>
      </c>
      <c r="O3" s="68">
        <v>44996</v>
      </c>
      <c r="P3" s="6" t="s">
        <v>26</v>
      </c>
      <c r="Q3" s="39" t="s">
        <v>21</v>
      </c>
      <c r="R3" s="12"/>
      <c r="S3" s="6" t="s">
        <v>22</v>
      </c>
      <c r="T3" s="6" t="s">
        <v>23</v>
      </c>
      <c r="U3" s="6" t="s">
        <v>24</v>
      </c>
      <c r="W3" s="8">
        <f t="shared" si="8"/>
        <v>9</v>
      </c>
      <c r="X3" s="22" t="s">
        <v>38</v>
      </c>
      <c r="Y3" s="13">
        <f t="shared" si="9"/>
        <v>665490000</v>
      </c>
      <c r="Z3" s="14"/>
      <c r="AA3" s="14"/>
      <c r="AB3" s="14"/>
      <c r="AC3" s="14"/>
      <c r="AD3" s="14"/>
      <c r="AE3" s="14"/>
      <c r="AF3" s="14"/>
      <c r="AG3" s="14"/>
      <c r="AH3" s="15">
        <f>$I3*$L3</f>
        <v>32760000</v>
      </c>
      <c r="AI3" s="15">
        <f>$I3*(1+$L3/12)</f>
        <v>632730000</v>
      </c>
      <c r="AJ3" s="14"/>
      <c r="AK3" s="14"/>
      <c r="AL3" s="14"/>
    </row>
    <row r="4" spans="1:88" ht="13.5" customHeight="1" x14ac:dyDescent="0.15">
      <c r="A4" s="5">
        <v>3</v>
      </c>
      <c r="B4" s="39" t="s">
        <v>27</v>
      </c>
      <c r="C4" s="64" t="s">
        <v>98</v>
      </c>
      <c r="D4" s="39" t="s">
        <v>28</v>
      </c>
      <c r="E4" s="39">
        <v>13.42</v>
      </c>
      <c r="F4" s="6" t="s">
        <v>82</v>
      </c>
      <c r="G4" s="6" t="s">
        <v>19</v>
      </c>
      <c r="H4" s="39"/>
      <c r="I4" s="47">
        <v>270000000</v>
      </c>
      <c r="J4" s="44">
        <f>I4</f>
        <v>270000000</v>
      </c>
      <c r="K4" s="47">
        <v>4620000</v>
      </c>
      <c r="L4" s="9">
        <v>5.5E-2</v>
      </c>
      <c r="M4" s="10">
        <v>5.0833333333333304</v>
      </c>
      <c r="N4" s="68">
        <v>43140</v>
      </c>
      <c r="O4" s="68">
        <v>44994</v>
      </c>
      <c r="P4" s="6" t="s">
        <v>26</v>
      </c>
      <c r="Q4" s="39" t="s">
        <v>21</v>
      </c>
      <c r="R4" s="12"/>
      <c r="S4" s="6" t="s">
        <v>22</v>
      </c>
      <c r="T4" s="6" t="s">
        <v>23</v>
      </c>
      <c r="U4" s="6" t="s">
        <v>24</v>
      </c>
      <c r="W4" s="8">
        <f t="shared" si="8"/>
        <v>9</v>
      </c>
      <c r="X4" s="22" t="s">
        <v>38</v>
      </c>
      <c r="Y4" s="13">
        <f t="shared" si="9"/>
        <v>286087500</v>
      </c>
      <c r="Z4" s="14"/>
      <c r="AA4" s="14"/>
      <c r="AB4" s="14"/>
      <c r="AC4" s="14"/>
      <c r="AD4" s="14"/>
      <c r="AE4" s="14"/>
      <c r="AF4" s="14"/>
      <c r="AG4" s="14"/>
      <c r="AH4" s="15">
        <f>$I4*$L4</f>
        <v>14850000</v>
      </c>
      <c r="AI4" s="15">
        <f>$I4*(1+$L4/12)</f>
        <v>271237500</v>
      </c>
      <c r="AJ4" s="14"/>
      <c r="AK4" s="14"/>
      <c r="AL4" s="14"/>
    </row>
    <row r="5" spans="1:88" ht="13.5" customHeight="1" x14ac:dyDescent="0.15">
      <c r="A5" s="5">
        <v>4</v>
      </c>
      <c r="B5" s="39" t="s">
        <v>29</v>
      </c>
      <c r="C5" s="64" t="s">
        <v>99</v>
      </c>
      <c r="D5" s="39" t="s">
        <v>30</v>
      </c>
      <c r="E5" s="39">
        <v>12.28</v>
      </c>
      <c r="F5" s="6" t="s">
        <v>82</v>
      </c>
      <c r="G5" s="6" t="s">
        <v>19</v>
      </c>
      <c r="H5" s="39"/>
      <c r="I5" s="47">
        <v>660000000</v>
      </c>
      <c r="J5" s="44">
        <f t="shared" ref="J5:J6" si="10">I5</f>
        <v>660000000</v>
      </c>
      <c r="K5" s="47">
        <v>971666.70000000298</v>
      </c>
      <c r="L5" s="9">
        <v>5.2999999999999999E-2</v>
      </c>
      <c r="M5" s="10">
        <f>5+1/12</f>
        <v>5.083333333333333</v>
      </c>
      <c r="N5" s="68">
        <v>43241</v>
      </c>
      <c r="O5" s="68">
        <v>45098</v>
      </c>
      <c r="P5" s="6" t="s">
        <v>26</v>
      </c>
      <c r="Q5" s="39" t="s">
        <v>21</v>
      </c>
      <c r="R5" s="12"/>
      <c r="S5" s="6" t="s">
        <v>22</v>
      </c>
      <c r="T5" s="6" t="s">
        <v>23</v>
      </c>
      <c r="U5" s="6" t="s">
        <v>24</v>
      </c>
      <c r="W5" s="8">
        <f t="shared" si="8"/>
        <v>12</v>
      </c>
      <c r="X5" s="5" t="s">
        <v>25</v>
      </c>
      <c r="Y5" s="13">
        <f t="shared" si="9"/>
        <v>697895000</v>
      </c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5">
        <f>$I5*$L5</f>
        <v>34980000</v>
      </c>
      <c r="AL5" s="15">
        <f>$I5*(1+$L5/12)</f>
        <v>662915000</v>
      </c>
    </row>
    <row r="6" spans="1:88" ht="13.5" customHeight="1" x14ac:dyDescent="0.15">
      <c r="A6" s="5">
        <v>5</v>
      </c>
      <c r="B6" s="39" t="s">
        <v>29</v>
      </c>
      <c r="C6" s="64" t="s">
        <v>99</v>
      </c>
      <c r="D6" s="39" t="s">
        <v>30</v>
      </c>
      <c r="E6" s="39">
        <v>12.28</v>
      </c>
      <c r="F6" s="6" t="s">
        <v>82</v>
      </c>
      <c r="G6" s="6" t="s">
        <v>19</v>
      </c>
      <c r="H6" s="39"/>
      <c r="I6" s="47">
        <v>300000000</v>
      </c>
      <c r="J6" s="44">
        <f t="shared" si="10"/>
        <v>300000000</v>
      </c>
      <c r="K6" s="47">
        <v>397500.02999999747</v>
      </c>
      <c r="L6" s="9">
        <v>5.2999999999999999E-2</v>
      </c>
      <c r="M6" s="10">
        <f>5+1/12</f>
        <v>5.083333333333333</v>
      </c>
      <c r="N6" s="68">
        <v>43242</v>
      </c>
      <c r="O6" s="68">
        <v>45099</v>
      </c>
      <c r="P6" s="6" t="s">
        <v>26</v>
      </c>
      <c r="Q6" s="39" t="s">
        <v>21</v>
      </c>
      <c r="R6" s="12"/>
      <c r="S6" s="6" t="s">
        <v>22</v>
      </c>
      <c r="T6" s="6" t="s">
        <v>23</v>
      </c>
      <c r="U6" s="6" t="s">
        <v>24</v>
      </c>
      <c r="W6" s="8">
        <f t="shared" si="8"/>
        <v>12</v>
      </c>
      <c r="X6" s="5" t="s">
        <v>25</v>
      </c>
      <c r="Y6" s="13">
        <f t="shared" si="9"/>
        <v>317225000</v>
      </c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5">
        <f>$I6*$L6</f>
        <v>15900000</v>
      </c>
      <c r="AL6" s="15">
        <f>$I6*(1+$L6/12)</f>
        <v>301325000</v>
      </c>
    </row>
    <row r="7" spans="1:88" ht="13.5" customHeight="1" x14ac:dyDescent="0.15">
      <c r="A7" s="5">
        <v>6</v>
      </c>
      <c r="B7" s="39" t="s">
        <v>29</v>
      </c>
      <c r="C7" s="64" t="s">
        <v>99</v>
      </c>
      <c r="D7" s="39" t="s">
        <v>30</v>
      </c>
      <c r="E7" s="39">
        <v>12.28</v>
      </c>
      <c r="F7" s="6" t="s">
        <v>82</v>
      </c>
      <c r="G7" s="6" t="s">
        <v>19</v>
      </c>
      <c r="H7" s="39"/>
      <c r="I7" s="47">
        <v>160000000</v>
      </c>
      <c r="J7" s="44">
        <v>160000000</v>
      </c>
      <c r="K7" s="47">
        <v>26498334.680000007</v>
      </c>
      <c r="L7" s="9">
        <v>4.8750000000000002E-2</v>
      </c>
      <c r="M7" s="10">
        <v>5</v>
      </c>
      <c r="N7" s="68">
        <v>43473</v>
      </c>
      <c r="O7" s="68">
        <v>45299</v>
      </c>
      <c r="P7" s="6" t="s">
        <v>20</v>
      </c>
      <c r="Q7" s="39" t="s">
        <v>21</v>
      </c>
      <c r="R7" s="12"/>
      <c r="S7" s="6" t="s">
        <v>22</v>
      </c>
      <c r="T7" s="6" t="s">
        <v>23</v>
      </c>
      <c r="U7" s="6" t="s">
        <v>24</v>
      </c>
      <c r="W7" s="8">
        <f t="shared" si="8"/>
        <v>19</v>
      </c>
      <c r="X7" s="5" t="s">
        <v>25</v>
      </c>
      <c r="Y7" s="13">
        <f t="shared" si="9"/>
        <v>172501665.31999999</v>
      </c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S7" s="15">
        <f>$I7*(1+$L7*5)-$K7</f>
        <v>172501665.31999999</v>
      </c>
    </row>
    <row r="8" spans="1:88" ht="13.5" customHeight="1" x14ac:dyDescent="0.15">
      <c r="A8" s="5">
        <v>7</v>
      </c>
      <c r="B8" s="39" t="s">
        <v>29</v>
      </c>
      <c r="C8" s="64" t="s">
        <v>99</v>
      </c>
      <c r="D8" s="39" t="s">
        <v>30</v>
      </c>
      <c r="E8" s="39">
        <v>12.28</v>
      </c>
      <c r="F8" s="6" t="s">
        <v>82</v>
      </c>
      <c r="G8" s="6" t="s">
        <v>19</v>
      </c>
      <c r="H8" s="39"/>
      <c r="I8" s="47">
        <v>40000000</v>
      </c>
      <c r="J8" s="44">
        <v>40000000</v>
      </c>
      <c r="K8" s="47">
        <v>6586668.0099999979</v>
      </c>
      <c r="L8" s="9">
        <v>4.8750000000000002E-2</v>
      </c>
      <c r="M8" s="10">
        <v>5</v>
      </c>
      <c r="N8" s="68">
        <v>43480</v>
      </c>
      <c r="O8" s="68">
        <v>45306</v>
      </c>
      <c r="P8" s="6" t="s">
        <v>20</v>
      </c>
      <c r="Q8" s="39" t="s">
        <v>21</v>
      </c>
      <c r="R8" s="12"/>
      <c r="S8" s="6" t="s">
        <v>22</v>
      </c>
      <c r="T8" s="6" t="s">
        <v>23</v>
      </c>
      <c r="U8" s="6" t="s">
        <v>24</v>
      </c>
      <c r="W8" s="8">
        <f t="shared" si="8"/>
        <v>19</v>
      </c>
      <c r="X8" s="5" t="s">
        <v>25</v>
      </c>
      <c r="Y8" s="13">
        <f t="shared" si="9"/>
        <v>43163331.990000002</v>
      </c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S8" s="15">
        <f>$I8*(1+$L8*5)-$K8</f>
        <v>43163331.990000002</v>
      </c>
    </row>
    <row r="9" spans="1:88" ht="13.5" customHeight="1" x14ac:dyDescent="0.15">
      <c r="A9" s="5">
        <v>8</v>
      </c>
      <c r="B9" s="39" t="s">
        <v>31</v>
      </c>
      <c r="C9" s="65" t="s">
        <v>100</v>
      </c>
      <c r="D9" s="39" t="s">
        <v>30</v>
      </c>
      <c r="E9" s="39">
        <v>12.08</v>
      </c>
      <c r="F9" s="6" t="s">
        <v>82</v>
      </c>
      <c r="G9" s="6" t="s">
        <v>19</v>
      </c>
      <c r="H9" s="39"/>
      <c r="I9" s="47">
        <v>220000000</v>
      </c>
      <c r="J9" s="44">
        <v>220000000</v>
      </c>
      <c r="K9" s="47">
        <v>12465686.720000001</v>
      </c>
      <c r="L9" s="9">
        <v>4.1799999999999997E-2</v>
      </c>
      <c r="M9" s="10">
        <v>3</v>
      </c>
      <c r="N9" s="68">
        <v>44225</v>
      </c>
      <c r="O9" s="68">
        <v>45320</v>
      </c>
      <c r="P9" s="6" t="s">
        <v>20</v>
      </c>
      <c r="Q9" s="39" t="s">
        <v>21</v>
      </c>
      <c r="R9" s="12"/>
      <c r="S9" s="6" t="s">
        <v>22</v>
      </c>
      <c r="T9" s="6" t="s">
        <v>23</v>
      </c>
      <c r="U9" s="6" t="s">
        <v>24</v>
      </c>
      <c r="W9" s="8">
        <f t="shared" si="8"/>
        <v>19</v>
      </c>
      <c r="X9" s="5" t="s">
        <v>25</v>
      </c>
      <c r="Y9" s="13">
        <f t="shared" si="9"/>
        <v>235122313.28</v>
      </c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S9" s="15">
        <f>$I9*(1+$L9*3)-$K9</f>
        <v>235122313.28</v>
      </c>
    </row>
    <row r="10" spans="1:88" ht="13.5" customHeight="1" x14ac:dyDescent="0.15">
      <c r="A10" s="5">
        <v>9</v>
      </c>
      <c r="B10" s="39" t="s">
        <v>31</v>
      </c>
      <c r="C10" s="65" t="s">
        <v>101</v>
      </c>
      <c r="D10" s="39" t="s">
        <v>30</v>
      </c>
      <c r="E10" s="39">
        <v>12.08</v>
      </c>
      <c r="F10" s="6" t="s">
        <v>82</v>
      </c>
      <c r="G10" s="6" t="s">
        <v>19</v>
      </c>
      <c r="H10" s="39"/>
      <c r="I10" s="47">
        <v>60000000</v>
      </c>
      <c r="J10" s="44">
        <v>60000000</v>
      </c>
      <c r="K10" s="47">
        <v>3350968.27</v>
      </c>
      <c r="L10" s="9">
        <v>4.1799999999999997E-2</v>
      </c>
      <c r="M10" s="10">
        <v>3</v>
      </c>
      <c r="N10" s="68">
        <v>44232</v>
      </c>
      <c r="O10" s="68">
        <v>45327</v>
      </c>
      <c r="P10" s="6" t="s">
        <v>20</v>
      </c>
      <c r="Q10" s="39" t="s">
        <v>21</v>
      </c>
      <c r="R10" s="12"/>
      <c r="S10" s="6" t="s">
        <v>22</v>
      </c>
      <c r="T10" s="6" t="s">
        <v>23</v>
      </c>
      <c r="U10" s="6" t="s">
        <v>24</v>
      </c>
      <c r="W10" s="8">
        <f t="shared" si="8"/>
        <v>20</v>
      </c>
      <c r="X10" s="5" t="s">
        <v>25</v>
      </c>
      <c r="Y10" s="13">
        <f t="shared" si="9"/>
        <v>64173031.729999997</v>
      </c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S10" s="15"/>
      <c r="AT10" s="15">
        <f>$I10*(1+$L10*3)-$K10</f>
        <v>64173031.729999997</v>
      </c>
    </row>
    <row r="11" spans="1:88" ht="13.5" customHeight="1" x14ac:dyDescent="0.15">
      <c r="A11" s="5">
        <v>10</v>
      </c>
      <c r="B11" s="39" t="s">
        <v>31</v>
      </c>
      <c r="C11" s="65" t="s">
        <v>102</v>
      </c>
      <c r="D11" s="39" t="s">
        <v>30</v>
      </c>
      <c r="E11" s="39">
        <v>12.08</v>
      </c>
      <c r="F11" s="6" t="s">
        <v>82</v>
      </c>
      <c r="G11" s="6" t="s">
        <v>19</v>
      </c>
      <c r="H11" s="39"/>
      <c r="I11" s="47">
        <v>200000000</v>
      </c>
      <c r="J11" s="44">
        <v>200000000</v>
      </c>
      <c r="K11" s="47">
        <v>8661888.0600000005</v>
      </c>
      <c r="L11" s="9">
        <v>4.1799999999999997E-2</v>
      </c>
      <c r="M11" s="10">
        <v>3</v>
      </c>
      <c r="N11" s="68">
        <v>44340</v>
      </c>
      <c r="O11" s="68">
        <v>45436</v>
      </c>
      <c r="P11" s="12" t="s">
        <v>20</v>
      </c>
      <c r="Q11" s="40" t="s">
        <v>21</v>
      </c>
      <c r="R11" s="12"/>
      <c r="S11" s="12" t="s">
        <v>22</v>
      </c>
      <c r="T11" s="12" t="s">
        <v>23</v>
      </c>
      <c r="U11" s="12" t="s">
        <v>24</v>
      </c>
      <c r="W11" s="8">
        <f t="shared" si="8"/>
        <v>23</v>
      </c>
      <c r="X11" s="5" t="s">
        <v>25</v>
      </c>
      <c r="Y11" s="13">
        <f t="shared" si="9"/>
        <v>216418111.94</v>
      </c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S11" s="15"/>
      <c r="AT11" s="15"/>
      <c r="AW11" s="17">
        <f>$I$11*(1+$L$11*3)-$K$11</f>
        <v>216418111.94</v>
      </c>
    </row>
    <row r="12" spans="1:88" ht="13.5" customHeight="1" x14ac:dyDescent="0.15">
      <c r="A12" s="5">
        <v>11</v>
      </c>
      <c r="B12" s="39" t="s">
        <v>32</v>
      </c>
      <c r="C12" s="65" t="s">
        <v>103</v>
      </c>
      <c r="D12" s="39" t="s">
        <v>73</v>
      </c>
      <c r="E12" s="39">
        <v>13.45</v>
      </c>
      <c r="F12" s="6" t="s">
        <v>82</v>
      </c>
      <c r="G12" s="6" t="s">
        <v>19</v>
      </c>
      <c r="H12" s="39"/>
      <c r="I12" s="47">
        <v>90000000</v>
      </c>
      <c r="J12" s="44">
        <v>90000000</v>
      </c>
      <c r="K12" s="47">
        <v>2774834.14</v>
      </c>
      <c r="L12" s="9">
        <v>3.5499999999999997E-2</v>
      </c>
      <c r="M12" s="10">
        <v>3</v>
      </c>
      <c r="N12" s="68">
        <v>44396</v>
      </c>
      <c r="O12" s="68">
        <v>45492</v>
      </c>
      <c r="P12" s="6" t="s">
        <v>20</v>
      </c>
      <c r="Q12" s="39" t="s">
        <v>21</v>
      </c>
      <c r="R12" s="12"/>
      <c r="S12" s="6" t="s">
        <v>22</v>
      </c>
      <c r="T12" s="6" t="s">
        <v>23</v>
      </c>
      <c r="U12" s="6" t="s">
        <v>24</v>
      </c>
      <c r="W12" s="8">
        <f t="shared" si="8"/>
        <v>25</v>
      </c>
      <c r="X12" s="5" t="s">
        <v>25</v>
      </c>
      <c r="Y12" s="13">
        <f t="shared" si="9"/>
        <v>96810165.859999999</v>
      </c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S12" s="15"/>
      <c r="AT12" s="15"/>
      <c r="AW12" s="17"/>
      <c r="AY12" s="17">
        <f>$I$12*(1+$L$12*3)-$K$12</f>
        <v>96810165.859999999</v>
      </c>
    </row>
    <row r="13" spans="1:88" ht="13.5" customHeight="1" x14ac:dyDescent="0.15">
      <c r="A13" s="5">
        <v>12</v>
      </c>
      <c r="B13" s="39" t="s">
        <v>32</v>
      </c>
      <c r="C13" s="65" t="s">
        <v>104</v>
      </c>
      <c r="D13" s="39" t="s">
        <v>73</v>
      </c>
      <c r="E13" s="39">
        <v>13.45</v>
      </c>
      <c r="F13" s="6" t="s">
        <v>82</v>
      </c>
      <c r="G13" s="6" t="s">
        <v>19</v>
      </c>
      <c r="H13" s="39"/>
      <c r="I13" s="47">
        <v>50000000</v>
      </c>
      <c r="J13" s="44">
        <v>50000000</v>
      </c>
      <c r="K13" s="47">
        <v>1536711.1600000001</v>
      </c>
      <c r="L13" s="9">
        <v>3.5499999999999997E-2</v>
      </c>
      <c r="M13" s="10">
        <v>3</v>
      </c>
      <c r="N13" s="68">
        <v>44397</v>
      </c>
      <c r="O13" s="68">
        <v>45493</v>
      </c>
      <c r="P13" s="6" t="s">
        <v>20</v>
      </c>
      <c r="Q13" s="39" t="s">
        <v>21</v>
      </c>
      <c r="R13" s="12"/>
      <c r="S13" s="6" t="s">
        <v>22</v>
      </c>
      <c r="T13" s="6" t="s">
        <v>23</v>
      </c>
      <c r="U13" s="6" t="s">
        <v>24</v>
      </c>
      <c r="W13" s="8">
        <f t="shared" si="8"/>
        <v>25</v>
      </c>
      <c r="X13" s="5" t="s">
        <v>25</v>
      </c>
      <c r="Y13" s="13">
        <f t="shared" si="9"/>
        <v>53788288.840000004</v>
      </c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S13" s="15"/>
      <c r="AT13" s="15"/>
      <c r="AW13" s="17"/>
      <c r="AY13" s="17">
        <f>$I$13*(1+$L$13*3)-$K$13</f>
        <v>53788288.840000004</v>
      </c>
    </row>
    <row r="14" spans="1:88" ht="13.5" customHeight="1" x14ac:dyDescent="0.15">
      <c r="A14" s="5">
        <v>13</v>
      </c>
      <c r="B14" s="39" t="s">
        <v>149</v>
      </c>
      <c r="C14" s="66" t="s">
        <v>105</v>
      </c>
      <c r="D14" s="39" t="s">
        <v>74</v>
      </c>
      <c r="E14" s="39">
        <v>14.32</v>
      </c>
      <c r="F14" s="6" t="s">
        <v>82</v>
      </c>
      <c r="G14" s="6" t="s">
        <v>19</v>
      </c>
      <c r="H14" s="39" t="s">
        <v>33</v>
      </c>
      <c r="I14" s="47">
        <v>654000000</v>
      </c>
      <c r="J14" s="44">
        <f t="shared" ref="J14:J44" si="11">I14</f>
        <v>654000000</v>
      </c>
      <c r="K14" s="47">
        <v>10631132.979999997</v>
      </c>
      <c r="L14" s="9">
        <v>5.2249999999999998E-2</v>
      </c>
      <c r="M14" s="10">
        <f t="shared" ref="M14:M27" si="12">5+1/12</f>
        <v>5.083333333333333</v>
      </c>
      <c r="N14" s="68">
        <v>43140</v>
      </c>
      <c r="O14" s="68">
        <v>44994</v>
      </c>
      <c r="P14" s="6" t="s">
        <v>26</v>
      </c>
      <c r="Q14" s="39" t="s">
        <v>21</v>
      </c>
      <c r="R14" s="12"/>
      <c r="S14" s="6" t="s">
        <v>22</v>
      </c>
      <c r="T14" s="6" t="s">
        <v>23</v>
      </c>
      <c r="U14" s="6" t="s">
        <v>24</v>
      </c>
      <c r="W14" s="8">
        <f t="shared" si="8"/>
        <v>9</v>
      </c>
      <c r="X14" s="22" t="s">
        <v>38</v>
      </c>
      <c r="Y14" s="13">
        <f t="shared" si="9"/>
        <v>691019125</v>
      </c>
      <c r="Z14" s="14"/>
      <c r="AA14" s="14"/>
      <c r="AB14" s="14"/>
      <c r="AC14" s="14"/>
      <c r="AD14" s="14"/>
      <c r="AE14" s="14"/>
      <c r="AF14" s="14"/>
      <c r="AG14" s="14"/>
      <c r="AH14" s="15">
        <f>$I14*$L14</f>
        <v>34171500</v>
      </c>
      <c r="AI14" s="15">
        <f>$I14*$L14/12+$I14</f>
        <v>656847625</v>
      </c>
      <c r="AJ14" s="14"/>
      <c r="AK14" s="14"/>
      <c r="AL14" s="14"/>
    </row>
    <row r="15" spans="1:88" ht="13.5" customHeight="1" x14ac:dyDescent="0.15">
      <c r="A15" s="5">
        <v>14</v>
      </c>
      <c r="B15" s="39" t="s">
        <v>149</v>
      </c>
      <c r="C15" s="66" t="s">
        <v>106</v>
      </c>
      <c r="D15" s="39" t="s">
        <v>74</v>
      </c>
      <c r="E15" s="39">
        <v>14.32</v>
      </c>
      <c r="F15" s="6" t="s">
        <v>82</v>
      </c>
      <c r="G15" s="6" t="s">
        <v>19</v>
      </c>
      <c r="H15" s="39" t="s">
        <v>34</v>
      </c>
      <c r="I15" s="47">
        <v>76000000</v>
      </c>
      <c r="J15" s="44">
        <f t="shared" si="11"/>
        <v>76000000</v>
      </c>
      <c r="K15" s="47">
        <v>1180269.8999999997</v>
      </c>
      <c r="L15" s="9">
        <v>5.2249999999999998E-2</v>
      </c>
      <c r="M15" s="10">
        <f t="shared" si="12"/>
        <v>5.083333333333333</v>
      </c>
      <c r="N15" s="68">
        <v>43145</v>
      </c>
      <c r="O15" s="68">
        <v>44999</v>
      </c>
      <c r="P15" s="6" t="s">
        <v>26</v>
      </c>
      <c r="Q15" s="39" t="s">
        <v>21</v>
      </c>
      <c r="R15" s="12"/>
      <c r="S15" s="6" t="s">
        <v>22</v>
      </c>
      <c r="T15" s="6" t="s">
        <v>23</v>
      </c>
      <c r="U15" s="6" t="s">
        <v>24</v>
      </c>
      <c r="W15" s="8">
        <f t="shared" si="8"/>
        <v>9</v>
      </c>
      <c r="X15" s="22" t="s">
        <v>38</v>
      </c>
      <c r="Y15" s="13">
        <f t="shared" si="9"/>
        <v>80301916.666666672</v>
      </c>
      <c r="Z15" s="14"/>
      <c r="AA15" s="14"/>
      <c r="AB15" s="14"/>
      <c r="AC15" s="14"/>
      <c r="AD15" s="14"/>
      <c r="AE15" s="14"/>
      <c r="AF15" s="14"/>
      <c r="AG15" s="14"/>
      <c r="AH15" s="15">
        <f>$I15*$L15</f>
        <v>3971000</v>
      </c>
      <c r="AI15" s="15">
        <f>$I15*$L15/12+$I15</f>
        <v>76330916.666666672</v>
      </c>
      <c r="AJ15" s="14"/>
      <c r="AK15" s="14"/>
      <c r="AL15" s="14"/>
    </row>
    <row r="16" spans="1:88" ht="13.5" customHeight="1" x14ac:dyDescent="0.15">
      <c r="A16" s="5">
        <v>15</v>
      </c>
      <c r="B16" s="39" t="s">
        <v>149</v>
      </c>
      <c r="C16" s="66" t="s">
        <v>107</v>
      </c>
      <c r="D16" s="39" t="s">
        <v>74</v>
      </c>
      <c r="E16" s="39">
        <v>14.32</v>
      </c>
      <c r="F16" s="6" t="s">
        <v>82</v>
      </c>
      <c r="G16" s="6" t="s">
        <v>19</v>
      </c>
      <c r="H16" s="39" t="s">
        <v>33</v>
      </c>
      <c r="I16" s="47">
        <v>1400000000</v>
      </c>
      <c r="J16" s="44">
        <f t="shared" si="11"/>
        <v>1400000000</v>
      </c>
      <c r="K16" s="47">
        <v>18897082.939999998</v>
      </c>
      <c r="L16" s="9">
        <v>5.2249999999999998E-2</v>
      </c>
      <c r="M16" s="10">
        <f t="shared" si="12"/>
        <v>5.083333333333333</v>
      </c>
      <c r="N16" s="68">
        <v>43159</v>
      </c>
      <c r="O16" s="68">
        <v>45013</v>
      </c>
      <c r="P16" s="6" t="s">
        <v>26</v>
      </c>
      <c r="Q16" s="39" t="s">
        <v>21</v>
      </c>
      <c r="R16" s="12"/>
      <c r="S16" s="6" t="s">
        <v>22</v>
      </c>
      <c r="T16" s="6" t="s">
        <v>23</v>
      </c>
      <c r="U16" s="6" t="s">
        <v>24</v>
      </c>
      <c r="W16" s="8">
        <f t="shared" si="8"/>
        <v>9</v>
      </c>
      <c r="X16" s="22" t="s">
        <v>38</v>
      </c>
      <c r="Y16" s="13">
        <f t="shared" si="9"/>
        <v>1479245833.3333333</v>
      </c>
      <c r="Z16" s="14"/>
      <c r="AA16" s="14"/>
      <c r="AB16" s="14"/>
      <c r="AC16" s="14"/>
      <c r="AD16" s="14"/>
      <c r="AE16" s="14"/>
      <c r="AF16" s="14"/>
      <c r="AG16" s="14"/>
      <c r="AH16" s="15">
        <f>$I16*$L16</f>
        <v>73150000</v>
      </c>
      <c r="AI16" s="15">
        <f>$I16*$L16/12+$I16</f>
        <v>1406095833.3333333</v>
      </c>
      <c r="AJ16" s="14"/>
      <c r="AK16" s="14"/>
      <c r="AL16" s="14"/>
    </row>
    <row r="17" spans="1:63" ht="13.5" customHeight="1" x14ac:dyDescent="0.15">
      <c r="A17" s="5">
        <v>16</v>
      </c>
      <c r="B17" s="39" t="s">
        <v>149</v>
      </c>
      <c r="C17" s="66" t="s">
        <v>108</v>
      </c>
      <c r="D17" s="39" t="s">
        <v>74</v>
      </c>
      <c r="E17" s="39">
        <v>14.32</v>
      </c>
      <c r="F17" s="6" t="s">
        <v>82</v>
      </c>
      <c r="G17" s="6" t="s">
        <v>19</v>
      </c>
      <c r="H17" s="39" t="s">
        <v>33</v>
      </c>
      <c r="I17" s="47">
        <v>300000000</v>
      </c>
      <c r="J17" s="44">
        <f t="shared" si="11"/>
        <v>300000000</v>
      </c>
      <c r="K17" s="47">
        <v>3657500.27</v>
      </c>
      <c r="L17" s="9">
        <v>5.2249999999999998E-2</v>
      </c>
      <c r="M17" s="10">
        <f t="shared" si="12"/>
        <v>5.083333333333333</v>
      </c>
      <c r="N17" s="68">
        <v>43166</v>
      </c>
      <c r="O17" s="68">
        <v>45023</v>
      </c>
      <c r="P17" s="6" t="s">
        <v>26</v>
      </c>
      <c r="Q17" s="39" t="s">
        <v>21</v>
      </c>
      <c r="R17" s="12"/>
      <c r="S17" s="6" t="s">
        <v>22</v>
      </c>
      <c r="T17" s="6" t="s">
        <v>23</v>
      </c>
      <c r="U17" s="6" t="s">
        <v>24</v>
      </c>
      <c r="W17" s="8">
        <f t="shared" si="8"/>
        <v>10</v>
      </c>
      <c r="X17" s="22" t="s">
        <v>38</v>
      </c>
      <c r="Y17" s="13">
        <f t="shared" si="9"/>
        <v>316981250</v>
      </c>
      <c r="Z17" s="14"/>
      <c r="AA17" s="14"/>
      <c r="AB17" s="14"/>
      <c r="AC17" s="14"/>
      <c r="AD17" s="14"/>
      <c r="AE17" s="14"/>
      <c r="AF17" s="14"/>
      <c r="AG17" s="14"/>
      <c r="AH17" s="14"/>
      <c r="AI17" s="15">
        <f t="shared" ref="AI17:AI26" si="13">$I17*$L17</f>
        <v>15675000</v>
      </c>
      <c r="AJ17" s="15">
        <f t="shared" ref="AJ17:AJ26" si="14">$I17*$L17/12+$I17</f>
        <v>301306250</v>
      </c>
      <c r="AK17" s="14"/>
      <c r="AL17" s="14"/>
    </row>
    <row r="18" spans="1:63" ht="13.5" customHeight="1" x14ac:dyDescent="0.15">
      <c r="A18" s="5">
        <v>17</v>
      </c>
      <c r="B18" s="39" t="s">
        <v>149</v>
      </c>
      <c r="C18" s="66" t="s">
        <v>109</v>
      </c>
      <c r="D18" s="39" t="s">
        <v>74</v>
      </c>
      <c r="E18" s="39">
        <v>14.32</v>
      </c>
      <c r="F18" s="6" t="s">
        <v>82</v>
      </c>
      <c r="G18" s="6" t="s">
        <v>19</v>
      </c>
      <c r="H18" s="39" t="s">
        <v>35</v>
      </c>
      <c r="I18" s="47">
        <v>300000000</v>
      </c>
      <c r="J18" s="44">
        <f t="shared" si="11"/>
        <v>300000000</v>
      </c>
      <c r="K18" s="47">
        <v>3657500.2800000003</v>
      </c>
      <c r="L18" s="9">
        <v>5.2249999999999998E-2</v>
      </c>
      <c r="M18" s="10">
        <f t="shared" si="12"/>
        <v>5.083333333333333</v>
      </c>
      <c r="N18" s="68">
        <v>43166</v>
      </c>
      <c r="O18" s="68">
        <v>45023</v>
      </c>
      <c r="P18" s="6" t="s">
        <v>26</v>
      </c>
      <c r="Q18" s="39" t="s">
        <v>21</v>
      </c>
      <c r="R18" s="12"/>
      <c r="S18" s="6" t="s">
        <v>22</v>
      </c>
      <c r="T18" s="6" t="s">
        <v>23</v>
      </c>
      <c r="U18" s="6" t="s">
        <v>24</v>
      </c>
      <c r="W18" s="8">
        <f t="shared" si="8"/>
        <v>10</v>
      </c>
      <c r="X18" s="22" t="s">
        <v>38</v>
      </c>
      <c r="Y18" s="13">
        <f t="shared" si="9"/>
        <v>316981250</v>
      </c>
      <c r="Z18" s="14"/>
      <c r="AA18" s="14"/>
      <c r="AB18" s="14"/>
      <c r="AC18" s="14"/>
      <c r="AD18" s="14"/>
      <c r="AE18" s="14"/>
      <c r="AF18" s="14"/>
      <c r="AG18" s="14"/>
      <c r="AH18" s="14"/>
      <c r="AI18" s="15">
        <f t="shared" si="13"/>
        <v>15675000</v>
      </c>
      <c r="AJ18" s="15">
        <f t="shared" si="14"/>
        <v>301306250</v>
      </c>
      <c r="AK18" s="14"/>
      <c r="AL18" s="14"/>
    </row>
    <row r="19" spans="1:63" s="27" customFormat="1" ht="13.5" customHeight="1" x14ac:dyDescent="0.15">
      <c r="A19" s="5">
        <v>18</v>
      </c>
      <c r="B19" s="39" t="s">
        <v>149</v>
      </c>
      <c r="C19" s="66" t="s">
        <v>110</v>
      </c>
      <c r="D19" s="39" t="s">
        <v>74</v>
      </c>
      <c r="E19" s="39">
        <v>14.32</v>
      </c>
      <c r="F19" s="23" t="s">
        <v>82</v>
      </c>
      <c r="G19" s="23" t="s">
        <v>19</v>
      </c>
      <c r="H19" s="39" t="s">
        <v>33</v>
      </c>
      <c r="I19" s="47">
        <v>180000000</v>
      </c>
      <c r="J19" s="44">
        <f t="shared" si="11"/>
        <v>180000000</v>
      </c>
      <c r="K19" s="47">
        <v>2194500</v>
      </c>
      <c r="L19" s="24">
        <v>5.2249999999999998E-2</v>
      </c>
      <c r="M19" s="25">
        <f t="shared" si="12"/>
        <v>5.083333333333333</v>
      </c>
      <c r="N19" s="69">
        <v>43166</v>
      </c>
      <c r="O19" s="69">
        <v>45023</v>
      </c>
      <c r="P19" s="23" t="s">
        <v>26</v>
      </c>
      <c r="Q19" s="39" t="s">
        <v>21</v>
      </c>
      <c r="R19" s="26"/>
      <c r="S19" s="23" t="s">
        <v>22</v>
      </c>
      <c r="T19" s="23" t="s">
        <v>23</v>
      </c>
      <c r="U19" s="23" t="s">
        <v>24</v>
      </c>
      <c r="W19" s="8">
        <f t="shared" si="8"/>
        <v>10</v>
      </c>
      <c r="X19" s="22" t="s">
        <v>38</v>
      </c>
      <c r="Y19" s="13">
        <f t="shared" si="9"/>
        <v>190188750</v>
      </c>
      <c r="Z19" s="16"/>
      <c r="AA19" s="16"/>
      <c r="AB19" s="16"/>
      <c r="AC19" s="16"/>
      <c r="AD19" s="16"/>
      <c r="AE19" s="16"/>
      <c r="AF19" s="16"/>
      <c r="AG19" s="16"/>
      <c r="AH19" s="16"/>
      <c r="AI19" s="15">
        <f t="shared" si="13"/>
        <v>9405000</v>
      </c>
      <c r="AJ19" s="15">
        <f t="shared" si="14"/>
        <v>180783750</v>
      </c>
      <c r="AK19" s="16"/>
      <c r="AL19" s="16"/>
    </row>
    <row r="20" spans="1:63" s="27" customFormat="1" ht="13.5" customHeight="1" x14ac:dyDescent="0.15">
      <c r="A20" s="5">
        <v>19</v>
      </c>
      <c r="B20" s="39" t="s">
        <v>149</v>
      </c>
      <c r="C20" s="66" t="s">
        <v>111</v>
      </c>
      <c r="D20" s="39" t="s">
        <v>74</v>
      </c>
      <c r="E20" s="39">
        <v>14.32</v>
      </c>
      <c r="F20" s="23" t="s">
        <v>82</v>
      </c>
      <c r="G20" s="23" t="s">
        <v>19</v>
      </c>
      <c r="H20" s="39" t="s">
        <v>36</v>
      </c>
      <c r="I20" s="47">
        <v>30000000</v>
      </c>
      <c r="J20" s="44">
        <f t="shared" si="11"/>
        <v>30000000</v>
      </c>
      <c r="K20" s="47">
        <v>361396.11000000039</v>
      </c>
      <c r="L20" s="24">
        <v>5.2249999999999998E-2</v>
      </c>
      <c r="M20" s="25">
        <f t="shared" si="12"/>
        <v>5.083333333333333</v>
      </c>
      <c r="N20" s="69">
        <v>43167</v>
      </c>
      <c r="O20" s="69">
        <v>45024</v>
      </c>
      <c r="P20" s="23" t="s">
        <v>26</v>
      </c>
      <c r="Q20" s="39" t="s">
        <v>21</v>
      </c>
      <c r="R20" s="26"/>
      <c r="S20" s="23" t="s">
        <v>22</v>
      </c>
      <c r="T20" s="23" t="s">
        <v>23</v>
      </c>
      <c r="U20" s="23" t="s">
        <v>24</v>
      </c>
      <c r="W20" s="8">
        <f t="shared" si="8"/>
        <v>10</v>
      </c>
      <c r="X20" s="22" t="s">
        <v>38</v>
      </c>
      <c r="Y20" s="13">
        <f t="shared" si="9"/>
        <v>31698125</v>
      </c>
      <c r="Z20" s="16"/>
      <c r="AA20" s="16"/>
      <c r="AB20" s="16"/>
      <c r="AC20" s="16"/>
      <c r="AD20" s="16"/>
      <c r="AE20" s="16"/>
      <c r="AF20" s="16"/>
      <c r="AG20" s="16"/>
      <c r="AH20" s="16"/>
      <c r="AI20" s="15">
        <f t="shared" si="13"/>
        <v>1567500</v>
      </c>
      <c r="AJ20" s="15">
        <f t="shared" si="14"/>
        <v>30130625</v>
      </c>
      <c r="AK20" s="16"/>
      <c r="AL20" s="16"/>
    </row>
    <row r="21" spans="1:63" s="60" customFormat="1" ht="13.5" customHeight="1" x14ac:dyDescent="0.15">
      <c r="A21" s="53">
        <v>20</v>
      </c>
      <c r="B21" s="39" t="s">
        <v>149</v>
      </c>
      <c r="C21" s="66" t="s">
        <v>112</v>
      </c>
      <c r="D21" s="54" t="s">
        <v>74</v>
      </c>
      <c r="E21" s="54">
        <v>14.32</v>
      </c>
      <c r="F21" s="54" t="s">
        <v>82</v>
      </c>
      <c r="G21" s="54" t="s">
        <v>19</v>
      </c>
      <c r="H21" s="54" t="s">
        <v>35</v>
      </c>
      <c r="I21" s="55">
        <v>300000000</v>
      </c>
      <c r="J21" s="56">
        <f t="shared" si="11"/>
        <v>300000000</v>
      </c>
      <c r="K21" s="55">
        <v>2743125.21</v>
      </c>
      <c r="L21" s="57">
        <v>5.2249999999999998E-2</v>
      </c>
      <c r="M21" s="58">
        <f t="shared" si="12"/>
        <v>5.083333333333333</v>
      </c>
      <c r="N21" s="70">
        <v>43187</v>
      </c>
      <c r="O21" s="70">
        <v>45044</v>
      </c>
      <c r="P21" s="54" t="s">
        <v>26</v>
      </c>
      <c r="Q21" s="54" t="s">
        <v>21</v>
      </c>
      <c r="R21" s="59"/>
      <c r="S21" s="54" t="s">
        <v>22</v>
      </c>
      <c r="T21" s="54" t="s">
        <v>23</v>
      </c>
      <c r="U21" s="54" t="s">
        <v>24</v>
      </c>
      <c r="W21" s="55">
        <f t="shared" si="8"/>
        <v>10</v>
      </c>
      <c r="X21" s="53" t="s">
        <v>38</v>
      </c>
      <c r="Y21" s="61">
        <f t="shared" si="9"/>
        <v>316981250</v>
      </c>
      <c r="Z21" s="62"/>
      <c r="AA21" s="62"/>
      <c r="AB21" s="62"/>
      <c r="AC21" s="62"/>
      <c r="AD21" s="62"/>
      <c r="AE21" s="62"/>
      <c r="AF21" s="62"/>
      <c r="AG21" s="62"/>
      <c r="AH21" s="62"/>
      <c r="AI21" s="56">
        <f t="shared" si="13"/>
        <v>15675000</v>
      </c>
      <c r="AJ21" s="56">
        <f t="shared" si="14"/>
        <v>301306250</v>
      </c>
      <c r="AK21" s="62"/>
      <c r="AL21" s="62"/>
    </row>
    <row r="22" spans="1:63" s="60" customFormat="1" ht="13.5" customHeight="1" x14ac:dyDescent="0.15">
      <c r="A22" s="53">
        <v>21</v>
      </c>
      <c r="B22" s="39" t="s">
        <v>149</v>
      </c>
      <c r="C22" s="66" t="s">
        <v>113</v>
      </c>
      <c r="D22" s="54" t="s">
        <v>74</v>
      </c>
      <c r="E22" s="54">
        <v>14.32</v>
      </c>
      <c r="F22" s="54" t="s">
        <v>82</v>
      </c>
      <c r="G22" s="54" t="s">
        <v>19</v>
      </c>
      <c r="H22" s="54" t="s">
        <v>35</v>
      </c>
      <c r="I22" s="55">
        <v>300000000</v>
      </c>
      <c r="J22" s="56">
        <f t="shared" si="11"/>
        <v>300000000</v>
      </c>
      <c r="K22" s="55">
        <v>2743125.21</v>
      </c>
      <c r="L22" s="57">
        <v>5.2249999999999998E-2</v>
      </c>
      <c r="M22" s="58">
        <f t="shared" si="12"/>
        <v>5.083333333333333</v>
      </c>
      <c r="N22" s="70">
        <v>43187</v>
      </c>
      <c r="O22" s="70">
        <v>45044</v>
      </c>
      <c r="P22" s="54" t="s">
        <v>26</v>
      </c>
      <c r="Q22" s="54" t="s">
        <v>21</v>
      </c>
      <c r="R22" s="59"/>
      <c r="S22" s="54" t="s">
        <v>22</v>
      </c>
      <c r="T22" s="54" t="s">
        <v>23</v>
      </c>
      <c r="U22" s="54" t="s">
        <v>24</v>
      </c>
      <c r="W22" s="55">
        <f t="shared" si="8"/>
        <v>10</v>
      </c>
      <c r="X22" s="53" t="s">
        <v>38</v>
      </c>
      <c r="Y22" s="61">
        <f t="shared" si="9"/>
        <v>316981250</v>
      </c>
      <c r="Z22" s="62"/>
      <c r="AA22" s="62"/>
      <c r="AB22" s="62"/>
      <c r="AC22" s="62"/>
      <c r="AD22" s="62"/>
      <c r="AE22" s="62"/>
      <c r="AF22" s="62"/>
      <c r="AG22" s="62"/>
      <c r="AH22" s="62"/>
      <c r="AI22" s="56">
        <f t="shared" si="13"/>
        <v>15675000</v>
      </c>
      <c r="AJ22" s="56">
        <f t="shared" si="14"/>
        <v>301306250</v>
      </c>
      <c r="AK22" s="62"/>
      <c r="AL22" s="62"/>
    </row>
    <row r="23" spans="1:63" s="60" customFormat="1" ht="13.5" customHeight="1" x14ac:dyDescent="0.15">
      <c r="A23" s="53">
        <v>22</v>
      </c>
      <c r="B23" s="39" t="s">
        <v>149</v>
      </c>
      <c r="C23" s="66" t="s">
        <v>114</v>
      </c>
      <c r="D23" s="54" t="s">
        <v>74</v>
      </c>
      <c r="E23" s="54">
        <v>14.32</v>
      </c>
      <c r="F23" s="54" t="s">
        <v>82</v>
      </c>
      <c r="G23" s="54" t="s">
        <v>19</v>
      </c>
      <c r="H23" s="54" t="s">
        <v>35</v>
      </c>
      <c r="I23" s="55">
        <v>300000000</v>
      </c>
      <c r="J23" s="56">
        <f t="shared" si="11"/>
        <v>300000000</v>
      </c>
      <c r="K23" s="55">
        <v>2743125.21</v>
      </c>
      <c r="L23" s="57">
        <v>5.2249999999999998E-2</v>
      </c>
      <c r="M23" s="58">
        <f t="shared" si="12"/>
        <v>5.083333333333333</v>
      </c>
      <c r="N23" s="70">
        <v>43187</v>
      </c>
      <c r="O23" s="70">
        <v>45044</v>
      </c>
      <c r="P23" s="54" t="s">
        <v>26</v>
      </c>
      <c r="Q23" s="54" t="s">
        <v>21</v>
      </c>
      <c r="R23" s="59"/>
      <c r="S23" s="54" t="s">
        <v>22</v>
      </c>
      <c r="T23" s="54" t="s">
        <v>23</v>
      </c>
      <c r="U23" s="54" t="s">
        <v>24</v>
      </c>
      <c r="W23" s="55">
        <f t="shared" si="8"/>
        <v>10</v>
      </c>
      <c r="X23" s="53" t="s">
        <v>38</v>
      </c>
      <c r="Y23" s="61">
        <f t="shared" si="9"/>
        <v>316981250</v>
      </c>
      <c r="Z23" s="62"/>
      <c r="AA23" s="62"/>
      <c r="AB23" s="62"/>
      <c r="AC23" s="62"/>
      <c r="AD23" s="62"/>
      <c r="AE23" s="62"/>
      <c r="AF23" s="62"/>
      <c r="AG23" s="62"/>
      <c r="AH23" s="62"/>
      <c r="AI23" s="56">
        <f t="shared" si="13"/>
        <v>15675000</v>
      </c>
      <c r="AJ23" s="56">
        <f t="shared" si="14"/>
        <v>301306250</v>
      </c>
      <c r="AK23" s="62"/>
      <c r="AL23" s="62"/>
    </row>
    <row r="24" spans="1:63" s="60" customFormat="1" ht="13.5" customHeight="1" x14ac:dyDescent="0.15">
      <c r="A24" s="53">
        <v>23</v>
      </c>
      <c r="B24" s="39" t="s">
        <v>149</v>
      </c>
      <c r="C24" s="66" t="s">
        <v>115</v>
      </c>
      <c r="D24" s="54" t="s">
        <v>74</v>
      </c>
      <c r="E24" s="54">
        <v>14.32</v>
      </c>
      <c r="F24" s="54" t="s">
        <v>82</v>
      </c>
      <c r="G24" s="54" t="s">
        <v>19</v>
      </c>
      <c r="H24" s="54" t="s">
        <v>35</v>
      </c>
      <c r="I24" s="55">
        <v>300000000</v>
      </c>
      <c r="J24" s="56">
        <f t="shared" si="11"/>
        <v>300000000</v>
      </c>
      <c r="K24" s="55">
        <v>2743125.21</v>
      </c>
      <c r="L24" s="57">
        <v>5.2249999999999998E-2</v>
      </c>
      <c r="M24" s="58">
        <f t="shared" si="12"/>
        <v>5.083333333333333</v>
      </c>
      <c r="N24" s="70">
        <v>43187</v>
      </c>
      <c r="O24" s="70">
        <v>45044</v>
      </c>
      <c r="P24" s="54" t="s">
        <v>26</v>
      </c>
      <c r="Q24" s="54" t="s">
        <v>21</v>
      </c>
      <c r="R24" s="59"/>
      <c r="S24" s="54" t="s">
        <v>22</v>
      </c>
      <c r="T24" s="54" t="s">
        <v>23</v>
      </c>
      <c r="U24" s="54" t="s">
        <v>24</v>
      </c>
      <c r="W24" s="55">
        <f t="shared" si="8"/>
        <v>10</v>
      </c>
      <c r="X24" s="53" t="s">
        <v>38</v>
      </c>
      <c r="Y24" s="61">
        <f t="shared" si="9"/>
        <v>316981250</v>
      </c>
      <c r="Z24" s="62"/>
      <c r="AA24" s="62"/>
      <c r="AB24" s="62"/>
      <c r="AC24" s="62"/>
      <c r="AD24" s="62"/>
      <c r="AE24" s="62"/>
      <c r="AF24" s="62"/>
      <c r="AG24" s="62"/>
      <c r="AH24" s="62"/>
      <c r="AI24" s="56">
        <f t="shared" si="13"/>
        <v>15675000</v>
      </c>
      <c r="AJ24" s="56">
        <f t="shared" si="14"/>
        <v>301306250</v>
      </c>
      <c r="AK24" s="62"/>
      <c r="AL24" s="62"/>
    </row>
    <row r="25" spans="1:63" s="60" customFormat="1" ht="13.5" customHeight="1" x14ac:dyDescent="0.15">
      <c r="A25" s="53">
        <v>24</v>
      </c>
      <c r="B25" s="39" t="s">
        <v>149</v>
      </c>
      <c r="C25" s="66" t="s">
        <v>116</v>
      </c>
      <c r="D25" s="54" t="s">
        <v>74</v>
      </c>
      <c r="E25" s="54">
        <v>14.32</v>
      </c>
      <c r="F25" s="54" t="s">
        <v>82</v>
      </c>
      <c r="G25" s="54" t="s">
        <v>19</v>
      </c>
      <c r="H25" s="54" t="s">
        <v>35</v>
      </c>
      <c r="I25" s="55">
        <v>300000000</v>
      </c>
      <c r="J25" s="56">
        <f t="shared" si="11"/>
        <v>300000000</v>
      </c>
      <c r="K25" s="55">
        <v>2743125.21</v>
      </c>
      <c r="L25" s="57">
        <v>5.2249999999999998E-2</v>
      </c>
      <c r="M25" s="58">
        <f t="shared" si="12"/>
        <v>5.083333333333333</v>
      </c>
      <c r="N25" s="70">
        <v>43187</v>
      </c>
      <c r="O25" s="70">
        <v>45044</v>
      </c>
      <c r="P25" s="54" t="s">
        <v>26</v>
      </c>
      <c r="Q25" s="54" t="s">
        <v>21</v>
      </c>
      <c r="R25" s="59"/>
      <c r="S25" s="54" t="s">
        <v>22</v>
      </c>
      <c r="T25" s="54" t="s">
        <v>23</v>
      </c>
      <c r="U25" s="54" t="s">
        <v>24</v>
      </c>
      <c r="W25" s="55">
        <f t="shared" si="8"/>
        <v>10</v>
      </c>
      <c r="X25" s="53" t="s">
        <v>38</v>
      </c>
      <c r="Y25" s="61">
        <f t="shared" si="9"/>
        <v>316981250</v>
      </c>
      <c r="Z25" s="62"/>
      <c r="AA25" s="62"/>
      <c r="AB25" s="62"/>
      <c r="AC25" s="62"/>
      <c r="AD25" s="62"/>
      <c r="AE25" s="62"/>
      <c r="AF25" s="62"/>
      <c r="AG25" s="62"/>
      <c r="AH25" s="62"/>
      <c r="AI25" s="56">
        <f t="shared" si="13"/>
        <v>15675000</v>
      </c>
      <c r="AJ25" s="56">
        <f t="shared" si="14"/>
        <v>301306250</v>
      </c>
      <c r="AK25" s="62"/>
      <c r="AL25" s="62"/>
    </row>
    <row r="26" spans="1:63" s="27" customFormat="1" ht="13.5" customHeight="1" x14ac:dyDescent="0.15">
      <c r="A26" s="5">
        <v>25</v>
      </c>
      <c r="B26" s="39" t="s">
        <v>149</v>
      </c>
      <c r="C26" s="66" t="s">
        <v>117</v>
      </c>
      <c r="D26" s="39" t="s">
        <v>74</v>
      </c>
      <c r="E26" s="39">
        <v>14.32</v>
      </c>
      <c r="F26" s="23" t="s">
        <v>82</v>
      </c>
      <c r="G26" s="23" t="s">
        <v>19</v>
      </c>
      <c r="H26" s="39" t="s">
        <v>35</v>
      </c>
      <c r="I26" s="47">
        <v>100000000</v>
      </c>
      <c r="J26" s="44">
        <f t="shared" si="11"/>
        <v>100000000</v>
      </c>
      <c r="K26" s="47">
        <v>914375.07000000088</v>
      </c>
      <c r="L26" s="24">
        <v>5.2249999999999998E-2</v>
      </c>
      <c r="M26" s="25">
        <f t="shared" si="12"/>
        <v>5.083333333333333</v>
      </c>
      <c r="N26" s="69">
        <v>43187</v>
      </c>
      <c r="O26" s="69">
        <v>45044</v>
      </c>
      <c r="P26" s="23" t="s">
        <v>26</v>
      </c>
      <c r="Q26" s="39" t="s">
        <v>21</v>
      </c>
      <c r="R26" s="26"/>
      <c r="S26" s="23" t="s">
        <v>22</v>
      </c>
      <c r="T26" s="23" t="s">
        <v>23</v>
      </c>
      <c r="U26" s="23" t="s">
        <v>24</v>
      </c>
      <c r="W26" s="8">
        <f t="shared" si="8"/>
        <v>10</v>
      </c>
      <c r="X26" s="22" t="s">
        <v>38</v>
      </c>
      <c r="Y26" s="13">
        <f t="shared" si="9"/>
        <v>105660416.66666667</v>
      </c>
      <c r="Z26" s="16"/>
      <c r="AA26" s="16"/>
      <c r="AB26" s="16"/>
      <c r="AC26" s="16"/>
      <c r="AD26" s="16"/>
      <c r="AE26" s="16"/>
      <c r="AF26" s="16"/>
      <c r="AG26" s="16"/>
      <c r="AH26" s="16"/>
      <c r="AI26" s="15">
        <f t="shared" si="13"/>
        <v>5225000</v>
      </c>
      <c r="AJ26" s="15">
        <f t="shared" si="14"/>
        <v>100435416.66666667</v>
      </c>
      <c r="AK26" s="16"/>
      <c r="AL26" s="16"/>
    </row>
    <row r="27" spans="1:63" s="27" customFormat="1" ht="13.5" customHeight="1" x14ac:dyDescent="0.15">
      <c r="A27" s="5">
        <v>26</v>
      </c>
      <c r="B27" s="39" t="s">
        <v>149</v>
      </c>
      <c r="C27" s="66" t="s">
        <v>118</v>
      </c>
      <c r="D27" s="39" t="s">
        <v>74</v>
      </c>
      <c r="E27" s="39">
        <v>14.32</v>
      </c>
      <c r="F27" s="23" t="s">
        <v>82</v>
      </c>
      <c r="G27" s="23" t="s">
        <v>19</v>
      </c>
      <c r="H27" s="39" t="s">
        <v>35</v>
      </c>
      <c r="I27" s="47">
        <v>250000000</v>
      </c>
      <c r="J27" s="44">
        <f t="shared" si="11"/>
        <v>250000000</v>
      </c>
      <c r="K27" s="47">
        <v>108854.15999999829</v>
      </c>
      <c r="L27" s="24">
        <v>5.2249999999999998E-2</v>
      </c>
      <c r="M27" s="25">
        <f t="shared" si="12"/>
        <v>5.083333333333333</v>
      </c>
      <c r="N27" s="69">
        <v>43248</v>
      </c>
      <c r="O27" s="69">
        <v>45105</v>
      </c>
      <c r="P27" s="23" t="s">
        <v>26</v>
      </c>
      <c r="Q27" s="39" t="s">
        <v>21</v>
      </c>
      <c r="R27" s="26"/>
      <c r="S27" s="23" t="s">
        <v>22</v>
      </c>
      <c r="T27" s="23" t="s">
        <v>23</v>
      </c>
      <c r="U27" s="23" t="s">
        <v>24</v>
      </c>
      <c r="W27" s="8">
        <f t="shared" si="8"/>
        <v>12</v>
      </c>
      <c r="X27" s="22" t="s">
        <v>25</v>
      </c>
      <c r="Y27" s="13">
        <f t="shared" si="9"/>
        <v>264151041.66666666</v>
      </c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5">
        <f>$I27*$L27</f>
        <v>13062500</v>
      </c>
      <c r="AL27" s="15">
        <f>$I27*$L27/12+$I27</f>
        <v>251088541.66666666</v>
      </c>
    </row>
    <row r="28" spans="1:63" s="27" customFormat="1" ht="13.5" customHeight="1" x14ac:dyDescent="0.15">
      <c r="A28" s="5">
        <v>27</v>
      </c>
      <c r="B28" s="39" t="s">
        <v>37</v>
      </c>
      <c r="C28" s="66" t="s">
        <v>119</v>
      </c>
      <c r="D28" s="39" t="s">
        <v>72</v>
      </c>
      <c r="E28" s="39">
        <v>17.45</v>
      </c>
      <c r="F28" s="23" t="s">
        <v>82</v>
      </c>
      <c r="G28" s="23" t="s">
        <v>19</v>
      </c>
      <c r="H28" s="39" t="s">
        <v>33</v>
      </c>
      <c r="I28" s="47">
        <v>15110000</v>
      </c>
      <c r="J28" s="44">
        <v>15110000</v>
      </c>
      <c r="K28" s="47">
        <v>49212.170000000056</v>
      </c>
      <c r="L28" s="24">
        <v>1.7500000000000002E-2</v>
      </c>
      <c r="M28" s="25">
        <v>1</v>
      </c>
      <c r="N28" s="69">
        <v>43916</v>
      </c>
      <c r="O28" s="69">
        <v>45011</v>
      </c>
      <c r="P28" s="23" t="s">
        <v>26</v>
      </c>
      <c r="Q28" s="39" t="s">
        <v>21</v>
      </c>
      <c r="R28" s="26"/>
      <c r="S28" s="23" t="s">
        <v>22</v>
      </c>
      <c r="T28" s="23" t="s">
        <v>23</v>
      </c>
      <c r="U28" s="23" t="s">
        <v>24</v>
      </c>
      <c r="W28" s="8">
        <f t="shared" si="8"/>
        <v>9</v>
      </c>
      <c r="X28" s="22" t="s">
        <v>38</v>
      </c>
      <c r="Y28" s="13">
        <f t="shared" si="9"/>
        <v>15325212.830000002</v>
      </c>
      <c r="Z28" s="16"/>
      <c r="AA28" s="16"/>
      <c r="AB28" s="16"/>
      <c r="AC28" s="16"/>
      <c r="AD28" s="16"/>
      <c r="AE28" s="16"/>
      <c r="AF28" s="16"/>
      <c r="AG28" s="16"/>
      <c r="AH28" s="16"/>
      <c r="AI28" s="16">
        <f>$I$28*(1+$L$28)-$K$28</f>
        <v>15325212.830000002</v>
      </c>
      <c r="AJ28" s="16"/>
      <c r="AK28" s="15"/>
      <c r="AL28" s="15"/>
    </row>
    <row r="29" spans="1:63" s="27" customFormat="1" ht="13.5" customHeight="1" x14ac:dyDescent="0.15">
      <c r="A29" s="5">
        <v>28</v>
      </c>
      <c r="B29" s="39" t="s">
        <v>39</v>
      </c>
      <c r="C29" s="66" t="s">
        <v>120</v>
      </c>
      <c r="D29" s="39" t="s">
        <v>71</v>
      </c>
      <c r="E29" s="39">
        <v>16.7</v>
      </c>
      <c r="F29" s="23" t="s">
        <v>82</v>
      </c>
      <c r="G29" s="23" t="s">
        <v>19</v>
      </c>
      <c r="H29" s="39" t="s">
        <v>33</v>
      </c>
      <c r="I29" s="47">
        <v>3000000</v>
      </c>
      <c r="J29" s="44">
        <f t="shared" si="11"/>
        <v>3000000</v>
      </c>
      <c r="K29" s="47">
        <v>249926.78999999998</v>
      </c>
      <c r="L29" s="24">
        <v>3.85E-2</v>
      </c>
      <c r="M29" s="25">
        <v>3</v>
      </c>
      <c r="N29" s="69">
        <v>43923</v>
      </c>
      <c r="O29" s="69">
        <v>45018</v>
      </c>
      <c r="P29" s="23" t="s">
        <v>20</v>
      </c>
      <c r="Q29" s="39" t="s">
        <v>21</v>
      </c>
      <c r="R29" s="26"/>
      <c r="S29" s="23" t="s">
        <v>22</v>
      </c>
      <c r="T29" s="23" t="s">
        <v>23</v>
      </c>
      <c r="U29" s="23" t="s">
        <v>24</v>
      </c>
      <c r="W29" s="8">
        <f t="shared" si="8"/>
        <v>10</v>
      </c>
      <c r="X29" s="22" t="s">
        <v>38</v>
      </c>
      <c r="Y29" s="13">
        <f t="shared" si="9"/>
        <v>3096573.21</v>
      </c>
      <c r="AJ29" s="29">
        <f>$I29*(1+$L29*$M29)-$K29</f>
        <v>3096573.21</v>
      </c>
      <c r="AK29" s="29"/>
    </row>
    <row r="30" spans="1:63" s="27" customFormat="1" ht="13.5" customHeight="1" x14ac:dyDescent="0.15">
      <c r="A30" s="5">
        <v>29</v>
      </c>
      <c r="B30" s="39" t="s">
        <v>84</v>
      </c>
      <c r="C30" s="66" t="s">
        <v>121</v>
      </c>
      <c r="D30" s="39" t="s">
        <v>28</v>
      </c>
      <c r="E30" s="39">
        <v>12.13</v>
      </c>
      <c r="F30" s="23" t="s">
        <v>82</v>
      </c>
      <c r="G30" s="23" t="s">
        <v>19</v>
      </c>
      <c r="H30" s="39" t="s">
        <v>33</v>
      </c>
      <c r="I30" s="47">
        <v>400000000</v>
      </c>
      <c r="J30" s="44">
        <f t="shared" si="11"/>
        <v>400000000</v>
      </c>
      <c r="K30" s="47">
        <v>17100000</v>
      </c>
      <c r="L30" s="24">
        <v>4.4999999999999998E-2</v>
      </c>
      <c r="M30" s="25">
        <v>5.0833333333333304</v>
      </c>
      <c r="N30" s="69">
        <v>44006</v>
      </c>
      <c r="O30" s="69">
        <v>45862</v>
      </c>
      <c r="P30" s="23" t="s">
        <v>26</v>
      </c>
      <c r="Q30" s="39" t="s">
        <v>21</v>
      </c>
      <c r="R30" s="26"/>
      <c r="S30" s="23" t="s">
        <v>22</v>
      </c>
      <c r="T30" s="23" t="s">
        <v>23</v>
      </c>
      <c r="U30" s="23" t="s">
        <v>24</v>
      </c>
      <c r="W30" s="8">
        <f t="shared" si="8"/>
        <v>37</v>
      </c>
      <c r="X30" s="22" t="s">
        <v>40</v>
      </c>
      <c r="Y30" s="13">
        <f t="shared" si="9"/>
        <v>473500000</v>
      </c>
      <c r="Z30" s="15">
        <f>$I30*$L30</f>
        <v>18000000</v>
      </c>
      <c r="AL30" s="15">
        <f>$I30*$L30</f>
        <v>18000000</v>
      </c>
      <c r="AX30" s="15">
        <f>$I30*$L30</f>
        <v>18000000</v>
      </c>
      <c r="BJ30" s="15">
        <f>$I30*$L30</f>
        <v>18000000</v>
      </c>
      <c r="BK30" s="29">
        <f>$I30+$I30*$L30/12</f>
        <v>401500000</v>
      </c>
    </row>
    <row r="31" spans="1:63" s="27" customFormat="1" ht="12.75" customHeight="1" x14ac:dyDescent="0.15">
      <c r="A31" s="5">
        <v>30</v>
      </c>
      <c r="B31" s="39" t="s">
        <v>85</v>
      </c>
      <c r="C31" s="66" t="s">
        <v>122</v>
      </c>
      <c r="D31" s="39" t="s">
        <v>28</v>
      </c>
      <c r="E31" s="39">
        <v>13.33</v>
      </c>
      <c r="F31" s="23" t="s">
        <v>86</v>
      </c>
      <c r="G31" s="23" t="s">
        <v>19</v>
      </c>
      <c r="H31" s="39" t="s">
        <v>33</v>
      </c>
      <c r="I31" s="47">
        <v>2000000000</v>
      </c>
      <c r="J31" s="44">
        <f t="shared" si="11"/>
        <v>2000000000</v>
      </c>
      <c r="K31" s="47">
        <v>18000000</v>
      </c>
      <c r="L31" s="24">
        <v>4.4999999999999998E-2</v>
      </c>
      <c r="M31" s="25">
        <v>5.0833333333333304</v>
      </c>
      <c r="N31" s="69">
        <v>44006</v>
      </c>
      <c r="O31" s="69">
        <v>45862</v>
      </c>
      <c r="P31" s="23" t="s">
        <v>41</v>
      </c>
      <c r="Q31" s="39" t="s">
        <v>21</v>
      </c>
      <c r="R31" s="26"/>
      <c r="S31" s="23" t="s">
        <v>22</v>
      </c>
      <c r="T31" s="23" t="s">
        <v>23</v>
      </c>
      <c r="U31" s="23" t="s">
        <v>24</v>
      </c>
      <c r="W31" s="8">
        <f t="shared" si="8"/>
        <v>37</v>
      </c>
      <c r="X31" s="22" t="s">
        <v>40</v>
      </c>
      <c r="Y31" s="13">
        <f t="shared" si="9"/>
        <v>2300000000</v>
      </c>
      <c r="Z31" s="30">
        <f>$I31*$L31/4</f>
        <v>22500000</v>
      </c>
      <c r="AC31" s="30">
        <f>$I31*$L31/4</f>
        <v>22500000</v>
      </c>
      <c r="AF31" s="30">
        <f>$I31*$L31/4</f>
        <v>22500000</v>
      </c>
      <c r="AI31" s="30">
        <f>$I31*$L31/4</f>
        <v>22500000</v>
      </c>
      <c r="AL31" s="30">
        <f>$I31*$L31/4</f>
        <v>22500000</v>
      </c>
      <c r="AO31" s="30">
        <f>$I31*$L31/4</f>
        <v>22500000</v>
      </c>
      <c r="AR31" s="30">
        <f>$I31*$L31/4</f>
        <v>22500000</v>
      </c>
      <c r="AU31" s="30">
        <f>$I31*$L31/4</f>
        <v>22500000</v>
      </c>
      <c r="AX31" s="30">
        <f>$I31*$L31/4</f>
        <v>22500000</v>
      </c>
      <c r="BA31" s="30">
        <f>$I31*$L31/4</f>
        <v>22500000</v>
      </c>
      <c r="BD31" s="30">
        <f>$I31*$L31/4</f>
        <v>22500000</v>
      </c>
      <c r="BG31" s="30">
        <f>$I31*$L31/4</f>
        <v>22500000</v>
      </c>
      <c r="BJ31" s="30">
        <f>$I31*$L31/4</f>
        <v>22500000</v>
      </c>
      <c r="BK31" s="30">
        <f>$I31*$L31/12+$I31</f>
        <v>2007500000</v>
      </c>
    </row>
    <row r="32" spans="1:63" s="27" customFormat="1" ht="13.5" customHeight="1" x14ac:dyDescent="0.15">
      <c r="A32" s="5">
        <v>31</v>
      </c>
      <c r="B32" s="39" t="s">
        <v>87</v>
      </c>
      <c r="C32" s="66" t="s">
        <v>123</v>
      </c>
      <c r="D32" s="39" t="s">
        <v>28</v>
      </c>
      <c r="E32" s="39">
        <v>12.23</v>
      </c>
      <c r="F32" s="23" t="s">
        <v>86</v>
      </c>
      <c r="G32" s="23" t="s">
        <v>19</v>
      </c>
      <c r="H32" s="39" t="s">
        <v>33</v>
      </c>
      <c r="I32" s="47">
        <v>2000000000</v>
      </c>
      <c r="J32" s="44">
        <f t="shared" si="11"/>
        <v>2000000000</v>
      </c>
      <c r="K32" s="47">
        <v>19200000.239999995</v>
      </c>
      <c r="L32" s="24">
        <v>4.8000000000000001E-2</v>
      </c>
      <c r="M32" s="25">
        <v>5.0833333333333304</v>
      </c>
      <c r="N32" s="69">
        <v>44012</v>
      </c>
      <c r="O32" s="69">
        <v>45868</v>
      </c>
      <c r="P32" s="23" t="s">
        <v>41</v>
      </c>
      <c r="Q32" s="39" t="s">
        <v>21</v>
      </c>
      <c r="R32" s="26"/>
      <c r="S32" s="23" t="s">
        <v>22</v>
      </c>
      <c r="T32" s="23" t="s">
        <v>23</v>
      </c>
      <c r="U32" s="23" t="s">
        <v>24</v>
      </c>
      <c r="W32" s="8">
        <f t="shared" si="8"/>
        <v>37</v>
      </c>
      <c r="X32" s="22" t="s">
        <v>40</v>
      </c>
      <c r="Y32" s="13">
        <f t="shared" si="9"/>
        <v>2320000000</v>
      </c>
      <c r="Z32" s="30">
        <f>$I32*$L32/4</f>
        <v>24000000</v>
      </c>
      <c r="AC32" s="30">
        <f>$I32*$L32/4</f>
        <v>24000000</v>
      </c>
      <c r="AF32" s="30">
        <f>$I32*$L32/4</f>
        <v>24000000</v>
      </c>
      <c r="AI32" s="30">
        <f>$I32*$L32/4</f>
        <v>24000000</v>
      </c>
      <c r="AL32" s="30">
        <f>$I32*$L32/4</f>
        <v>24000000</v>
      </c>
      <c r="AO32" s="30">
        <f>$I32*$L32/4</f>
        <v>24000000</v>
      </c>
      <c r="AR32" s="30">
        <f>$I32*$L32/4</f>
        <v>24000000</v>
      </c>
      <c r="AU32" s="30">
        <f>$I32*$L32/4</f>
        <v>24000000</v>
      </c>
      <c r="AX32" s="30">
        <f>$I32*$L32/4</f>
        <v>24000000</v>
      </c>
      <c r="BA32" s="30">
        <f>$I32*$L32/4</f>
        <v>24000000</v>
      </c>
      <c r="BD32" s="30">
        <f>$I32*$L32/4</f>
        <v>24000000</v>
      </c>
      <c r="BG32" s="30">
        <f>$I32*$L32/4</f>
        <v>24000000</v>
      </c>
      <c r="BJ32" s="30">
        <f>$I32*$L32/4</f>
        <v>24000000</v>
      </c>
      <c r="BK32" s="30">
        <f>$I32*$L32/12+$I32</f>
        <v>2008000000</v>
      </c>
    </row>
    <row r="33" spans="1:67" s="27" customFormat="1" ht="13.5" customHeight="1" x14ac:dyDescent="0.15">
      <c r="A33" s="5">
        <v>32</v>
      </c>
      <c r="B33" s="39" t="s">
        <v>42</v>
      </c>
      <c r="C33" s="66" t="s">
        <v>124</v>
      </c>
      <c r="D33" s="39" t="s">
        <v>71</v>
      </c>
      <c r="E33" s="39">
        <v>17.25</v>
      </c>
      <c r="F33" s="23" t="s">
        <v>82</v>
      </c>
      <c r="G33" s="23" t="s">
        <v>19</v>
      </c>
      <c r="H33" s="39" t="s">
        <v>33</v>
      </c>
      <c r="I33" s="47">
        <v>5000000</v>
      </c>
      <c r="J33" s="44">
        <f t="shared" si="11"/>
        <v>5000000</v>
      </c>
      <c r="K33" s="47">
        <v>268503.90000000002</v>
      </c>
      <c r="L33" s="24">
        <v>2.75E-2</v>
      </c>
      <c r="M33" s="25">
        <v>3</v>
      </c>
      <c r="N33" s="69">
        <v>44000</v>
      </c>
      <c r="O33" s="69">
        <v>45095</v>
      </c>
      <c r="P33" s="23" t="s">
        <v>20</v>
      </c>
      <c r="Q33" s="39" t="s">
        <v>21</v>
      </c>
      <c r="R33" s="26"/>
      <c r="S33" s="23" t="s">
        <v>22</v>
      </c>
      <c r="T33" s="23" t="s">
        <v>23</v>
      </c>
      <c r="U33" s="23" t="s">
        <v>24</v>
      </c>
      <c r="W33" s="8">
        <f t="shared" si="8"/>
        <v>12</v>
      </c>
      <c r="X33" s="22" t="s">
        <v>25</v>
      </c>
      <c r="Y33" s="13">
        <f t="shared" si="9"/>
        <v>5143996.0999999996</v>
      </c>
      <c r="AL33" s="29">
        <f>$I33*(1+$L33*$M33)-$K33</f>
        <v>5143996.0999999996</v>
      </c>
    </row>
    <row r="34" spans="1:67" s="27" customFormat="1" ht="13.5" customHeight="1" x14ac:dyDescent="0.15">
      <c r="A34" s="5">
        <v>33</v>
      </c>
      <c r="B34" s="39" t="s">
        <v>43</v>
      </c>
      <c r="C34" s="66" t="s">
        <v>125</v>
      </c>
      <c r="D34" s="39" t="s">
        <v>71</v>
      </c>
      <c r="E34" s="44">
        <v>15.48</v>
      </c>
      <c r="F34" s="23" t="s">
        <v>82</v>
      </c>
      <c r="G34" s="23" t="s">
        <v>19</v>
      </c>
      <c r="H34" s="39" t="s">
        <v>33</v>
      </c>
      <c r="I34" s="47">
        <v>80000000</v>
      </c>
      <c r="J34" s="44">
        <f t="shared" si="11"/>
        <v>80000000</v>
      </c>
      <c r="K34" s="47">
        <v>6418622.9900000012</v>
      </c>
      <c r="L34" s="24">
        <v>4.1799999999999997E-2</v>
      </c>
      <c r="M34" s="25">
        <v>3</v>
      </c>
      <c r="N34" s="69">
        <v>44012</v>
      </c>
      <c r="O34" s="69">
        <v>45107</v>
      </c>
      <c r="P34" s="23" t="s">
        <v>20</v>
      </c>
      <c r="Q34" s="39" t="s">
        <v>21</v>
      </c>
      <c r="R34" s="26"/>
      <c r="S34" s="23" t="s">
        <v>22</v>
      </c>
      <c r="T34" s="23" t="s">
        <v>23</v>
      </c>
      <c r="U34" s="23" t="s">
        <v>24</v>
      </c>
      <c r="W34" s="8">
        <f t="shared" ref="W34:W57" si="15">DATEDIF($W$1,O34,"m")</f>
        <v>12</v>
      </c>
      <c r="X34" s="22" t="s">
        <v>25</v>
      </c>
      <c r="Y34" s="13">
        <f t="shared" ref="Y34:Y57" si="16">SUM(Z34:XFD34)</f>
        <v>83613377.010000005</v>
      </c>
      <c r="AL34" s="29">
        <f>$I34*(1+$L34*$M34)-$K34</f>
        <v>83613377.010000005</v>
      </c>
    </row>
    <row r="35" spans="1:67" s="27" customFormat="1" ht="13.5" customHeight="1" x14ac:dyDescent="0.15">
      <c r="A35" s="5">
        <v>34</v>
      </c>
      <c r="B35" s="39" t="s">
        <v>44</v>
      </c>
      <c r="C35" s="66" t="s">
        <v>126</v>
      </c>
      <c r="D35" s="39" t="s">
        <v>28</v>
      </c>
      <c r="E35" s="44">
        <v>10.28</v>
      </c>
      <c r="F35" s="23" t="s">
        <v>86</v>
      </c>
      <c r="G35" s="23" t="s">
        <v>19</v>
      </c>
      <c r="H35" s="39" t="s">
        <v>33</v>
      </c>
      <c r="I35" s="47">
        <v>1200000000</v>
      </c>
      <c r="J35" s="44">
        <f t="shared" si="11"/>
        <v>1200000000</v>
      </c>
      <c r="K35" s="47">
        <v>11520000</v>
      </c>
      <c r="L35" s="24">
        <v>4.87E-2</v>
      </c>
      <c r="M35" s="25">
        <v>5.0833333333333304</v>
      </c>
      <c r="N35" s="69">
        <v>43983</v>
      </c>
      <c r="O35" s="69">
        <v>45839</v>
      </c>
      <c r="P35" s="23" t="s">
        <v>41</v>
      </c>
      <c r="Q35" s="39" t="s">
        <v>21</v>
      </c>
      <c r="R35" s="26"/>
      <c r="S35" s="23" t="s">
        <v>22</v>
      </c>
      <c r="T35" s="23" t="s">
        <v>23</v>
      </c>
      <c r="U35" s="23" t="s">
        <v>24</v>
      </c>
      <c r="W35" s="8">
        <f t="shared" si="15"/>
        <v>37</v>
      </c>
      <c r="X35" s="22" t="s">
        <v>40</v>
      </c>
      <c r="Y35" s="13">
        <f t="shared" si="16"/>
        <v>1394800000</v>
      </c>
      <c r="Z35" s="30">
        <f>$I35*$L35/4</f>
        <v>14610000</v>
      </c>
      <c r="AC35" s="30">
        <f>$I35*$L35/4</f>
        <v>14610000</v>
      </c>
      <c r="AF35" s="30">
        <f>$I35*$L35/4</f>
        <v>14610000</v>
      </c>
      <c r="AI35" s="30">
        <f>$I35*$L35/4</f>
        <v>14610000</v>
      </c>
      <c r="AL35" s="30">
        <f>$I35*$L35/4</f>
        <v>14610000</v>
      </c>
      <c r="AO35" s="30">
        <f>$I35*$L35/4</f>
        <v>14610000</v>
      </c>
      <c r="AR35" s="30">
        <f>$I35*$L35/4</f>
        <v>14610000</v>
      </c>
      <c r="AU35" s="30">
        <f>$I35*$L35/4</f>
        <v>14610000</v>
      </c>
      <c r="AX35" s="30">
        <f>$I35*$L35/4</f>
        <v>14610000</v>
      </c>
      <c r="BA35" s="30">
        <f>$I35*$L35/4</f>
        <v>14610000</v>
      </c>
      <c r="BD35" s="30">
        <f>$I35*$L35/4</f>
        <v>14610000</v>
      </c>
      <c r="BG35" s="30">
        <f>$I35*$L35/4</f>
        <v>14610000</v>
      </c>
      <c r="BJ35" s="30">
        <f>$I35*$L35/4</f>
        <v>14610000</v>
      </c>
      <c r="BK35" s="30">
        <f>$I35*$L35/12+$I35</f>
        <v>1204870000</v>
      </c>
    </row>
    <row r="36" spans="1:67" s="27" customFormat="1" ht="13.5" customHeight="1" x14ac:dyDescent="0.15">
      <c r="A36" s="5">
        <v>35</v>
      </c>
      <c r="B36" s="40" t="s">
        <v>45</v>
      </c>
      <c r="C36" s="66" t="s">
        <v>127</v>
      </c>
      <c r="D36" s="40" t="s">
        <v>28</v>
      </c>
      <c r="E36" s="44">
        <v>13.33</v>
      </c>
      <c r="F36" s="26" t="s">
        <v>86</v>
      </c>
      <c r="G36" s="26" t="s">
        <v>19</v>
      </c>
      <c r="H36" s="40" t="s">
        <v>33</v>
      </c>
      <c r="I36" s="44">
        <v>700000000</v>
      </c>
      <c r="J36" s="44">
        <f t="shared" si="11"/>
        <v>700000000</v>
      </c>
      <c r="K36" s="47">
        <v>6719999.7600000007</v>
      </c>
      <c r="L36" s="24">
        <v>4.8000000000000001E-2</v>
      </c>
      <c r="M36" s="25">
        <v>5.0833333333333304</v>
      </c>
      <c r="N36" s="69">
        <v>44063</v>
      </c>
      <c r="O36" s="69">
        <v>45919</v>
      </c>
      <c r="P36" s="23" t="s">
        <v>41</v>
      </c>
      <c r="Q36" s="39" t="s">
        <v>21</v>
      </c>
      <c r="R36" s="26"/>
      <c r="S36" s="23" t="s">
        <v>22</v>
      </c>
      <c r="T36" s="23" t="s">
        <v>23</v>
      </c>
      <c r="U36" s="23" t="s">
        <v>24</v>
      </c>
      <c r="W36" s="8">
        <f t="shared" si="15"/>
        <v>39</v>
      </c>
      <c r="X36" s="22" t="s">
        <v>40</v>
      </c>
      <c r="Y36" s="13">
        <f t="shared" si="16"/>
        <v>812000000</v>
      </c>
      <c r="Z36" s="30"/>
      <c r="AB36" s="30">
        <f>$I36*$L36/4</f>
        <v>8400000</v>
      </c>
      <c r="AC36" s="30"/>
      <c r="AE36" s="30">
        <f>$I36*$L36/4</f>
        <v>8400000</v>
      </c>
      <c r="AF36" s="30"/>
      <c r="AH36" s="30">
        <f>$I36*$L36/4</f>
        <v>8400000</v>
      </c>
      <c r="AI36" s="30"/>
      <c r="AK36" s="30">
        <f>$I36*$L36/4</f>
        <v>8400000</v>
      </c>
      <c r="AL36" s="30"/>
      <c r="AN36" s="30">
        <f>$I36*$L36/4</f>
        <v>8400000</v>
      </c>
      <c r="AO36" s="30"/>
      <c r="AQ36" s="30">
        <f>$I36*$L36/4</f>
        <v>8400000</v>
      </c>
      <c r="AR36" s="30"/>
      <c r="AT36" s="30">
        <f>$I36*$L36/4</f>
        <v>8400000</v>
      </c>
      <c r="AU36" s="30"/>
      <c r="AW36" s="30">
        <f>$I36*$L36/4</f>
        <v>8400000</v>
      </c>
      <c r="AX36" s="30"/>
      <c r="AZ36" s="30">
        <f>$I36*$L36/4</f>
        <v>8400000</v>
      </c>
      <c r="BA36" s="30"/>
      <c r="BC36" s="30">
        <f>$I36*$L36/4</f>
        <v>8400000</v>
      </c>
      <c r="BD36" s="30"/>
      <c r="BF36" s="30">
        <f>$I36*$L36/4</f>
        <v>8400000</v>
      </c>
      <c r="BG36" s="30"/>
      <c r="BI36" s="30">
        <f>$I36*$L36/4</f>
        <v>8400000</v>
      </c>
      <c r="BJ36" s="30"/>
      <c r="BK36" s="30"/>
      <c r="BL36" s="30">
        <f>$I36*$L36/4</f>
        <v>8400000</v>
      </c>
      <c r="BM36" s="30">
        <f>$I36*$L36/12+$I36</f>
        <v>702800000</v>
      </c>
    </row>
    <row r="37" spans="1:67" s="27" customFormat="1" ht="13.5" customHeight="1" x14ac:dyDescent="0.15">
      <c r="A37" s="5">
        <v>36</v>
      </c>
      <c r="B37" s="40" t="s">
        <v>75</v>
      </c>
      <c r="C37" s="66" t="s">
        <v>128</v>
      </c>
      <c r="D37" s="40" t="s">
        <v>76</v>
      </c>
      <c r="E37" s="44">
        <v>12.66</v>
      </c>
      <c r="F37" s="26" t="s">
        <v>88</v>
      </c>
      <c r="G37" s="26" t="s">
        <v>19</v>
      </c>
      <c r="H37" s="40" t="s">
        <v>33</v>
      </c>
      <c r="I37" s="44">
        <v>700000000</v>
      </c>
      <c r="J37" s="44">
        <f t="shared" si="11"/>
        <v>700000000</v>
      </c>
      <c r="K37" s="47">
        <v>6790000.3200000003</v>
      </c>
      <c r="L37" s="24">
        <v>4.8500000000000001E-2</v>
      </c>
      <c r="M37" s="25">
        <v>5.0833333333333304</v>
      </c>
      <c r="N37" s="69">
        <v>44063</v>
      </c>
      <c r="O37" s="69">
        <v>45920</v>
      </c>
      <c r="P37" s="23" t="s">
        <v>41</v>
      </c>
      <c r="Q37" s="39" t="s">
        <v>21</v>
      </c>
      <c r="R37" s="26"/>
      <c r="S37" s="23" t="s">
        <v>22</v>
      </c>
      <c r="T37" s="23" t="s">
        <v>23</v>
      </c>
      <c r="U37" s="23" t="s">
        <v>24</v>
      </c>
      <c r="W37" s="8">
        <f t="shared" si="15"/>
        <v>39</v>
      </c>
      <c r="X37" s="22" t="s">
        <v>40</v>
      </c>
      <c r="Y37" s="13">
        <f t="shared" si="16"/>
        <v>813166666.66666663</v>
      </c>
      <c r="Z37" s="30"/>
      <c r="AB37" s="30">
        <f>$I37*$L37/4</f>
        <v>8487500</v>
      </c>
      <c r="AC37" s="30"/>
      <c r="AE37" s="30">
        <f>$I37*$L37/4</f>
        <v>8487500</v>
      </c>
      <c r="AF37" s="30"/>
      <c r="AH37" s="30">
        <f>$I37*$L37/4</f>
        <v>8487500</v>
      </c>
      <c r="AI37" s="30"/>
      <c r="AK37" s="30">
        <f>$I37*$L37/4</f>
        <v>8487500</v>
      </c>
      <c r="AL37" s="30"/>
      <c r="AN37" s="30">
        <f>$I37*$L37/4</f>
        <v>8487500</v>
      </c>
      <c r="AO37" s="30"/>
      <c r="AQ37" s="30">
        <f>$I37*$L37/4</f>
        <v>8487500</v>
      </c>
      <c r="AR37" s="30"/>
      <c r="AT37" s="30">
        <f>$I37*$L37/4</f>
        <v>8487500</v>
      </c>
      <c r="AU37" s="30"/>
      <c r="AW37" s="30">
        <f>$I37*$L37/4</f>
        <v>8487500</v>
      </c>
      <c r="AX37" s="30"/>
      <c r="AZ37" s="30">
        <f>$I37*$L37/4</f>
        <v>8487500</v>
      </c>
      <c r="BA37" s="30"/>
      <c r="BC37" s="30">
        <f>$I37*$L37/4</f>
        <v>8487500</v>
      </c>
      <c r="BD37" s="30"/>
      <c r="BF37" s="30">
        <f>$I37*$L37/4</f>
        <v>8487500</v>
      </c>
      <c r="BG37" s="30"/>
      <c r="BI37" s="30">
        <f>$I37*$L37/4</f>
        <v>8487500</v>
      </c>
      <c r="BJ37" s="30"/>
      <c r="BK37" s="30"/>
      <c r="BL37" s="30">
        <f>$I37*$L37/4</f>
        <v>8487500</v>
      </c>
      <c r="BM37" s="30">
        <f>$I37*$L37/12+$I37</f>
        <v>702829166.66666663</v>
      </c>
    </row>
    <row r="38" spans="1:67" s="27" customFormat="1" ht="13.5" customHeight="1" x14ac:dyDescent="0.15">
      <c r="A38" s="5">
        <v>37</v>
      </c>
      <c r="B38" s="40" t="s">
        <v>46</v>
      </c>
      <c r="C38" s="66" t="s">
        <v>129</v>
      </c>
      <c r="D38" s="40" t="s">
        <v>28</v>
      </c>
      <c r="E38" s="44">
        <v>15.12</v>
      </c>
      <c r="F38" s="26" t="s">
        <v>88</v>
      </c>
      <c r="G38" s="26" t="s">
        <v>19</v>
      </c>
      <c r="H38" s="40" t="s">
        <v>33</v>
      </c>
      <c r="I38" s="44">
        <v>300000000</v>
      </c>
      <c r="J38" s="44">
        <f t="shared" si="11"/>
        <v>300000000</v>
      </c>
      <c r="K38" s="47">
        <v>2700000</v>
      </c>
      <c r="L38" s="24">
        <v>4.4999999999999998E-2</v>
      </c>
      <c r="M38" s="25">
        <v>5.0833333333333304</v>
      </c>
      <c r="N38" s="69">
        <v>44067</v>
      </c>
      <c r="O38" s="69">
        <v>45923</v>
      </c>
      <c r="P38" s="23" t="s">
        <v>41</v>
      </c>
      <c r="Q38" s="39" t="s">
        <v>21</v>
      </c>
      <c r="R38" s="26"/>
      <c r="S38" s="23" t="s">
        <v>22</v>
      </c>
      <c r="T38" s="23" t="s">
        <v>23</v>
      </c>
      <c r="U38" s="23" t="s">
        <v>24</v>
      </c>
      <c r="W38" s="8">
        <f t="shared" si="15"/>
        <v>39</v>
      </c>
      <c r="X38" s="22" t="s">
        <v>40</v>
      </c>
      <c r="Y38" s="13">
        <f t="shared" si="16"/>
        <v>345000000</v>
      </c>
      <c r="Z38" s="30"/>
      <c r="AB38" s="30">
        <f>$I38*$L38/4</f>
        <v>3375000</v>
      </c>
      <c r="AC38" s="30"/>
      <c r="AE38" s="30">
        <f>$I38*$L38/4</f>
        <v>3375000</v>
      </c>
      <c r="AF38" s="30"/>
      <c r="AH38" s="30">
        <f>$I38*$L38/4</f>
        <v>3375000</v>
      </c>
      <c r="AI38" s="30"/>
      <c r="AK38" s="30">
        <f>$I38*$L38/4</f>
        <v>3375000</v>
      </c>
      <c r="AL38" s="30"/>
      <c r="AN38" s="30">
        <f>$I38*$L38/4</f>
        <v>3375000</v>
      </c>
      <c r="AO38" s="30"/>
      <c r="AQ38" s="30">
        <f>$I38*$L38/4</f>
        <v>3375000</v>
      </c>
      <c r="AR38" s="30"/>
      <c r="AT38" s="30">
        <f>$I38*$L38/4</f>
        <v>3375000</v>
      </c>
      <c r="AU38" s="30"/>
      <c r="AW38" s="30">
        <f>$I38*$L38/4</f>
        <v>3375000</v>
      </c>
      <c r="AX38" s="30"/>
      <c r="AZ38" s="30">
        <f>$I38*$L38/4</f>
        <v>3375000</v>
      </c>
      <c r="BA38" s="30"/>
      <c r="BC38" s="30">
        <f>$I38*$L38/4</f>
        <v>3375000</v>
      </c>
      <c r="BD38" s="30"/>
      <c r="BF38" s="30">
        <f>$I38*$L38/4</f>
        <v>3375000</v>
      </c>
      <c r="BG38" s="30"/>
      <c r="BI38" s="30">
        <f>$I38*$L38/4</f>
        <v>3375000</v>
      </c>
      <c r="BJ38" s="30"/>
      <c r="BK38" s="30"/>
      <c r="BL38" s="30">
        <f>$I38*$L38/4</f>
        <v>3375000</v>
      </c>
      <c r="BM38" s="30">
        <f>$I38*$L38/12+$I38</f>
        <v>301125000</v>
      </c>
    </row>
    <row r="39" spans="1:67" s="27" customFormat="1" ht="13.5" customHeight="1" x14ac:dyDescent="0.15">
      <c r="A39" s="5">
        <v>38</v>
      </c>
      <c r="B39" s="40" t="s">
        <v>47</v>
      </c>
      <c r="C39" s="66" t="s">
        <v>130</v>
      </c>
      <c r="D39" s="40" t="s">
        <v>28</v>
      </c>
      <c r="E39" s="44">
        <v>13.09</v>
      </c>
      <c r="F39" s="26" t="s">
        <v>88</v>
      </c>
      <c r="G39" s="26" t="s">
        <v>19</v>
      </c>
      <c r="H39" s="40" t="s">
        <v>33</v>
      </c>
      <c r="I39" s="44">
        <v>400000000</v>
      </c>
      <c r="J39" s="44">
        <f t="shared" si="11"/>
        <v>400000000</v>
      </c>
      <c r="K39" s="47">
        <v>3759999.8400000008</v>
      </c>
      <c r="L39" s="24">
        <v>4.7E-2</v>
      </c>
      <c r="M39" s="25">
        <v>5.0833333333333304</v>
      </c>
      <c r="N39" s="69">
        <v>44067</v>
      </c>
      <c r="O39" s="69">
        <v>45924</v>
      </c>
      <c r="P39" s="23" t="s">
        <v>41</v>
      </c>
      <c r="Q39" s="39" t="s">
        <v>21</v>
      </c>
      <c r="R39" s="26"/>
      <c r="S39" s="23" t="s">
        <v>22</v>
      </c>
      <c r="T39" s="23" t="s">
        <v>23</v>
      </c>
      <c r="U39" s="23" t="s">
        <v>24</v>
      </c>
      <c r="W39" s="8">
        <f t="shared" si="15"/>
        <v>39</v>
      </c>
      <c r="X39" s="22" t="s">
        <v>40</v>
      </c>
      <c r="Y39" s="13">
        <f t="shared" si="16"/>
        <v>462666666.66666669</v>
      </c>
      <c r="Z39" s="30"/>
      <c r="AB39" s="30">
        <f>$I39*$L39/4</f>
        <v>4700000</v>
      </c>
      <c r="AC39" s="30"/>
      <c r="AE39" s="30">
        <f>$I39*$L39/4</f>
        <v>4700000</v>
      </c>
      <c r="AF39" s="30"/>
      <c r="AH39" s="30">
        <f>$I39*$L39/4</f>
        <v>4700000</v>
      </c>
      <c r="AI39" s="30"/>
      <c r="AK39" s="30">
        <f>$I39*$L39/4</f>
        <v>4700000</v>
      </c>
      <c r="AL39" s="30"/>
      <c r="AN39" s="30">
        <f>$I39*$L39/4</f>
        <v>4700000</v>
      </c>
      <c r="AO39" s="30"/>
      <c r="AQ39" s="30">
        <f>$I39*$L39/4</f>
        <v>4700000</v>
      </c>
      <c r="AR39" s="30"/>
      <c r="AT39" s="30">
        <f>$I39*$L39/4</f>
        <v>4700000</v>
      </c>
      <c r="AU39" s="30"/>
      <c r="AW39" s="30">
        <f>$I39*$L39/4</f>
        <v>4700000</v>
      </c>
      <c r="AX39" s="30"/>
      <c r="AZ39" s="30">
        <f>$I39*$L39/4</f>
        <v>4700000</v>
      </c>
      <c r="BA39" s="30"/>
      <c r="BC39" s="30">
        <f>$I39*$L39/4</f>
        <v>4700000</v>
      </c>
      <c r="BD39" s="30"/>
      <c r="BF39" s="30">
        <f>$I39*$L39/4</f>
        <v>4700000</v>
      </c>
      <c r="BG39" s="30"/>
      <c r="BI39" s="30">
        <f>$I39*$L39/4</f>
        <v>4700000</v>
      </c>
      <c r="BJ39" s="30"/>
      <c r="BK39" s="30"/>
      <c r="BL39" s="30">
        <f>$I39*$L39/4</f>
        <v>4700000</v>
      </c>
      <c r="BM39" s="30">
        <f>$I39*$L39/12+$I39</f>
        <v>401566666.66666669</v>
      </c>
    </row>
    <row r="40" spans="1:67" s="27" customFormat="1" ht="13.5" customHeight="1" x14ac:dyDescent="0.15">
      <c r="A40" s="5">
        <v>39</v>
      </c>
      <c r="B40" s="40" t="s">
        <v>48</v>
      </c>
      <c r="C40" s="66" t="s">
        <v>131</v>
      </c>
      <c r="D40" s="39" t="s">
        <v>72</v>
      </c>
      <c r="E40" s="44">
        <v>17.45</v>
      </c>
      <c r="F40" s="26" t="s">
        <v>82</v>
      </c>
      <c r="G40" s="26" t="s">
        <v>19</v>
      </c>
      <c r="H40" s="40" t="s">
        <v>33</v>
      </c>
      <c r="I40" s="44">
        <v>60000000</v>
      </c>
      <c r="J40" s="44">
        <f t="shared" si="11"/>
        <v>60000000</v>
      </c>
      <c r="K40" s="47">
        <v>3364192.6999999997</v>
      </c>
      <c r="L40" s="24">
        <v>3.3550000000000003E-2</v>
      </c>
      <c r="M40" s="25">
        <v>3</v>
      </c>
      <c r="N40" s="69">
        <v>44103</v>
      </c>
      <c r="O40" s="69">
        <v>45198</v>
      </c>
      <c r="P40" s="23" t="s">
        <v>20</v>
      </c>
      <c r="Q40" s="39" t="s">
        <v>21</v>
      </c>
      <c r="R40" s="26"/>
      <c r="S40" s="23" t="s">
        <v>22</v>
      </c>
      <c r="T40" s="23" t="s">
        <v>23</v>
      </c>
      <c r="U40" s="23" t="s">
        <v>24</v>
      </c>
      <c r="W40" s="8">
        <f t="shared" si="15"/>
        <v>15</v>
      </c>
      <c r="X40" s="22" t="s">
        <v>25</v>
      </c>
      <c r="Y40" s="13">
        <f t="shared" si="16"/>
        <v>62674807.29999999</v>
      </c>
      <c r="Z40" s="30"/>
      <c r="AC40" s="30"/>
      <c r="AF40" s="30"/>
      <c r="AI40" s="30"/>
      <c r="AL40" s="30"/>
      <c r="AO40" s="29">
        <f>$I40*(1+3*$L40)-$K40</f>
        <v>62674807.29999999</v>
      </c>
      <c r="AR40" s="30"/>
      <c r="AU40" s="30"/>
      <c r="AX40" s="30"/>
      <c r="BA40" s="30"/>
      <c r="BD40" s="30"/>
      <c r="BG40" s="30"/>
      <c r="BJ40" s="30"/>
      <c r="BK40" s="30"/>
    </row>
    <row r="41" spans="1:67" s="27" customFormat="1" ht="13.5" customHeight="1" x14ac:dyDescent="0.15">
      <c r="A41" s="5">
        <v>40</v>
      </c>
      <c r="B41" s="40" t="s">
        <v>49</v>
      </c>
      <c r="C41" s="66" t="s">
        <v>132</v>
      </c>
      <c r="D41" s="40" t="s">
        <v>77</v>
      </c>
      <c r="E41" s="44">
        <v>14.25</v>
      </c>
      <c r="F41" s="26" t="s">
        <v>88</v>
      </c>
      <c r="G41" s="26" t="s">
        <v>19</v>
      </c>
      <c r="H41" s="40" t="s">
        <v>33</v>
      </c>
      <c r="I41" s="44">
        <v>700000000</v>
      </c>
      <c r="J41" s="44">
        <f t="shared" si="11"/>
        <v>700000000</v>
      </c>
      <c r="K41" s="47">
        <v>6300000</v>
      </c>
      <c r="L41" s="24">
        <v>4.4999999999999998E-2</v>
      </c>
      <c r="M41" s="25">
        <v>5.0833333333333304</v>
      </c>
      <c r="N41" s="69">
        <v>44118</v>
      </c>
      <c r="O41" s="69">
        <v>45975</v>
      </c>
      <c r="P41" s="23" t="s">
        <v>41</v>
      </c>
      <c r="Q41" s="39" t="s">
        <v>21</v>
      </c>
      <c r="R41" s="26"/>
      <c r="S41" s="23" t="s">
        <v>22</v>
      </c>
      <c r="T41" s="23" t="s">
        <v>23</v>
      </c>
      <c r="U41" s="23" t="s">
        <v>24</v>
      </c>
      <c r="W41" s="8">
        <f t="shared" si="15"/>
        <v>41</v>
      </c>
      <c r="X41" s="22" t="s">
        <v>40</v>
      </c>
      <c r="Y41" s="13">
        <f t="shared" si="16"/>
        <v>812875000</v>
      </c>
      <c r="Z41" s="30"/>
      <c r="AA41" s="30">
        <f>$I41*$L41/4</f>
        <v>7875000</v>
      </c>
      <c r="AC41" s="30"/>
      <c r="AD41" s="30">
        <f>$I41*$L41/4</f>
        <v>7875000</v>
      </c>
      <c r="AF41" s="30"/>
      <c r="AG41" s="30">
        <f>$I41*$L41/4</f>
        <v>7875000</v>
      </c>
      <c r="AI41" s="30"/>
      <c r="AJ41" s="30">
        <f>$I41*$L41/4</f>
        <v>7875000</v>
      </c>
      <c r="AL41" s="30"/>
      <c r="AM41" s="30">
        <f>$I41*$L41/4</f>
        <v>7875000</v>
      </c>
      <c r="AO41" s="30"/>
      <c r="AP41" s="30">
        <f>$I41*$L41/4</f>
        <v>7875000</v>
      </c>
      <c r="AR41" s="30"/>
      <c r="AS41" s="30">
        <f>$I41*$L41/4</f>
        <v>7875000</v>
      </c>
      <c r="AU41" s="30"/>
      <c r="AV41" s="30">
        <f>$I41*$L41/4</f>
        <v>7875000</v>
      </c>
      <c r="AX41" s="30"/>
      <c r="AY41" s="30">
        <f>$I41*$L41/4</f>
        <v>7875000</v>
      </c>
      <c r="BA41" s="30"/>
      <c r="BB41" s="30">
        <f>$I41*$L41/4</f>
        <v>7875000</v>
      </c>
      <c r="BD41" s="30"/>
      <c r="BE41" s="30">
        <f>$I41*$L41/4</f>
        <v>7875000</v>
      </c>
      <c r="BG41" s="30"/>
      <c r="BH41" s="30">
        <f>$I41*$L41/4</f>
        <v>7875000</v>
      </c>
      <c r="BJ41" s="30"/>
      <c r="BK41" s="30">
        <f>$I41*$L41/4</f>
        <v>7875000</v>
      </c>
      <c r="BN41" s="30">
        <f>$I41*$L41/4</f>
        <v>7875000</v>
      </c>
      <c r="BO41" s="30">
        <f>$I41*$L41/12+$I41</f>
        <v>702625000</v>
      </c>
    </row>
    <row r="42" spans="1:67" s="27" customFormat="1" ht="13.5" customHeight="1" x14ac:dyDescent="0.15">
      <c r="A42" s="5">
        <v>41</v>
      </c>
      <c r="B42" s="40" t="s">
        <v>45</v>
      </c>
      <c r="C42" s="66" t="s">
        <v>133</v>
      </c>
      <c r="D42" s="40" t="s">
        <v>28</v>
      </c>
      <c r="E42" s="44">
        <v>13.33</v>
      </c>
      <c r="F42" s="26" t="s">
        <v>86</v>
      </c>
      <c r="G42" s="26" t="s">
        <v>19</v>
      </c>
      <c r="H42" s="40" t="s">
        <v>33</v>
      </c>
      <c r="I42" s="44">
        <v>800000000</v>
      </c>
      <c r="J42" s="44">
        <f t="shared" si="11"/>
        <v>800000000</v>
      </c>
      <c r="K42" s="47">
        <v>7680000.2399999984</v>
      </c>
      <c r="L42" s="24">
        <v>4.4999999999999998E-2</v>
      </c>
      <c r="M42" s="25">
        <v>5.0833333333333304</v>
      </c>
      <c r="N42" s="69">
        <v>44119</v>
      </c>
      <c r="O42" s="69">
        <v>45976</v>
      </c>
      <c r="P42" s="23" t="s">
        <v>41</v>
      </c>
      <c r="Q42" s="39" t="s">
        <v>21</v>
      </c>
      <c r="R42" s="26"/>
      <c r="S42" s="23" t="s">
        <v>22</v>
      </c>
      <c r="T42" s="23" t="s">
        <v>23</v>
      </c>
      <c r="U42" s="23" t="s">
        <v>24</v>
      </c>
      <c r="W42" s="8">
        <f t="shared" si="15"/>
        <v>41</v>
      </c>
      <c r="X42" s="22" t="s">
        <v>40</v>
      </c>
      <c r="Y42" s="13">
        <f t="shared" si="16"/>
        <v>929000000</v>
      </c>
      <c r="Z42" s="30"/>
      <c r="AA42" s="30">
        <f>$I42*$L42/4</f>
        <v>9000000</v>
      </c>
      <c r="AC42" s="30"/>
      <c r="AD42" s="30">
        <f>$I42*$L42/4</f>
        <v>9000000</v>
      </c>
      <c r="AF42" s="30"/>
      <c r="AG42" s="30">
        <f>$I42*$L42/4</f>
        <v>9000000</v>
      </c>
      <c r="AI42" s="30"/>
      <c r="AJ42" s="30">
        <f>$I42*$L42/4</f>
        <v>9000000</v>
      </c>
      <c r="AL42" s="30"/>
      <c r="AM42" s="30">
        <f>$I42*$L42/4</f>
        <v>9000000</v>
      </c>
      <c r="AO42" s="30"/>
      <c r="AP42" s="30">
        <f>$I42*$L42/4</f>
        <v>9000000</v>
      </c>
      <c r="AR42" s="30"/>
      <c r="AS42" s="30">
        <f>$I42*$L42/4</f>
        <v>9000000</v>
      </c>
      <c r="AU42" s="30"/>
      <c r="AV42" s="30">
        <f>$I42*$L42/4</f>
        <v>9000000</v>
      </c>
      <c r="AX42" s="30"/>
      <c r="AY42" s="30">
        <f>$I42*$L42/4</f>
        <v>9000000</v>
      </c>
      <c r="BA42" s="30"/>
      <c r="BB42" s="30">
        <f>$I42*$L42/4</f>
        <v>9000000</v>
      </c>
      <c r="BD42" s="30"/>
      <c r="BE42" s="30">
        <f>$I42*$L42/4</f>
        <v>9000000</v>
      </c>
      <c r="BG42" s="30"/>
      <c r="BH42" s="30">
        <f>$I42*$L42/4</f>
        <v>9000000</v>
      </c>
      <c r="BJ42" s="30"/>
      <c r="BK42" s="30">
        <f>$I42*$L42/4</f>
        <v>9000000</v>
      </c>
      <c r="BN42" s="30">
        <f>$I42*$L42/4</f>
        <v>9000000</v>
      </c>
      <c r="BO42" s="30">
        <f>$I42*$L42/12+$I42</f>
        <v>803000000</v>
      </c>
    </row>
    <row r="43" spans="1:67" s="27" customFormat="1" ht="13.5" customHeight="1" x14ac:dyDescent="0.15">
      <c r="A43" s="5">
        <v>42</v>
      </c>
      <c r="B43" s="40" t="s">
        <v>50</v>
      </c>
      <c r="C43" s="66" t="s">
        <v>119</v>
      </c>
      <c r="D43" s="39" t="s">
        <v>72</v>
      </c>
      <c r="E43" s="44">
        <v>17.45</v>
      </c>
      <c r="F43" s="26" t="s">
        <v>82</v>
      </c>
      <c r="G43" s="26" t="s">
        <v>19</v>
      </c>
      <c r="H43" s="40" t="s">
        <v>33</v>
      </c>
      <c r="I43" s="44">
        <v>6234722.4000000004</v>
      </c>
      <c r="J43" s="44">
        <f t="shared" si="11"/>
        <v>6234722.4000000004</v>
      </c>
      <c r="K43" s="47">
        <v>54857.47</v>
      </c>
      <c r="L43" s="24">
        <v>1.7500000000000002E-2</v>
      </c>
      <c r="M43" s="25">
        <v>1</v>
      </c>
      <c r="N43" s="69">
        <v>44165</v>
      </c>
      <c r="O43" s="69">
        <v>44895</v>
      </c>
      <c r="P43" s="23" t="s">
        <v>26</v>
      </c>
      <c r="Q43" s="39" t="s">
        <v>21</v>
      </c>
      <c r="R43" s="26"/>
      <c r="S43" s="23" t="s">
        <v>22</v>
      </c>
      <c r="T43" s="23" t="s">
        <v>23</v>
      </c>
      <c r="U43" s="23" t="s">
        <v>24</v>
      </c>
      <c r="W43" s="8">
        <f t="shared" si="15"/>
        <v>5</v>
      </c>
      <c r="X43" s="22" t="s">
        <v>38</v>
      </c>
      <c r="Y43" s="13">
        <f t="shared" si="16"/>
        <v>6343830.0420000004</v>
      </c>
      <c r="Z43" s="30"/>
      <c r="AC43" s="30"/>
      <c r="AE43" s="29">
        <f>$J43*($L43+1)</f>
        <v>6343830.0420000004</v>
      </c>
      <c r="AF43" s="30"/>
      <c r="AI43" s="30"/>
      <c r="AL43" s="30"/>
      <c r="AO43" s="30"/>
      <c r="AR43" s="30"/>
      <c r="AU43" s="30"/>
      <c r="AX43" s="30"/>
      <c r="BA43" s="30"/>
      <c r="BD43" s="30"/>
      <c r="BG43" s="30"/>
      <c r="BJ43" s="30"/>
      <c r="BK43" s="30"/>
    </row>
    <row r="44" spans="1:67" s="27" customFormat="1" ht="13.5" customHeight="1" x14ac:dyDescent="0.15">
      <c r="A44" s="5">
        <v>43</v>
      </c>
      <c r="B44" s="40" t="s">
        <v>51</v>
      </c>
      <c r="C44" s="66" t="s">
        <v>134</v>
      </c>
      <c r="D44" s="40" t="s">
        <v>71</v>
      </c>
      <c r="E44" s="44">
        <v>17.25</v>
      </c>
      <c r="F44" s="26" t="s">
        <v>82</v>
      </c>
      <c r="G44" s="26" t="s">
        <v>19</v>
      </c>
      <c r="H44" s="40" t="s">
        <v>33</v>
      </c>
      <c r="I44" s="44">
        <v>30000000</v>
      </c>
      <c r="J44" s="44">
        <f t="shared" si="11"/>
        <v>30000000</v>
      </c>
      <c r="K44" s="47">
        <v>1636248.3199999996</v>
      </c>
      <c r="L44" s="24">
        <v>3.85E-2</v>
      </c>
      <c r="M44" s="25">
        <v>3</v>
      </c>
      <c r="N44" s="69">
        <v>44196</v>
      </c>
      <c r="O44" s="69">
        <v>45291</v>
      </c>
      <c r="P44" s="23" t="s">
        <v>20</v>
      </c>
      <c r="Q44" s="39" t="s">
        <v>21</v>
      </c>
      <c r="R44" s="26"/>
      <c r="S44" s="23" t="s">
        <v>22</v>
      </c>
      <c r="T44" s="23" t="s">
        <v>23</v>
      </c>
      <c r="U44" s="23" t="s">
        <v>24</v>
      </c>
      <c r="W44" s="8">
        <f t="shared" si="15"/>
        <v>19</v>
      </c>
      <c r="X44" s="22" t="s">
        <v>25</v>
      </c>
      <c r="Y44" s="13">
        <f t="shared" si="16"/>
        <v>31828751.679999996</v>
      </c>
      <c r="Z44" s="30"/>
      <c r="AC44" s="30"/>
      <c r="AF44" s="30"/>
      <c r="AI44" s="30"/>
      <c r="AL44" s="30"/>
      <c r="AO44" s="30"/>
      <c r="AR44" s="29">
        <f>$I44*(1+3*$L44)-$K44</f>
        <v>31828751.679999996</v>
      </c>
      <c r="AU44" s="30"/>
      <c r="AX44" s="30"/>
      <c r="BA44" s="30"/>
      <c r="BD44" s="30"/>
      <c r="BG44" s="30"/>
      <c r="BJ44" s="30"/>
      <c r="BK44" s="30"/>
    </row>
    <row r="45" spans="1:67" s="27" customFormat="1" ht="13.5" customHeight="1" x14ac:dyDescent="0.15">
      <c r="A45" s="5">
        <v>44</v>
      </c>
      <c r="B45" s="40" t="s">
        <v>52</v>
      </c>
      <c r="C45" s="66" t="s">
        <v>135</v>
      </c>
      <c r="D45" s="40" t="s">
        <v>71</v>
      </c>
      <c r="E45" s="44">
        <v>17.25</v>
      </c>
      <c r="F45" s="26" t="s">
        <v>82</v>
      </c>
      <c r="G45" s="26" t="s">
        <v>19</v>
      </c>
      <c r="H45" s="40" t="s">
        <v>33</v>
      </c>
      <c r="I45" s="44">
        <v>30000000</v>
      </c>
      <c r="J45" s="44">
        <v>30000000</v>
      </c>
      <c r="K45" s="47">
        <v>1536000</v>
      </c>
      <c r="L45" s="24">
        <v>3.5999999999999997E-2</v>
      </c>
      <c r="M45" s="25">
        <v>3</v>
      </c>
      <c r="N45" s="69">
        <v>44201</v>
      </c>
      <c r="O45" s="69">
        <v>45296</v>
      </c>
      <c r="P45" s="23" t="s">
        <v>20</v>
      </c>
      <c r="Q45" s="39" t="s">
        <v>21</v>
      </c>
      <c r="R45" s="26"/>
      <c r="S45" s="23" t="s">
        <v>22</v>
      </c>
      <c r="T45" s="23" t="s">
        <v>23</v>
      </c>
      <c r="U45" s="23" t="s">
        <v>24</v>
      </c>
      <c r="W45" s="8">
        <f t="shared" si="15"/>
        <v>19</v>
      </c>
      <c r="X45" s="22" t="s">
        <v>25</v>
      </c>
      <c r="Y45" s="13">
        <f t="shared" si="16"/>
        <v>31704000.000000004</v>
      </c>
      <c r="Z45" s="30"/>
      <c r="AC45" s="30"/>
      <c r="AF45" s="30"/>
      <c r="AI45" s="30"/>
      <c r="AL45" s="30"/>
      <c r="AO45" s="30"/>
      <c r="AR45" s="30"/>
      <c r="AS45" s="15">
        <f>$I45*(1+$L45*3)-$K45</f>
        <v>31704000.000000004</v>
      </c>
      <c r="AU45" s="30"/>
      <c r="AX45" s="30"/>
      <c r="BA45" s="30"/>
      <c r="BD45" s="30"/>
      <c r="BG45" s="30"/>
      <c r="BJ45" s="30"/>
      <c r="BK45" s="30"/>
    </row>
    <row r="46" spans="1:67" s="27" customFormat="1" ht="13.5" customHeight="1" x14ac:dyDescent="0.15">
      <c r="A46" s="5">
        <v>45</v>
      </c>
      <c r="B46" s="40" t="s">
        <v>42</v>
      </c>
      <c r="C46" s="66" t="s">
        <v>136</v>
      </c>
      <c r="D46" s="40" t="s">
        <v>71</v>
      </c>
      <c r="E46" s="44">
        <v>17.25</v>
      </c>
      <c r="F46" s="26" t="s">
        <v>82</v>
      </c>
      <c r="G46" s="26" t="s">
        <v>19</v>
      </c>
      <c r="H46" s="40" t="s">
        <v>35</v>
      </c>
      <c r="I46" s="44">
        <v>50000000</v>
      </c>
      <c r="J46" s="44">
        <v>50000000</v>
      </c>
      <c r="K46" s="47">
        <v>2389862.8800000004</v>
      </c>
      <c r="L46" s="24">
        <v>3.5749999999999997E-2</v>
      </c>
      <c r="M46" s="25">
        <v>3</v>
      </c>
      <c r="N46" s="69">
        <v>44225</v>
      </c>
      <c r="O46" s="69">
        <v>45320</v>
      </c>
      <c r="P46" s="23" t="s">
        <v>20</v>
      </c>
      <c r="Q46" s="39" t="s">
        <v>21</v>
      </c>
      <c r="R46" s="26"/>
      <c r="S46" s="23" t="s">
        <v>22</v>
      </c>
      <c r="T46" s="23" t="s">
        <v>23</v>
      </c>
      <c r="U46" s="23" t="s">
        <v>24</v>
      </c>
      <c r="W46" s="8">
        <f t="shared" si="15"/>
        <v>19</v>
      </c>
      <c r="X46" s="22" t="s">
        <v>25</v>
      </c>
      <c r="Y46" s="13">
        <f t="shared" si="16"/>
        <v>52972637.119999997</v>
      </c>
      <c r="Z46" s="30"/>
      <c r="AC46" s="30"/>
      <c r="AF46" s="30"/>
      <c r="AI46" s="30"/>
      <c r="AL46" s="30"/>
      <c r="AO46" s="30"/>
      <c r="AR46" s="30"/>
      <c r="AS46" s="15">
        <f>$I46*(1+$L46*3)-$K46</f>
        <v>52972637.119999997</v>
      </c>
      <c r="AU46" s="30"/>
      <c r="AX46" s="30"/>
      <c r="BA46" s="30"/>
      <c r="BD46" s="30"/>
      <c r="BG46" s="30"/>
      <c r="BJ46" s="30"/>
      <c r="BK46" s="30"/>
    </row>
    <row r="47" spans="1:67" s="27" customFormat="1" ht="13.5" customHeight="1" x14ac:dyDescent="0.15">
      <c r="A47" s="5">
        <v>47</v>
      </c>
      <c r="B47" s="41" t="s">
        <v>55</v>
      </c>
      <c r="C47" s="66" t="s">
        <v>137</v>
      </c>
      <c r="D47" s="39" t="s">
        <v>72</v>
      </c>
      <c r="E47" s="44">
        <v>17.45</v>
      </c>
      <c r="F47" s="26" t="s">
        <v>82</v>
      </c>
      <c r="G47" s="23" t="s">
        <v>19</v>
      </c>
      <c r="H47" s="39" t="s">
        <v>35</v>
      </c>
      <c r="I47" s="47">
        <v>140000000</v>
      </c>
      <c r="J47" s="44">
        <v>140000000</v>
      </c>
      <c r="K47" s="47">
        <v>2810888.5799999996</v>
      </c>
      <c r="L47" s="24">
        <v>2.5999999999999999E-2</v>
      </c>
      <c r="M47" s="25">
        <v>2</v>
      </c>
      <c r="N47" s="69">
        <v>44431</v>
      </c>
      <c r="O47" s="69">
        <v>45161</v>
      </c>
      <c r="P47" s="23" t="s">
        <v>20</v>
      </c>
      <c r="Q47" s="39" t="s">
        <v>21</v>
      </c>
      <c r="R47" s="26"/>
      <c r="S47" s="23" t="s">
        <v>22</v>
      </c>
      <c r="T47" s="23" t="s">
        <v>23</v>
      </c>
      <c r="U47" s="23" t="s">
        <v>24</v>
      </c>
      <c r="W47" s="8">
        <f t="shared" si="15"/>
        <v>14</v>
      </c>
      <c r="X47" s="22" t="s">
        <v>25</v>
      </c>
      <c r="Y47" s="13">
        <f t="shared" si="16"/>
        <v>144469111.41999999</v>
      </c>
      <c r="Z47" s="30"/>
      <c r="AC47" s="30"/>
      <c r="AF47" s="30"/>
      <c r="AI47" s="30"/>
      <c r="AL47" s="30"/>
      <c r="AN47" s="29">
        <f>$I$47*(1+$L$47*2)-$K$47</f>
        <v>144469111.41999999</v>
      </c>
      <c r="AO47" s="30"/>
      <c r="AR47" s="30"/>
      <c r="AU47" s="30"/>
      <c r="AX47" s="30"/>
      <c r="BA47" s="30"/>
      <c r="BD47" s="30"/>
      <c r="BG47" s="30"/>
      <c r="BJ47" s="30"/>
      <c r="BK47" s="30"/>
    </row>
    <row r="48" spans="1:67" s="27" customFormat="1" ht="13.5" customHeight="1" x14ac:dyDescent="0.15">
      <c r="A48" s="5">
        <v>48</v>
      </c>
      <c r="B48" s="41" t="s">
        <v>54</v>
      </c>
      <c r="C48" s="66" t="s">
        <v>138</v>
      </c>
      <c r="D48" s="39" t="s">
        <v>72</v>
      </c>
      <c r="E48" s="44">
        <v>17.45</v>
      </c>
      <c r="F48" s="26" t="s">
        <v>82</v>
      </c>
      <c r="G48" s="26" t="s">
        <v>19</v>
      </c>
      <c r="H48" s="40" t="s">
        <v>33</v>
      </c>
      <c r="I48" s="47">
        <v>100000000</v>
      </c>
      <c r="J48" s="44">
        <v>100000000</v>
      </c>
      <c r="K48" s="47">
        <v>1329041.56</v>
      </c>
      <c r="L48" s="24">
        <v>3.15E-2</v>
      </c>
      <c r="M48" s="25">
        <v>3</v>
      </c>
      <c r="N48" s="69">
        <v>44559</v>
      </c>
      <c r="O48" s="69">
        <v>45655</v>
      </c>
      <c r="P48" s="23" t="s">
        <v>20</v>
      </c>
      <c r="Q48" s="39" t="s">
        <v>21</v>
      </c>
      <c r="R48" s="26"/>
      <c r="S48" s="23" t="s">
        <v>22</v>
      </c>
      <c r="T48" s="23" t="s">
        <v>23</v>
      </c>
      <c r="U48" s="23" t="s">
        <v>24</v>
      </c>
      <c r="W48" s="8">
        <f t="shared" si="15"/>
        <v>30</v>
      </c>
      <c r="X48" s="22" t="s">
        <v>25</v>
      </c>
      <c r="Y48" s="13">
        <f t="shared" si="16"/>
        <v>108120958.44</v>
      </c>
      <c r="Z48" s="30"/>
      <c r="AC48" s="30"/>
      <c r="AF48" s="30"/>
      <c r="AI48" s="30"/>
      <c r="AL48" s="30"/>
      <c r="AO48" s="30"/>
      <c r="AR48" s="30"/>
      <c r="AU48" s="30"/>
      <c r="AX48" s="30"/>
      <c r="BA48" s="30"/>
      <c r="BD48" s="30">
        <f>$I48*(1+$L48*3)-$K48</f>
        <v>108120958.44</v>
      </c>
      <c r="BG48" s="30"/>
      <c r="BJ48" s="30"/>
      <c r="BK48" s="30"/>
    </row>
    <row r="49" spans="1:80" s="27" customFormat="1" ht="13.5" customHeight="1" x14ac:dyDescent="0.15">
      <c r="A49" s="5">
        <v>49</v>
      </c>
      <c r="B49" s="41" t="s">
        <v>56</v>
      </c>
      <c r="C49" s="66" t="s">
        <v>139</v>
      </c>
      <c r="D49" s="41" t="s">
        <v>28</v>
      </c>
      <c r="E49" s="45">
        <v>14.85</v>
      </c>
      <c r="F49" s="31" t="s">
        <v>86</v>
      </c>
      <c r="G49" s="26" t="s">
        <v>19</v>
      </c>
      <c r="H49" s="40" t="s">
        <v>33</v>
      </c>
      <c r="I49" s="47">
        <v>100000000</v>
      </c>
      <c r="J49" s="44">
        <v>100000000</v>
      </c>
      <c r="K49" s="47">
        <v>1699999.8299999998</v>
      </c>
      <c r="L49" s="24">
        <v>0.04</v>
      </c>
      <c r="M49" s="25">
        <v>5</v>
      </c>
      <c r="N49" s="69">
        <v>44560</v>
      </c>
      <c r="O49" s="69">
        <v>46387</v>
      </c>
      <c r="P49" s="23" t="s">
        <v>20</v>
      </c>
      <c r="Q49" s="39" t="s">
        <v>21</v>
      </c>
      <c r="R49" s="26"/>
      <c r="S49" s="23" t="s">
        <v>22</v>
      </c>
      <c r="T49" s="23" t="s">
        <v>23</v>
      </c>
      <c r="U49" s="23" t="s">
        <v>24</v>
      </c>
      <c r="W49" s="8">
        <f t="shared" si="15"/>
        <v>55</v>
      </c>
      <c r="X49" s="22" t="s">
        <v>40</v>
      </c>
      <c r="Y49" s="13">
        <f t="shared" si="16"/>
        <v>118300000.17</v>
      </c>
      <c r="Z49" s="30"/>
      <c r="AC49" s="30"/>
      <c r="AF49" s="30"/>
      <c r="AI49" s="30"/>
      <c r="AL49" s="30"/>
      <c r="AO49" s="30"/>
      <c r="AR49" s="30"/>
      <c r="AU49" s="30"/>
      <c r="AX49" s="30"/>
      <c r="BA49" s="30"/>
      <c r="BD49" s="30"/>
      <c r="BG49" s="30"/>
      <c r="BJ49" s="30"/>
      <c r="BK49" s="30"/>
      <c r="CB49" s="29">
        <f>$I49*(1+$L49*5)-$K49</f>
        <v>118300000.17</v>
      </c>
    </row>
    <row r="50" spans="1:80" s="27" customFormat="1" ht="13.5" customHeight="1" x14ac:dyDescent="0.15">
      <c r="A50" s="5">
        <v>50</v>
      </c>
      <c r="B50" s="41" t="s">
        <v>67</v>
      </c>
      <c r="C50" s="66" t="s">
        <v>140</v>
      </c>
      <c r="D50" s="41" t="s">
        <v>71</v>
      </c>
      <c r="E50" s="44">
        <v>16.7</v>
      </c>
      <c r="F50" s="23" t="s">
        <v>82</v>
      </c>
      <c r="G50" s="26" t="s">
        <v>19</v>
      </c>
      <c r="H50" s="40" t="s">
        <v>33</v>
      </c>
      <c r="I50" s="47">
        <v>50000000</v>
      </c>
      <c r="J50" s="44">
        <v>50000000</v>
      </c>
      <c r="K50" s="47">
        <v>379725.72</v>
      </c>
      <c r="L50" s="24">
        <v>2.1000000000000001E-2</v>
      </c>
      <c r="M50" s="25" t="s">
        <v>68</v>
      </c>
      <c r="N50" s="69">
        <v>44581</v>
      </c>
      <c r="O50" s="69">
        <v>44946</v>
      </c>
      <c r="P50" s="23" t="s">
        <v>20</v>
      </c>
      <c r="Q50" s="39" t="s">
        <v>21</v>
      </c>
      <c r="R50" s="26"/>
      <c r="S50" s="23" t="s">
        <v>22</v>
      </c>
      <c r="T50" s="23" t="s">
        <v>23</v>
      </c>
      <c r="U50" s="23" t="s">
        <v>24</v>
      </c>
      <c r="W50" s="8">
        <f t="shared" si="15"/>
        <v>7</v>
      </c>
      <c r="X50" s="22" t="s">
        <v>38</v>
      </c>
      <c r="Y50" s="13">
        <f t="shared" si="16"/>
        <v>51049999.999999993</v>
      </c>
      <c r="Z50" s="30"/>
      <c r="AC50" s="30"/>
      <c r="AF50" s="30"/>
      <c r="AG50" s="30">
        <f>$I50*(1+$L50)</f>
        <v>51049999.999999993</v>
      </c>
      <c r="AI50" s="30"/>
      <c r="AL50" s="30"/>
      <c r="AO50" s="30"/>
      <c r="AR50" s="30"/>
      <c r="AU50" s="30"/>
      <c r="AX50" s="30"/>
      <c r="BA50" s="30"/>
      <c r="BD50" s="30"/>
      <c r="BG50" s="30"/>
      <c r="BJ50" s="30"/>
      <c r="BK50" s="30"/>
      <c r="CB50" s="29"/>
    </row>
    <row r="51" spans="1:80" s="27" customFormat="1" ht="13.5" customHeight="1" x14ac:dyDescent="0.15">
      <c r="A51" s="5">
        <v>51</v>
      </c>
      <c r="B51" s="41" t="s">
        <v>53</v>
      </c>
      <c r="C51" s="66" t="s">
        <v>141</v>
      </c>
      <c r="D51" s="41" t="s">
        <v>71</v>
      </c>
      <c r="E51" s="45">
        <v>15.75</v>
      </c>
      <c r="F51" s="31" t="s">
        <v>82</v>
      </c>
      <c r="G51" s="26" t="s">
        <v>19</v>
      </c>
      <c r="H51" s="39" t="s">
        <v>35</v>
      </c>
      <c r="I51" s="47">
        <v>300000000</v>
      </c>
      <c r="J51" s="44">
        <v>300000000</v>
      </c>
      <c r="K51" s="47">
        <v>2187500</v>
      </c>
      <c r="L51" s="24">
        <v>2.1000000000000001E-2</v>
      </c>
      <c r="M51" s="25" t="s">
        <v>68</v>
      </c>
      <c r="N51" s="69">
        <v>44588</v>
      </c>
      <c r="O51" s="69">
        <v>44953</v>
      </c>
      <c r="P51" s="23" t="s">
        <v>20</v>
      </c>
      <c r="Q51" s="39" t="s">
        <v>21</v>
      </c>
      <c r="R51" s="26"/>
      <c r="S51" s="23" t="s">
        <v>22</v>
      </c>
      <c r="T51" s="23" t="s">
        <v>23</v>
      </c>
      <c r="U51" s="23" t="s">
        <v>24</v>
      </c>
      <c r="W51" s="8">
        <f t="shared" si="15"/>
        <v>7</v>
      </c>
      <c r="X51" s="22" t="s">
        <v>38</v>
      </c>
      <c r="Y51" s="13">
        <f t="shared" si="16"/>
        <v>306300000</v>
      </c>
      <c r="Z51" s="30"/>
      <c r="AC51" s="30"/>
      <c r="AF51" s="30"/>
      <c r="AG51" s="30">
        <f>$I51*(1+$L51)</f>
        <v>306300000</v>
      </c>
      <c r="AI51" s="30"/>
      <c r="AL51" s="30"/>
      <c r="AO51" s="30"/>
      <c r="AR51" s="30"/>
      <c r="AU51" s="30"/>
      <c r="AX51" s="30"/>
      <c r="BA51" s="30"/>
      <c r="BD51" s="30"/>
      <c r="BG51" s="30"/>
      <c r="BJ51" s="30"/>
      <c r="BK51" s="30"/>
      <c r="CB51" s="29"/>
    </row>
    <row r="52" spans="1:80" s="27" customFormat="1" ht="13.5" customHeight="1" x14ac:dyDescent="0.15">
      <c r="A52" s="5">
        <v>52</v>
      </c>
      <c r="B52" s="41" t="s">
        <v>37</v>
      </c>
      <c r="C52" s="66" t="s">
        <v>119</v>
      </c>
      <c r="D52" s="39" t="s">
        <v>72</v>
      </c>
      <c r="E52" s="44">
        <v>17.45</v>
      </c>
      <c r="F52" s="26" t="s">
        <v>82</v>
      </c>
      <c r="G52" s="26" t="s">
        <v>19</v>
      </c>
      <c r="H52" s="40" t="s">
        <v>33</v>
      </c>
      <c r="I52" s="47">
        <v>30000000</v>
      </c>
      <c r="J52" s="44">
        <v>30000000</v>
      </c>
      <c r="K52" s="47">
        <v>198250</v>
      </c>
      <c r="L52" s="24">
        <v>1.95E-2</v>
      </c>
      <c r="M52" s="25" t="s">
        <v>68</v>
      </c>
      <c r="N52" s="69">
        <v>44591</v>
      </c>
      <c r="O52" s="69">
        <v>44956</v>
      </c>
      <c r="P52" s="23" t="s">
        <v>20</v>
      </c>
      <c r="Q52" s="39" t="s">
        <v>21</v>
      </c>
      <c r="R52" s="26"/>
      <c r="S52" s="23" t="s">
        <v>22</v>
      </c>
      <c r="T52" s="23" t="s">
        <v>23</v>
      </c>
      <c r="U52" s="23" t="s">
        <v>24</v>
      </c>
      <c r="W52" s="8">
        <f t="shared" si="15"/>
        <v>7</v>
      </c>
      <c r="X52" s="22" t="s">
        <v>38</v>
      </c>
      <c r="Y52" s="13">
        <f t="shared" si="16"/>
        <v>30585000.000000004</v>
      </c>
      <c r="Z52" s="30"/>
      <c r="AC52" s="30"/>
      <c r="AF52" s="30"/>
      <c r="AG52" s="30">
        <f>$I52*(1+$L52)</f>
        <v>30585000.000000004</v>
      </c>
      <c r="AI52" s="30"/>
      <c r="AL52" s="30"/>
      <c r="AO52" s="30"/>
      <c r="AR52" s="30"/>
      <c r="AU52" s="30"/>
      <c r="AX52" s="30"/>
      <c r="BA52" s="30"/>
      <c r="BD52" s="30"/>
      <c r="BG52" s="30"/>
      <c r="BJ52" s="30"/>
      <c r="BK52" s="30"/>
      <c r="CB52" s="29"/>
    </row>
    <row r="53" spans="1:80" s="27" customFormat="1" ht="13.5" customHeight="1" x14ac:dyDescent="0.15">
      <c r="A53" s="5">
        <v>53</v>
      </c>
      <c r="B53" s="41" t="s">
        <v>89</v>
      </c>
      <c r="C53" s="66" t="s">
        <v>142</v>
      </c>
      <c r="D53" s="40" t="s">
        <v>71</v>
      </c>
      <c r="E53" s="44">
        <v>17.25</v>
      </c>
      <c r="F53" s="26" t="s">
        <v>82</v>
      </c>
      <c r="G53" s="26" t="s">
        <v>19</v>
      </c>
      <c r="H53" s="40" t="s">
        <v>33</v>
      </c>
      <c r="I53" s="47">
        <v>10000000</v>
      </c>
      <c r="J53" s="44">
        <v>10000000</v>
      </c>
      <c r="K53" s="47">
        <v>26301.599999999999</v>
      </c>
      <c r="L53" s="24">
        <v>0.02</v>
      </c>
      <c r="M53" s="25" t="s">
        <v>68</v>
      </c>
      <c r="N53" s="69">
        <v>44665</v>
      </c>
      <c r="O53" s="69">
        <v>45030</v>
      </c>
      <c r="P53" s="23" t="s">
        <v>26</v>
      </c>
      <c r="Q53" s="39" t="s">
        <v>21</v>
      </c>
      <c r="R53" s="26"/>
      <c r="S53" s="23" t="s">
        <v>22</v>
      </c>
      <c r="T53" s="23" t="s">
        <v>23</v>
      </c>
      <c r="U53" s="23" t="s">
        <v>24</v>
      </c>
      <c r="W53" s="8">
        <f t="shared" si="15"/>
        <v>10</v>
      </c>
      <c r="X53" s="22" t="s">
        <v>38</v>
      </c>
      <c r="Y53" s="13">
        <f t="shared" si="16"/>
        <v>10200000</v>
      </c>
      <c r="Z53" s="30"/>
      <c r="AC53" s="30"/>
      <c r="AF53" s="30"/>
      <c r="AG53" s="30"/>
      <c r="AI53" s="30"/>
      <c r="AJ53" s="30">
        <f>$I53*(1+$L53)</f>
        <v>10200000</v>
      </c>
      <c r="AL53" s="30"/>
      <c r="AO53" s="30"/>
      <c r="AR53" s="30"/>
      <c r="AU53" s="30"/>
      <c r="AX53" s="30"/>
      <c r="BA53" s="30"/>
      <c r="BD53" s="30"/>
      <c r="BG53" s="30"/>
      <c r="BJ53" s="30"/>
      <c r="BK53" s="30"/>
      <c r="CB53" s="29"/>
    </row>
    <row r="54" spans="1:80" s="27" customFormat="1" ht="13.5" customHeight="1" x14ac:dyDescent="0.15">
      <c r="A54" s="5">
        <v>54</v>
      </c>
      <c r="B54" s="41" t="s">
        <v>90</v>
      </c>
      <c r="C54" s="66" t="s">
        <v>143</v>
      </c>
      <c r="D54" s="40" t="s">
        <v>71</v>
      </c>
      <c r="E54" s="44">
        <v>17.25</v>
      </c>
      <c r="F54" s="26" t="s">
        <v>82</v>
      </c>
      <c r="G54" s="26" t="s">
        <v>19</v>
      </c>
      <c r="H54" s="40" t="s">
        <v>33</v>
      </c>
      <c r="I54" s="47">
        <v>10000000</v>
      </c>
      <c r="J54" s="44">
        <v>10000000</v>
      </c>
      <c r="K54" s="47">
        <v>26301.599999999999</v>
      </c>
      <c r="L54" s="24">
        <v>0.02</v>
      </c>
      <c r="M54" s="25" t="s">
        <v>68</v>
      </c>
      <c r="N54" s="69">
        <v>44665</v>
      </c>
      <c r="O54" s="69">
        <v>45030</v>
      </c>
      <c r="P54" s="23" t="s">
        <v>26</v>
      </c>
      <c r="Q54" s="39" t="s">
        <v>21</v>
      </c>
      <c r="R54" s="26"/>
      <c r="S54" s="23" t="s">
        <v>22</v>
      </c>
      <c r="T54" s="23" t="s">
        <v>23</v>
      </c>
      <c r="U54" s="23" t="s">
        <v>24</v>
      </c>
      <c r="W54" s="8">
        <f t="shared" si="15"/>
        <v>10</v>
      </c>
      <c r="X54" s="22" t="s">
        <v>38</v>
      </c>
      <c r="Y54" s="13">
        <f t="shared" si="16"/>
        <v>10200000</v>
      </c>
      <c r="Z54" s="30"/>
      <c r="AC54" s="30"/>
      <c r="AF54" s="30"/>
      <c r="AG54" s="30"/>
      <c r="AI54" s="30"/>
      <c r="AJ54" s="30">
        <f>$I54*(1+$L54)</f>
        <v>10200000</v>
      </c>
      <c r="AL54" s="30"/>
      <c r="AO54" s="30"/>
      <c r="AR54" s="30"/>
      <c r="AU54" s="30"/>
      <c r="AX54" s="30"/>
      <c r="BA54" s="30"/>
      <c r="BD54" s="30"/>
      <c r="BG54" s="30"/>
      <c r="BJ54" s="30"/>
      <c r="BK54" s="30"/>
      <c r="CB54" s="29"/>
    </row>
    <row r="55" spans="1:80" s="27" customFormat="1" ht="13.5" customHeight="1" x14ac:dyDescent="0.15">
      <c r="A55" s="5">
        <v>55</v>
      </c>
      <c r="B55" s="41" t="s">
        <v>91</v>
      </c>
      <c r="C55" s="66" t="s">
        <v>144</v>
      </c>
      <c r="D55" s="40" t="s">
        <v>71</v>
      </c>
      <c r="E55" s="44">
        <v>17.25</v>
      </c>
      <c r="F55" s="26" t="s">
        <v>82</v>
      </c>
      <c r="G55" s="26" t="s">
        <v>19</v>
      </c>
      <c r="H55" s="40" t="s">
        <v>33</v>
      </c>
      <c r="I55" s="47">
        <v>10000000</v>
      </c>
      <c r="J55" s="44">
        <v>10000000</v>
      </c>
      <c r="K55" s="47">
        <v>26301.599999999999</v>
      </c>
      <c r="L55" s="24">
        <v>0.02</v>
      </c>
      <c r="M55" s="25" t="s">
        <v>68</v>
      </c>
      <c r="N55" s="69">
        <v>44665</v>
      </c>
      <c r="O55" s="69">
        <v>45030</v>
      </c>
      <c r="P55" s="23" t="s">
        <v>26</v>
      </c>
      <c r="Q55" s="39" t="s">
        <v>21</v>
      </c>
      <c r="R55" s="26"/>
      <c r="S55" s="23" t="s">
        <v>22</v>
      </c>
      <c r="T55" s="23" t="s">
        <v>23</v>
      </c>
      <c r="U55" s="23" t="s">
        <v>24</v>
      </c>
      <c r="W55" s="8">
        <f t="shared" si="15"/>
        <v>10</v>
      </c>
      <c r="X55" s="22" t="s">
        <v>38</v>
      </c>
      <c r="Y55" s="13">
        <f t="shared" si="16"/>
        <v>10200000</v>
      </c>
      <c r="Z55" s="30"/>
      <c r="AC55" s="30"/>
      <c r="AF55" s="30"/>
      <c r="AG55" s="30"/>
      <c r="AI55" s="30"/>
      <c r="AJ55" s="30">
        <f>$I55*(1+$L55)</f>
        <v>10200000</v>
      </c>
      <c r="AL55" s="30"/>
      <c r="AO55" s="30"/>
      <c r="AR55" s="30"/>
      <c r="AU55" s="30"/>
      <c r="AX55" s="30"/>
      <c r="BA55" s="30"/>
      <c r="BD55" s="30"/>
      <c r="BG55" s="30"/>
      <c r="BJ55" s="30"/>
      <c r="BK55" s="30"/>
      <c r="CB55" s="29"/>
    </row>
    <row r="56" spans="1:80" s="27" customFormat="1" ht="13.5" customHeight="1" x14ac:dyDescent="0.15">
      <c r="A56" s="5">
        <v>56</v>
      </c>
      <c r="B56" s="41" t="s">
        <v>92</v>
      </c>
      <c r="C56" s="66" t="s">
        <v>145</v>
      </c>
      <c r="D56" s="40" t="s">
        <v>71</v>
      </c>
      <c r="E56" s="44">
        <v>17.25</v>
      </c>
      <c r="F56" s="26" t="s">
        <v>82</v>
      </c>
      <c r="G56" s="26" t="s">
        <v>19</v>
      </c>
      <c r="H56" s="40" t="s">
        <v>33</v>
      </c>
      <c r="I56" s="47">
        <v>10000000</v>
      </c>
      <c r="J56" s="44">
        <v>10000000</v>
      </c>
      <c r="K56" s="47">
        <v>26301.599999999999</v>
      </c>
      <c r="L56" s="24">
        <v>0.02</v>
      </c>
      <c r="M56" s="25" t="s">
        <v>68</v>
      </c>
      <c r="N56" s="69">
        <v>44665</v>
      </c>
      <c r="O56" s="69">
        <v>45030</v>
      </c>
      <c r="P56" s="23" t="s">
        <v>26</v>
      </c>
      <c r="Q56" s="39" t="s">
        <v>21</v>
      </c>
      <c r="R56" s="26"/>
      <c r="S56" s="23" t="s">
        <v>22</v>
      </c>
      <c r="T56" s="23" t="s">
        <v>23</v>
      </c>
      <c r="U56" s="23" t="s">
        <v>24</v>
      </c>
      <c r="W56" s="8">
        <f t="shared" si="15"/>
        <v>10</v>
      </c>
      <c r="X56" s="22" t="s">
        <v>38</v>
      </c>
      <c r="Y56" s="13">
        <f t="shared" si="16"/>
        <v>10200000</v>
      </c>
      <c r="Z56" s="30"/>
      <c r="AC56" s="30"/>
      <c r="AF56" s="30"/>
      <c r="AG56" s="30"/>
      <c r="AI56" s="30"/>
      <c r="AJ56" s="30">
        <f>$I56*(1+$L56)</f>
        <v>10200000</v>
      </c>
      <c r="AL56" s="30"/>
      <c r="AO56" s="30"/>
      <c r="AR56" s="30"/>
      <c r="AU56" s="30"/>
      <c r="AX56" s="30"/>
      <c r="BA56" s="30"/>
      <c r="BD56" s="30"/>
      <c r="BG56" s="30"/>
      <c r="BJ56" s="30"/>
      <c r="BK56" s="30"/>
      <c r="CB56" s="29"/>
    </row>
    <row r="57" spans="1:80" s="27" customFormat="1" ht="13.5" customHeight="1" x14ac:dyDescent="0.15">
      <c r="A57" s="5">
        <v>57</v>
      </c>
      <c r="B57" s="41" t="s">
        <v>93</v>
      </c>
      <c r="C57" s="66" t="s">
        <v>146</v>
      </c>
      <c r="D57" s="40" t="s">
        <v>71</v>
      </c>
      <c r="E57" s="44">
        <v>17.25</v>
      </c>
      <c r="F57" s="26" t="s">
        <v>82</v>
      </c>
      <c r="G57" s="26" t="s">
        <v>19</v>
      </c>
      <c r="H57" s="40" t="s">
        <v>33</v>
      </c>
      <c r="I57" s="47">
        <v>10000000</v>
      </c>
      <c r="J57" s="44">
        <v>10000000</v>
      </c>
      <c r="K57" s="47">
        <v>26301.599999999999</v>
      </c>
      <c r="L57" s="24">
        <v>0.02</v>
      </c>
      <c r="M57" s="25" t="s">
        <v>68</v>
      </c>
      <c r="N57" s="69">
        <v>44665</v>
      </c>
      <c r="O57" s="69">
        <v>45030</v>
      </c>
      <c r="P57" s="23" t="s">
        <v>26</v>
      </c>
      <c r="Q57" s="39" t="s">
        <v>21</v>
      </c>
      <c r="R57" s="26"/>
      <c r="S57" s="23" t="s">
        <v>22</v>
      </c>
      <c r="T57" s="23" t="s">
        <v>23</v>
      </c>
      <c r="U57" s="23" t="s">
        <v>24</v>
      </c>
      <c r="W57" s="8">
        <f t="shared" si="15"/>
        <v>10</v>
      </c>
      <c r="X57" s="22" t="s">
        <v>38</v>
      </c>
      <c r="Y57" s="13">
        <f t="shared" si="16"/>
        <v>10200000</v>
      </c>
      <c r="Z57" s="30"/>
      <c r="AC57" s="30"/>
      <c r="AF57" s="30"/>
      <c r="AG57" s="30"/>
      <c r="AI57" s="30"/>
      <c r="AJ57" s="30">
        <f>$I57*(1+$L57)</f>
        <v>10200000</v>
      </c>
      <c r="AL57" s="30"/>
      <c r="AO57" s="30"/>
      <c r="AR57" s="30"/>
      <c r="AU57" s="30"/>
      <c r="AX57" s="30"/>
      <c r="BA57" s="30"/>
      <c r="BD57" s="30"/>
      <c r="BG57" s="30"/>
      <c r="BJ57" s="30"/>
      <c r="BK57" s="30"/>
      <c r="CB57" s="29"/>
    </row>
    <row r="58" spans="1:80" s="27" customFormat="1" ht="13.5" customHeight="1" x14ac:dyDescent="0.15">
      <c r="A58" s="5"/>
      <c r="B58" s="41"/>
      <c r="C58"/>
      <c r="D58" s="39"/>
      <c r="E58" s="44"/>
      <c r="F58" s="26"/>
      <c r="G58" s="26"/>
      <c r="H58" s="40"/>
      <c r="I58" s="47"/>
      <c r="J58" s="44"/>
      <c r="K58" s="47"/>
      <c r="L58" s="24"/>
      <c r="M58" s="25"/>
      <c r="N58" s="69"/>
      <c r="O58" s="69"/>
      <c r="P58" s="23"/>
      <c r="Q58" s="39"/>
      <c r="R58" s="26"/>
      <c r="S58" s="23"/>
      <c r="T58" s="23"/>
      <c r="U58" s="23"/>
      <c r="W58" s="8"/>
      <c r="X58" s="22"/>
      <c r="Y58" s="13"/>
      <c r="Z58" s="30"/>
      <c r="AC58" s="30"/>
      <c r="AF58" s="30"/>
      <c r="AG58" s="30"/>
      <c r="AI58" s="30"/>
      <c r="AL58" s="30"/>
      <c r="AO58" s="30"/>
      <c r="AR58" s="30"/>
      <c r="AU58" s="30"/>
      <c r="AX58" s="30"/>
      <c r="BA58" s="30"/>
      <c r="BD58" s="30"/>
      <c r="BG58" s="30"/>
      <c r="BJ58" s="30"/>
      <c r="BK58" s="30"/>
      <c r="CB58" s="29"/>
    </row>
    <row r="59" spans="1:80" s="27" customFormat="1" ht="13.5" customHeight="1" x14ac:dyDescent="0.15">
      <c r="A59" s="22"/>
      <c r="B59" s="41"/>
      <c r="C59"/>
      <c r="D59" s="41"/>
      <c r="E59" s="45"/>
      <c r="F59" s="31"/>
      <c r="G59" s="26"/>
      <c r="H59" s="40"/>
      <c r="I59" s="47"/>
      <c r="J59" s="44"/>
      <c r="K59" s="47"/>
      <c r="L59" s="24"/>
      <c r="M59" s="25"/>
      <c r="N59" s="69"/>
      <c r="O59" s="69"/>
      <c r="P59" s="23"/>
      <c r="Q59" s="39"/>
      <c r="R59" s="26"/>
      <c r="S59" s="23"/>
      <c r="T59" s="23"/>
      <c r="U59" s="23"/>
      <c r="W59" s="8"/>
      <c r="X59" s="22"/>
      <c r="Y59" s="28"/>
      <c r="Z59" s="30"/>
      <c r="AC59" s="30"/>
      <c r="AF59" s="30"/>
      <c r="AI59" s="30"/>
      <c r="AL59" s="30"/>
      <c r="AO59" s="30"/>
      <c r="AR59" s="30"/>
      <c r="AU59" s="30"/>
      <c r="AX59" s="30"/>
      <c r="BA59" s="30"/>
      <c r="BD59" s="30"/>
      <c r="BG59" s="30"/>
      <c r="BJ59" s="30"/>
      <c r="BK59" s="30"/>
      <c r="CB59" s="29"/>
    </row>
    <row r="60" spans="1:80" s="27" customFormat="1" ht="13.5" customHeight="1" x14ac:dyDescent="0.15">
      <c r="A60" s="22"/>
      <c r="B60" s="42"/>
      <c r="C60"/>
      <c r="D60" s="42"/>
      <c r="E60" s="42"/>
      <c r="F60" s="32"/>
      <c r="G60" s="23"/>
      <c r="H60" s="39"/>
      <c r="I60" s="47"/>
      <c r="J60" s="44"/>
      <c r="K60" s="47"/>
      <c r="L60" s="24"/>
      <c r="M60" s="25"/>
      <c r="N60" s="71"/>
      <c r="O60" s="75"/>
      <c r="P60" s="23"/>
      <c r="Q60" s="39"/>
      <c r="R60" s="26"/>
      <c r="S60" s="23"/>
      <c r="T60" s="23"/>
      <c r="U60" s="23"/>
      <c r="W60" s="8"/>
      <c r="X60" s="22"/>
      <c r="Y60" s="28"/>
      <c r="Z60" s="30"/>
      <c r="AC60" s="30"/>
      <c r="AF60" s="30"/>
      <c r="AI60" s="30"/>
      <c r="AL60" s="30"/>
      <c r="AO60" s="30"/>
      <c r="AR60" s="30"/>
      <c r="AU60" s="30"/>
      <c r="AX60" s="30"/>
      <c r="BA60" s="30"/>
      <c r="BD60" s="30"/>
      <c r="BG60" s="30"/>
      <c r="BJ60" s="30"/>
      <c r="BK60" s="30"/>
    </row>
    <row r="61" spans="1:80" ht="13.5" customHeight="1" x14ac:dyDescent="0.15">
      <c r="A61" s="5"/>
      <c r="B61" s="39"/>
      <c r="D61" s="39"/>
      <c r="E61" s="39"/>
      <c r="F61" s="6"/>
      <c r="G61" s="6"/>
      <c r="H61" s="39"/>
      <c r="I61" s="47">
        <f>SUM(I2:I60)</f>
        <v>17819344722.400002</v>
      </c>
      <c r="J61" s="47">
        <f t="shared" ref="J61:K61" si="17">SUM(J2:J60)</f>
        <v>17819344722.400002</v>
      </c>
      <c r="K61" s="47">
        <f t="shared" si="17"/>
        <v>273079060.86000013</v>
      </c>
      <c r="L61" s="9"/>
      <c r="M61" s="10"/>
      <c r="N61" s="68"/>
      <c r="O61" s="68"/>
      <c r="P61" s="6"/>
      <c r="Q61" s="39"/>
      <c r="R61" s="12"/>
      <c r="S61" s="6"/>
      <c r="T61" s="6"/>
      <c r="U61" s="6"/>
      <c r="W61" s="8"/>
      <c r="X61" s="5"/>
      <c r="Y61" s="13"/>
      <c r="Z61" s="18"/>
      <c r="AC61" s="18"/>
      <c r="AF61" s="18"/>
      <c r="AI61" s="18"/>
      <c r="AL61" s="18"/>
      <c r="AO61" s="18"/>
      <c r="AR61" s="18"/>
      <c r="AU61" s="18"/>
      <c r="AX61" s="18"/>
      <c r="BA61" s="18"/>
      <c r="BD61" s="18"/>
      <c r="BG61" s="18"/>
      <c r="BJ61" s="18"/>
      <c r="BK61" s="18"/>
    </row>
    <row r="62" spans="1:80" ht="13.5" customHeight="1" x14ac:dyDescent="0.15">
      <c r="A62" s="5"/>
      <c r="B62" s="39"/>
      <c r="D62" s="39"/>
      <c r="E62" s="39"/>
      <c r="F62" s="6"/>
      <c r="G62" s="6"/>
      <c r="H62" s="39"/>
      <c r="I62" s="47">
        <v>17819344722.400002</v>
      </c>
      <c r="J62" s="44"/>
      <c r="K62" s="47">
        <v>273079060.86000001</v>
      </c>
      <c r="L62" s="9"/>
      <c r="M62" s="10"/>
      <c r="N62" s="68"/>
      <c r="O62" s="68"/>
      <c r="P62" s="6"/>
      <c r="Q62" s="39"/>
      <c r="R62" s="12"/>
      <c r="S62" s="6"/>
      <c r="T62" s="6"/>
      <c r="U62" s="6"/>
      <c r="W62" s="8"/>
      <c r="X62" s="5"/>
      <c r="Y62" s="13"/>
      <c r="Z62" s="18"/>
      <c r="AC62" s="18"/>
      <c r="AF62" s="18"/>
      <c r="AI62" s="18"/>
      <c r="AL62" s="18"/>
      <c r="AO62" s="18"/>
      <c r="AR62" s="18"/>
      <c r="AU62" s="18"/>
      <c r="AX62" s="18"/>
      <c r="BA62" s="18"/>
      <c r="BD62" s="18"/>
      <c r="BG62" s="18"/>
      <c r="BJ62" s="18"/>
      <c r="BK62" s="18"/>
    </row>
    <row r="63" spans="1:80" ht="13.5" customHeight="1" x14ac:dyDescent="0.15">
      <c r="A63" s="5"/>
      <c r="B63" s="39"/>
      <c r="D63" s="39"/>
      <c r="E63" s="39"/>
      <c r="F63" s="6"/>
      <c r="G63" s="6"/>
      <c r="H63" s="39"/>
      <c r="I63" s="47">
        <f>I61-I62</f>
        <v>0</v>
      </c>
      <c r="J63" s="44"/>
      <c r="K63" s="44">
        <f>K61-K62</f>
        <v>0</v>
      </c>
      <c r="L63" s="9"/>
      <c r="M63" s="10"/>
      <c r="N63" s="68"/>
      <c r="O63" s="68"/>
      <c r="P63" s="6"/>
      <c r="Q63" s="39"/>
      <c r="R63" s="12"/>
      <c r="S63" s="6"/>
      <c r="T63" s="6"/>
      <c r="U63" s="6"/>
      <c r="W63" s="8"/>
      <c r="X63" s="5"/>
      <c r="Y63" s="13"/>
      <c r="Z63" s="18"/>
      <c r="AC63" s="18"/>
      <c r="AF63" s="18"/>
      <c r="AI63" s="18"/>
      <c r="AL63" s="18"/>
      <c r="AO63" s="18"/>
      <c r="AR63" s="18"/>
      <c r="AU63" s="18"/>
      <c r="AX63" s="18"/>
      <c r="BA63" s="18"/>
      <c r="BD63" s="18"/>
      <c r="BG63" s="18"/>
      <c r="BJ63" s="18"/>
      <c r="BK63" s="18"/>
    </row>
    <row r="64" spans="1:80" ht="13.5" customHeight="1" x14ac:dyDescent="0.15">
      <c r="A64" s="5"/>
      <c r="B64" s="39"/>
      <c r="D64" s="39"/>
      <c r="E64" s="39"/>
      <c r="F64" s="6"/>
      <c r="G64" s="6"/>
      <c r="H64" s="39"/>
      <c r="I64" s="47"/>
      <c r="J64" s="44"/>
      <c r="K64" s="49"/>
      <c r="L64" s="9"/>
      <c r="M64" s="10"/>
      <c r="N64" s="68"/>
      <c r="O64" s="68"/>
      <c r="P64" s="6"/>
      <c r="Q64" s="39"/>
      <c r="R64" s="6"/>
      <c r="S64" s="6"/>
      <c r="T64" s="6"/>
      <c r="U64" s="6"/>
      <c r="W64" s="8"/>
      <c r="X64" s="5"/>
      <c r="Y64" s="5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5"/>
      <c r="AL64" s="15"/>
    </row>
    <row r="65" spans="1:88" ht="13.5" customHeight="1" x14ac:dyDescent="0.15">
      <c r="A65" s="5"/>
      <c r="B65" s="39"/>
      <c r="D65" s="39"/>
      <c r="E65" s="39"/>
      <c r="F65" s="6"/>
      <c r="G65" s="6"/>
      <c r="H65" s="39"/>
      <c r="I65" s="47"/>
      <c r="J65" s="44"/>
      <c r="K65" s="50" t="s">
        <v>57</v>
      </c>
      <c r="L65" s="19" t="s">
        <v>58</v>
      </c>
      <c r="M65" s="19" t="s">
        <v>59</v>
      </c>
      <c r="N65" s="72" t="s">
        <v>60</v>
      </c>
      <c r="O65" s="72" t="s">
        <v>61</v>
      </c>
      <c r="P65" s="11"/>
      <c r="Q65" s="39"/>
      <c r="R65" s="6"/>
      <c r="S65" s="6"/>
      <c r="T65" s="6"/>
      <c r="U65" s="6"/>
      <c r="V65" s="6"/>
      <c r="X65" s="8"/>
      <c r="Y65" s="5"/>
      <c r="AK65" s="20"/>
      <c r="AL65" s="20"/>
    </row>
    <row r="66" spans="1:88" ht="13.5" customHeight="1" x14ac:dyDescent="0.2">
      <c r="I66" s="52" t="s">
        <v>62</v>
      </c>
      <c r="J66" s="44">
        <f>SUM($Z66:XFD66)</f>
        <v>19777807731.928665</v>
      </c>
      <c r="K66" s="51">
        <f>SUM($Z66:$AB66)</f>
        <v>120947500</v>
      </c>
      <c r="L66" s="17">
        <f>SUM($AC66:$AK66)</f>
        <v>6687508808.7286663</v>
      </c>
      <c r="M66" s="17">
        <f>SUM($AL66:$BI66)</f>
        <v>3477413089.6966667</v>
      </c>
      <c r="N66" s="73">
        <f>SUM($BJ66:$CG66)</f>
        <v>9491938333.5033321</v>
      </c>
      <c r="P66" s="17">
        <f>SUM(K66:O66)-SUM(Z66:CB66)</f>
        <v>0</v>
      </c>
      <c r="X66" s="4"/>
      <c r="Y66" s="21">
        <f t="shared" ref="Y66:BD66" si="18">SUM(Y2:Y58)</f>
        <v>19777807731.928661</v>
      </c>
      <c r="Z66" s="7">
        <f t="shared" si="18"/>
        <v>79110000</v>
      </c>
      <c r="AA66" s="7">
        <f t="shared" si="18"/>
        <v>16875000</v>
      </c>
      <c r="AB66" s="7">
        <f t="shared" si="18"/>
        <v>24962500</v>
      </c>
      <c r="AC66" s="7">
        <f t="shared" si="18"/>
        <v>61110000</v>
      </c>
      <c r="AD66" s="7">
        <f t="shared" si="18"/>
        <v>16875000</v>
      </c>
      <c r="AE66" s="7">
        <f t="shared" si="18"/>
        <v>31306330.041999999</v>
      </c>
      <c r="AF66" s="7">
        <f t="shared" si="18"/>
        <v>61110000</v>
      </c>
      <c r="AG66" s="7">
        <f t="shared" si="18"/>
        <v>404810000</v>
      </c>
      <c r="AH66" s="7">
        <f t="shared" si="18"/>
        <v>286327775.98000002</v>
      </c>
      <c r="AI66" s="7">
        <f t="shared" si="18"/>
        <v>3245599587.8299999</v>
      </c>
      <c r="AJ66" s="7">
        <f t="shared" si="18"/>
        <v>2491465114.8766665</v>
      </c>
      <c r="AK66" s="7">
        <f t="shared" si="18"/>
        <v>88905000</v>
      </c>
      <c r="AL66" s="7">
        <f t="shared" si="18"/>
        <v>1383195914.7766666</v>
      </c>
      <c r="AM66" s="7">
        <f t="shared" si="18"/>
        <v>16875000</v>
      </c>
      <c r="AN66" s="7">
        <f t="shared" si="18"/>
        <v>169431611.41999999</v>
      </c>
      <c r="AO66" s="7">
        <f t="shared" si="18"/>
        <v>123784807.29999998</v>
      </c>
      <c r="AP66" s="7">
        <f t="shared" si="18"/>
        <v>16875000</v>
      </c>
      <c r="AQ66" s="7">
        <f t="shared" si="18"/>
        <v>24962500</v>
      </c>
      <c r="AR66" s="7">
        <f t="shared" si="18"/>
        <v>92938751.679999992</v>
      </c>
      <c r="AS66" s="7">
        <f t="shared" si="18"/>
        <v>552338947.71000004</v>
      </c>
      <c r="AT66" s="7">
        <f t="shared" si="18"/>
        <v>89135531.729999989</v>
      </c>
      <c r="AU66" s="7">
        <f t="shared" si="18"/>
        <v>61110000</v>
      </c>
      <c r="AV66" s="7">
        <f t="shared" si="18"/>
        <v>16875000</v>
      </c>
      <c r="AW66" s="7">
        <f t="shared" si="18"/>
        <v>241380611.94</v>
      </c>
      <c r="AX66" s="7">
        <f t="shared" si="18"/>
        <v>79110000</v>
      </c>
      <c r="AY66" s="7">
        <f t="shared" si="18"/>
        <v>167473454.69999999</v>
      </c>
      <c r="AZ66" s="7">
        <f t="shared" si="18"/>
        <v>24962500</v>
      </c>
      <c r="BA66" s="7">
        <f t="shared" si="18"/>
        <v>61110000</v>
      </c>
      <c r="BB66" s="7">
        <f t="shared" si="18"/>
        <v>16875000</v>
      </c>
      <c r="BC66" s="7">
        <f t="shared" si="18"/>
        <v>24962500</v>
      </c>
      <c r="BD66" s="7">
        <f t="shared" si="18"/>
        <v>169230958.44</v>
      </c>
      <c r="BE66" s="7">
        <f t="shared" ref="BE66:CJ66" si="19">SUM(BE2:BE58)</f>
        <v>16875000</v>
      </c>
      <c r="BF66" s="7">
        <f t="shared" si="19"/>
        <v>24962500</v>
      </c>
      <c r="BG66" s="7">
        <f t="shared" si="19"/>
        <v>61110000</v>
      </c>
      <c r="BH66" s="7">
        <f t="shared" si="19"/>
        <v>16875000</v>
      </c>
      <c r="BI66" s="7">
        <f t="shared" si="19"/>
        <v>24962500</v>
      </c>
      <c r="BJ66" s="7">
        <f t="shared" si="19"/>
        <v>79110000</v>
      </c>
      <c r="BK66" s="7">
        <f t="shared" si="19"/>
        <v>5638745000</v>
      </c>
      <c r="BL66" s="7">
        <f t="shared" si="19"/>
        <v>24962500</v>
      </c>
      <c r="BM66" s="7">
        <f t="shared" si="19"/>
        <v>2108320833.3333333</v>
      </c>
      <c r="BN66" s="7">
        <f t="shared" si="19"/>
        <v>16875000</v>
      </c>
      <c r="BO66" s="7">
        <f t="shared" si="19"/>
        <v>1505625000</v>
      </c>
      <c r="BP66" s="7">
        <f t="shared" si="19"/>
        <v>0</v>
      </c>
      <c r="BQ66" s="7">
        <f t="shared" si="19"/>
        <v>0</v>
      </c>
      <c r="BR66" s="7">
        <f t="shared" si="19"/>
        <v>0</v>
      </c>
      <c r="BS66" s="7">
        <f t="shared" si="19"/>
        <v>0</v>
      </c>
      <c r="BT66" s="7">
        <f t="shared" si="19"/>
        <v>0</v>
      </c>
      <c r="BU66" s="7">
        <f t="shared" si="19"/>
        <v>0</v>
      </c>
      <c r="BV66" s="7">
        <f t="shared" si="19"/>
        <v>0</v>
      </c>
      <c r="BW66" s="7">
        <f t="shared" si="19"/>
        <v>0</v>
      </c>
      <c r="BX66" s="7">
        <f t="shared" si="19"/>
        <v>0</v>
      </c>
      <c r="BY66" s="7">
        <f t="shared" si="19"/>
        <v>0</v>
      </c>
      <c r="BZ66" s="7">
        <f t="shared" si="19"/>
        <v>0</v>
      </c>
      <c r="CA66" s="7">
        <f t="shared" si="19"/>
        <v>0</v>
      </c>
      <c r="CB66" s="7">
        <f t="shared" si="19"/>
        <v>118300000.17</v>
      </c>
      <c r="CC66" s="7">
        <f t="shared" si="19"/>
        <v>0</v>
      </c>
      <c r="CD66" s="7">
        <f t="shared" si="19"/>
        <v>0</v>
      </c>
      <c r="CE66" s="7">
        <f t="shared" si="19"/>
        <v>0</v>
      </c>
      <c r="CF66" s="7">
        <f t="shared" si="19"/>
        <v>0</v>
      </c>
      <c r="CG66" s="7">
        <f t="shared" si="19"/>
        <v>0</v>
      </c>
      <c r="CH66" s="7">
        <f t="shared" si="19"/>
        <v>0</v>
      </c>
      <c r="CI66" s="7">
        <f t="shared" si="19"/>
        <v>0</v>
      </c>
      <c r="CJ66" s="7">
        <f t="shared" si="19"/>
        <v>0</v>
      </c>
    </row>
    <row r="67" spans="1:88" ht="13.5" customHeight="1" x14ac:dyDescent="0.2">
      <c r="I67" s="52" t="s">
        <v>63</v>
      </c>
      <c r="J67" s="44">
        <f>SUM($Z67:XFD67)</f>
        <v>14019531715.115334</v>
      </c>
      <c r="K67" s="51">
        <f t="shared" ref="K67:K68" si="20">SUM($Z67:$AB67)</f>
        <v>120947500</v>
      </c>
      <c r="L67" s="17">
        <f t="shared" ref="L67:L68" si="21">SUM($AC67:$AK67)</f>
        <v>3223979991.0819998</v>
      </c>
      <c r="M67" s="17">
        <f t="shared" ref="M67:M68" si="22">SUM($AL67:$BI67)</f>
        <v>1182665890.53</v>
      </c>
      <c r="N67" s="73">
        <f t="shared" ref="N67:N68" si="23">SUM($BJ67:$CG67)</f>
        <v>9491938333.5033321</v>
      </c>
      <c r="P67" s="17">
        <f>SUM(K67:O67)-SUM(Z67:CB67)</f>
        <v>0</v>
      </c>
      <c r="X67" s="4"/>
      <c r="Z67" s="8">
        <f t="shared" ref="Z67:BE67" si="24">SUMIF($H:$H,"万能险",Z:Z)</f>
        <v>79110000</v>
      </c>
      <c r="AA67" s="8">
        <f t="shared" si="24"/>
        <v>16875000</v>
      </c>
      <c r="AB67" s="8">
        <f t="shared" si="24"/>
        <v>24962500</v>
      </c>
      <c r="AC67" s="8">
        <f t="shared" si="24"/>
        <v>61110000</v>
      </c>
      <c r="AD67" s="8">
        <f t="shared" si="24"/>
        <v>16875000</v>
      </c>
      <c r="AE67" s="8">
        <f t="shared" si="24"/>
        <v>31306330.041999999</v>
      </c>
      <c r="AF67" s="8">
        <f t="shared" si="24"/>
        <v>61110000</v>
      </c>
      <c r="AG67" s="8">
        <f t="shared" si="24"/>
        <v>98510000</v>
      </c>
      <c r="AH67" s="8">
        <f t="shared" si="24"/>
        <v>136255000</v>
      </c>
      <c r="AI67" s="8">
        <f t="shared" si="24"/>
        <v>2240789587.8299999</v>
      </c>
      <c r="AJ67" s="8">
        <f t="shared" si="24"/>
        <v>553061573.21000004</v>
      </c>
      <c r="AK67" s="8">
        <f t="shared" si="24"/>
        <v>24962500</v>
      </c>
      <c r="AL67" s="8">
        <f t="shared" si="24"/>
        <v>167867373.11000001</v>
      </c>
      <c r="AM67" s="8">
        <f t="shared" si="24"/>
        <v>16875000</v>
      </c>
      <c r="AN67" s="8">
        <f t="shared" si="24"/>
        <v>24962500</v>
      </c>
      <c r="AO67" s="8">
        <f t="shared" si="24"/>
        <v>123784807.29999998</v>
      </c>
      <c r="AP67" s="8">
        <f t="shared" si="24"/>
        <v>16875000</v>
      </c>
      <c r="AQ67" s="8">
        <f t="shared" si="24"/>
        <v>24962500</v>
      </c>
      <c r="AR67" s="8">
        <f t="shared" si="24"/>
        <v>92938751.679999992</v>
      </c>
      <c r="AS67" s="8">
        <f t="shared" si="24"/>
        <v>48579000</v>
      </c>
      <c r="AT67" s="8">
        <f t="shared" si="24"/>
        <v>24962500</v>
      </c>
      <c r="AU67" s="8">
        <f t="shared" si="24"/>
        <v>61110000</v>
      </c>
      <c r="AV67" s="8">
        <f t="shared" si="24"/>
        <v>16875000</v>
      </c>
      <c r="AW67" s="8">
        <f t="shared" si="24"/>
        <v>24962500</v>
      </c>
      <c r="AX67" s="8">
        <f t="shared" si="24"/>
        <v>79110000</v>
      </c>
      <c r="AY67" s="8">
        <f t="shared" si="24"/>
        <v>16875000</v>
      </c>
      <c r="AZ67" s="8">
        <f t="shared" si="24"/>
        <v>24962500</v>
      </c>
      <c r="BA67" s="8">
        <f t="shared" si="24"/>
        <v>61110000</v>
      </c>
      <c r="BB67" s="8">
        <f t="shared" si="24"/>
        <v>16875000</v>
      </c>
      <c r="BC67" s="8">
        <f t="shared" si="24"/>
        <v>24962500</v>
      </c>
      <c r="BD67" s="8">
        <f t="shared" si="24"/>
        <v>169230958.44</v>
      </c>
      <c r="BE67" s="8">
        <f t="shared" si="24"/>
        <v>16875000</v>
      </c>
      <c r="BF67" s="8">
        <f t="shared" ref="BF67:CJ67" si="25">SUMIF($H:$H,"万能险",BF:BF)</f>
        <v>24962500</v>
      </c>
      <c r="BG67" s="8">
        <f t="shared" si="25"/>
        <v>61110000</v>
      </c>
      <c r="BH67" s="8">
        <f t="shared" si="25"/>
        <v>16875000</v>
      </c>
      <c r="BI67" s="8">
        <f t="shared" si="25"/>
        <v>24962500</v>
      </c>
      <c r="BJ67" s="8">
        <f t="shared" si="25"/>
        <v>79110000</v>
      </c>
      <c r="BK67" s="8">
        <f t="shared" si="25"/>
        <v>5638745000</v>
      </c>
      <c r="BL67" s="8">
        <f t="shared" si="25"/>
        <v>24962500</v>
      </c>
      <c r="BM67" s="8">
        <f t="shared" si="25"/>
        <v>2108320833.3333333</v>
      </c>
      <c r="BN67" s="8">
        <f t="shared" si="25"/>
        <v>16875000</v>
      </c>
      <c r="BO67" s="8">
        <f t="shared" si="25"/>
        <v>1505625000</v>
      </c>
      <c r="BP67" s="8">
        <f t="shared" si="25"/>
        <v>0</v>
      </c>
      <c r="BQ67" s="8">
        <f t="shared" si="25"/>
        <v>0</v>
      </c>
      <c r="BR67" s="8">
        <f t="shared" si="25"/>
        <v>0</v>
      </c>
      <c r="BS67" s="8">
        <f t="shared" si="25"/>
        <v>0</v>
      </c>
      <c r="BT67" s="8">
        <f t="shared" si="25"/>
        <v>0</v>
      </c>
      <c r="BU67" s="8">
        <f t="shared" si="25"/>
        <v>0</v>
      </c>
      <c r="BV67" s="8">
        <f t="shared" si="25"/>
        <v>0</v>
      </c>
      <c r="BW67" s="8">
        <f t="shared" si="25"/>
        <v>0</v>
      </c>
      <c r="BX67" s="8">
        <f t="shared" si="25"/>
        <v>0</v>
      </c>
      <c r="BY67" s="8">
        <f t="shared" si="25"/>
        <v>0</v>
      </c>
      <c r="BZ67" s="8">
        <f t="shared" si="25"/>
        <v>0</v>
      </c>
      <c r="CA67" s="8">
        <f t="shared" si="25"/>
        <v>0</v>
      </c>
      <c r="CB67" s="8">
        <f t="shared" si="25"/>
        <v>118300000.17</v>
      </c>
      <c r="CC67" s="8">
        <f t="shared" si="25"/>
        <v>0</v>
      </c>
      <c r="CD67" s="8">
        <f t="shared" si="25"/>
        <v>0</v>
      </c>
      <c r="CE67" s="8">
        <f t="shared" si="25"/>
        <v>0</v>
      </c>
      <c r="CF67" s="8">
        <f t="shared" si="25"/>
        <v>0</v>
      </c>
      <c r="CG67" s="8">
        <f t="shared" si="25"/>
        <v>0</v>
      </c>
      <c r="CH67" s="8">
        <f t="shared" si="25"/>
        <v>0</v>
      </c>
      <c r="CI67" s="8">
        <f t="shared" si="25"/>
        <v>0</v>
      </c>
      <c r="CJ67" s="8">
        <f t="shared" si="25"/>
        <v>0</v>
      </c>
    </row>
    <row r="68" spans="1:88" ht="13.5" customHeight="1" x14ac:dyDescent="0.2">
      <c r="I68" s="52" t="s">
        <v>64</v>
      </c>
      <c r="J68" s="44">
        <f>SUM($Z68:XFD68)</f>
        <v>5758276016.8133326</v>
      </c>
      <c r="K68" s="51">
        <f t="shared" si="20"/>
        <v>0</v>
      </c>
      <c r="L68" s="17">
        <f t="shared" si="21"/>
        <v>3463528817.6466665</v>
      </c>
      <c r="M68" s="17">
        <f t="shared" si="22"/>
        <v>2294747199.1666665</v>
      </c>
      <c r="N68" s="73">
        <f t="shared" si="23"/>
        <v>0</v>
      </c>
      <c r="P68" s="17">
        <f>SUM(K68:O68)-SUM(Z68:CB68)</f>
        <v>0</v>
      </c>
      <c r="X68" s="4"/>
      <c r="Z68" s="21">
        <f t="shared" ref="Z68:CI68" si="26">Z66-Z67</f>
        <v>0</v>
      </c>
      <c r="AA68" s="21">
        <f t="shared" si="26"/>
        <v>0</v>
      </c>
      <c r="AB68" s="21">
        <f t="shared" si="26"/>
        <v>0</v>
      </c>
      <c r="AC68" s="21">
        <f t="shared" si="26"/>
        <v>0</v>
      </c>
      <c r="AD68" s="21">
        <f t="shared" si="26"/>
        <v>0</v>
      </c>
      <c r="AE68" s="21">
        <f t="shared" si="26"/>
        <v>0</v>
      </c>
      <c r="AF68" s="21">
        <f t="shared" si="26"/>
        <v>0</v>
      </c>
      <c r="AG68" s="21">
        <f t="shared" si="26"/>
        <v>306300000</v>
      </c>
      <c r="AH68" s="21">
        <f t="shared" si="26"/>
        <v>150072775.98000002</v>
      </c>
      <c r="AI68" s="21">
        <f t="shared" si="26"/>
        <v>1004810000</v>
      </c>
      <c r="AJ68" s="21">
        <f t="shared" si="26"/>
        <v>1938403541.6666665</v>
      </c>
      <c r="AK68" s="21">
        <f t="shared" si="26"/>
        <v>63942500</v>
      </c>
      <c r="AL68" s="21">
        <f t="shared" si="26"/>
        <v>1215328541.6666665</v>
      </c>
      <c r="AM68" s="21">
        <f t="shared" si="26"/>
        <v>0</v>
      </c>
      <c r="AN68" s="21">
        <f t="shared" si="26"/>
        <v>144469111.41999999</v>
      </c>
      <c r="AO68" s="21">
        <f t="shared" si="26"/>
        <v>0</v>
      </c>
      <c r="AP68" s="21">
        <f t="shared" si="26"/>
        <v>0</v>
      </c>
      <c r="AQ68" s="21">
        <f t="shared" si="26"/>
        <v>0</v>
      </c>
      <c r="AR68" s="21">
        <f t="shared" si="26"/>
        <v>0</v>
      </c>
      <c r="AS68" s="21">
        <f t="shared" si="26"/>
        <v>503759947.71000004</v>
      </c>
      <c r="AT68" s="21">
        <f t="shared" si="26"/>
        <v>64173031.729999989</v>
      </c>
      <c r="AU68" s="21">
        <f t="shared" si="26"/>
        <v>0</v>
      </c>
      <c r="AV68" s="21">
        <f t="shared" si="26"/>
        <v>0</v>
      </c>
      <c r="AW68" s="21">
        <f t="shared" si="26"/>
        <v>216418111.94</v>
      </c>
      <c r="AX68" s="21">
        <f t="shared" si="26"/>
        <v>0</v>
      </c>
      <c r="AY68" s="21">
        <f t="shared" si="26"/>
        <v>150598454.69999999</v>
      </c>
      <c r="AZ68" s="21">
        <f t="shared" si="26"/>
        <v>0</v>
      </c>
      <c r="BA68" s="21">
        <f t="shared" si="26"/>
        <v>0</v>
      </c>
      <c r="BB68" s="21">
        <f t="shared" si="26"/>
        <v>0</v>
      </c>
      <c r="BC68" s="21">
        <f t="shared" si="26"/>
        <v>0</v>
      </c>
      <c r="BD68" s="21">
        <f t="shared" si="26"/>
        <v>0</v>
      </c>
      <c r="BE68" s="21">
        <f t="shared" si="26"/>
        <v>0</v>
      </c>
      <c r="BF68" s="21">
        <f t="shared" si="26"/>
        <v>0</v>
      </c>
      <c r="BG68" s="21">
        <f t="shared" si="26"/>
        <v>0</v>
      </c>
      <c r="BH68" s="21">
        <f t="shared" si="26"/>
        <v>0</v>
      </c>
      <c r="BI68" s="21">
        <f t="shared" si="26"/>
        <v>0</v>
      </c>
      <c r="BJ68" s="21">
        <f t="shared" si="26"/>
        <v>0</v>
      </c>
      <c r="BK68" s="21">
        <f t="shared" si="26"/>
        <v>0</v>
      </c>
      <c r="BL68" s="21">
        <f t="shared" si="26"/>
        <v>0</v>
      </c>
      <c r="BM68" s="21">
        <f t="shared" si="26"/>
        <v>0</v>
      </c>
      <c r="BN68" s="21">
        <f t="shared" si="26"/>
        <v>0</v>
      </c>
      <c r="BO68" s="21">
        <f t="shared" si="26"/>
        <v>0</v>
      </c>
      <c r="BP68" s="21">
        <f t="shared" si="26"/>
        <v>0</v>
      </c>
      <c r="BQ68" s="21">
        <f t="shared" si="26"/>
        <v>0</v>
      </c>
      <c r="BR68" s="21">
        <f t="shared" si="26"/>
        <v>0</v>
      </c>
      <c r="BS68" s="21">
        <f t="shared" si="26"/>
        <v>0</v>
      </c>
      <c r="BT68" s="21">
        <f t="shared" si="26"/>
        <v>0</v>
      </c>
      <c r="BU68" s="21">
        <f t="shared" si="26"/>
        <v>0</v>
      </c>
      <c r="BV68" s="21">
        <f t="shared" si="26"/>
        <v>0</v>
      </c>
      <c r="BW68" s="21">
        <f t="shared" si="26"/>
        <v>0</v>
      </c>
      <c r="BX68" s="21">
        <f t="shared" si="26"/>
        <v>0</v>
      </c>
      <c r="BY68" s="21">
        <f t="shared" si="26"/>
        <v>0</v>
      </c>
      <c r="BZ68" s="21">
        <f t="shared" si="26"/>
        <v>0</v>
      </c>
      <c r="CA68" s="21">
        <f t="shared" si="26"/>
        <v>0</v>
      </c>
      <c r="CB68" s="21">
        <f t="shared" si="26"/>
        <v>0</v>
      </c>
      <c r="CC68" s="21">
        <f t="shared" si="26"/>
        <v>0</v>
      </c>
      <c r="CD68" s="21">
        <f t="shared" si="26"/>
        <v>0</v>
      </c>
      <c r="CE68" s="21">
        <f t="shared" si="26"/>
        <v>0</v>
      </c>
      <c r="CF68" s="21">
        <f t="shared" si="26"/>
        <v>0</v>
      </c>
      <c r="CG68" s="21">
        <f t="shared" si="26"/>
        <v>0</v>
      </c>
      <c r="CH68" s="21">
        <f t="shared" si="26"/>
        <v>0</v>
      </c>
      <c r="CI68" s="21">
        <f t="shared" si="26"/>
        <v>0</v>
      </c>
    </row>
    <row r="69" spans="1:88" ht="13.5" customHeight="1" x14ac:dyDescent="0.2">
      <c r="J69" s="48">
        <f>J66-J67-J68</f>
        <v>0</v>
      </c>
      <c r="K69" s="51"/>
      <c r="L69" s="17"/>
      <c r="M69" s="17"/>
    </row>
    <row r="70" spans="1:88" ht="13.5" customHeight="1" x14ac:dyDescent="0.2"/>
    <row r="71" spans="1:88" x14ac:dyDescent="0.2">
      <c r="I71" s="43">
        <v>2021</v>
      </c>
      <c r="K71" s="43">
        <v>2022</v>
      </c>
      <c r="M71" s="4" t="s">
        <v>65</v>
      </c>
      <c r="N71" s="73" t="s">
        <v>66</v>
      </c>
      <c r="O71" s="73">
        <v>2027</v>
      </c>
    </row>
  </sheetData>
  <phoneticPr fontId="3" type="noConversion"/>
  <dataValidations count="11">
    <dataValidation type="list" allowBlank="1" showInputMessage="1" showErrorMessage="1" sqref="P11" xr:uid="{A7134C12-1BE8-4E32-9BF5-AB1E1DD912D3}">
      <formula1>"月结,一次性,每年,季度"</formula1>
    </dataValidation>
    <dataValidation type="list" allowBlank="1" showInputMessage="1" showErrorMessage="1" sqref="H2:H13 H36:H46 H48:H50 H52:H59 H64:H309" xr:uid="{8179B51A-5448-4C5B-96E1-F8FD98317F8F}">
      <formula1>"传统,分红,万能,投连"</formula1>
    </dataValidation>
    <dataValidation type="list" allowBlank="1" showInputMessage="1" showErrorMessage="1" sqref="U65:U68 T69:T307 T2:T64" xr:uid="{1D8B86F6-DF70-4B32-BE8D-302B2D4A1A9F}">
      <formula1>"境内,境外新兴市场,境外发达市场"</formula1>
    </dataValidation>
    <dataValidation type="list" allowBlank="1" showInputMessage="1" showErrorMessage="1" sqref="T65:T68 S69:S307 S2:S64" xr:uid="{421F474E-B3FE-4035-A64C-7A65949F956C}">
      <formula1>"不适用,全部达到监管要求,未全部达到监管要求"</formula1>
    </dataValidation>
    <dataValidation type="list" allowBlank="1" showInputMessage="1" showErrorMessage="1" sqref="S65:S68 R69:R307 R2:R64" xr:uid="{1711FEF3-750D-4898-ABC3-F67CE70580D2}">
      <formula1>"国有商业银行,股份制商业银行,邮政储蓄银行,城市商业银行,外资商业银行,其他境内商业银行和境外银行,其他存款机构"</formula1>
    </dataValidation>
    <dataValidation type="list" allowBlank="1" showInputMessage="1" showErrorMessage="1" sqref="H14:H35 H60:H63 H51 H47" xr:uid="{45DA2848-5F95-43A6-B0CC-7410864A0147}">
      <formula1>"传统险（不含高利率保单）,分红险,万能险,投连险（含其他）,高利率保单,股东账户及其他"</formula1>
    </dataValidation>
    <dataValidation type="list" allowBlank="1" showInputMessage="1" showErrorMessage="1" sqref="P69:P309 Q65:Q68 P2:P10 P12:P64" xr:uid="{7563152E-35CA-41EE-B8BC-3A1E54297712}">
      <formula1>"一次性,每年"</formula1>
    </dataValidation>
    <dataValidation type="list" allowBlank="1" showInputMessage="1" showErrorMessage="1" sqref="R65:R68 Q69:Q311 Q2:Q64" xr:uid="{FD1ED69A-ABA4-486E-867F-6EDCB43BB9A6}">
      <formula1>"银行理财产品,定期存款,协议存款,提前支取保证本金结构性存款,提前支取不保证本金结构性存款"</formula1>
    </dataValidation>
    <dataValidation type="list" allowBlank="1" showInputMessage="1" showErrorMessage="1" sqref="V65:V68 U69:U307 U2:U64" xr:uid="{E312EDA5-6B94-4F80-A41F-32A2A2E6A652}">
      <formula1>"不适用,美元和汇率跟美元挂钩的货币,欧元或英镑,其他货币"</formula1>
    </dataValidation>
    <dataValidation type="list" allowBlank="1" showInputMessage="1" showErrorMessage="1" sqref="W65:W68 V69:V333 V2:V64" xr:uid="{4BF1DC77-DACD-41B0-B71D-84DB9D4CC743}">
      <formula1>"AAA,AA+,AA,AA-,A,BBB+,BBB,BBB-,无"</formula1>
    </dataValidation>
    <dataValidation type="list" allowBlank="1" showInputMessage="1" showErrorMessage="1" sqref="G2:G309" xr:uid="{7690CCCC-4F2D-4DC3-AADA-0D5B3D01BC79}">
      <formula1>"市场价值,历史成本"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D5C54-9212-45E4-BF5B-45AFEC207E25}">
  <dimension ref="A3:C9"/>
  <sheetViews>
    <sheetView workbookViewId="0">
      <selection activeCell="B7" sqref="B7:C7"/>
    </sheetView>
  </sheetViews>
  <sheetFormatPr defaultRowHeight="12" x14ac:dyDescent="0.2"/>
  <cols>
    <col min="1" max="1" width="19.1640625" bestFit="1" customWidth="1"/>
    <col min="2" max="2" width="23.1640625" customWidth="1"/>
    <col min="3" max="3" width="18.33203125" bestFit="1" customWidth="1"/>
  </cols>
  <sheetData>
    <row r="3" spans="1:3" x14ac:dyDescent="0.2">
      <c r="A3" s="33" t="s">
        <v>78</v>
      </c>
      <c r="B3" t="s">
        <v>95</v>
      </c>
      <c r="C3" t="s">
        <v>81</v>
      </c>
    </row>
    <row r="4" spans="1:3" x14ac:dyDescent="0.2">
      <c r="A4" s="34" t="s">
        <v>28</v>
      </c>
      <c r="B4" s="17">
        <v>8870000000</v>
      </c>
      <c r="C4" s="17">
        <v>63497499.910000004</v>
      </c>
    </row>
    <row r="5" spans="1:3" x14ac:dyDescent="0.2">
      <c r="A5" s="34" t="s">
        <v>30</v>
      </c>
      <c r="B5" s="17">
        <v>1780000000</v>
      </c>
      <c r="C5" s="17">
        <v>106921917.43000001</v>
      </c>
    </row>
    <row r="6" spans="1:3" x14ac:dyDescent="0.2">
      <c r="A6" s="34" t="s">
        <v>71</v>
      </c>
      <c r="B6" s="17">
        <v>1709344722.4000001</v>
      </c>
      <c r="C6" s="17">
        <v>43829891.909999996</v>
      </c>
    </row>
    <row r="7" spans="1:3" x14ac:dyDescent="0.2">
      <c r="A7" s="34" t="s">
        <v>74</v>
      </c>
      <c r="B7" s="17">
        <v>5490000000</v>
      </c>
      <c r="C7" s="17">
        <v>51390805.93</v>
      </c>
    </row>
    <row r="8" spans="1:3" x14ac:dyDescent="0.2">
      <c r="A8" s="34" t="s">
        <v>94</v>
      </c>
      <c r="B8" s="17">
        <v>57654050432.957336</v>
      </c>
      <c r="C8" s="17">
        <v>696682137.18000007</v>
      </c>
    </row>
    <row r="9" spans="1:3" x14ac:dyDescent="0.2">
      <c r="A9" s="34" t="s">
        <v>79</v>
      </c>
      <c r="B9" s="17">
        <v>75503395155.35733</v>
      </c>
      <c r="C9" s="17">
        <v>962322252.36000013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定期存款和存出资本保证金应收利息明细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丁玎</dc:creator>
  <cp:lastModifiedBy>庞鸿宇</cp:lastModifiedBy>
  <dcterms:created xsi:type="dcterms:W3CDTF">2022-04-06T00:50:30Z</dcterms:created>
  <dcterms:modified xsi:type="dcterms:W3CDTF">2022-06-24T08:38:31Z</dcterms:modified>
</cp:coreProperties>
</file>