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"/>
    </mc:Choice>
  </mc:AlternateContent>
  <xr:revisionPtr revIDLastSave="0" documentId="8_{C3F13E16-CB8E-574B-99AC-8A02ED14056C}" xr6:coauthVersionLast="47" xr6:coauthVersionMax="47" xr10:uidLastSave="{00000000-0000-0000-0000-000000000000}"/>
  <bookViews>
    <workbookView xWindow="0" yWindow="500" windowWidth="28800" windowHeight="17500" tabRatio="834" firstSheet="3" activeTab="12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4" l="1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B271" i="23" a="1"/>
  <c r="B207" i="23" a="1"/>
  <c r="B143" i="23" a="1"/>
  <c r="B79" i="23" a="1"/>
  <c r="B15" i="23" a="1"/>
  <c r="B12" i="23" a="1"/>
  <c r="B268" i="23" a="1"/>
  <c r="B204" i="23" a="1"/>
  <c r="B140" i="23" a="1"/>
  <c r="B28" i="23" a="1"/>
  <c r="B289" i="23" a="1"/>
  <c r="B225" i="23" a="1"/>
  <c r="B161" i="23" a="1"/>
  <c r="B73" i="23" a="1"/>
  <c r="B250" i="23" a="1"/>
  <c r="B186" i="23" a="1"/>
  <c r="B122" i="23" a="1"/>
  <c r="B277" i="23" a="1"/>
  <c r="B213" i="23" a="1"/>
  <c r="B149" i="23" a="1"/>
  <c r="B85" i="23" a="1"/>
  <c r="B227" i="23" a="1"/>
  <c r="B238" i="23" a="1"/>
  <c r="B70" i="23" a="1"/>
  <c r="B77" i="23" a="1"/>
  <c r="B267" i="23" a="1"/>
  <c r="B214" i="23" a="1"/>
  <c r="B272" i="23" a="1"/>
  <c r="B208" i="23" a="1"/>
  <c r="B136" i="23" a="1"/>
  <c r="B16" i="23" a="1"/>
  <c r="B107" i="23" a="1"/>
  <c r="B54" i="23" a="1"/>
  <c r="B30" i="23" a="1"/>
  <c r="B251" i="23" a="1"/>
  <c r="B262" i="23" a="1"/>
  <c r="B102" i="23" a="1"/>
  <c r="B40" i="23" a="1"/>
  <c r="B80" i="23" a="1"/>
  <c r="B18" i="23" a="1"/>
  <c r="B291" i="23" a="1"/>
  <c r="B66" i="23" a="1"/>
  <c r="B22" i="23" a="1"/>
  <c r="B147" i="23" a="1"/>
  <c r="B88" i="23" a="1"/>
  <c r="B123" i="23" a="1"/>
  <c r="B231" i="23" a="1"/>
  <c r="B292" i="23" a="1"/>
  <c r="B49" i="23" a="1"/>
  <c r="B146" i="23" a="1"/>
  <c r="B109" i="23" a="1"/>
  <c r="B144" i="23" a="1"/>
  <c r="B45" i="23" a="1"/>
  <c r="B50" i="23" a="1"/>
  <c r="B223" i="23" a="1"/>
  <c r="B284" i="23" a="1"/>
  <c r="B105" i="23" a="1"/>
  <c r="B138" i="23" a="1"/>
  <c r="B283" i="23" a="1"/>
  <c r="B99" i="23" a="1"/>
  <c r="B171" i="23" a="1"/>
  <c r="B286" i="23" a="1"/>
  <c r="B263" i="23" a="1"/>
  <c r="B199" i="23" a="1"/>
  <c r="B135" i="23" a="1"/>
  <c r="B71" i="23" a="1"/>
  <c r="B7" i="23" a="1"/>
  <c r="B113" i="23" a="1"/>
  <c r="B260" i="23" a="1"/>
  <c r="B196" i="23" a="1"/>
  <c r="B132" i="23" a="1"/>
  <c r="B20" i="23" a="1"/>
  <c r="B281" i="23" a="1"/>
  <c r="B217" i="23" a="1"/>
  <c r="B153" i="23" a="1"/>
  <c r="B304" i="23" a="1"/>
  <c r="B242" i="23" a="1"/>
  <c r="B178" i="23" a="1"/>
  <c r="B114" i="23" a="1"/>
  <c r="B269" i="23" a="1"/>
  <c r="B205" i="23" a="1"/>
  <c r="B141" i="23" a="1"/>
  <c r="B67" i="23" a="1"/>
  <c r="B203" i="23" a="1"/>
  <c r="B222" i="23" a="1"/>
  <c r="B56" i="23" a="1"/>
  <c r="B59" i="23" a="1"/>
  <c r="B235" i="23" a="1"/>
  <c r="B198" i="23" a="1"/>
  <c r="B264" i="23" a="1"/>
  <c r="B200" i="23" a="1"/>
  <c r="B128" i="23" a="1"/>
  <c r="B62" i="23" a="1"/>
  <c r="B83" i="23" a="1"/>
  <c r="B34" i="23" a="1"/>
  <c r="B17" i="23" a="1"/>
  <c r="B219" i="23" a="1"/>
  <c r="B246" i="23" a="1"/>
  <c r="B43" i="23" a="1"/>
  <c r="B27" i="23" a="1"/>
  <c r="B187" i="23" a="1"/>
  <c r="B11" i="23" a="1"/>
  <c r="B98" i="23" a="1"/>
  <c r="B190" i="23" a="1"/>
  <c r="B19" i="23" a="1"/>
  <c r="B184" i="23" a="1"/>
  <c r="B182" i="23" a="1"/>
  <c r="B10" i="23" a="1"/>
  <c r="B2" i="23" a="1"/>
  <c r="B64" i="23" a="1"/>
  <c r="B5" i="23" a="1"/>
  <c r="B39" i="23" a="1"/>
  <c r="B164" i="23" a="1"/>
  <c r="B121" i="23" a="1"/>
  <c r="B173" i="23" a="1"/>
  <c r="B110" i="23" a="1"/>
  <c r="B168" i="23" a="1"/>
  <c r="B6" i="23" a="1"/>
  <c r="B159" i="23" a="1"/>
  <c r="B156" i="23" a="1"/>
  <c r="B177" i="23" a="1"/>
  <c r="B229" i="23" a="1"/>
  <c r="B112" i="23" a="1"/>
  <c r="B35" i="23" a="1"/>
  <c r="B46" i="23" a="1"/>
  <c r="B255" i="23" a="1"/>
  <c r="B191" i="23" a="1"/>
  <c r="B127" i="23" a="1"/>
  <c r="B63" i="23" a="1"/>
  <c r="B116" i="23" a="1"/>
  <c r="B81" i="23" a="1"/>
  <c r="B252" i="23" a="1"/>
  <c r="B188" i="23" a="1"/>
  <c r="B124" i="23" a="1"/>
  <c r="B4" i="23" a="1"/>
  <c r="B273" i="23" a="1"/>
  <c r="B209" i="23" a="1"/>
  <c r="B145" i="23" a="1"/>
  <c r="B298" i="23" a="1"/>
  <c r="B234" i="23" a="1"/>
  <c r="B170" i="23" a="1"/>
  <c r="B106" i="23" a="1"/>
  <c r="B261" i="23" a="1"/>
  <c r="B197" i="23" a="1"/>
  <c r="B133" i="23" a="1"/>
  <c r="B53" i="23" a="1"/>
  <c r="B155" i="23" a="1"/>
  <c r="B206" i="23" a="1"/>
  <c r="B42" i="23" a="1"/>
  <c r="B32" i="23" a="1"/>
  <c r="B211" i="23" a="1"/>
  <c r="B58" i="23" a="1"/>
  <c r="B256" i="23" a="1"/>
  <c r="B192" i="23" a="1"/>
  <c r="B120" i="23" a="1"/>
  <c r="B48" i="23" a="1"/>
  <c r="B294" i="23" a="1"/>
  <c r="B82" i="23" a="1"/>
  <c r="B14" i="23" a="1"/>
  <c r="B230" i="23" a="1"/>
  <c r="B21" i="23" a="1"/>
  <c r="B253" i="23" a="1"/>
  <c r="B131" i="23" a="1"/>
  <c r="B179" i="23" a="1"/>
  <c r="B104" i="23" a="1"/>
  <c r="B78" i="23" a="1"/>
  <c r="B8" i="23" a="1"/>
  <c r="B91" i="23" a="1"/>
  <c r="B240" i="23" a="1"/>
  <c r="B142" i="23" a="1"/>
  <c r="B166" i="23" a="1"/>
  <c r="B103" i="23" a="1"/>
  <c r="B228" i="23" a="1"/>
  <c r="B249" i="23" a="1"/>
  <c r="B301" i="23" a="1"/>
  <c r="B302" i="23" a="1"/>
  <c r="B296" i="23" a="1"/>
  <c r="B126" i="23" a="1"/>
  <c r="B24" i="23" a="1"/>
  <c r="B31" i="23" a="1"/>
  <c r="B60" i="23" a="1"/>
  <c r="B266" i="23" a="1"/>
  <c r="B165" i="23" a="1"/>
  <c r="B94" i="23" a="1"/>
  <c r="B160" i="23" a="1"/>
  <c r="B299" i="23" a="1"/>
  <c r="B247" i="23" a="1"/>
  <c r="B183" i="23" a="1"/>
  <c r="B119" i="23" a="1"/>
  <c r="B55" i="23" a="1"/>
  <c r="B108" i="23" a="1"/>
  <c r="B57" i="23" a="1"/>
  <c r="B244" i="23" a="1"/>
  <c r="B180" i="23" a="1"/>
  <c r="B92" i="23" a="1"/>
  <c r="B89" i="23" a="1"/>
  <c r="B265" i="23" a="1"/>
  <c r="B201" i="23" a="1"/>
  <c r="B137" i="23" a="1"/>
  <c r="B290" i="23" a="1"/>
  <c r="B226" i="23" a="1"/>
  <c r="B162" i="23" a="1"/>
  <c r="B125" i="23" a="1"/>
  <c r="B163" i="23" a="1"/>
  <c r="B210" i="23" a="1"/>
  <c r="B232" i="23" a="1"/>
  <c r="B52" i="23" a="1"/>
  <c r="B202" i="23" a="1"/>
  <c r="B38" i="23" a="1"/>
  <c r="B134" i="23" a="1"/>
  <c r="B303" i="23" a="1"/>
  <c r="B239" i="23" a="1"/>
  <c r="B175" i="23" a="1"/>
  <c r="B111" i="23" a="1"/>
  <c r="B47" i="23" a="1"/>
  <c r="B100" i="23" a="1"/>
  <c r="B300" i="23" a="1"/>
  <c r="B236" i="23" a="1"/>
  <c r="B172" i="23" a="1"/>
  <c r="B84" i="23" a="1"/>
  <c r="B65" i="23" a="1"/>
  <c r="B257" i="23" a="1"/>
  <c r="B193" i="23" a="1"/>
  <c r="B129" i="23" a="1"/>
  <c r="B282" i="23" a="1"/>
  <c r="B218" i="23" a="1"/>
  <c r="B154" i="23" a="1"/>
  <c r="B90" i="23" a="1"/>
  <c r="B245" i="23" a="1"/>
  <c r="B181" i="23" a="1"/>
  <c r="B117" i="23" a="1"/>
  <c r="B13" i="23" a="1"/>
  <c r="B243" i="23" a="1"/>
  <c r="B274" i="23" a="1"/>
  <c r="B3" i="23" a="1"/>
  <c r="B150" i="23" a="1"/>
  <c r="B305" i="23" a="1"/>
  <c r="B101" i="23" a="1"/>
  <c r="B224" i="23" a="1"/>
  <c r="B75" i="23" a="1"/>
  <c r="B295" i="23" a="1"/>
  <c r="B287" i="23" a="1"/>
  <c r="B279" i="23" a="1"/>
  <c r="B215" i="23" a="1"/>
  <c r="B151" i="23" a="1"/>
  <c r="B87" i="23" a="1"/>
  <c r="B23" i="23" a="1"/>
  <c r="B36" i="23" a="1"/>
  <c r="B276" i="23" a="1"/>
  <c r="B212" i="23" a="1"/>
  <c r="B148" i="23" a="1"/>
  <c r="B44" i="23" a="1"/>
  <c r="B297" i="23" a="1"/>
  <c r="B233" i="23" a="1"/>
  <c r="B169" i="23" a="1"/>
  <c r="B97" i="23" a="1"/>
  <c r="B258" i="23" a="1"/>
  <c r="B194" i="23" a="1"/>
  <c r="B130" i="23" a="1"/>
  <c r="B285" i="23" a="1"/>
  <c r="B221" i="23" a="1"/>
  <c r="B157" i="23" a="1"/>
  <c r="B93" i="23" a="1"/>
  <c r="B259" i="23" a="1"/>
  <c r="B254" i="23" a="1"/>
  <c r="B74" i="23" a="1"/>
  <c r="B96" i="23" a="1"/>
  <c r="B25" i="23" a="1"/>
  <c r="B69" i="23" a="1"/>
  <c r="B280" i="23" a="1"/>
  <c r="B216" i="23" a="1"/>
  <c r="B152" i="23" a="1"/>
  <c r="B29" i="23" a="1"/>
  <c r="B139" i="23" a="1"/>
  <c r="B72" i="23" a="1"/>
  <c r="B33" i="23" a="1"/>
  <c r="B275" i="23" a="1"/>
  <c r="B278" i="23" a="1"/>
  <c r="B118" i="23" a="1"/>
  <c r="B61" i="23" a="1"/>
  <c r="B189" i="23" a="1"/>
  <c r="B26" i="23" a="1"/>
  <c r="B248" i="23" a="1"/>
  <c r="B158" i="23" a="1"/>
  <c r="B37" i="23" a="1"/>
  <c r="B174" i="23" a="1"/>
  <c r="B176" i="23" a="1"/>
  <c r="B41" i="23" a="1"/>
  <c r="B167" i="23" a="1"/>
  <c r="B76" i="23" a="1"/>
  <c r="B68" i="23" a="1"/>
  <c r="B185" i="23" a="1"/>
  <c r="B237" i="23" a="1"/>
  <c r="B9" i="23" a="1"/>
  <c r="B115" i="23" a="1"/>
  <c r="B195" i="23" a="1"/>
  <c r="B51" i="23" a="1"/>
  <c r="B95" i="23" a="1"/>
  <c r="B220" i="23" a="1"/>
  <c r="B241" i="23" a="1"/>
  <c r="B293" i="23" a="1"/>
  <c r="B270" i="23" a="1"/>
  <c r="B288" i="23" a="1"/>
  <c r="B86" i="23" a="1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J38" i="24" l="1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 s="1"/>
  <c r="I35" i="15"/>
  <c r="I59" i="15"/>
  <c r="I6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E92" i="9" l="1"/>
  <c r="E25" i="9"/>
  <c r="E41" i="9"/>
  <c r="E54" i="9"/>
  <c r="E67" i="9"/>
  <c r="I76" i="19"/>
  <c r="I55" i="19"/>
  <c r="I63" i="19"/>
  <c r="I47" i="19"/>
  <c r="I31" i="19"/>
  <c r="I11" i="19"/>
  <c r="I19" i="19"/>
  <c r="I77" i="19"/>
  <c r="I56" i="19"/>
  <c r="I54" i="19"/>
  <c r="I64" i="19" s="1"/>
  <c r="I71" i="19" s="1"/>
  <c r="I48" i="19"/>
  <c r="I32" i="19"/>
  <c r="I12" i="19"/>
  <c r="I20" i="19"/>
  <c r="I75" i="19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72" i="19" s="1"/>
  <c r="I25" i="19"/>
  <c r="I17" i="19"/>
  <c r="I66" i="19"/>
  <c r="I62" i="19"/>
  <c r="I46" i="19"/>
  <c r="I30" i="19"/>
  <c r="I10" i="19"/>
  <c r="I18" i="19"/>
  <c r="E80" i="9"/>
  <c r="E93" i="9"/>
  <c r="H33" i="1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69" i="15"/>
  <c r="E69" i="15"/>
  <c r="F69" i="15"/>
  <c r="G69" i="15"/>
  <c r="H69" i="15"/>
  <c r="C69" i="15"/>
  <c r="D59" i="15"/>
  <c r="E59" i="15"/>
  <c r="F59" i="15"/>
  <c r="G59" i="15"/>
  <c r="H59" i="15"/>
  <c r="C59" i="15"/>
  <c r="C35" i="15"/>
  <c r="J63" i="15"/>
  <c r="J64" i="15"/>
  <c r="J65" i="15"/>
  <c r="J66" i="15"/>
  <c r="J67" i="15"/>
  <c r="J68" i="15"/>
  <c r="J62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8" i="15"/>
  <c r="A67" i="15"/>
  <c r="A66" i="15"/>
  <c r="A65" i="15"/>
  <c r="A64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J6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<sst xmlns="http://schemas.openxmlformats.org/spreadsheetml/2006/main" count="4901" uniqueCount="2897">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</sst>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2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578" workbookViewId="0">
      <selection activeCell="B616" sqref="B61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4" t="s">
        <v>2527</v>
      </c>
      <c r="E1" s="224" t="s">
        <v>2868</v>
      </c>
      <c r="F1" s="224" t="s">
        <v>2869</v>
      </c>
      <c r="G1" s="224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5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5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5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6" t="s">
        <v>2863</v>
      </c>
      <c r="C603" s="226"/>
      <c r="D603" s="226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6" t="s">
        <v>2871</v>
      </c>
      <c r="C604" s="226"/>
      <c r="D604" s="226" t="s">
        <v>2885</v>
      </c>
    </row>
    <row r="605" spans="1:7" ht="14">
      <c r="A605" s="2" t="s">
        <v>2884</v>
      </c>
      <c r="B605" s="226" t="s">
        <v>2872</v>
      </c>
      <c r="C605" s="226"/>
      <c r="D605" s="226" t="s">
        <v>2886</v>
      </c>
    </row>
    <row r="606" spans="1:7" ht="14">
      <c r="A606" s="2" t="s">
        <v>2884</v>
      </c>
      <c r="B606" s="226" t="s">
        <v>2873</v>
      </c>
      <c r="C606" s="226"/>
      <c r="D606" s="226" t="s">
        <v>2887</v>
      </c>
    </row>
    <row r="607" spans="1:7" ht="14">
      <c r="A607" s="2" t="s">
        <v>2884</v>
      </c>
      <c r="B607" s="226" t="s">
        <v>2874</v>
      </c>
      <c r="C607" s="226"/>
      <c r="D607" s="226" t="s">
        <v>2888</v>
      </c>
    </row>
    <row r="608" spans="1:7" ht="14">
      <c r="A608" s="2" t="s">
        <v>2884</v>
      </c>
      <c r="B608" s="226" t="s">
        <v>2875</v>
      </c>
      <c r="C608" s="226"/>
      <c r="D608" s="226" t="s">
        <v>2889</v>
      </c>
    </row>
    <row r="609" spans="1:4" ht="14">
      <c r="A609" s="2" t="s">
        <v>2884</v>
      </c>
      <c r="B609" s="226" t="s">
        <v>2876</v>
      </c>
      <c r="C609" s="226"/>
      <c r="D609" s="226" t="s">
        <v>2890</v>
      </c>
    </row>
    <row r="610" spans="1:4" ht="14">
      <c r="A610" s="2" t="s">
        <v>2884</v>
      </c>
      <c r="B610" s="226" t="s">
        <v>2877</v>
      </c>
      <c r="C610" s="226"/>
      <c r="D610" s="226" t="s">
        <v>2891</v>
      </c>
    </row>
    <row r="611" spans="1:4" ht="14">
      <c r="A611" s="2" t="s">
        <v>2884</v>
      </c>
      <c r="B611" s="226" t="s">
        <v>2878</v>
      </c>
      <c r="C611" s="226"/>
      <c r="D611" s="226" t="s">
        <v>2892</v>
      </c>
    </row>
    <row r="612" spans="1:4" ht="14">
      <c r="A612" s="2" t="s">
        <v>2884</v>
      </c>
      <c r="B612" s="226" t="s">
        <v>2879</v>
      </c>
      <c r="C612" s="226"/>
      <c r="D612" s="226" t="s">
        <v>2893</v>
      </c>
    </row>
    <row r="613" spans="1:4" ht="14">
      <c r="A613" s="2" t="s">
        <v>2884</v>
      </c>
      <c r="B613" s="226" t="s">
        <v>2880</v>
      </c>
      <c r="C613" s="226"/>
      <c r="D613" s="226" t="s">
        <v>2894</v>
      </c>
    </row>
    <row r="614" spans="1:4" ht="14">
      <c r="A614" s="2" t="s">
        <v>2884</v>
      </c>
      <c r="B614" s="226" t="s">
        <v>2881</v>
      </c>
      <c r="C614" s="226"/>
      <c r="D614" s="226" t="s">
        <v>2895</v>
      </c>
    </row>
    <row r="615" spans="1:4" ht="14">
      <c r="A615" s="2" t="s">
        <v>2884</v>
      </c>
      <c r="B615" s="226" t="s">
        <v>2882</v>
      </c>
      <c r="C615" s="226"/>
      <c r="D615" s="226" t="s">
        <v>2896</v>
      </c>
    </row>
    <row r="616" spans="1:4" ht="14">
      <c r="A616" s="2" t="s">
        <v>2884</v>
      </c>
      <c r="B616" s="226" t="s">
        <v>2883</v>
      </c>
      <c r="C616" s="226"/>
      <c r="D616" s="226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9" t="s">
        <v>57</v>
      </c>
      <c r="B1" s="68" t="s">
        <v>1289</v>
      </c>
      <c r="C1" s="68" t="s">
        <v>1145</v>
      </c>
      <c r="D1" s="68" t="s">
        <v>1144</v>
      </c>
      <c r="E1" s="69" t="s">
        <v>1153</v>
      </c>
    </row>
    <row r="2" spans="1:5" ht="15">
      <c r="A2" s="2" t="s">
        <v>1252</v>
      </c>
      <c r="B2" s="26" t="s">
        <v>1154</v>
      </c>
      <c r="C2" s="65" t="s">
        <v>1356</v>
      </c>
      <c r="D2" s="65" t="s">
        <v>1357</v>
      </c>
      <c r="E2" s="65" t="s">
        <v>1358</v>
      </c>
    </row>
    <row r="3" spans="1:5" ht="15">
      <c r="A3" s="2" t="s">
        <v>1252</v>
      </c>
      <c r="B3" s="26" t="s">
        <v>1155</v>
      </c>
      <c r="C3" s="65" t="s">
        <v>1359</v>
      </c>
      <c r="D3" s="65" t="s">
        <v>1360</v>
      </c>
      <c r="E3" s="65" t="s">
        <v>1361</v>
      </c>
    </row>
    <row r="4" spans="1:5" ht="15">
      <c r="A4" s="2" t="s">
        <v>1252</v>
      </c>
      <c r="B4" s="26" t="s">
        <v>1156</v>
      </c>
      <c r="C4" s="65" t="s">
        <v>1362</v>
      </c>
      <c r="D4" s="65" t="s">
        <v>1363</v>
      </c>
      <c r="E4" s="65" t="s">
        <v>1364</v>
      </c>
    </row>
    <row r="5" spans="1:5" ht="15">
      <c r="A5" s="2" t="s">
        <v>1252</v>
      </c>
      <c r="B5" s="26" t="s">
        <v>1157</v>
      </c>
      <c r="C5" s="65" t="s">
        <v>1365</v>
      </c>
      <c r="D5" s="65" t="s">
        <v>1366</v>
      </c>
      <c r="E5" s="65" t="s">
        <v>1367</v>
      </c>
    </row>
    <row r="6" spans="1:5" ht="15">
      <c r="A6" s="2" t="s">
        <v>1252</v>
      </c>
      <c r="B6" s="26" t="s">
        <v>1158</v>
      </c>
      <c r="C6" s="65" t="s">
        <v>1368</v>
      </c>
      <c r="D6" s="65" t="s">
        <v>1369</v>
      </c>
      <c r="E6" s="65" t="s">
        <v>1370</v>
      </c>
    </row>
    <row r="7" spans="1:5" ht="15">
      <c r="A7" s="2" t="s">
        <v>1252</v>
      </c>
      <c r="B7" s="26" t="s">
        <v>1159</v>
      </c>
      <c r="C7" s="65" t="s">
        <v>1371</v>
      </c>
      <c r="D7" s="65" t="s">
        <v>1372</v>
      </c>
      <c r="E7" s="65" t="s">
        <v>1373</v>
      </c>
    </row>
    <row r="8" spans="1:5" ht="15">
      <c r="A8" s="2" t="s">
        <v>1252</v>
      </c>
      <c r="B8" s="26" t="s">
        <v>1160</v>
      </c>
      <c r="C8" s="65" t="s">
        <v>1374</v>
      </c>
      <c r="D8" s="65" t="s">
        <v>1375</v>
      </c>
      <c r="E8" s="65" t="s">
        <v>1376</v>
      </c>
    </row>
    <row r="9" spans="1:5" ht="15">
      <c r="A9" s="2" t="s">
        <v>1252</v>
      </c>
      <c r="B9" s="26" t="s">
        <v>1161</v>
      </c>
      <c r="C9" s="65" t="s">
        <v>1377</v>
      </c>
      <c r="D9" s="65" t="s">
        <v>1378</v>
      </c>
      <c r="E9" s="65" t="s">
        <v>1379</v>
      </c>
    </row>
    <row r="10" spans="1:5" ht="15">
      <c r="A10" s="2" t="s">
        <v>1252</v>
      </c>
      <c r="B10" s="26" t="s">
        <v>1162</v>
      </c>
      <c r="C10" s="65" t="s">
        <v>1380</v>
      </c>
      <c r="D10" s="65" t="s">
        <v>1381</v>
      </c>
      <c r="E10" s="65" t="s">
        <v>1382</v>
      </c>
    </row>
    <row r="11" spans="1:5" ht="15">
      <c r="A11" s="2" t="s">
        <v>1252</v>
      </c>
      <c r="B11" s="26" t="s">
        <v>1163</v>
      </c>
      <c r="C11" s="65" t="s">
        <v>1383</v>
      </c>
      <c r="D11" s="65" t="s">
        <v>1384</v>
      </c>
      <c r="E11" s="65" t="s">
        <v>1385</v>
      </c>
    </row>
    <row r="12" spans="1:5" ht="15">
      <c r="A12" s="2" t="s">
        <v>1252</v>
      </c>
      <c r="B12" s="26" t="s">
        <v>1164</v>
      </c>
      <c r="C12" s="65" t="s">
        <v>1386</v>
      </c>
      <c r="D12" s="65" t="s">
        <v>1387</v>
      </c>
      <c r="E12" s="65" t="s">
        <v>1388</v>
      </c>
    </row>
    <row r="13" spans="1:5" ht="15">
      <c r="A13" s="2" t="s">
        <v>1252</v>
      </c>
      <c r="B13" s="26" t="s">
        <v>1165</v>
      </c>
      <c r="C13" s="65" t="s">
        <v>1389</v>
      </c>
      <c r="D13" s="65" t="s">
        <v>1390</v>
      </c>
      <c r="E13" s="65" t="s">
        <v>1391</v>
      </c>
    </row>
    <row r="14" spans="1:5" ht="15">
      <c r="A14" s="2" t="s">
        <v>1252</v>
      </c>
      <c r="B14" s="26" t="s">
        <v>1166</v>
      </c>
      <c r="C14" s="65" t="s">
        <v>1392</v>
      </c>
      <c r="D14" s="65" t="s">
        <v>1393</v>
      </c>
      <c r="E14" s="65" t="s">
        <v>1394</v>
      </c>
    </row>
    <row r="15" spans="1:5" ht="15">
      <c r="A15" s="2" t="s">
        <v>1252</v>
      </c>
      <c r="B15" s="26" t="s">
        <v>1167</v>
      </c>
      <c r="C15" s="65" t="s">
        <v>1395</v>
      </c>
      <c r="D15" s="65" t="s">
        <v>1396</v>
      </c>
      <c r="E15" s="65" t="s">
        <v>1397</v>
      </c>
    </row>
    <row r="16" spans="1:5" ht="15">
      <c r="A16" s="2" t="s">
        <v>1252</v>
      </c>
      <c r="B16" s="26" t="s">
        <v>1168</v>
      </c>
      <c r="C16" s="65" t="s">
        <v>1398</v>
      </c>
      <c r="D16" s="65" t="s">
        <v>1399</v>
      </c>
      <c r="E16" s="65" t="s">
        <v>1400</v>
      </c>
    </row>
    <row r="17" spans="1:5" ht="15">
      <c r="A17" s="2" t="s">
        <v>1252</v>
      </c>
      <c r="B17" s="26" t="s">
        <v>1169</v>
      </c>
      <c r="C17" s="65" t="s">
        <v>1401</v>
      </c>
      <c r="D17" s="65" t="s">
        <v>1402</v>
      </c>
      <c r="E17" s="65" t="s">
        <v>1403</v>
      </c>
    </row>
    <row r="18" spans="1:5" ht="15">
      <c r="A18" s="2" t="s">
        <v>1252</v>
      </c>
      <c r="B18" s="26" t="s">
        <v>1170</v>
      </c>
      <c r="C18" s="65" t="s">
        <v>1404</v>
      </c>
      <c r="D18" s="65" t="s">
        <v>1405</v>
      </c>
      <c r="E18" s="65" t="s">
        <v>1406</v>
      </c>
    </row>
    <row r="19" spans="1:5" ht="15">
      <c r="A19" s="2" t="s">
        <v>1252</v>
      </c>
      <c r="B19" s="26" t="s">
        <v>1171</v>
      </c>
      <c r="C19" s="65" t="s">
        <v>1407</v>
      </c>
      <c r="D19" s="65" t="s">
        <v>1408</v>
      </c>
      <c r="E19" s="65" t="s">
        <v>1409</v>
      </c>
    </row>
    <row r="20" spans="1:5" ht="15">
      <c r="A20" s="2" t="s">
        <v>1252</v>
      </c>
      <c r="B20" s="26" t="s">
        <v>1172</v>
      </c>
      <c r="C20" s="65" t="s">
        <v>1410</v>
      </c>
      <c r="D20" s="65" t="s">
        <v>1411</v>
      </c>
      <c r="E20" s="65" t="s">
        <v>1412</v>
      </c>
    </row>
    <row r="21" spans="1:5" ht="15">
      <c r="A21" s="2" t="s">
        <v>1252</v>
      </c>
      <c r="B21" s="26" t="s">
        <v>1173</v>
      </c>
      <c r="C21" s="65" t="s">
        <v>1413</v>
      </c>
      <c r="D21" s="65" t="s">
        <v>1414</v>
      </c>
      <c r="E21" s="65" t="s">
        <v>1415</v>
      </c>
    </row>
    <row r="22" spans="1:5" ht="15">
      <c r="A22" s="2" t="s">
        <v>1252</v>
      </c>
      <c r="B22" s="26" t="s">
        <v>1174</v>
      </c>
      <c r="C22" s="65" t="s">
        <v>1416</v>
      </c>
      <c r="D22" s="65" t="s">
        <v>1417</v>
      </c>
      <c r="E22" s="65" t="s">
        <v>1418</v>
      </c>
    </row>
    <row r="23" spans="1:5" ht="15">
      <c r="A23" s="2" t="s">
        <v>1252</v>
      </c>
      <c r="B23" s="26" t="s">
        <v>1175</v>
      </c>
      <c r="C23" s="65" t="s">
        <v>1419</v>
      </c>
      <c r="D23" s="65" t="s">
        <v>1420</v>
      </c>
      <c r="E23" s="65" t="s">
        <v>1421</v>
      </c>
    </row>
    <row r="24" spans="1:5" ht="15">
      <c r="A24" s="2" t="s">
        <v>1252</v>
      </c>
      <c r="B24" s="26" t="s">
        <v>1176</v>
      </c>
      <c r="C24" s="65" t="s">
        <v>1422</v>
      </c>
      <c r="D24" s="65" t="s">
        <v>1423</v>
      </c>
      <c r="E24" s="65" t="s">
        <v>1424</v>
      </c>
    </row>
    <row r="25" spans="1:5" ht="15">
      <c r="A25" s="2" t="s">
        <v>1252</v>
      </c>
      <c r="B25" s="26" t="s">
        <v>1177</v>
      </c>
      <c r="C25" s="65" t="s">
        <v>1425</v>
      </c>
      <c r="D25" s="65" t="s">
        <v>1426</v>
      </c>
      <c r="E25" s="65" t="s">
        <v>1427</v>
      </c>
    </row>
    <row r="26" spans="1:5" ht="15">
      <c r="A26" s="2" t="s">
        <v>1252</v>
      </c>
      <c r="B26" s="26" t="s">
        <v>1178</v>
      </c>
      <c r="C26" s="65" t="s">
        <v>1428</v>
      </c>
      <c r="D26" s="65" t="s">
        <v>1429</v>
      </c>
      <c r="E26" s="65" t="s">
        <v>1430</v>
      </c>
    </row>
    <row r="27" spans="1:5" ht="15">
      <c r="A27" s="2" t="s">
        <v>1252</v>
      </c>
      <c r="B27" s="26" t="s">
        <v>1179</v>
      </c>
      <c r="C27" s="65" t="s">
        <v>1431</v>
      </c>
      <c r="D27" s="65" t="s">
        <v>1432</v>
      </c>
      <c r="E27" s="65" t="s">
        <v>1433</v>
      </c>
    </row>
    <row r="28" spans="1:5" ht="15">
      <c r="A28" s="2" t="s">
        <v>1252</v>
      </c>
      <c r="B28" s="26" t="s">
        <v>1180</v>
      </c>
      <c r="C28" s="65" t="s">
        <v>1434</v>
      </c>
      <c r="D28" s="65" t="s">
        <v>1435</v>
      </c>
      <c r="E28" s="65" t="s">
        <v>1436</v>
      </c>
    </row>
    <row r="29" spans="1:5" ht="15">
      <c r="A29" s="2" t="s">
        <v>1252</v>
      </c>
      <c r="B29" s="26" t="s">
        <v>1181</v>
      </c>
      <c r="C29" s="65" t="s">
        <v>1437</v>
      </c>
      <c r="D29" s="65" t="s">
        <v>1438</v>
      </c>
      <c r="E29" s="65" t="s">
        <v>1439</v>
      </c>
    </row>
    <row r="30" spans="1:5" ht="15">
      <c r="A30" s="2" t="s">
        <v>1252</v>
      </c>
      <c r="B30" s="26" t="s">
        <v>1182</v>
      </c>
      <c r="C30" s="65" t="s">
        <v>1440</v>
      </c>
      <c r="D30" s="65" t="s">
        <v>1441</v>
      </c>
      <c r="E30" s="65" t="s">
        <v>1442</v>
      </c>
    </row>
    <row r="31" spans="1:5" ht="15">
      <c r="A31" s="2" t="s">
        <v>1252</v>
      </c>
      <c r="B31" s="26" t="s">
        <v>1183</v>
      </c>
      <c r="C31" s="65" t="s">
        <v>1443</v>
      </c>
      <c r="D31" s="65" t="s">
        <v>1444</v>
      </c>
      <c r="E31" s="65" t="s">
        <v>1445</v>
      </c>
    </row>
    <row r="32" spans="1:5" ht="15">
      <c r="A32" s="2" t="s">
        <v>1252</v>
      </c>
      <c r="B32" s="26" t="s">
        <v>1184</v>
      </c>
      <c r="C32" s="65" t="s">
        <v>1446</v>
      </c>
      <c r="D32" s="65" t="s">
        <v>1447</v>
      </c>
      <c r="E32" s="65" t="s">
        <v>1448</v>
      </c>
    </row>
    <row r="33" spans="1:5" ht="15">
      <c r="A33" s="2" t="s">
        <v>1252</v>
      </c>
      <c r="B33" s="26" t="s">
        <v>1185</v>
      </c>
      <c r="C33" s="65" t="s">
        <v>1449</v>
      </c>
      <c r="D33" s="65" t="s">
        <v>1450</v>
      </c>
      <c r="E33" s="65" t="s">
        <v>1451</v>
      </c>
    </row>
    <row r="34" spans="1:5" ht="15">
      <c r="A34" s="2" t="s">
        <v>1252</v>
      </c>
      <c r="B34" s="26" t="s">
        <v>1186</v>
      </c>
      <c r="C34" s="65" t="s">
        <v>1452</v>
      </c>
      <c r="D34" s="65" t="s">
        <v>1453</v>
      </c>
      <c r="E34" s="65" t="s">
        <v>1454</v>
      </c>
    </row>
    <row r="35" spans="1:5" ht="15">
      <c r="A35" s="2" t="s">
        <v>1252</v>
      </c>
      <c r="B35" s="26" t="s">
        <v>1187</v>
      </c>
      <c r="C35" s="65" t="s">
        <v>1455</v>
      </c>
      <c r="D35" s="65" t="s">
        <v>1456</v>
      </c>
      <c r="E35" s="65" t="s">
        <v>1457</v>
      </c>
    </row>
    <row r="36" spans="1:5" ht="15">
      <c r="A36" s="2" t="s">
        <v>1252</v>
      </c>
      <c r="B36" s="26" t="s">
        <v>1133</v>
      </c>
      <c r="C36" s="65" t="s">
        <v>1458</v>
      </c>
      <c r="D36" s="65" t="s">
        <v>1459</v>
      </c>
      <c r="E36" s="65" t="s">
        <v>1460</v>
      </c>
    </row>
    <row r="37" spans="1:5" ht="15">
      <c r="A37" s="2" t="s">
        <v>1252</v>
      </c>
      <c r="B37" s="26" t="s">
        <v>1188</v>
      </c>
      <c r="C37" s="65" t="s">
        <v>1461</v>
      </c>
      <c r="D37" s="65" t="s">
        <v>1462</v>
      </c>
      <c r="E37" s="65" t="s">
        <v>1463</v>
      </c>
    </row>
    <row r="38" spans="1:5" ht="15">
      <c r="A38" s="2" t="s">
        <v>1252</v>
      </c>
      <c r="B38" s="26" t="s">
        <v>1189</v>
      </c>
      <c r="C38" s="65" t="s">
        <v>1464</v>
      </c>
      <c r="D38" s="65" t="s">
        <v>1465</v>
      </c>
      <c r="E38" s="65" t="s">
        <v>1466</v>
      </c>
    </row>
    <row r="39" spans="1:5" ht="15">
      <c r="A39" s="2" t="s">
        <v>1252</v>
      </c>
      <c r="B39" s="26" t="s">
        <v>1190</v>
      </c>
      <c r="C39" s="65" t="s">
        <v>1467</v>
      </c>
      <c r="D39" s="65" t="s">
        <v>1468</v>
      </c>
      <c r="E39" s="65" t="s">
        <v>1469</v>
      </c>
    </row>
    <row r="40" spans="1:5" ht="15">
      <c r="A40" s="2" t="s">
        <v>1252</v>
      </c>
      <c r="B40" s="26" t="s">
        <v>1191</v>
      </c>
      <c r="C40" s="65" t="s">
        <v>1470</v>
      </c>
      <c r="D40" s="65" t="s">
        <v>1471</v>
      </c>
      <c r="E40" s="65" t="s">
        <v>1472</v>
      </c>
    </row>
    <row r="41" spans="1:5" ht="15">
      <c r="A41" s="2" t="s">
        <v>1252</v>
      </c>
      <c r="B41" s="26" t="s">
        <v>1192</v>
      </c>
      <c r="C41" s="65" t="s">
        <v>1473</v>
      </c>
      <c r="D41" s="65" t="s">
        <v>1474</v>
      </c>
      <c r="E41" s="65" t="s">
        <v>1475</v>
      </c>
    </row>
    <row r="42" spans="1:5" ht="15">
      <c r="A42" s="2" t="s">
        <v>1252</v>
      </c>
      <c r="B42" s="26" t="s">
        <v>1193</v>
      </c>
      <c r="C42" s="65" t="s">
        <v>1476</v>
      </c>
      <c r="D42" s="65" t="s">
        <v>1477</v>
      </c>
      <c r="E42" s="65" t="s">
        <v>1478</v>
      </c>
    </row>
    <row r="43" spans="1:5" ht="15">
      <c r="A43" s="2" t="s">
        <v>1252</v>
      </c>
      <c r="B43" s="26" t="s">
        <v>1194</v>
      </c>
      <c r="C43" s="65" t="s">
        <v>1479</v>
      </c>
      <c r="D43" s="65" t="s">
        <v>1480</v>
      </c>
      <c r="E43" s="65" t="s">
        <v>1481</v>
      </c>
    </row>
    <row r="44" spans="1:5" ht="15">
      <c r="A44" s="2" t="s">
        <v>1252</v>
      </c>
      <c r="B44" s="26" t="s">
        <v>1195</v>
      </c>
      <c r="C44" s="65" t="s">
        <v>1482</v>
      </c>
      <c r="D44" s="65" t="s">
        <v>1483</v>
      </c>
      <c r="E44" s="65" t="s">
        <v>1484</v>
      </c>
    </row>
    <row r="45" spans="1:5" ht="15">
      <c r="A45" s="2" t="s">
        <v>1252</v>
      </c>
      <c r="B45" s="26" t="s">
        <v>1196</v>
      </c>
      <c r="C45" s="65" t="s">
        <v>1485</v>
      </c>
      <c r="D45" s="65" t="s">
        <v>1486</v>
      </c>
      <c r="E45" s="65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5" t="s">
        <v>1488</v>
      </c>
      <c r="E46" s="65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5" t="s">
        <v>1490</v>
      </c>
      <c r="E47" s="65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5" t="s">
        <v>1492</v>
      </c>
      <c r="E48" s="65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5" t="s">
        <v>1494</v>
      </c>
      <c r="E49" s="65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5" t="s">
        <v>1496</v>
      </c>
      <c r="E50" s="65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5" t="s">
        <v>1498</v>
      </c>
      <c r="E51" s="65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5" t="s">
        <v>1500</v>
      </c>
      <c r="E52" s="65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5" t="s">
        <v>1502</v>
      </c>
      <c r="E53" s="65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5" t="s">
        <v>1504</v>
      </c>
      <c r="E54" s="65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5" t="s">
        <v>1506</v>
      </c>
      <c r="E55" s="65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5" t="s">
        <v>1508</v>
      </c>
      <c r="E56" s="65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5" t="s">
        <v>1510</v>
      </c>
      <c r="E57" s="65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5" t="s">
        <v>1512</v>
      </c>
      <c r="E58" s="65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5" t="s">
        <v>1514</v>
      </c>
      <c r="E59" s="65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5" t="s">
        <v>1516</v>
      </c>
      <c r="E60" s="65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5" t="s">
        <v>1518</v>
      </c>
      <c r="E61" s="65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5" t="s">
        <v>1520</v>
      </c>
      <c r="E62" s="65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5" t="s">
        <v>1522</v>
      </c>
      <c r="E63" s="65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5" t="s">
        <v>1524</v>
      </c>
      <c r="E64" s="65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5" t="s">
        <v>1526</v>
      </c>
      <c r="E65" s="65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5" t="s">
        <v>1528</v>
      </c>
      <c r="E66" s="65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5" t="s">
        <v>1530</v>
      </c>
      <c r="E67" s="65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5" t="s">
        <v>1532</v>
      </c>
      <c r="E68" s="65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5" t="s">
        <v>1534</v>
      </c>
      <c r="E69" s="65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5" t="s">
        <v>1536</v>
      </c>
      <c r="E70" s="65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5" t="s">
        <v>1538</v>
      </c>
      <c r="E71" s="65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5" t="s">
        <v>1540</v>
      </c>
      <c r="E72" s="65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5" t="s">
        <v>1542</v>
      </c>
      <c r="E73" s="65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5" t="s">
        <v>1544</v>
      </c>
      <c r="E74" s="65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5" t="s">
        <v>1546</v>
      </c>
      <c r="E75" s="65" t="s">
        <v>1547</v>
      </c>
    </row>
    <row r="76" spans="1:5" ht="15">
      <c r="A76" s="2" t="s">
        <v>1252</v>
      </c>
      <c r="B76" s="26" t="s">
        <v>1225</v>
      </c>
      <c r="C76" s="65" t="s">
        <v>1548</v>
      </c>
      <c r="D76" s="65" t="s">
        <v>1549</v>
      </c>
      <c r="E76" s="65" t="s">
        <v>1550</v>
      </c>
    </row>
    <row r="77" spans="1:5" ht="15">
      <c r="A77" s="2" t="s">
        <v>1252</v>
      </c>
      <c r="B77" s="26" t="s">
        <v>1226</v>
      </c>
      <c r="C77" s="65" t="s">
        <v>1551</v>
      </c>
      <c r="D77" s="65" t="s">
        <v>1552</v>
      </c>
      <c r="E77" s="65" t="s">
        <v>1553</v>
      </c>
    </row>
    <row r="78" spans="1:5" ht="15">
      <c r="A78" s="2" t="s">
        <v>1252</v>
      </c>
      <c r="B78" s="26" t="s">
        <v>1227</v>
      </c>
      <c r="C78" s="65" t="s">
        <v>1554</v>
      </c>
      <c r="D78" s="65" t="s">
        <v>1555</v>
      </c>
      <c r="E78" s="65" t="s">
        <v>1556</v>
      </c>
    </row>
    <row r="79" spans="1:5" ht="15">
      <c r="A79" s="2" t="s">
        <v>1252</v>
      </c>
      <c r="B79" s="26" t="s">
        <v>1228</v>
      </c>
      <c r="C79" s="65" t="s">
        <v>1557</v>
      </c>
      <c r="D79" s="65" t="s">
        <v>1558</v>
      </c>
      <c r="E79" s="65" t="s">
        <v>1559</v>
      </c>
    </row>
    <row r="80" spans="1:5" ht="15">
      <c r="A80" s="2" t="s">
        <v>1252</v>
      </c>
      <c r="B80" s="26" t="s">
        <v>1229</v>
      </c>
      <c r="C80" s="65" t="s">
        <v>1560</v>
      </c>
      <c r="D80" s="65" t="s">
        <v>1561</v>
      </c>
      <c r="E80" s="65" t="s">
        <v>1562</v>
      </c>
    </row>
    <row r="81" spans="1:5" ht="15">
      <c r="A81" s="2" t="s">
        <v>1252</v>
      </c>
      <c r="B81" s="26" t="s">
        <v>1230</v>
      </c>
      <c r="C81" s="65" t="s">
        <v>1563</v>
      </c>
      <c r="D81" s="65" t="s">
        <v>1564</v>
      </c>
      <c r="E81" s="65" t="s">
        <v>1565</v>
      </c>
    </row>
    <row r="82" spans="1:5" ht="15">
      <c r="A82" s="2" t="s">
        <v>1252</v>
      </c>
      <c r="B82" s="26" t="s">
        <v>1231</v>
      </c>
      <c r="C82" s="65" t="s">
        <v>1566</v>
      </c>
      <c r="D82" s="65" t="s">
        <v>1567</v>
      </c>
      <c r="E82" s="65" t="s">
        <v>1568</v>
      </c>
    </row>
    <row r="83" spans="1:5" ht="15">
      <c r="A83" s="2" t="s">
        <v>1252</v>
      </c>
      <c r="B83" s="26" t="s">
        <v>1232</v>
      </c>
      <c r="C83" s="65" t="s">
        <v>1569</v>
      </c>
      <c r="D83" s="65" t="s">
        <v>1570</v>
      </c>
      <c r="E83" s="65" t="s">
        <v>1571</v>
      </c>
    </row>
    <row r="84" spans="1:5" ht="15">
      <c r="A84" s="2" t="s">
        <v>1252</v>
      </c>
      <c r="B84" s="26" t="s">
        <v>1233</v>
      </c>
      <c r="C84" s="65" t="s">
        <v>1572</v>
      </c>
      <c r="D84" s="65" t="s">
        <v>1573</v>
      </c>
      <c r="E84" s="65" t="s">
        <v>1574</v>
      </c>
    </row>
    <row r="85" spans="1:5" ht="15">
      <c r="A85" s="2" t="s">
        <v>1252</v>
      </c>
      <c r="B85" s="26" t="s">
        <v>1234</v>
      </c>
      <c r="C85" s="65" t="s">
        <v>1575</v>
      </c>
      <c r="D85" s="65" t="s">
        <v>1576</v>
      </c>
      <c r="E85" s="65" t="s">
        <v>1577</v>
      </c>
    </row>
    <row r="86" spans="1:5" ht="15">
      <c r="A86" s="2" t="s">
        <v>1252</v>
      </c>
      <c r="B86" s="26" t="s">
        <v>1235</v>
      </c>
      <c r="C86" s="65" t="s">
        <v>1578</v>
      </c>
      <c r="D86" s="65" t="s">
        <v>1579</v>
      </c>
      <c r="E86" s="65" t="s">
        <v>1580</v>
      </c>
    </row>
    <row r="87" spans="1:5" ht="15">
      <c r="A87" s="2" t="s">
        <v>1252</v>
      </c>
      <c r="B87" s="26" t="s">
        <v>1236</v>
      </c>
      <c r="C87" s="65" t="s">
        <v>1581</v>
      </c>
      <c r="D87" s="65" t="s">
        <v>1582</v>
      </c>
      <c r="E87" s="65" t="s">
        <v>1583</v>
      </c>
    </row>
    <row r="88" spans="1:5" ht="15">
      <c r="A88" s="2" t="s">
        <v>1252</v>
      </c>
      <c r="B88" s="26" t="s">
        <v>1237</v>
      </c>
      <c r="C88" s="65" t="s">
        <v>1584</v>
      </c>
      <c r="D88" s="65" t="s">
        <v>1585</v>
      </c>
      <c r="E88" s="65" t="s">
        <v>1586</v>
      </c>
    </row>
    <row r="89" spans="1:5" ht="15">
      <c r="A89" s="2" t="s">
        <v>1252</v>
      </c>
      <c r="B89" s="26" t="s">
        <v>1238</v>
      </c>
      <c r="C89" s="65" t="s">
        <v>1587</v>
      </c>
      <c r="D89" s="65" t="s">
        <v>1588</v>
      </c>
      <c r="E89" s="65" t="s">
        <v>1589</v>
      </c>
    </row>
    <row r="90" spans="1:5" ht="15">
      <c r="A90" s="2" t="s">
        <v>1252</v>
      </c>
      <c r="B90" s="26" t="s">
        <v>1239</v>
      </c>
      <c r="C90" s="65" t="s">
        <v>1590</v>
      </c>
      <c r="D90" s="65" t="s">
        <v>1591</v>
      </c>
      <c r="E90" s="65" t="s">
        <v>1592</v>
      </c>
    </row>
    <row r="91" spans="1:5" ht="15">
      <c r="A91" s="2" t="s">
        <v>1252</v>
      </c>
      <c r="B91" s="26" t="s">
        <v>1240</v>
      </c>
      <c r="C91" s="65" t="s">
        <v>1593</v>
      </c>
      <c r="D91" s="65" t="s">
        <v>1594</v>
      </c>
      <c r="E91" s="65" t="s">
        <v>1595</v>
      </c>
    </row>
    <row r="92" spans="1:5" ht="15">
      <c r="A92" s="2" t="s">
        <v>1252</v>
      </c>
      <c r="B92" s="26" t="s">
        <v>1241</v>
      </c>
      <c r="C92" s="65" t="s">
        <v>1596</v>
      </c>
      <c r="D92" s="65" t="s">
        <v>1597</v>
      </c>
      <c r="E92" s="65" t="s">
        <v>1598</v>
      </c>
    </row>
    <row r="93" spans="1:5" ht="15">
      <c r="A93" s="2" t="s">
        <v>1252</v>
      </c>
      <c r="B93" s="26" t="s">
        <v>1242</v>
      </c>
      <c r="C93" s="65" t="s">
        <v>1599</v>
      </c>
      <c r="D93" s="65" t="s">
        <v>1600</v>
      </c>
      <c r="E93" s="65" t="s">
        <v>1601</v>
      </c>
    </row>
    <row r="94" spans="1:5" ht="15">
      <c r="A94" s="2" t="s">
        <v>1252</v>
      </c>
      <c r="B94" s="26" t="s">
        <v>1243</v>
      </c>
      <c r="C94" s="65" t="s">
        <v>1602</v>
      </c>
      <c r="D94" s="65" t="s">
        <v>1603</v>
      </c>
      <c r="E94" s="65" t="s">
        <v>1604</v>
      </c>
    </row>
    <row r="95" spans="1:5" ht="15">
      <c r="A95" s="2" t="s">
        <v>1252</v>
      </c>
      <c r="B95" s="26" t="s">
        <v>1244</v>
      </c>
      <c r="C95" s="65" t="s">
        <v>1605</v>
      </c>
      <c r="D95" s="65" t="s">
        <v>1606</v>
      </c>
      <c r="E95" s="65" t="s">
        <v>1607</v>
      </c>
    </row>
    <row r="96" spans="1:5" ht="15">
      <c r="A96" s="2" t="s">
        <v>1252</v>
      </c>
      <c r="B96" s="26" t="s">
        <v>1245</v>
      </c>
      <c r="C96" s="65" t="s">
        <v>1608</v>
      </c>
      <c r="D96" s="65" t="s">
        <v>1609</v>
      </c>
      <c r="E96" s="65" t="s">
        <v>1610</v>
      </c>
    </row>
    <row r="97" spans="1:5" ht="15">
      <c r="A97" s="2" t="s">
        <v>1252</v>
      </c>
      <c r="B97" s="26" t="s">
        <v>1246</v>
      </c>
      <c r="C97" s="65" t="s">
        <v>1611</v>
      </c>
      <c r="D97" s="65" t="s">
        <v>1612</v>
      </c>
      <c r="E97" s="65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5" t="s">
        <v>1614</v>
      </c>
      <c r="E98" s="65" t="s">
        <v>1615</v>
      </c>
    </row>
    <row r="99" spans="1:5" ht="15">
      <c r="A99" s="2" t="s">
        <v>1252</v>
      </c>
      <c r="B99" s="26" t="s">
        <v>1247</v>
      </c>
      <c r="C99" s="65" t="s">
        <v>1616</v>
      </c>
      <c r="D99" s="65" t="s">
        <v>1617</v>
      </c>
      <c r="E99" s="65" t="s">
        <v>1618</v>
      </c>
    </row>
    <row r="100" spans="1:5" ht="15">
      <c r="A100" s="2" t="s">
        <v>1252</v>
      </c>
      <c r="B100" s="26" t="s">
        <v>1119</v>
      </c>
      <c r="C100" s="65" t="s">
        <v>1619</v>
      </c>
      <c r="D100" s="65" t="s">
        <v>1620</v>
      </c>
      <c r="E100" s="65" t="s">
        <v>1621</v>
      </c>
    </row>
    <row r="101" spans="1:5" ht="15">
      <c r="A101" s="2" t="s">
        <v>1252</v>
      </c>
      <c r="B101" s="26" t="s">
        <v>1248</v>
      </c>
      <c r="C101" s="65" t="s">
        <v>1622</v>
      </c>
      <c r="D101" s="26" t="s">
        <v>1251</v>
      </c>
      <c r="E101" s="67" t="s">
        <v>1251</v>
      </c>
    </row>
    <row r="102" spans="1:5" ht="15">
      <c r="A102" s="2" t="s">
        <v>1252</v>
      </c>
      <c r="B102" s="26" t="s">
        <v>1249</v>
      </c>
      <c r="C102" s="65" t="s">
        <v>1623</v>
      </c>
      <c r="D102" s="26" t="s">
        <v>1251</v>
      </c>
      <c r="E102" s="65" t="s">
        <v>1624</v>
      </c>
    </row>
    <row r="103" spans="1:5" ht="15">
      <c r="A103" s="2" t="s">
        <v>1252</v>
      </c>
      <c r="B103" s="26" t="s">
        <v>1250</v>
      </c>
      <c r="C103" s="65" t="s">
        <v>1625</v>
      </c>
      <c r="D103" s="26" t="s">
        <v>1251</v>
      </c>
      <c r="E103" s="65" t="s">
        <v>1626</v>
      </c>
    </row>
    <row r="104" spans="1:5" ht="15">
      <c r="A104" s="2" t="s">
        <v>1252</v>
      </c>
      <c r="B104" s="26" t="s">
        <v>1146</v>
      </c>
      <c r="C104" s="65" t="s">
        <v>1627</v>
      </c>
      <c r="D104" s="26" t="s">
        <v>1251</v>
      </c>
      <c r="E104" s="65" t="s">
        <v>1628</v>
      </c>
    </row>
    <row r="105" spans="1:5" ht="15">
      <c r="A105" s="2" t="s">
        <v>1252</v>
      </c>
      <c r="B105" s="26" t="s">
        <v>1147</v>
      </c>
      <c r="C105" s="65" t="s">
        <v>1629</v>
      </c>
      <c r="D105" s="26" t="s">
        <v>1251</v>
      </c>
      <c r="E105" s="67" t="s">
        <v>1251</v>
      </c>
    </row>
    <row r="106" spans="1:5" ht="15">
      <c r="A106" s="2" t="s">
        <v>1252</v>
      </c>
      <c r="B106" s="26" t="s">
        <v>1148</v>
      </c>
      <c r="C106" s="65" t="s">
        <v>1630</v>
      </c>
      <c r="D106" s="26" t="s">
        <v>1251</v>
      </c>
      <c r="E106" s="65" t="s">
        <v>1631</v>
      </c>
    </row>
    <row r="107" spans="1:5" ht="15">
      <c r="A107" s="2" t="s">
        <v>1252</v>
      </c>
      <c r="B107" s="26" t="s">
        <v>1149</v>
      </c>
      <c r="C107" s="65" t="s">
        <v>1632</v>
      </c>
      <c r="D107" s="26" t="s">
        <v>1251</v>
      </c>
      <c r="E107" s="65" t="s">
        <v>1633</v>
      </c>
    </row>
    <row r="108" spans="1:5" ht="15">
      <c r="A108" s="2" t="s">
        <v>1252</v>
      </c>
      <c r="B108" s="26" t="s">
        <v>1150</v>
      </c>
      <c r="C108" s="65" t="s">
        <v>1634</v>
      </c>
      <c r="D108" s="26" t="s">
        <v>1251</v>
      </c>
      <c r="E108" s="65" t="s">
        <v>1635</v>
      </c>
    </row>
    <row r="109" spans="1:5" ht="15">
      <c r="A109" s="2" t="s">
        <v>1252</v>
      </c>
      <c r="B109" s="26" t="s">
        <v>1151</v>
      </c>
      <c r="C109" s="65" t="s">
        <v>1636</v>
      </c>
      <c r="D109" s="26" t="s">
        <v>1251</v>
      </c>
      <c r="E109" s="65" t="s">
        <v>1637</v>
      </c>
    </row>
    <row r="110" spans="1:5" ht="15">
      <c r="A110" s="2" t="s">
        <v>1252</v>
      </c>
      <c r="B110" s="26" t="s">
        <v>1152</v>
      </c>
      <c r="C110" s="65" t="s">
        <v>1638</v>
      </c>
      <c r="D110" s="26" t="s">
        <v>1251</v>
      </c>
      <c r="E110" s="65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6" t="s">
        <v>1640</v>
      </c>
    </row>
    <row r="112" spans="1:5" ht="15">
      <c r="A112" s="2" t="s">
        <v>1253</v>
      </c>
      <c r="B112" s="65" t="s">
        <v>1293</v>
      </c>
      <c r="C112" t="s">
        <v>1251</v>
      </c>
      <c r="D112" s="65" t="s">
        <v>1641</v>
      </c>
      <c r="E112" t="s">
        <v>1251</v>
      </c>
    </row>
    <row r="113" spans="1:5" ht="15">
      <c r="A113" s="2" t="s">
        <v>1253</v>
      </c>
      <c r="B113" s="65" t="s">
        <v>1294</v>
      </c>
      <c r="C113" t="s">
        <v>1251</v>
      </c>
      <c r="D113" s="65" t="s">
        <v>1642</v>
      </c>
      <c r="E113" t="s">
        <v>1251</v>
      </c>
    </row>
    <row r="114" spans="1:5" ht="15">
      <c r="A114" s="2" t="s">
        <v>1253</v>
      </c>
      <c r="B114" s="65" t="s">
        <v>1295</v>
      </c>
      <c r="C114" t="s">
        <v>1251</v>
      </c>
      <c r="D114" s="65" t="s">
        <v>1643</v>
      </c>
      <c r="E114" t="s">
        <v>1251</v>
      </c>
    </row>
    <row r="115" spans="1:5" ht="15">
      <c r="A115" s="2" t="s">
        <v>1253</v>
      </c>
      <c r="B115" s="65" t="s">
        <v>1296</v>
      </c>
      <c r="C115" t="s">
        <v>1251</v>
      </c>
      <c r="D115" s="65" t="s">
        <v>1644</v>
      </c>
      <c r="E115" t="s">
        <v>1251</v>
      </c>
    </row>
    <row r="116" spans="1:5" ht="15">
      <c r="A116" s="2" t="s">
        <v>1253</v>
      </c>
      <c r="B116" s="65" t="s">
        <v>1297</v>
      </c>
      <c r="C116" t="s">
        <v>1251</v>
      </c>
      <c r="D116" s="65" t="s">
        <v>1645</v>
      </c>
      <c r="E116" t="s">
        <v>1251</v>
      </c>
    </row>
    <row r="117" spans="1:5" ht="15">
      <c r="A117" s="2" t="s">
        <v>1253</v>
      </c>
      <c r="B117" s="65" t="s">
        <v>1298</v>
      </c>
      <c r="C117" t="s">
        <v>1251</v>
      </c>
      <c r="D117" s="65" t="s">
        <v>1646</v>
      </c>
      <c r="E117" t="s">
        <v>1251</v>
      </c>
    </row>
    <row r="118" spans="1:5" ht="15">
      <c r="A118" s="2" t="s">
        <v>1253</v>
      </c>
      <c r="B118" s="65" t="s">
        <v>1299</v>
      </c>
      <c r="C118" t="s">
        <v>1251</v>
      </c>
      <c r="D118" s="65" t="s">
        <v>1647</v>
      </c>
      <c r="E118" t="s">
        <v>1251</v>
      </c>
    </row>
    <row r="119" spans="1:5" ht="15">
      <c r="A119" s="2" t="s">
        <v>1253</v>
      </c>
      <c r="B119" s="65" t="s">
        <v>1300</v>
      </c>
      <c r="C119" t="s">
        <v>1251</v>
      </c>
      <c r="D119" s="65" t="s">
        <v>1648</v>
      </c>
      <c r="E119" t="s">
        <v>1251</v>
      </c>
    </row>
    <row r="120" spans="1:5" ht="15">
      <c r="A120" s="2" t="s">
        <v>1253</v>
      </c>
      <c r="B120" s="65" t="s">
        <v>1301</v>
      </c>
      <c r="C120" t="s">
        <v>1251</v>
      </c>
      <c r="D120" s="65" t="s">
        <v>1649</v>
      </c>
      <c r="E120" t="s">
        <v>1251</v>
      </c>
    </row>
    <row r="121" spans="1:5" ht="15">
      <c r="A121" s="2" t="s">
        <v>1253</v>
      </c>
      <c r="B121" s="65" t="s">
        <v>1302</v>
      </c>
      <c r="C121" t="s">
        <v>1251</v>
      </c>
      <c r="D121" s="65" t="s">
        <v>1650</v>
      </c>
      <c r="E121" t="s">
        <v>1251</v>
      </c>
    </row>
    <row r="122" spans="1:5" ht="15">
      <c r="A122" s="2" t="s">
        <v>1253</v>
      </c>
      <c r="B122" s="65" t="s">
        <v>1303</v>
      </c>
      <c r="C122" t="s">
        <v>1251</v>
      </c>
      <c r="D122" s="65" t="s">
        <v>1651</v>
      </c>
      <c r="E122" t="s">
        <v>1251</v>
      </c>
    </row>
    <row r="123" spans="1:5" ht="15">
      <c r="A123" s="2" t="s">
        <v>1253</v>
      </c>
      <c r="B123" s="65" t="s">
        <v>1304</v>
      </c>
      <c r="C123" t="s">
        <v>1251</v>
      </c>
      <c r="D123" s="65" t="s">
        <v>1652</v>
      </c>
      <c r="E123" t="s">
        <v>1251</v>
      </c>
    </row>
    <row r="124" spans="1:5" ht="15">
      <c r="A124" s="2" t="s">
        <v>1253</v>
      </c>
      <c r="B124" s="65" t="s">
        <v>1305</v>
      </c>
      <c r="C124" t="s">
        <v>1251</v>
      </c>
      <c r="D124" s="65" t="s">
        <v>1653</v>
      </c>
      <c r="E124" t="s">
        <v>1251</v>
      </c>
    </row>
    <row r="125" spans="1:5" ht="15">
      <c r="A125" s="2" t="s">
        <v>1253</v>
      </c>
      <c r="B125" s="65" t="s">
        <v>1306</v>
      </c>
      <c r="C125" t="s">
        <v>1251</v>
      </c>
      <c r="D125" s="65" t="s">
        <v>1654</v>
      </c>
      <c r="E125" t="s">
        <v>1251</v>
      </c>
    </row>
    <row r="126" spans="1:5" ht="15">
      <c r="A126" s="2" t="s">
        <v>1253</v>
      </c>
      <c r="B126" s="65" t="s">
        <v>1307</v>
      </c>
      <c r="C126" t="s">
        <v>1251</v>
      </c>
      <c r="D126" s="65" t="s">
        <v>1655</v>
      </c>
      <c r="E126" t="s">
        <v>1251</v>
      </c>
    </row>
    <row r="127" spans="1:5" ht="15">
      <c r="A127" s="2" t="s">
        <v>1253</v>
      </c>
      <c r="B127" s="65" t="s">
        <v>1308</v>
      </c>
      <c r="C127" t="s">
        <v>1251</v>
      </c>
      <c r="D127" s="65" t="s">
        <v>1656</v>
      </c>
      <c r="E127" t="s">
        <v>1251</v>
      </c>
    </row>
    <row r="128" spans="1:5" ht="15">
      <c r="A128" s="2" t="s">
        <v>1253</v>
      </c>
      <c r="B128" s="65" t="s">
        <v>1309</v>
      </c>
      <c r="C128" t="s">
        <v>1251</v>
      </c>
      <c r="D128" s="65" t="s">
        <v>1657</v>
      </c>
      <c r="E128" t="s">
        <v>1251</v>
      </c>
    </row>
    <row r="129" spans="1:5" ht="15">
      <c r="A129" s="2" t="s">
        <v>1253</v>
      </c>
      <c r="B129" s="65" t="s">
        <v>1310</v>
      </c>
      <c r="C129" t="s">
        <v>1251</v>
      </c>
      <c r="D129" s="65" t="s">
        <v>1658</v>
      </c>
      <c r="E129" t="s">
        <v>1251</v>
      </c>
    </row>
    <row r="130" spans="1:5" ht="15">
      <c r="A130" s="2" t="s">
        <v>1253</v>
      </c>
      <c r="B130" s="65" t="s">
        <v>1311</v>
      </c>
      <c r="C130" t="s">
        <v>1251</v>
      </c>
      <c r="D130" s="65" t="s">
        <v>1659</v>
      </c>
      <c r="E130" t="s">
        <v>1251</v>
      </c>
    </row>
    <row r="131" spans="1:5" ht="15">
      <c r="A131" s="2" t="s">
        <v>1253</v>
      </c>
      <c r="B131" s="65" t="s">
        <v>1312</v>
      </c>
      <c r="C131" t="s">
        <v>1251</v>
      </c>
      <c r="D131" s="65" t="s">
        <v>1660</v>
      </c>
      <c r="E131" t="s">
        <v>1251</v>
      </c>
    </row>
    <row r="132" spans="1:5" ht="15">
      <c r="A132" s="2" t="s">
        <v>1253</v>
      </c>
      <c r="B132" s="65" t="s">
        <v>1313</v>
      </c>
      <c r="C132" t="s">
        <v>1251</v>
      </c>
      <c r="D132" s="65" t="s">
        <v>1661</v>
      </c>
      <c r="E132" t="s">
        <v>1251</v>
      </c>
    </row>
    <row r="133" spans="1:5" ht="15">
      <c r="A133" s="2" t="s">
        <v>1253</v>
      </c>
      <c r="B133" s="65" t="s">
        <v>1314</v>
      </c>
      <c r="C133" t="s">
        <v>1251</v>
      </c>
      <c r="D133" s="65" t="s">
        <v>1662</v>
      </c>
      <c r="E133" t="s">
        <v>1251</v>
      </c>
    </row>
    <row r="134" spans="1:5" ht="15">
      <c r="A134" s="2" t="s">
        <v>1253</v>
      </c>
      <c r="B134" s="65" t="s">
        <v>1315</v>
      </c>
      <c r="C134" t="s">
        <v>1251</v>
      </c>
      <c r="D134" s="65" t="s">
        <v>1663</v>
      </c>
      <c r="E134" t="s">
        <v>1251</v>
      </c>
    </row>
    <row r="135" spans="1:5" ht="15">
      <c r="A135" s="2" t="s">
        <v>1253</v>
      </c>
      <c r="B135" s="65" t="s">
        <v>1316</v>
      </c>
      <c r="C135" t="s">
        <v>1251</v>
      </c>
      <c r="D135" s="65" t="s">
        <v>1664</v>
      </c>
      <c r="E135" t="s">
        <v>1251</v>
      </c>
    </row>
    <row r="136" spans="1:5" ht="15">
      <c r="A136" s="2" t="s">
        <v>1253</v>
      </c>
      <c r="B136" s="65" t="s">
        <v>1317</v>
      </c>
      <c r="C136" t="s">
        <v>1251</v>
      </c>
      <c r="D136" s="65" t="s">
        <v>1665</v>
      </c>
      <c r="E136" t="s">
        <v>1251</v>
      </c>
    </row>
    <row r="137" spans="1:5" ht="15">
      <c r="A137" s="2" t="s">
        <v>1253</v>
      </c>
      <c r="B137" s="65" t="s">
        <v>1318</v>
      </c>
      <c r="C137" t="s">
        <v>1251</v>
      </c>
      <c r="D137" s="65" t="s">
        <v>1666</v>
      </c>
      <c r="E137" t="s">
        <v>1251</v>
      </c>
    </row>
    <row r="138" spans="1:5" ht="15">
      <c r="A138" s="2" t="s">
        <v>1253</v>
      </c>
      <c r="B138" s="65" t="s">
        <v>1319</v>
      </c>
      <c r="C138" t="s">
        <v>1251</v>
      </c>
      <c r="D138" s="65" t="s">
        <v>1667</v>
      </c>
      <c r="E138" t="s">
        <v>1251</v>
      </c>
    </row>
    <row r="139" spans="1:5" ht="15">
      <c r="A139" s="2" t="s">
        <v>1253</v>
      </c>
      <c r="B139" s="65" t="s">
        <v>1320</v>
      </c>
      <c r="C139" t="s">
        <v>1251</v>
      </c>
      <c r="D139" s="65" t="s">
        <v>1668</v>
      </c>
      <c r="E139" t="s">
        <v>1251</v>
      </c>
    </row>
    <row r="140" spans="1:5" ht="15">
      <c r="A140" s="2" t="s">
        <v>1253</v>
      </c>
      <c r="B140" s="65" t="s">
        <v>1321</v>
      </c>
      <c r="C140" t="s">
        <v>1251</v>
      </c>
      <c r="D140" s="65" t="s">
        <v>1669</v>
      </c>
      <c r="E140" t="s">
        <v>1251</v>
      </c>
    </row>
    <row r="141" spans="1:5" ht="15">
      <c r="A141" s="2" t="s">
        <v>1253</v>
      </c>
      <c r="B141" s="65" t="s">
        <v>1322</v>
      </c>
      <c r="C141" t="s">
        <v>1251</v>
      </c>
      <c r="D141" s="65" t="s">
        <v>1670</v>
      </c>
      <c r="E141" t="s">
        <v>1251</v>
      </c>
    </row>
    <row r="142" spans="1:5" ht="15">
      <c r="A142" s="2" t="s">
        <v>1253</v>
      </c>
      <c r="B142" s="65" t="s">
        <v>1323</v>
      </c>
      <c r="C142" t="s">
        <v>1251</v>
      </c>
      <c r="D142" s="65" t="s">
        <v>1671</v>
      </c>
      <c r="E142" t="s">
        <v>1251</v>
      </c>
    </row>
    <row r="143" spans="1:5" ht="15">
      <c r="A143" s="2" t="s">
        <v>1253</v>
      </c>
      <c r="B143" s="65" t="s">
        <v>1296</v>
      </c>
      <c r="C143" t="s">
        <v>1251</v>
      </c>
      <c r="D143" s="65" t="s">
        <v>1644</v>
      </c>
      <c r="E143" t="s">
        <v>1251</v>
      </c>
    </row>
    <row r="144" spans="1:5" ht="15">
      <c r="A144" s="2" t="s">
        <v>1253</v>
      </c>
      <c r="B144" s="65" t="s">
        <v>1324</v>
      </c>
      <c r="C144" t="s">
        <v>1251</v>
      </c>
      <c r="D144" s="65" t="s">
        <v>1672</v>
      </c>
      <c r="E144" t="s">
        <v>1251</v>
      </c>
    </row>
    <row r="145" spans="1:5" ht="15">
      <c r="A145" s="2" t="s">
        <v>1253</v>
      </c>
      <c r="B145" s="65" t="s">
        <v>1325</v>
      </c>
      <c r="C145" t="s">
        <v>1251</v>
      </c>
      <c r="D145" s="65" t="s">
        <v>1673</v>
      </c>
      <c r="E145" t="s">
        <v>1251</v>
      </c>
    </row>
    <row r="146" spans="1:5" ht="15">
      <c r="A146" s="2" t="s">
        <v>1253</v>
      </c>
      <c r="B146" s="65" t="s">
        <v>1326</v>
      </c>
      <c r="C146" t="s">
        <v>1251</v>
      </c>
      <c r="D146" s="65" t="s">
        <v>1674</v>
      </c>
      <c r="E146" t="s">
        <v>1251</v>
      </c>
    </row>
    <row r="147" spans="1:5" ht="15">
      <c r="A147" s="2" t="s">
        <v>1253</v>
      </c>
      <c r="B147" s="65" t="s">
        <v>1327</v>
      </c>
      <c r="C147" t="s">
        <v>1251</v>
      </c>
      <c r="D147" s="65" t="s">
        <v>1675</v>
      </c>
      <c r="E147" t="s">
        <v>1251</v>
      </c>
    </row>
    <row r="148" spans="1:5" ht="15">
      <c r="A148" s="2" t="s">
        <v>1253</v>
      </c>
      <c r="B148" s="65" t="s">
        <v>1254</v>
      </c>
      <c r="C148" t="s">
        <v>1251</v>
      </c>
      <c r="D148" s="65" t="s">
        <v>1676</v>
      </c>
      <c r="E148" t="s">
        <v>1251</v>
      </c>
    </row>
    <row r="149" spans="1:5" ht="15">
      <c r="A149" s="2" t="s">
        <v>1253</v>
      </c>
      <c r="B149" s="65" t="s">
        <v>1255</v>
      </c>
      <c r="C149" t="s">
        <v>1251</v>
      </c>
      <c r="D149" s="65" t="s">
        <v>1677</v>
      </c>
      <c r="E149" t="s">
        <v>1251</v>
      </c>
    </row>
    <row r="150" spans="1:5" ht="15">
      <c r="A150" s="2" t="s">
        <v>1253</v>
      </c>
      <c r="B150" s="65" t="s">
        <v>1328</v>
      </c>
      <c r="C150" t="s">
        <v>1251</v>
      </c>
      <c r="D150" s="65" t="s">
        <v>1678</v>
      </c>
      <c r="E150" t="s">
        <v>1251</v>
      </c>
    </row>
    <row r="151" spans="1:5" ht="15">
      <c r="A151" s="2" t="s">
        <v>1253</v>
      </c>
      <c r="B151" s="65" t="s">
        <v>1329</v>
      </c>
      <c r="C151" t="s">
        <v>1251</v>
      </c>
      <c r="D151" s="65" t="s">
        <v>1679</v>
      </c>
      <c r="E151" t="s">
        <v>1251</v>
      </c>
    </row>
    <row r="152" spans="1:5" ht="15">
      <c r="A152" s="2" t="s">
        <v>1253</v>
      </c>
      <c r="B152" s="65" t="s">
        <v>1330</v>
      </c>
      <c r="C152" t="s">
        <v>1251</v>
      </c>
      <c r="D152" s="65" t="s">
        <v>1680</v>
      </c>
      <c r="E152" t="s">
        <v>1251</v>
      </c>
    </row>
    <row r="153" spans="1:5" ht="15">
      <c r="A153" s="2" t="s">
        <v>1253</v>
      </c>
      <c r="B153" s="65" t="s">
        <v>1256</v>
      </c>
      <c r="C153" t="s">
        <v>1251</v>
      </c>
      <c r="D153" s="65" t="s">
        <v>1681</v>
      </c>
      <c r="E153" t="s">
        <v>1251</v>
      </c>
    </row>
    <row r="154" spans="1:5" ht="15">
      <c r="A154" s="2" t="s">
        <v>1253</v>
      </c>
      <c r="B154" s="65" t="s">
        <v>1331</v>
      </c>
      <c r="C154" t="s">
        <v>1251</v>
      </c>
      <c r="D154" s="65" t="s">
        <v>1682</v>
      </c>
      <c r="E154" t="s">
        <v>1251</v>
      </c>
    </row>
    <row r="155" spans="1:5" ht="15">
      <c r="A155" s="2" t="s">
        <v>1253</v>
      </c>
      <c r="B155" s="65" t="s">
        <v>1332</v>
      </c>
      <c r="C155" t="s">
        <v>1251</v>
      </c>
      <c r="D155" s="65" t="s">
        <v>1683</v>
      </c>
      <c r="E155" t="s">
        <v>1251</v>
      </c>
    </row>
    <row r="156" spans="1:5" ht="15">
      <c r="A156" s="2" t="s">
        <v>1253</v>
      </c>
      <c r="B156" s="65" t="s">
        <v>1333</v>
      </c>
      <c r="C156" t="s">
        <v>1251</v>
      </c>
      <c r="D156" s="65" t="s">
        <v>1684</v>
      </c>
      <c r="E156" t="s">
        <v>1251</v>
      </c>
    </row>
    <row r="157" spans="1:5" ht="15">
      <c r="A157" s="2" t="s">
        <v>1253</v>
      </c>
      <c r="B157" s="65" t="s">
        <v>1334</v>
      </c>
      <c r="C157" t="s">
        <v>1251</v>
      </c>
      <c r="D157" s="65" t="s">
        <v>1685</v>
      </c>
      <c r="E157" t="s">
        <v>1251</v>
      </c>
    </row>
    <row r="158" spans="1:5" ht="15">
      <c r="A158" s="2" t="s">
        <v>1253</v>
      </c>
      <c r="B158" s="65" t="s">
        <v>1257</v>
      </c>
      <c r="C158" t="s">
        <v>1251</v>
      </c>
      <c r="D158" s="65" t="s">
        <v>1686</v>
      </c>
      <c r="E158" t="s">
        <v>1251</v>
      </c>
    </row>
    <row r="159" spans="1:5" ht="15">
      <c r="A159" s="2" t="s">
        <v>1253</v>
      </c>
      <c r="B159" s="65" t="s">
        <v>1335</v>
      </c>
      <c r="C159" t="s">
        <v>1251</v>
      </c>
      <c r="D159" s="65" t="s">
        <v>1687</v>
      </c>
      <c r="E159" t="s">
        <v>1251</v>
      </c>
    </row>
    <row r="160" spans="1:5" ht="15">
      <c r="A160" s="2" t="s">
        <v>1253</v>
      </c>
      <c r="B160" s="65" t="s">
        <v>1258</v>
      </c>
      <c r="C160" t="s">
        <v>1251</v>
      </c>
      <c r="D160" s="65" t="s">
        <v>1688</v>
      </c>
      <c r="E160" t="s">
        <v>1251</v>
      </c>
    </row>
    <row r="161" spans="1:5" ht="15">
      <c r="A161" s="2" t="s">
        <v>1253</v>
      </c>
      <c r="B161" s="65" t="s">
        <v>1336</v>
      </c>
      <c r="C161" t="s">
        <v>1251</v>
      </c>
      <c r="D161" s="65" t="s">
        <v>1689</v>
      </c>
      <c r="E161" t="s">
        <v>1251</v>
      </c>
    </row>
    <row r="162" spans="1:5" ht="15">
      <c r="A162" s="2" t="s">
        <v>1253</v>
      </c>
      <c r="B162" s="65" t="s">
        <v>1337</v>
      </c>
      <c r="C162" t="s">
        <v>1251</v>
      </c>
      <c r="D162" s="65" t="s">
        <v>1690</v>
      </c>
      <c r="E162" t="s">
        <v>1251</v>
      </c>
    </row>
    <row r="163" spans="1:5" ht="15">
      <c r="A163" s="2" t="s">
        <v>1253</v>
      </c>
      <c r="B163" s="65" t="s">
        <v>1139</v>
      </c>
      <c r="C163" t="s">
        <v>1251</v>
      </c>
      <c r="D163" s="65" t="s">
        <v>1540</v>
      </c>
      <c r="E163" t="s">
        <v>1251</v>
      </c>
    </row>
    <row r="164" spans="1:5" ht="15">
      <c r="A164" s="2" t="s">
        <v>1253</v>
      </c>
      <c r="B164" s="65" t="s">
        <v>1140</v>
      </c>
      <c r="C164" t="s">
        <v>1251</v>
      </c>
      <c r="D164" s="65" t="s">
        <v>1542</v>
      </c>
      <c r="E164" t="s">
        <v>1251</v>
      </c>
    </row>
    <row r="165" spans="1:5" ht="15">
      <c r="A165" s="2" t="s">
        <v>1253</v>
      </c>
      <c r="B165" s="65" t="s">
        <v>1141</v>
      </c>
      <c r="C165" t="s">
        <v>1251</v>
      </c>
      <c r="D165" s="65" t="s">
        <v>1544</v>
      </c>
      <c r="E165" t="s">
        <v>1251</v>
      </c>
    </row>
    <row r="166" spans="1:5" ht="15">
      <c r="A166" s="2" t="s">
        <v>1253</v>
      </c>
      <c r="B166" s="65" t="s">
        <v>1142</v>
      </c>
      <c r="C166" t="s">
        <v>1251</v>
      </c>
      <c r="D166" s="65" t="s">
        <v>1546</v>
      </c>
      <c r="E166" t="s">
        <v>1251</v>
      </c>
    </row>
    <row r="167" spans="1:5" ht="15">
      <c r="A167" s="2" t="s">
        <v>1253</v>
      </c>
      <c r="B167" s="65" t="s">
        <v>1134</v>
      </c>
      <c r="C167" t="s">
        <v>1251</v>
      </c>
      <c r="D167" s="65" t="s">
        <v>1530</v>
      </c>
      <c r="E167" t="s">
        <v>1251</v>
      </c>
    </row>
    <row r="168" spans="1:5" ht="15">
      <c r="A168" s="2" t="s">
        <v>1253</v>
      </c>
      <c r="B168" s="65" t="s">
        <v>1135</v>
      </c>
      <c r="C168" t="s">
        <v>1251</v>
      </c>
      <c r="D168" s="65" t="s">
        <v>1532</v>
      </c>
      <c r="E168" t="s">
        <v>1251</v>
      </c>
    </row>
    <row r="169" spans="1:5" ht="15">
      <c r="A169" s="2" t="s">
        <v>1253</v>
      </c>
      <c r="B169" s="65" t="s">
        <v>1136</v>
      </c>
      <c r="C169" t="s">
        <v>1251</v>
      </c>
      <c r="D169" s="65" t="s">
        <v>1534</v>
      </c>
      <c r="E169" t="s">
        <v>1251</v>
      </c>
    </row>
    <row r="170" spans="1:5" ht="15">
      <c r="A170" s="2" t="s">
        <v>1253</v>
      </c>
      <c r="B170" s="65" t="s">
        <v>1137</v>
      </c>
      <c r="C170" t="s">
        <v>1251</v>
      </c>
      <c r="D170" s="65" t="s">
        <v>1536</v>
      </c>
      <c r="E170" t="s">
        <v>1251</v>
      </c>
    </row>
    <row r="171" spans="1:5" ht="15">
      <c r="A171" s="2" t="s">
        <v>1253</v>
      </c>
      <c r="B171" s="65" t="s">
        <v>1338</v>
      </c>
      <c r="C171" t="s">
        <v>1251</v>
      </c>
      <c r="D171" s="65" t="s">
        <v>1538</v>
      </c>
      <c r="E171" t="s">
        <v>1251</v>
      </c>
    </row>
    <row r="172" spans="1:5" ht="15">
      <c r="A172" s="2" t="s">
        <v>1253</v>
      </c>
      <c r="B172" s="65" t="s">
        <v>1339</v>
      </c>
      <c r="C172" t="s">
        <v>1251</v>
      </c>
      <c r="D172" s="65" t="s">
        <v>1691</v>
      </c>
      <c r="E172" t="s">
        <v>1251</v>
      </c>
    </row>
    <row r="173" spans="1:5" ht="15">
      <c r="A173" s="2" t="s">
        <v>1253</v>
      </c>
      <c r="B173" s="65" t="s">
        <v>1340</v>
      </c>
      <c r="C173" t="s">
        <v>1251</v>
      </c>
      <c r="D173" s="65" t="s">
        <v>1692</v>
      </c>
      <c r="E173" t="s">
        <v>1251</v>
      </c>
    </row>
    <row r="174" spans="1:5" ht="15">
      <c r="A174" s="2" t="s">
        <v>1253</v>
      </c>
      <c r="B174" s="65" t="s">
        <v>1341</v>
      </c>
      <c r="C174" t="s">
        <v>1251</v>
      </c>
      <c r="D174" s="65" t="s">
        <v>1693</v>
      </c>
      <c r="E174" t="s">
        <v>1251</v>
      </c>
    </row>
    <row r="175" spans="1:5" ht="15">
      <c r="A175" s="2" t="s">
        <v>1253</v>
      </c>
      <c r="B175" s="65" t="s">
        <v>1259</v>
      </c>
      <c r="C175" t="s">
        <v>1251</v>
      </c>
      <c r="D175" s="65" t="s">
        <v>1694</v>
      </c>
      <c r="E175" t="s">
        <v>1251</v>
      </c>
    </row>
    <row r="176" spans="1:5" ht="15">
      <c r="A176" s="2" t="s">
        <v>1253</v>
      </c>
      <c r="B176" s="65" t="s">
        <v>1341</v>
      </c>
      <c r="C176" t="s">
        <v>1251</v>
      </c>
      <c r="D176" s="65" t="s">
        <v>1693</v>
      </c>
      <c r="E176" t="s">
        <v>1251</v>
      </c>
    </row>
    <row r="177" spans="1:5" ht="15">
      <c r="A177" s="2" t="s">
        <v>1253</v>
      </c>
      <c r="B177" s="65" t="s">
        <v>1260</v>
      </c>
      <c r="C177" t="s">
        <v>1251</v>
      </c>
      <c r="D177" s="65" t="s">
        <v>1695</v>
      </c>
      <c r="E177" t="s">
        <v>1251</v>
      </c>
    </row>
    <row r="178" spans="1:5" ht="15">
      <c r="A178" s="2" t="s">
        <v>1253</v>
      </c>
      <c r="B178" s="65" t="s">
        <v>1342</v>
      </c>
      <c r="C178" t="s">
        <v>1251</v>
      </c>
      <c r="D178" s="65" t="s">
        <v>1696</v>
      </c>
      <c r="E178" t="s">
        <v>1251</v>
      </c>
    </row>
    <row r="179" spans="1:5" ht="15">
      <c r="A179" s="2" t="s">
        <v>1253</v>
      </c>
      <c r="B179" s="65" t="s">
        <v>1261</v>
      </c>
      <c r="C179" t="s">
        <v>1251</v>
      </c>
      <c r="D179" s="65" t="s">
        <v>1697</v>
      </c>
      <c r="E179" t="s">
        <v>1251</v>
      </c>
    </row>
    <row r="180" spans="1:5" ht="15">
      <c r="A180" s="2" t="s">
        <v>1253</v>
      </c>
      <c r="B180" s="65" t="s">
        <v>1262</v>
      </c>
      <c r="C180" t="s">
        <v>1251</v>
      </c>
      <c r="D180" s="65" t="s">
        <v>1698</v>
      </c>
      <c r="E180" t="s">
        <v>1251</v>
      </c>
    </row>
    <row r="181" spans="1:5" ht="15">
      <c r="A181" s="2" t="s">
        <v>1253</v>
      </c>
      <c r="B181" s="65" t="s">
        <v>1343</v>
      </c>
      <c r="C181" t="s">
        <v>1251</v>
      </c>
      <c r="D181" s="65" t="s">
        <v>1699</v>
      </c>
      <c r="E181" t="s">
        <v>1251</v>
      </c>
    </row>
    <row r="182" spans="1:5" ht="15">
      <c r="A182" s="2" t="s">
        <v>1253</v>
      </c>
      <c r="B182" s="65" t="s">
        <v>1344</v>
      </c>
      <c r="C182" t="s">
        <v>1251</v>
      </c>
      <c r="D182" s="65" t="s">
        <v>1700</v>
      </c>
      <c r="E182" t="s">
        <v>1251</v>
      </c>
    </row>
    <row r="183" spans="1:5" ht="15">
      <c r="A183" s="2" t="s">
        <v>1253</v>
      </c>
      <c r="B183" s="65" t="s">
        <v>1345</v>
      </c>
      <c r="C183" t="s">
        <v>1251</v>
      </c>
      <c r="D183" s="65" t="s">
        <v>1701</v>
      </c>
      <c r="E183" t="s">
        <v>1251</v>
      </c>
    </row>
    <row r="184" spans="1:5" ht="15">
      <c r="A184" s="2" t="s">
        <v>1253</v>
      </c>
      <c r="B184" s="65" t="s">
        <v>1346</v>
      </c>
      <c r="C184" t="s">
        <v>1251</v>
      </c>
      <c r="D184" s="65" t="s">
        <v>1702</v>
      </c>
      <c r="E184" t="s">
        <v>1251</v>
      </c>
    </row>
    <row r="185" spans="1:5" ht="15">
      <c r="A185" s="2" t="s">
        <v>1253</v>
      </c>
      <c r="B185" s="65" t="s">
        <v>1347</v>
      </c>
      <c r="C185" t="s">
        <v>1251</v>
      </c>
      <c r="D185" s="65" t="s">
        <v>1703</v>
      </c>
      <c r="E185" t="s">
        <v>1251</v>
      </c>
    </row>
    <row r="186" spans="1:5" ht="15">
      <c r="A186" s="2" t="s">
        <v>1253</v>
      </c>
      <c r="B186" s="65" t="s">
        <v>1348</v>
      </c>
      <c r="C186" t="s">
        <v>1251</v>
      </c>
      <c r="D186" s="65" t="s">
        <v>1704</v>
      </c>
      <c r="E186" t="s">
        <v>1251</v>
      </c>
    </row>
    <row r="187" spans="1:5" ht="15">
      <c r="A187" s="2" t="s">
        <v>1253</v>
      </c>
      <c r="B187" s="65" t="s">
        <v>1349</v>
      </c>
      <c r="C187" t="s">
        <v>1251</v>
      </c>
      <c r="D187" s="65" t="s">
        <v>1705</v>
      </c>
      <c r="E187" t="s">
        <v>1251</v>
      </c>
    </row>
    <row r="188" spans="1:5" ht="15">
      <c r="A188" s="2" t="s">
        <v>1253</v>
      </c>
      <c r="B188" s="65" t="s">
        <v>1350</v>
      </c>
      <c r="C188" t="s">
        <v>1251</v>
      </c>
      <c r="D188" s="65" t="s">
        <v>1706</v>
      </c>
      <c r="E188" t="s">
        <v>1251</v>
      </c>
    </row>
    <row r="189" spans="1:5" ht="15">
      <c r="A189" s="2" t="s">
        <v>1253</v>
      </c>
      <c r="B189" s="65" t="s">
        <v>1351</v>
      </c>
      <c r="C189" t="s">
        <v>1251</v>
      </c>
      <c r="D189" s="65" t="s">
        <v>1707</v>
      </c>
      <c r="E189" t="s">
        <v>1251</v>
      </c>
    </row>
    <row r="190" spans="1:5" ht="15">
      <c r="A190" s="2" t="s">
        <v>1253</v>
      </c>
      <c r="B190" s="65" t="s">
        <v>1352</v>
      </c>
      <c r="C190" t="s">
        <v>1251</v>
      </c>
      <c r="D190" s="65" t="s">
        <v>1708</v>
      </c>
      <c r="E190" t="s">
        <v>1251</v>
      </c>
    </row>
    <row r="191" spans="1:5" ht="15">
      <c r="A191" s="2" t="s">
        <v>1253</v>
      </c>
      <c r="B191" s="65" t="s">
        <v>1353</v>
      </c>
      <c r="C191" t="s">
        <v>1251</v>
      </c>
      <c r="D191" s="65" t="s">
        <v>1709</v>
      </c>
      <c r="E191" t="s">
        <v>1251</v>
      </c>
    </row>
    <row r="192" spans="1:5" ht="15">
      <c r="A192" s="2" t="s">
        <v>1253</v>
      </c>
      <c r="B192" s="65" t="s">
        <v>1263</v>
      </c>
      <c r="C192" t="s">
        <v>1251</v>
      </c>
      <c r="D192" s="65" t="s">
        <v>1710</v>
      </c>
      <c r="E192" t="s">
        <v>1251</v>
      </c>
    </row>
    <row r="193" spans="1:5" ht="15">
      <c r="A193" s="2" t="s">
        <v>1253</v>
      </c>
      <c r="B193" s="65" t="s">
        <v>1264</v>
      </c>
      <c r="C193" t="s">
        <v>1251</v>
      </c>
      <c r="D193" s="65" t="s">
        <v>1711</v>
      </c>
      <c r="E193" t="s">
        <v>1251</v>
      </c>
    </row>
    <row r="194" spans="1:5" ht="15">
      <c r="A194" s="2" t="s">
        <v>1253</v>
      </c>
      <c r="B194" s="65" t="s">
        <v>1265</v>
      </c>
      <c r="C194" t="s">
        <v>1251</v>
      </c>
      <c r="D194" s="65" t="s">
        <v>1712</v>
      </c>
      <c r="E194" t="s">
        <v>1251</v>
      </c>
    </row>
    <row r="195" spans="1:5" ht="15">
      <c r="A195" s="2" t="s">
        <v>1253</v>
      </c>
      <c r="B195" s="65" t="s">
        <v>1266</v>
      </c>
      <c r="C195" t="s">
        <v>1251</v>
      </c>
      <c r="D195" s="65" t="s">
        <v>1713</v>
      </c>
      <c r="E195" t="s">
        <v>1251</v>
      </c>
    </row>
    <row r="196" spans="1:5" ht="15">
      <c r="A196" s="2" t="s">
        <v>1253</v>
      </c>
      <c r="B196" s="65" t="s">
        <v>1267</v>
      </c>
      <c r="C196" t="s">
        <v>1251</v>
      </c>
      <c r="D196" s="65" t="s">
        <v>1714</v>
      </c>
      <c r="E196" t="s">
        <v>1251</v>
      </c>
    </row>
    <row r="197" spans="1:5" ht="15">
      <c r="A197" s="2" t="s">
        <v>1253</v>
      </c>
      <c r="B197" s="65" t="s">
        <v>1268</v>
      </c>
      <c r="C197" t="s">
        <v>1251</v>
      </c>
      <c r="D197" s="65" t="s">
        <v>1715</v>
      </c>
      <c r="E197" t="s">
        <v>1251</v>
      </c>
    </row>
    <row r="198" spans="1:5" ht="15">
      <c r="A198" s="2" t="s">
        <v>1253</v>
      </c>
      <c r="B198" s="65" t="s">
        <v>1269</v>
      </c>
      <c r="C198" t="s">
        <v>1251</v>
      </c>
      <c r="D198" s="65" t="s">
        <v>1716</v>
      </c>
      <c r="E198" t="s">
        <v>1251</v>
      </c>
    </row>
    <row r="199" spans="1:5" ht="15">
      <c r="A199" s="2" t="s">
        <v>1253</v>
      </c>
      <c r="B199" s="65" t="s">
        <v>1270</v>
      </c>
      <c r="C199" t="s">
        <v>1251</v>
      </c>
      <c r="D199" s="65" t="s">
        <v>1717</v>
      </c>
      <c r="E199" t="s">
        <v>1251</v>
      </c>
    </row>
    <row r="200" spans="1:5" ht="15">
      <c r="A200" s="2" t="s">
        <v>1253</v>
      </c>
      <c r="B200" s="65" t="s">
        <v>1271</v>
      </c>
      <c r="C200" t="s">
        <v>1251</v>
      </c>
      <c r="D200" s="65" t="s">
        <v>1718</v>
      </c>
      <c r="E200" t="s">
        <v>1251</v>
      </c>
    </row>
    <row r="201" spans="1:5" ht="15">
      <c r="A201" s="2" t="s">
        <v>1253</v>
      </c>
      <c r="B201" s="65" t="s">
        <v>1272</v>
      </c>
      <c r="C201" t="s">
        <v>1251</v>
      </c>
      <c r="D201" s="65" t="s">
        <v>1719</v>
      </c>
      <c r="E201" t="s">
        <v>1251</v>
      </c>
    </row>
    <row r="202" spans="1:5" ht="15">
      <c r="A202" s="2" t="s">
        <v>1253</v>
      </c>
      <c r="B202" s="65" t="s">
        <v>1273</v>
      </c>
      <c r="C202" t="s">
        <v>1251</v>
      </c>
      <c r="D202" s="65" t="s">
        <v>1720</v>
      </c>
      <c r="E202" t="s">
        <v>1251</v>
      </c>
    </row>
    <row r="203" spans="1:5" ht="15">
      <c r="A203" s="2" t="s">
        <v>1253</v>
      </c>
      <c r="B203" s="65" t="s">
        <v>1274</v>
      </c>
      <c r="C203" t="s">
        <v>1251</v>
      </c>
      <c r="D203" s="65" t="s">
        <v>1121</v>
      </c>
      <c r="E203" t="s">
        <v>1251</v>
      </c>
    </row>
    <row r="204" spans="1:5" ht="15">
      <c r="A204" s="2" t="s">
        <v>1288</v>
      </c>
      <c r="B204" s="70" t="s">
        <v>1275</v>
      </c>
      <c r="C204" t="s">
        <v>1251</v>
      </c>
      <c r="D204" s="65" t="s">
        <v>1721</v>
      </c>
      <c r="E204" t="s">
        <v>1251</v>
      </c>
    </row>
    <row r="205" spans="1:5" ht="15">
      <c r="A205" s="2" t="s">
        <v>1288</v>
      </c>
      <c r="B205" s="70" t="s">
        <v>1276</v>
      </c>
      <c r="C205" t="s">
        <v>1251</v>
      </c>
      <c r="D205" s="65" t="s">
        <v>1722</v>
      </c>
      <c r="E205" t="s">
        <v>1251</v>
      </c>
    </row>
    <row r="206" spans="1:5" ht="15">
      <c r="A206" s="2" t="s">
        <v>1288</v>
      </c>
      <c r="B206" s="70" t="s">
        <v>1277</v>
      </c>
      <c r="C206" t="s">
        <v>1251</v>
      </c>
      <c r="D206" s="65" t="s">
        <v>1723</v>
      </c>
      <c r="E206" t="s">
        <v>1251</v>
      </c>
    </row>
    <row r="207" spans="1:5" ht="15">
      <c r="A207" s="2" t="s">
        <v>1288</v>
      </c>
      <c r="B207" s="70" t="s">
        <v>1278</v>
      </c>
      <c r="C207" t="s">
        <v>1251</v>
      </c>
      <c r="D207" s="65" t="s">
        <v>1724</v>
      </c>
      <c r="E207" t="s">
        <v>1251</v>
      </c>
    </row>
    <row r="208" spans="1:5" ht="15">
      <c r="A208" s="2" t="s">
        <v>1288</v>
      </c>
      <c r="B208" s="70" t="s">
        <v>1279</v>
      </c>
      <c r="C208" t="s">
        <v>1251</v>
      </c>
      <c r="D208" s="65" t="s">
        <v>1725</v>
      </c>
      <c r="E208" t="s">
        <v>1251</v>
      </c>
    </row>
    <row r="209" spans="1:5" ht="15">
      <c r="A209" s="2" t="s">
        <v>1288</v>
      </c>
      <c r="B209" s="70" t="s">
        <v>1280</v>
      </c>
      <c r="C209" t="s">
        <v>1251</v>
      </c>
      <c r="D209" s="65" t="s">
        <v>1726</v>
      </c>
      <c r="E209" t="s">
        <v>1251</v>
      </c>
    </row>
    <row r="210" spans="1:5" ht="15">
      <c r="A210" s="2" t="s">
        <v>1288</v>
      </c>
      <c r="B210" s="70" t="s">
        <v>1281</v>
      </c>
      <c r="C210" t="s">
        <v>1251</v>
      </c>
      <c r="D210" s="65" t="s">
        <v>1727</v>
      </c>
      <c r="E210" t="s">
        <v>1251</v>
      </c>
    </row>
    <row r="211" spans="1:5" ht="15">
      <c r="A211" s="2" t="s">
        <v>1288</v>
      </c>
      <c r="B211" s="70" t="s">
        <v>1282</v>
      </c>
      <c r="C211" t="s">
        <v>1251</v>
      </c>
      <c r="D211" s="65" t="s">
        <v>1728</v>
      </c>
      <c r="E211" t="s">
        <v>1251</v>
      </c>
    </row>
    <row r="212" spans="1:5" ht="15">
      <c r="A212" s="2" t="s">
        <v>1288</v>
      </c>
      <c r="B212" s="70" t="s">
        <v>1283</v>
      </c>
      <c r="C212" t="s">
        <v>1251</v>
      </c>
      <c r="D212" s="65" t="s">
        <v>1729</v>
      </c>
      <c r="E212" t="s">
        <v>1251</v>
      </c>
    </row>
    <row r="213" spans="1:5" ht="15">
      <c r="A213" s="2" t="s">
        <v>1288</v>
      </c>
      <c r="B213" s="70" t="s">
        <v>1284</v>
      </c>
      <c r="C213" t="s">
        <v>1251</v>
      </c>
      <c r="D213" s="65" t="s">
        <v>1730</v>
      </c>
      <c r="E213" t="s">
        <v>1251</v>
      </c>
    </row>
    <row r="214" spans="1:5" ht="15">
      <c r="A214" s="2" t="s">
        <v>1288</v>
      </c>
      <c r="B214" s="70" t="s">
        <v>1285</v>
      </c>
      <c r="C214" t="s">
        <v>1251</v>
      </c>
      <c r="D214" s="65" t="s">
        <v>1731</v>
      </c>
      <c r="E214" t="s">
        <v>1251</v>
      </c>
    </row>
    <row r="215" spans="1:5" ht="15">
      <c r="A215" s="2" t="s">
        <v>1288</v>
      </c>
      <c r="B215" s="70" t="s">
        <v>1286</v>
      </c>
      <c r="C215" t="s">
        <v>1251</v>
      </c>
      <c r="D215" s="65" t="s">
        <v>1732</v>
      </c>
      <c r="E215" t="s">
        <v>1251</v>
      </c>
    </row>
    <row r="216" spans="1:5" ht="15">
      <c r="A216" s="2" t="s">
        <v>1288</v>
      </c>
      <c r="B216" s="70" t="s">
        <v>1268</v>
      </c>
      <c r="C216" t="s">
        <v>1251</v>
      </c>
      <c r="D216" s="65" t="s">
        <v>1715</v>
      </c>
      <c r="E216" t="s">
        <v>1251</v>
      </c>
    </row>
    <row r="217" spans="1:5" ht="15">
      <c r="A217" s="2" t="s">
        <v>1288</v>
      </c>
      <c r="B217" s="70" t="s">
        <v>1287</v>
      </c>
      <c r="C217" t="s">
        <v>1251</v>
      </c>
      <c r="D217" s="65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6" customWidth="1"/>
    <col min="2" max="4" width="42.33203125" style="136" customWidth="1"/>
    <col min="5" max="16384" width="10.83203125" style="136"/>
  </cols>
  <sheetData>
    <row r="1" spans="1:5" s="134" customFormat="1">
      <c r="A1" s="133" t="s">
        <v>1737</v>
      </c>
      <c r="B1" s="133" t="s">
        <v>1738</v>
      </c>
      <c r="C1" s="133" t="s">
        <v>1739</v>
      </c>
      <c r="D1" s="133" t="s">
        <v>57</v>
      </c>
      <c r="E1" s="133" t="s">
        <v>1289</v>
      </c>
    </row>
    <row r="2" spans="1:5" ht="14">
      <c r="A2" s="135" t="s">
        <v>1740</v>
      </c>
      <c r="B2" s="136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6" t="str">
        <f>"acfr:"&amp;A2</f>
        <v>acfr:ProprietaryFundsRevenuesExpensesAbstract</v>
      </c>
      <c r="D2" s="136" t="s">
        <v>1741</v>
      </c>
      <c r="E2" s="135" t="s">
        <v>1742</v>
      </c>
    </row>
    <row r="3" spans="1:5" ht="14">
      <c r="A3" s="135" t="s">
        <v>1743</v>
      </c>
      <c r="B3" s="136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6" t="str">
        <f t="shared" ref="C3:C85" si="0">"acfr:"&amp;A3</f>
        <v>acfr:ProprietaryFundsRevenuesExpensesTable</v>
      </c>
      <c r="D3" s="136" t="s">
        <v>1741</v>
      </c>
      <c r="E3" s="135" t="s">
        <v>1744</v>
      </c>
    </row>
    <row r="4" spans="1:5" ht="14">
      <c r="A4" s="135" t="s">
        <v>1745</v>
      </c>
      <c r="B4" s="136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6" t="str">
        <f t="shared" si="0"/>
        <v>acfr:TypeOfActivitiesProprietaryFundsAxis</v>
      </c>
      <c r="D4" s="136" t="s">
        <v>1741</v>
      </c>
      <c r="E4" s="135" t="s">
        <v>1746</v>
      </c>
    </row>
    <row r="5" spans="1:5" ht="14">
      <c r="A5" s="135" t="s">
        <v>1747</v>
      </c>
      <c r="B5" s="136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6" t="str">
        <f t="shared" si="0"/>
        <v>acfr:ProprietaryFundsMember</v>
      </c>
      <c r="D5" s="136" t="s">
        <v>1741</v>
      </c>
      <c r="E5" s="135" t="s">
        <v>1748</v>
      </c>
    </row>
    <row r="6" spans="1:5" ht="14">
      <c r="A6" s="135" t="s">
        <v>1749</v>
      </c>
      <c r="B6" s="136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6" t="str">
        <f t="shared" si="0"/>
        <v>acfr:BusinessTypeActivitiesEnterpriseFundsMember</v>
      </c>
      <c r="D6" s="136" t="s">
        <v>1741</v>
      </c>
      <c r="E6" s="135" t="s">
        <v>1750</v>
      </c>
    </row>
    <row r="7" spans="1:5" ht="14">
      <c r="A7" s="135" t="s">
        <v>1751</v>
      </c>
      <c r="B7" s="136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6" t="str">
        <f t="shared" si="0"/>
        <v>acfr:InternalServiceFundsMember</v>
      </c>
      <c r="D7" s="136" t="s">
        <v>1741</v>
      </c>
      <c r="E7" s="135" t="s">
        <v>1752</v>
      </c>
    </row>
    <row r="8" spans="1:5" ht="14">
      <c r="A8" s="135" t="s">
        <v>1753</v>
      </c>
      <c r="B8" s="136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6" t="str">
        <f t="shared" si="0"/>
        <v>acfr:ProprietaryFundsRevenuesExpensesLineItems</v>
      </c>
      <c r="D8" s="136" t="s">
        <v>1741</v>
      </c>
      <c r="E8" s="135" t="s">
        <v>1754</v>
      </c>
    </row>
    <row r="9" spans="1:5" ht="14">
      <c r="A9" s="135" t="s">
        <v>1755</v>
      </c>
      <c r="B9" s="136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6" t="str">
        <f t="shared" si="0"/>
        <v>acfr:OperatingRevenuesAbstract</v>
      </c>
      <c r="D9" s="136" t="s">
        <v>1741</v>
      </c>
      <c r="E9" s="135" t="s">
        <v>1756</v>
      </c>
    </row>
    <row r="10" spans="1:5" ht="14">
      <c r="A10" s="135" t="s">
        <v>1757</v>
      </c>
      <c r="B10" s="136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6" t="str">
        <f t="shared" si="0"/>
        <v>acfr:ChargesForServicesFinesAndForfeituresAbstract</v>
      </c>
      <c r="D10" s="136" t="s">
        <v>1741</v>
      </c>
      <c r="E10" s="135" t="s">
        <v>1758</v>
      </c>
    </row>
    <row r="11" spans="1:5" ht="14">
      <c r="A11" s="135" t="s">
        <v>1759</v>
      </c>
      <c r="B11" s="136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6" t="str">
        <f t="shared" si="0"/>
        <v>acfr:OperatingExpensesAbstract</v>
      </c>
      <c r="D11" s="136" t="s">
        <v>1741</v>
      </c>
      <c r="E11" s="135" t="s">
        <v>1760</v>
      </c>
    </row>
    <row r="12" spans="1:5" ht="14">
      <c r="A12" s="135" t="s">
        <v>1761</v>
      </c>
      <c r="B12" s="136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6" t="str">
        <f t="shared" si="0"/>
        <v>acfr:HealthOperatingExpensesAbstract</v>
      </c>
      <c r="D12" s="136" t="s">
        <v>1741</v>
      </c>
      <c r="E12" s="135" t="s">
        <v>1762</v>
      </c>
    </row>
    <row r="13" spans="1:5" ht="14">
      <c r="A13" s="135" t="s">
        <v>1763</v>
      </c>
      <c r="B13" s="136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6" t="str">
        <f t="shared" si="0"/>
        <v>acfr:ExpensesForLotteryActivitiesAbstract</v>
      </c>
      <c r="D13" s="136" t="s">
        <v>1741</v>
      </c>
      <c r="E13" s="135" t="s">
        <v>1764</v>
      </c>
    </row>
    <row r="14" spans="1:5" ht="14">
      <c r="A14" s="135" t="s">
        <v>1765</v>
      </c>
      <c r="B14" s="136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6" t="str">
        <f t="shared" si="0"/>
        <v>acfr:ContributionsFromLocalUnitsAbstract</v>
      </c>
      <c r="D14" s="136" t="s">
        <v>1741</v>
      </c>
      <c r="E14" s="135" t="s">
        <v>1766</v>
      </c>
    </row>
    <row r="15" spans="1:5" ht="14">
      <c r="A15" s="135" t="s">
        <v>1767</v>
      </c>
      <c r="B15" s="136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6" t="str">
        <f t="shared" si="0"/>
        <v>acfr:RecreationAndCultureOperatingExpensesAbstract</v>
      </c>
      <c r="D15" s="136" t="s">
        <v>1741</v>
      </c>
      <c r="E15" s="135" t="s">
        <v>1768</v>
      </c>
    </row>
    <row r="16" spans="1:5" ht="14">
      <c r="A16" s="135" t="s">
        <v>1769</v>
      </c>
      <c r="B16" s="136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6" t="str">
        <f t="shared" si="0"/>
        <v>acfr:IntergovernmentalRevenueAbstract</v>
      </c>
      <c r="D16" s="136" t="s">
        <v>1741</v>
      </c>
      <c r="E16" s="135" t="s">
        <v>1770</v>
      </c>
    </row>
    <row r="17" spans="1:5" ht="14">
      <c r="A17" s="135" t="s">
        <v>1771</v>
      </c>
      <c r="B17" s="136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6" t="str">
        <f t="shared" si="0"/>
        <v>acfr:NonoperatingExpensesAbstract</v>
      </c>
      <c r="D17" s="136" t="s">
        <v>1741</v>
      </c>
      <c r="E17" s="135" t="s">
        <v>1772</v>
      </c>
    </row>
    <row r="18" spans="1:5" ht="14">
      <c r="A18" s="135" t="s">
        <v>1773</v>
      </c>
      <c r="B18" s="136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6" t="str">
        <f t="shared" si="0"/>
        <v>acfr:InvestmentIncomeAbstract</v>
      </c>
      <c r="D18" s="136" t="s">
        <v>1741</v>
      </c>
      <c r="E18" s="135" t="s">
        <v>1774</v>
      </c>
    </row>
    <row r="19" spans="1:5" ht="14">
      <c r="A19" s="135" t="s">
        <v>1775</v>
      </c>
      <c r="B19" s="136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6" t="str">
        <f t="shared" si="0"/>
        <v>acfr:NonoperatingRevenuesExpensesAbstract</v>
      </c>
      <c r="D19" s="136" t="s">
        <v>1741</v>
      </c>
      <c r="E19" s="135" t="s">
        <v>1776</v>
      </c>
    </row>
    <row r="20" spans="1:5" ht="14">
      <c r="A20" s="135" t="s">
        <v>1777</v>
      </c>
      <c r="B20" s="136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6" t="str">
        <f t="shared" si="0"/>
        <v>acfr:GrantsContributionsAndDonationsAbstract</v>
      </c>
      <c r="D20" s="136" t="s">
        <v>1741</v>
      </c>
      <c r="E20" s="135" t="s">
        <v>1778</v>
      </c>
    </row>
    <row r="21" spans="1:5" ht="14">
      <c r="A21" s="135" t="s">
        <v>1779</v>
      </c>
      <c r="B21" s="136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6" t="str">
        <f t="shared" si="0"/>
        <v>acfr:OtherFinancingSourcesAbstract</v>
      </c>
      <c r="D21" s="136" t="s">
        <v>1741</v>
      </c>
      <c r="E21" s="135" t="s">
        <v>1780</v>
      </c>
    </row>
    <row r="22" spans="1:5" ht="14">
      <c r="A22" s="135" t="s">
        <v>1781</v>
      </c>
      <c r="B22" s="136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6" t="str">
        <f t="shared" si="0"/>
        <v>acfr:CapitalContributionsAndTransfersAbstract</v>
      </c>
      <c r="D22" s="136" t="s">
        <v>1741</v>
      </c>
      <c r="E22" s="135" t="s">
        <v>1782</v>
      </c>
    </row>
    <row r="23" spans="1:5" ht="14">
      <c r="A23" s="135" t="s">
        <v>1783</v>
      </c>
      <c r="B23" s="136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6" t="str">
        <f t="shared" si="0"/>
        <v>acfr:ContributionsAbstract</v>
      </c>
      <c r="D23" s="136" t="s">
        <v>1741</v>
      </c>
      <c r="E23" s="135" t="s">
        <v>1784</v>
      </c>
    </row>
    <row r="24" spans="1:5" ht="14">
      <c r="A24" s="135" t="s">
        <v>1785</v>
      </c>
      <c r="B24" s="136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6" t="str">
        <f t="shared" si="0"/>
        <v>acfr:NonoperatingRevenuesAbstract</v>
      </c>
      <c r="D24" s="136" t="s">
        <v>1741</v>
      </c>
      <c r="E24" s="135" t="s">
        <v>1786</v>
      </c>
    </row>
    <row r="25" spans="1:5" ht="14">
      <c r="A25" s="135" t="s">
        <v>1787</v>
      </c>
      <c r="B25" s="136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6" t="str">
        <f t="shared" si="0"/>
        <v>acfr:TransfersAbstract</v>
      </c>
      <c r="D25" s="136" t="s">
        <v>1741</v>
      </c>
      <c r="E25" s="135" t="s">
        <v>1788</v>
      </c>
    </row>
    <row r="26" spans="1:5" ht="14">
      <c r="A26" s="135" t="s">
        <v>1789</v>
      </c>
      <c r="B26" s="136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6" t="str">
        <f t="shared" si="0"/>
        <v>acfr:TaxAndTaxRelatedRevenuesAbstract</v>
      </c>
      <c r="D26" s="136" t="s">
        <v>1741</v>
      </c>
      <c r="E26" s="135" t="s">
        <v>1790</v>
      </c>
    </row>
    <row r="27" spans="1:5" ht="14">
      <c r="A27" s="135" t="s">
        <v>1791</v>
      </c>
      <c r="B27" s="136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6" t="str">
        <f t="shared" si="0"/>
        <v>acfr:InterestAndRentsRevenuesAbstract</v>
      </c>
      <c r="D27" s="136" t="s">
        <v>1741</v>
      </c>
      <c r="E27" s="135" t="s">
        <v>1792</v>
      </c>
    </row>
    <row r="28" spans="1:5" ht="14">
      <c r="A28" s="135" t="s">
        <v>1793</v>
      </c>
      <c r="B28" s="136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6" t="str">
        <f t="shared" si="0"/>
        <v>acfr:RevenueFromInterestAndDividendsAbstract</v>
      </c>
      <c r="D28" s="136" t="s">
        <v>1741</v>
      </c>
      <c r="E28" s="135" t="s">
        <v>1794</v>
      </c>
    </row>
    <row r="29" spans="1:5" ht="14">
      <c r="A29" s="135" t="s">
        <v>1795</v>
      </c>
      <c r="B29" s="136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6" t="str">
        <f t="shared" si="0"/>
        <v>acfr:PublicWorksOperatingExpensesAbstract</v>
      </c>
      <c r="D29" s="136" t="s">
        <v>1741</v>
      </c>
      <c r="E29" s="135" t="s">
        <v>1796</v>
      </c>
    </row>
    <row r="30" spans="1:5" ht="14">
      <c r="A30" s="135" t="s">
        <v>1797</v>
      </c>
      <c r="B30" s="136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6" t="str">
        <f t="shared" si="0"/>
        <v>acfr:ChargesForServicesAbstract</v>
      </c>
      <c r="D30" s="136" t="s">
        <v>1741</v>
      </c>
      <c r="E30" s="135" t="s">
        <v>1798</v>
      </c>
    </row>
    <row r="31" spans="1:5" ht="14">
      <c r="A31" s="135" t="s">
        <v>1799</v>
      </c>
      <c r="B31" s="136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6" t="str">
        <f t="shared" si="0"/>
        <v>acfr:ChargesForServicesCourtRelatedCharges</v>
      </c>
      <c r="D31" s="136" t="s">
        <v>1800</v>
      </c>
      <c r="E31" s="135" t="s">
        <v>1801</v>
      </c>
    </row>
    <row r="32" spans="1:5" ht="14">
      <c r="A32" s="135" t="s">
        <v>1802</v>
      </c>
      <c r="B32" s="136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6" t="str">
        <f t="shared" si="0"/>
        <v>acfr:ChargesForServicesFees</v>
      </c>
      <c r="D32" s="136" t="s">
        <v>1800</v>
      </c>
      <c r="E32" s="135" t="s">
        <v>1803</v>
      </c>
    </row>
    <row r="33" spans="1:5" ht="14">
      <c r="A33" s="135" t="s">
        <v>1804</v>
      </c>
      <c r="B33" s="136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6" t="str">
        <f t="shared" si="0"/>
        <v>acfr:ChargesForServicesCourtFilingFees</v>
      </c>
      <c r="D33" s="136" t="s">
        <v>1800</v>
      </c>
      <c r="E33" s="135" t="s">
        <v>1805</v>
      </c>
    </row>
    <row r="34" spans="1:5" ht="14">
      <c r="A34" s="135" t="s">
        <v>1806</v>
      </c>
      <c r="B34" s="136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6" t="str">
        <f t="shared" si="0"/>
        <v>acfr:ChargesForServicesJuryDemandFees</v>
      </c>
      <c r="D34" s="136" t="s">
        <v>1800</v>
      </c>
      <c r="E34" s="135" t="s">
        <v>1807</v>
      </c>
    </row>
    <row r="35" spans="1:5" ht="14">
      <c r="A35" s="135" t="s">
        <v>1808</v>
      </c>
      <c r="B35" s="136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6" t="str">
        <f t="shared" si="0"/>
        <v>acfr:ChargesForServicesWritOfGarnishmentRestitutionAttachmentOrExecution</v>
      </c>
      <c r="D35" s="136" t="s">
        <v>1800</v>
      </c>
      <c r="E35" s="135" t="s">
        <v>1809</v>
      </c>
    </row>
    <row r="36" spans="1:5" ht="14">
      <c r="A36" s="135" t="s">
        <v>1810</v>
      </c>
      <c r="B36" s="136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6" t="str">
        <f t="shared" si="0"/>
        <v>acfr:ChargesForServicesAttorneyFeeReimbursement</v>
      </c>
      <c r="D36" s="136" t="s">
        <v>1800</v>
      </c>
      <c r="E36" s="135" t="s">
        <v>1811</v>
      </c>
    </row>
    <row r="37" spans="1:5" ht="14">
      <c r="A37" s="135" t="s">
        <v>1812</v>
      </c>
      <c r="B37" s="136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6" t="str">
        <f t="shared" si="0"/>
        <v>acfr:ChargesForServicesGuardianAdLitemReimbursement</v>
      </c>
      <c r="D37" s="136" t="s">
        <v>1800</v>
      </c>
      <c r="E37" s="135" t="s">
        <v>1813</v>
      </c>
    </row>
    <row r="38" spans="1:5" ht="14">
      <c r="A38" s="135" t="s">
        <v>1814</v>
      </c>
      <c r="B38" s="136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6" t="str">
        <f t="shared" si="0"/>
        <v>acfr:ChargesForServicesProbationOversightFee</v>
      </c>
      <c r="D38" s="136" t="s">
        <v>1800</v>
      </c>
      <c r="E38" s="135" t="s">
        <v>1815</v>
      </c>
    </row>
    <row r="39" spans="1:5" ht="14">
      <c r="A39" s="135" t="s">
        <v>1816</v>
      </c>
      <c r="B39" s="136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6" t="str">
        <f t="shared" si="0"/>
        <v>acfr:ChargesForServicesEstateInventoryFee</v>
      </c>
      <c r="D39" s="136" t="s">
        <v>1800</v>
      </c>
      <c r="E39" s="135" t="s">
        <v>1817</v>
      </c>
    </row>
    <row r="40" spans="1:5" ht="14">
      <c r="A40" s="135" t="s">
        <v>1818</v>
      </c>
      <c r="B40" s="136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6" t="str">
        <f t="shared" si="0"/>
        <v>acfr:ChargesForServicesFriendOfTheCourtStatutoryHandlingFee</v>
      </c>
      <c r="D40" s="136" t="s">
        <v>1800</v>
      </c>
      <c r="E40" s="135" t="s">
        <v>1819</v>
      </c>
    </row>
    <row r="41" spans="1:5" ht="14">
      <c r="A41" s="135" t="s">
        <v>1820</v>
      </c>
      <c r="B41" s="136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6" t="str">
        <f t="shared" si="0"/>
        <v>acfr:ChargesForServicesFriendOfTheCourtServiceFee</v>
      </c>
      <c r="D41" s="136" t="s">
        <v>1800</v>
      </c>
      <c r="E41" s="135" t="s">
        <v>1821</v>
      </c>
    </row>
    <row r="42" spans="1:5" ht="14">
      <c r="A42" s="135" t="s">
        <v>1822</v>
      </c>
      <c r="B42" s="136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6" t="str">
        <f t="shared" si="0"/>
        <v>acfr:ChargesForServicesMiscellaneousCourtCostsAndFees</v>
      </c>
      <c r="D42" s="136" t="s">
        <v>1800</v>
      </c>
      <c r="E42" s="135" t="s">
        <v>1823</v>
      </c>
    </row>
    <row r="43" spans="1:5" ht="14">
      <c r="A43" s="135" t="s">
        <v>1824</v>
      </c>
      <c r="B43" s="136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6" t="str">
        <f t="shared" si="0"/>
        <v>acfr:ChargesForServicesServicesRendered</v>
      </c>
      <c r="D43" s="136" t="s">
        <v>1800</v>
      </c>
      <c r="E43" s="135" t="s">
        <v>1825</v>
      </c>
    </row>
    <row r="44" spans="1:5" ht="14">
      <c r="A44" s="135" t="s">
        <v>1826</v>
      </c>
      <c r="B44" s="136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6" t="str">
        <f t="shared" si="0"/>
        <v>acfr:ChargesForServicesBuildingInspectionFees</v>
      </c>
      <c r="D44" s="136" t="s">
        <v>1800</v>
      </c>
      <c r="E44" s="135" t="s">
        <v>1827</v>
      </c>
    </row>
    <row r="45" spans="1:5" ht="14">
      <c r="A45" s="135" t="s">
        <v>1828</v>
      </c>
      <c r="B45" s="136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6" t="str">
        <f t="shared" si="0"/>
        <v>acfr:ChargesForServicesAmbulanceTransportFees</v>
      </c>
      <c r="D45" s="136" t="s">
        <v>1800</v>
      </c>
      <c r="E45" s="135" t="s">
        <v>1829</v>
      </c>
    </row>
    <row r="46" spans="1:5" ht="14">
      <c r="A46" s="135" t="s">
        <v>1830</v>
      </c>
      <c r="B46" s="136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6" t="str">
        <f t="shared" si="0"/>
        <v>acfr:ChargesForServicesTitleSearchFee</v>
      </c>
      <c r="D46" s="136" t="s">
        <v>1800</v>
      </c>
      <c r="E46" s="135" t="s">
        <v>1831</v>
      </c>
    </row>
    <row r="47" spans="1:5" ht="14">
      <c r="A47" s="135" t="s">
        <v>1832</v>
      </c>
      <c r="B47" s="136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6" t="str">
        <f t="shared" si="0"/>
        <v>acfr:ChargesForServicesPreForfeitureMailingNoticeCost</v>
      </c>
      <c r="D47" s="136" t="s">
        <v>1800</v>
      </c>
      <c r="E47" s="135" t="s">
        <v>1833</v>
      </c>
    </row>
    <row r="48" spans="1:5" ht="14">
      <c r="A48" s="135" t="s">
        <v>1834</v>
      </c>
      <c r="B48" s="136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6" t="str">
        <f t="shared" si="0"/>
        <v>acfr:ChargesForServicesSales</v>
      </c>
      <c r="D48" s="136" t="s">
        <v>1800</v>
      </c>
      <c r="E48" s="135" t="s">
        <v>1835</v>
      </c>
    </row>
    <row r="49" spans="1:5" ht="14">
      <c r="A49" s="135" t="s">
        <v>1836</v>
      </c>
      <c r="B49" s="136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6" t="str">
        <f t="shared" si="0"/>
        <v>acfr:ChargesForServicesUseAndAdmissionFees</v>
      </c>
      <c r="D49" s="136" t="s">
        <v>1800</v>
      </c>
      <c r="E49" s="135" t="s">
        <v>1837</v>
      </c>
    </row>
    <row r="50" spans="1:5" ht="14">
      <c r="A50" s="135" t="s">
        <v>1838</v>
      </c>
      <c r="B50" s="136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6" t="str">
        <f t="shared" si="0"/>
        <v>acfr:ChargesForServicesRevenueFromParkingFacilities</v>
      </c>
      <c r="D50" s="136" t="s">
        <v>1800</v>
      </c>
      <c r="E50" s="135" t="s">
        <v>1839</v>
      </c>
    </row>
    <row r="51" spans="1:5" ht="14">
      <c r="A51" s="135" t="s">
        <v>1840</v>
      </c>
      <c r="B51" s="136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6" t="str">
        <f t="shared" si="0"/>
        <v>acfr:ChargesForServices</v>
      </c>
      <c r="D51" s="136" t="s">
        <v>1800</v>
      </c>
      <c r="E51" s="135" t="s">
        <v>1841</v>
      </c>
    </row>
    <row r="52" spans="1:5" ht="14">
      <c r="A52" s="135" t="s">
        <v>1842</v>
      </c>
      <c r="B52" s="136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6" t="str">
        <f t="shared" si="0"/>
        <v>acfr:ChargesForServicesTrafficViolations</v>
      </c>
      <c r="D52" s="136" t="s">
        <v>1800</v>
      </c>
      <c r="E52" s="135" t="s">
        <v>1134</v>
      </c>
    </row>
    <row r="53" spans="1:5" ht="14">
      <c r="A53" s="135" t="s">
        <v>1843</v>
      </c>
      <c r="B53" s="136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6" t="str">
        <f t="shared" si="0"/>
        <v>acfr:ChargesForServicesOrdinanceFinesAndCosts</v>
      </c>
      <c r="D53" s="136" t="s">
        <v>1800</v>
      </c>
      <c r="E53" s="135" t="s">
        <v>1135</v>
      </c>
    </row>
    <row r="54" spans="1:5" ht="14">
      <c r="A54" s="135" t="s">
        <v>1844</v>
      </c>
      <c r="B54" s="136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6" t="str">
        <f t="shared" si="0"/>
        <v>acfr:ChargesForServicesStatuteCosts</v>
      </c>
      <c r="D54" s="136" t="s">
        <v>1800</v>
      </c>
      <c r="E54" s="135" t="s">
        <v>1136</v>
      </c>
    </row>
    <row r="55" spans="1:5" ht="14">
      <c r="A55" s="135" t="s">
        <v>1845</v>
      </c>
      <c r="B55" s="136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6" t="str">
        <f t="shared" si="0"/>
        <v>acfr:ChargesForServicesBondForfeituresAndBondCosts</v>
      </c>
      <c r="D55" s="136" t="s">
        <v>1800</v>
      </c>
      <c r="E55" s="135" t="s">
        <v>1137</v>
      </c>
    </row>
    <row r="56" spans="1:5" ht="14">
      <c r="A56" s="135" t="s">
        <v>1846</v>
      </c>
      <c r="B56" s="136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6" t="str">
        <f t="shared" si="0"/>
        <v>acfr:RevenueFromFinesAndForfeituresAndPenalties</v>
      </c>
      <c r="D56" s="136" t="s">
        <v>1800</v>
      </c>
      <c r="E56" s="135" t="s">
        <v>1138</v>
      </c>
    </row>
    <row r="57" spans="1:5" ht="14">
      <c r="A57" s="135" t="s">
        <v>1847</v>
      </c>
      <c r="B57" s="136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6" t="str">
        <f t="shared" si="0"/>
        <v>acfr:ChargesForServicesLicensesAndPermitsRevenuesAbstract</v>
      </c>
      <c r="D57" s="136" t="s">
        <v>1800</v>
      </c>
      <c r="E57" s="135" t="s">
        <v>1848</v>
      </c>
    </row>
    <row r="58" spans="1:5" ht="14">
      <c r="A58" s="135" t="s">
        <v>1849</v>
      </c>
      <c r="B58" s="136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6" t="str">
        <f t="shared" si="0"/>
        <v>acfr:ChargesForServicesBusinessLicensesAndPermits</v>
      </c>
      <c r="D58" s="136" t="s">
        <v>1800</v>
      </c>
      <c r="E58" s="135" t="s">
        <v>1139</v>
      </c>
    </row>
    <row r="59" spans="1:5" ht="14">
      <c r="A59" s="135" t="s">
        <v>1850</v>
      </c>
      <c r="B59" s="136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6" t="str">
        <f t="shared" si="0"/>
        <v>acfr:ChargesForServicesCableTVFranchiseFees</v>
      </c>
      <c r="D59" s="136" t="s">
        <v>1800</v>
      </c>
      <c r="E59" s="135" t="s">
        <v>1140</v>
      </c>
    </row>
    <row r="60" spans="1:5" ht="14">
      <c r="A60" s="135" t="s">
        <v>1851</v>
      </c>
      <c r="B60" s="136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6" t="str">
        <f t="shared" si="0"/>
        <v>acfr:ChargesForServicesNonBusinessLicensesAndPermits</v>
      </c>
      <c r="D60" s="136" t="s">
        <v>1800</v>
      </c>
      <c r="E60" s="135" t="s">
        <v>1141</v>
      </c>
    </row>
    <row r="61" spans="1:5" ht="14">
      <c r="A61" s="135" t="s">
        <v>1852</v>
      </c>
      <c r="B61" s="136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6" t="str">
        <f t="shared" si="0"/>
        <v>acfr:ChargesForServicesLicensesAndPermitsAndFranchiseFees</v>
      </c>
      <c r="D61" s="136" t="s">
        <v>1800</v>
      </c>
      <c r="E61" s="135" t="s">
        <v>1142</v>
      </c>
    </row>
    <row r="62" spans="1:5" ht="14">
      <c r="A62" s="135" t="s">
        <v>1853</v>
      </c>
      <c r="B62" s="136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6" t="str">
        <f t="shared" si="0"/>
        <v>acfr:RevenueFromTuitionAndFees</v>
      </c>
      <c r="D62" s="136" t="s">
        <v>1800</v>
      </c>
      <c r="E62" s="135" t="s">
        <v>1854</v>
      </c>
    </row>
    <row r="63" spans="1:5" ht="14">
      <c r="A63" s="135" t="s">
        <v>1855</v>
      </c>
      <c r="B63" s="136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6" t="str">
        <f t="shared" si="0"/>
        <v>acfr:TaxCollectionFeesForTaxFund</v>
      </c>
      <c r="D63" s="136" t="s">
        <v>1800</v>
      </c>
      <c r="E63" s="135" t="s">
        <v>1856</v>
      </c>
    </row>
    <row r="64" spans="1:5" ht="14">
      <c r="A64" s="135" t="s">
        <v>1857</v>
      </c>
      <c r="B64" s="136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6" t="str">
        <f t="shared" si="0"/>
        <v>acfr:InterestAndPenaltiesForTaxFund</v>
      </c>
      <c r="D64" s="136" t="s">
        <v>1800</v>
      </c>
      <c r="E64" s="135" t="s">
        <v>1858</v>
      </c>
    </row>
    <row r="65" spans="1:5" ht="14">
      <c r="A65" s="135" t="s">
        <v>1859</v>
      </c>
      <c r="B65" s="136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6" t="str">
        <f t="shared" si="0"/>
        <v>acfr:RevenueFromTuitionAndFeesNetOfAllowances</v>
      </c>
      <c r="D65" s="136" t="s">
        <v>1800</v>
      </c>
      <c r="E65" s="135" t="s">
        <v>1860</v>
      </c>
    </row>
    <row r="66" spans="1:5" ht="14">
      <c r="A66" s="135" t="s">
        <v>1861</v>
      </c>
      <c r="B66" s="136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6" t="str">
        <f t="shared" si="0"/>
        <v>acfr:ScholarshipAllowances</v>
      </c>
      <c r="D66" s="136" t="s">
        <v>1800</v>
      </c>
      <c r="E66" s="135" t="s">
        <v>1862</v>
      </c>
    </row>
    <row r="67" spans="1:5" ht="14">
      <c r="A67" s="135" t="s">
        <v>1863</v>
      </c>
      <c r="B67" s="136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6" t="str">
        <f t="shared" si="0"/>
        <v>acfr:TuitionAndFeesAllowances</v>
      </c>
      <c r="D67" s="136" t="s">
        <v>1800</v>
      </c>
      <c r="E67" s="135" t="s">
        <v>1864</v>
      </c>
    </row>
    <row r="68" spans="1:5" ht="14">
      <c r="A68" s="135" t="s">
        <v>1865</v>
      </c>
      <c r="B68" s="136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6" t="str">
        <f t="shared" si="0"/>
        <v>acfr:ChargesToOtherFunds</v>
      </c>
      <c r="D68" s="136" t="s">
        <v>1800</v>
      </c>
      <c r="E68" s="135" t="s">
        <v>1866</v>
      </c>
    </row>
    <row r="69" spans="1:5" ht="14">
      <c r="A69" s="135" t="s">
        <v>1867</v>
      </c>
      <c r="B69" s="136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6" t="str">
        <f t="shared" si="0"/>
        <v>acfr:RevenueFares</v>
      </c>
      <c r="D69" s="136" t="s">
        <v>1800</v>
      </c>
      <c r="E69" s="135" t="s">
        <v>1868</v>
      </c>
    </row>
    <row r="70" spans="1:5" ht="14">
      <c r="A70" s="135" t="s">
        <v>1869</v>
      </c>
      <c r="B70" s="136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6" t="str">
        <f t="shared" si="0"/>
        <v>acfr:RegulatedOperatingRevenueWasteWater</v>
      </c>
      <c r="D70" s="136" t="s">
        <v>1800</v>
      </c>
      <c r="E70" s="135" t="s">
        <v>1870</v>
      </c>
    </row>
    <row r="71" spans="1:5" ht="14">
      <c r="A71" s="135" t="s">
        <v>1871</v>
      </c>
      <c r="B71" s="136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6" t="str">
        <f t="shared" si="0"/>
        <v>acfr:RegulatedOperatingRevenueWater</v>
      </c>
      <c r="D71" s="136" t="s">
        <v>1800</v>
      </c>
      <c r="E71" s="135" t="s">
        <v>1872</v>
      </c>
    </row>
    <row r="72" spans="1:5" ht="14">
      <c r="A72" s="135" t="s">
        <v>1873</v>
      </c>
      <c r="B72" s="136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6" t="str">
        <f t="shared" si="0"/>
        <v>acfr:RevenuefromAuxiliaryEnterprises</v>
      </c>
      <c r="D72" s="136" t="s">
        <v>1800</v>
      </c>
      <c r="E72" s="135" t="s">
        <v>1874</v>
      </c>
    </row>
    <row r="73" spans="1:5" ht="14">
      <c r="A73" s="135" t="s">
        <v>1875</v>
      </c>
      <c r="B73" s="136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6" t="str">
        <f t="shared" si="0"/>
        <v>acfr:RevenueFromConnectionFees</v>
      </c>
      <c r="D73" s="136" t="s">
        <v>1800</v>
      </c>
      <c r="E73" s="135" t="s">
        <v>1876</v>
      </c>
    </row>
    <row r="74" spans="1:5" ht="14">
      <c r="A74" s="135" t="s">
        <v>1877</v>
      </c>
      <c r="B74" s="136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6" t="str">
        <f t="shared" si="0"/>
        <v>acfr:RevenueFromRents</v>
      </c>
      <c r="D74" s="136" t="s">
        <v>1800</v>
      </c>
      <c r="E74" s="135" t="s">
        <v>1878</v>
      </c>
    </row>
    <row r="75" spans="1:5" ht="14">
      <c r="A75" s="135" t="s">
        <v>1879</v>
      </c>
      <c r="B75" s="136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6" t="str">
        <f t="shared" si="0"/>
        <v>acfr:RevenueFromInstallationFees</v>
      </c>
      <c r="D75" s="136" t="s">
        <v>1800</v>
      </c>
      <c r="E75" s="135" t="s">
        <v>1880</v>
      </c>
    </row>
    <row r="76" spans="1:5" ht="14">
      <c r="A76" s="135" t="s">
        <v>1881</v>
      </c>
      <c r="B76" s="136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6" t="str">
        <f t="shared" si="0"/>
        <v>acfr:RevenueFromChargesForUtilities</v>
      </c>
      <c r="D76" s="136" t="s">
        <v>1800</v>
      </c>
      <c r="E76" s="135" t="s">
        <v>1882</v>
      </c>
    </row>
    <row r="77" spans="1:5" ht="14">
      <c r="A77" s="135" t="s">
        <v>1883</v>
      </c>
      <c r="B77" s="136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6" t="str">
        <f t="shared" si="0"/>
        <v>acfr:RevenueFromSaleOfFuel</v>
      </c>
      <c r="D77" s="136" t="s">
        <v>1800</v>
      </c>
      <c r="E77" s="135" t="s">
        <v>1884</v>
      </c>
    </row>
    <row r="78" spans="1:5" ht="14">
      <c r="A78" s="135" t="s">
        <v>1885</v>
      </c>
      <c r="B78" s="136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6" t="str">
        <f t="shared" si="0"/>
        <v>acfr:RevenueFromRefundsAndRebates</v>
      </c>
      <c r="D78" s="136" t="s">
        <v>1800</v>
      </c>
      <c r="E78" s="135" t="s">
        <v>1886</v>
      </c>
    </row>
    <row r="79" spans="1:5" ht="14">
      <c r="A79" s="135" t="s">
        <v>1887</v>
      </c>
      <c r="B79" s="136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6" t="str">
        <f t="shared" si="0"/>
        <v>acfr:RevenueFromReimbursements</v>
      </c>
      <c r="D79" s="136" t="s">
        <v>1800</v>
      </c>
      <c r="E79" s="135" t="s">
        <v>1888</v>
      </c>
    </row>
    <row r="80" spans="1:5" ht="14">
      <c r="A80" s="135" t="s">
        <v>1889</v>
      </c>
      <c r="B80" s="136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6" t="str">
        <f t="shared" si="0"/>
        <v>acfr:LotteryRevenuesAbstract</v>
      </c>
      <c r="D80" s="136" t="s">
        <v>1800</v>
      </c>
      <c r="E80" s="135" t="s">
        <v>1890</v>
      </c>
    </row>
    <row r="81" spans="1:5" ht="14">
      <c r="A81" s="135" t="s">
        <v>1891</v>
      </c>
      <c r="B81" s="136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6" t="str">
        <f t="shared" si="0"/>
        <v>acfr:RevenueFromLotteryTicketSales</v>
      </c>
      <c r="D81" s="136" t="s">
        <v>1800</v>
      </c>
      <c r="E81" s="135" t="s">
        <v>1892</v>
      </c>
    </row>
    <row r="82" spans="1:5" ht="14">
      <c r="A82" s="135" t="s">
        <v>1893</v>
      </c>
      <c r="B82" s="136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6" t="str">
        <f t="shared" si="0"/>
        <v>acfr:RevenueFromLotteryLicenseApplicationFees</v>
      </c>
      <c r="D82" s="136" t="s">
        <v>1800</v>
      </c>
      <c r="E82" s="135" t="s">
        <v>1894</v>
      </c>
    </row>
    <row r="83" spans="1:5" ht="14">
      <c r="A83" s="135" t="s">
        <v>1895</v>
      </c>
      <c r="B83" s="136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6" t="str">
        <f t="shared" si="0"/>
        <v>acfr:RevenueFromLotterySecurityProceeds</v>
      </c>
      <c r="D83" s="136" t="s">
        <v>1800</v>
      </c>
      <c r="E83" s="135" t="s">
        <v>1896</v>
      </c>
    </row>
    <row r="84" spans="1:5" ht="14">
      <c r="A84" s="135" t="s">
        <v>1897</v>
      </c>
      <c r="B84" s="136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6" t="str">
        <f t="shared" si="0"/>
        <v>acfr:ExpensesForLotteryLicenseApplicationFees</v>
      </c>
      <c r="D84" s="136" t="s">
        <v>1800</v>
      </c>
      <c r="E84" s="135" t="s">
        <v>1894</v>
      </c>
    </row>
    <row r="85" spans="1:5" ht="14">
      <c r="A85" s="135" t="s">
        <v>1898</v>
      </c>
      <c r="B85" s="136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6" t="str">
        <f t="shared" si="0"/>
        <v>acfr:OperatingContributionsAndPremiums</v>
      </c>
      <c r="D85" s="136" t="s">
        <v>1800</v>
      </c>
      <c r="E85" s="135" t="s">
        <v>1899</v>
      </c>
    </row>
    <row r="86" spans="1:5" ht="14">
      <c r="A86" s="135" t="s">
        <v>1900</v>
      </c>
      <c r="B86" s="136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6" t="str">
        <f t="shared" ref="C86:C149" si="1">"acfr:"&amp;A86</f>
        <v>acfr:OperatingGrants</v>
      </c>
      <c r="D86" s="136" t="s">
        <v>1800</v>
      </c>
      <c r="E86" s="135" t="s">
        <v>1901</v>
      </c>
    </row>
    <row r="87" spans="1:5" ht="14">
      <c r="A87" s="135" t="s">
        <v>1902</v>
      </c>
      <c r="B87" s="136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6" t="str">
        <f t="shared" si="1"/>
        <v>acfr:OtherOperatingRevenue</v>
      </c>
      <c r="D87" s="136" t="s">
        <v>1800</v>
      </c>
      <c r="E87" s="135" t="s">
        <v>1903</v>
      </c>
    </row>
    <row r="88" spans="1:5" ht="14">
      <c r="A88" s="135" t="s">
        <v>1904</v>
      </c>
      <c r="B88" s="136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6" t="str">
        <f t="shared" si="1"/>
        <v>acfr:RevenueOperating</v>
      </c>
      <c r="D88" s="136" t="s">
        <v>1800</v>
      </c>
      <c r="E88" s="135" t="s">
        <v>1905</v>
      </c>
    </row>
    <row r="89" spans="1:5" ht="14">
      <c r="A89" s="135" t="s">
        <v>1906</v>
      </c>
      <c r="B89" s="136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6" t="str">
        <f t="shared" si="1"/>
        <v>acfr:ExpensesForDepartmentOfPublicWorksDPW</v>
      </c>
      <c r="D89" s="136" t="s">
        <v>1907</v>
      </c>
      <c r="E89" s="135" t="s">
        <v>1908</v>
      </c>
    </row>
    <row r="90" spans="1:5" ht="14">
      <c r="A90" s="135" t="s">
        <v>1909</v>
      </c>
      <c r="B90" s="136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6" t="str">
        <f t="shared" si="1"/>
        <v>acfr:ExpensesForEngineersEngineering</v>
      </c>
      <c r="D90" s="136" t="s">
        <v>1907</v>
      </c>
      <c r="E90" s="135" t="s">
        <v>1910</v>
      </c>
    </row>
    <row r="91" spans="1:5" ht="14">
      <c r="A91" s="135" t="s">
        <v>1911</v>
      </c>
      <c r="B91" s="136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6" t="str">
        <f t="shared" si="1"/>
        <v>acfr:ExpensesForSanitationDepartment</v>
      </c>
      <c r="D91" s="136" t="s">
        <v>1907</v>
      </c>
      <c r="E91" s="135" t="s">
        <v>1912</v>
      </c>
    </row>
    <row r="92" spans="1:5" ht="14">
      <c r="A92" s="135" t="s">
        <v>1913</v>
      </c>
      <c r="B92" s="136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6" t="str">
        <f t="shared" si="1"/>
        <v>acfr:ExpensesForSanitaryLandfill</v>
      </c>
      <c r="D92" s="136" t="s">
        <v>1907</v>
      </c>
      <c r="E92" s="135" t="s">
        <v>1914</v>
      </c>
    </row>
    <row r="93" spans="1:5" ht="14">
      <c r="A93" s="135" t="s">
        <v>1915</v>
      </c>
      <c r="B93" s="136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6" t="str">
        <f t="shared" si="1"/>
        <v>acfr:ExpensesForSewageDisposal</v>
      </c>
      <c r="D93" s="136" t="s">
        <v>1907</v>
      </c>
      <c r="E93" s="135" t="s">
        <v>1916</v>
      </c>
    </row>
    <row r="94" spans="1:5" ht="14">
      <c r="A94" s="135" t="s">
        <v>1917</v>
      </c>
      <c r="B94" s="136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6" t="str">
        <f t="shared" si="1"/>
        <v>acfr:ExpensesForWaterAndSewerSystems</v>
      </c>
      <c r="D94" s="136" t="s">
        <v>1907</v>
      </c>
      <c r="E94" s="135" t="s">
        <v>1918</v>
      </c>
    </row>
    <row r="95" spans="1:5" ht="14">
      <c r="A95" s="135" t="s">
        <v>1919</v>
      </c>
      <c r="B95" s="136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6" t="str">
        <f t="shared" si="1"/>
        <v>acfr:ExpensesForRubbishCollection</v>
      </c>
      <c r="D95" s="136" t="s">
        <v>1907</v>
      </c>
      <c r="E95" s="135" t="s">
        <v>1920</v>
      </c>
    </row>
    <row r="96" spans="1:5" ht="14">
      <c r="A96" s="135" t="s">
        <v>1921</v>
      </c>
      <c r="B96" s="136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6" t="str">
        <f t="shared" si="1"/>
        <v>acfr:ExpensesForAirportsServices</v>
      </c>
      <c r="D96" s="136" t="s">
        <v>1907</v>
      </c>
      <c r="E96" s="135" t="s">
        <v>1922</v>
      </c>
    </row>
    <row r="97" spans="1:5" ht="14">
      <c r="A97" s="135" t="s">
        <v>1923</v>
      </c>
      <c r="B97" s="136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6" t="str">
        <f t="shared" si="1"/>
        <v>acfr:ExpensesForTransportationServices</v>
      </c>
      <c r="D97" s="136" t="s">
        <v>1907</v>
      </c>
      <c r="E97" s="135" t="s">
        <v>1924</v>
      </c>
    </row>
    <row r="98" spans="1:5" ht="14">
      <c r="A98" s="135" t="s">
        <v>1925</v>
      </c>
      <c r="B98" s="136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6" t="str">
        <f t="shared" si="1"/>
        <v>acfr:ExpensesForHarborServices</v>
      </c>
      <c r="D98" s="136" t="s">
        <v>1907</v>
      </c>
      <c r="E98" s="135" t="s">
        <v>1926</v>
      </c>
    </row>
    <row r="99" spans="1:5" ht="14">
      <c r="A99" s="135" t="s">
        <v>1927</v>
      </c>
      <c r="B99" s="136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6" t="str">
        <f t="shared" si="1"/>
        <v>acfr:ExpensesForHospitalization</v>
      </c>
      <c r="D99" s="136" t="s">
        <v>1907</v>
      </c>
      <c r="E99" s="135" t="s">
        <v>1928</v>
      </c>
    </row>
    <row r="100" spans="1:5" ht="14">
      <c r="A100" s="135" t="s">
        <v>1929</v>
      </c>
      <c r="B100" s="136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6" t="str">
        <f t="shared" si="1"/>
        <v>acfr:ExpensesForAmbulance</v>
      </c>
      <c r="D100" s="136" t="s">
        <v>1907</v>
      </c>
      <c r="E100" s="135" t="s">
        <v>1930</v>
      </c>
    </row>
    <row r="101" spans="1:5" ht="14">
      <c r="A101" s="135" t="s">
        <v>1931</v>
      </c>
      <c r="B101" s="136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6" t="str">
        <f t="shared" si="1"/>
        <v>acfr:ExpensesForHospitalOperations</v>
      </c>
      <c r="D101" s="136" t="s">
        <v>1907</v>
      </c>
      <c r="E101" s="135" t="s">
        <v>1932</v>
      </c>
    </row>
    <row r="102" spans="1:5" ht="14">
      <c r="A102" s="135" t="s">
        <v>1933</v>
      </c>
      <c r="B102" s="136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6" t="str">
        <f t="shared" si="1"/>
        <v>acfr:ExpensesForParksAndRecreationDepartment</v>
      </c>
      <c r="D102" s="136" t="s">
        <v>1907</v>
      </c>
      <c r="E102" s="135" t="s">
        <v>1934</v>
      </c>
    </row>
    <row r="103" spans="1:5" ht="14">
      <c r="A103" s="135" t="s">
        <v>1935</v>
      </c>
      <c r="B103" s="136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6" t="str">
        <f t="shared" si="1"/>
        <v>acfr:ExpensesForParksAdministration</v>
      </c>
      <c r="D103" s="136" t="s">
        <v>1907</v>
      </c>
      <c r="E103" s="135" t="s">
        <v>1936</v>
      </c>
    </row>
    <row r="104" spans="1:5" ht="14">
      <c r="A104" s="135" t="s">
        <v>1937</v>
      </c>
      <c r="B104" s="136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6" t="str">
        <f t="shared" si="1"/>
        <v>acfr:ExpensesForParksFacilities</v>
      </c>
      <c r="D104" s="136" t="s">
        <v>1907</v>
      </c>
      <c r="E104" s="135" t="s">
        <v>1938</v>
      </c>
    </row>
    <row r="105" spans="1:5" ht="14">
      <c r="A105" s="135" t="s">
        <v>1939</v>
      </c>
      <c r="B105" s="136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6" t="str">
        <f t="shared" si="1"/>
        <v>acfr:ExpensesForParksSupervision</v>
      </c>
      <c r="D105" s="136" t="s">
        <v>1907</v>
      </c>
      <c r="E105" s="135" t="s">
        <v>1940</v>
      </c>
    </row>
    <row r="106" spans="1:5" ht="14">
      <c r="A106" s="135" t="s">
        <v>1941</v>
      </c>
      <c r="B106" s="136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6" t="str">
        <f t="shared" si="1"/>
        <v>acfr:ExpensesForParksPolicing</v>
      </c>
      <c r="D106" s="136" t="s">
        <v>1907</v>
      </c>
      <c r="E106" s="135" t="s">
        <v>1942</v>
      </c>
    </row>
    <row r="107" spans="1:5" ht="14">
      <c r="A107" s="135" t="s">
        <v>1943</v>
      </c>
      <c r="B107" s="136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6" t="str">
        <f t="shared" si="1"/>
        <v>acfr:ExpensesForParksLighting</v>
      </c>
      <c r="D107" s="136" t="s">
        <v>1907</v>
      </c>
      <c r="E107" s="135" t="s">
        <v>1944</v>
      </c>
    </row>
    <row r="108" spans="1:5" ht="14">
      <c r="A108" s="135" t="s">
        <v>1945</v>
      </c>
      <c r="B108" s="136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6" t="str">
        <f t="shared" si="1"/>
        <v>acfr:ExpensesForParksMaintenance</v>
      </c>
      <c r="D108" s="136" t="s">
        <v>1907</v>
      </c>
      <c r="E108" s="135" t="s">
        <v>1946</v>
      </c>
    </row>
    <row r="109" spans="1:5" ht="14">
      <c r="A109" s="135" t="s">
        <v>1947</v>
      </c>
      <c r="B109" s="136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6" t="str">
        <f t="shared" si="1"/>
        <v>acfr:ExpensesForParksAndRecreation</v>
      </c>
      <c r="D109" s="136" t="s">
        <v>1907</v>
      </c>
      <c r="E109" s="135" t="s">
        <v>1948</v>
      </c>
    </row>
    <row r="110" spans="1:5" ht="14">
      <c r="A110" s="135" t="s">
        <v>1949</v>
      </c>
      <c r="B110" s="136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6" t="str">
        <f t="shared" si="1"/>
        <v>acfr:ExpensesForAcademicSupport</v>
      </c>
      <c r="D110" s="136" t="s">
        <v>1907</v>
      </c>
      <c r="E110" s="135" t="s">
        <v>1950</v>
      </c>
    </row>
    <row r="111" spans="1:5" ht="14">
      <c r="A111" s="135" t="s">
        <v>1951</v>
      </c>
      <c r="B111" s="136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6" t="str">
        <f t="shared" si="1"/>
        <v>acfr:ExpensesForAuditoriumCivicCenter</v>
      </c>
      <c r="D111" s="136" t="s">
        <v>1907</v>
      </c>
      <c r="E111" s="135" t="s">
        <v>1952</v>
      </c>
    </row>
    <row r="112" spans="1:5" ht="14">
      <c r="A112" s="135" t="s">
        <v>1953</v>
      </c>
      <c r="B112" s="136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6" t="str">
        <f t="shared" si="1"/>
        <v>acfr:ExpensesForOtherPublicServices</v>
      </c>
      <c r="D112" s="136" t="s">
        <v>1907</v>
      </c>
      <c r="E112" s="135" t="s">
        <v>1954</v>
      </c>
    </row>
    <row r="113" spans="1:5" ht="14">
      <c r="A113" s="135" t="s">
        <v>1955</v>
      </c>
      <c r="B113" s="136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6" t="str">
        <f t="shared" si="1"/>
        <v>acfr:ExpensesForInstruction</v>
      </c>
      <c r="D113" s="136" t="s">
        <v>1907</v>
      </c>
      <c r="E113" s="135" t="s">
        <v>1956</v>
      </c>
    </row>
    <row r="114" spans="1:5" ht="14">
      <c r="A114" s="135" t="s">
        <v>1957</v>
      </c>
      <c r="B114" s="136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6" t="str">
        <f t="shared" si="1"/>
        <v>acfr:ExpensesForStudentGrantsAndScholarships</v>
      </c>
      <c r="D114" s="136" t="s">
        <v>1907</v>
      </c>
      <c r="E114" s="135" t="s">
        <v>1958</v>
      </c>
    </row>
    <row r="115" spans="1:5" ht="14">
      <c r="A115" s="135" t="s">
        <v>1959</v>
      </c>
      <c r="B115" s="136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6" t="str">
        <f t="shared" si="1"/>
        <v>acfr:ExpensesForFinancialAndTaxAdministrationInformationTechnology</v>
      </c>
      <c r="D115" s="136" t="s">
        <v>1907</v>
      </c>
      <c r="E115" s="135" t="s">
        <v>1960</v>
      </c>
    </row>
    <row r="116" spans="1:5" ht="14">
      <c r="A116" s="135" t="s">
        <v>1961</v>
      </c>
      <c r="B116" s="136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6" t="str">
        <f t="shared" si="1"/>
        <v>acfr:ExpensesForStudentService</v>
      </c>
      <c r="D116" s="136" t="s">
        <v>1907</v>
      </c>
      <c r="E116" s="135" t="s">
        <v>1962</v>
      </c>
    </row>
    <row r="117" spans="1:5" ht="14">
      <c r="A117" s="135" t="s">
        <v>1963</v>
      </c>
      <c r="B117" s="136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6" t="str">
        <f t="shared" si="1"/>
        <v>acfr:ExpensesForSalariesAndBenefits</v>
      </c>
      <c r="D117" s="136" t="s">
        <v>1907</v>
      </c>
      <c r="E117" s="135" t="s">
        <v>1964</v>
      </c>
    </row>
    <row r="118" spans="1:5" ht="14">
      <c r="A118" s="135" t="s">
        <v>1965</v>
      </c>
      <c r="B118" s="136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6" t="str">
        <f t="shared" si="1"/>
        <v>acfr:BenefitsExpensePensionAndOPEBAbstract</v>
      </c>
      <c r="D118" s="136" t="s">
        <v>1907</v>
      </c>
      <c r="E118" s="135" t="s">
        <v>1966</v>
      </c>
    </row>
    <row r="119" spans="1:5" ht="14">
      <c r="A119" s="135" t="s">
        <v>1967</v>
      </c>
      <c r="B119" s="136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6" t="str">
        <f t="shared" si="1"/>
        <v>acfr:OPEBExpense</v>
      </c>
      <c r="D119" s="136" t="s">
        <v>1907</v>
      </c>
      <c r="E119" s="135" t="s">
        <v>1968</v>
      </c>
    </row>
    <row r="120" spans="1:5" ht="14">
      <c r="A120" s="135" t="s">
        <v>1969</v>
      </c>
      <c r="B120" s="136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6" t="str">
        <f t="shared" si="1"/>
        <v>acfr:PensionExpense</v>
      </c>
      <c r="D120" s="136" t="s">
        <v>1907</v>
      </c>
      <c r="E120" s="135" t="s">
        <v>1970</v>
      </c>
    </row>
    <row r="121" spans="1:5" ht="14">
      <c r="A121" s="135" t="s">
        <v>1971</v>
      </c>
      <c r="B121" s="136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6" t="str">
        <f t="shared" si="1"/>
        <v>acfr:BenefitsExpensePensionAndOPEB</v>
      </c>
      <c r="D121" s="136" t="s">
        <v>1907</v>
      </c>
      <c r="E121" s="135" t="s">
        <v>1972</v>
      </c>
    </row>
    <row r="122" spans="1:5" ht="14">
      <c r="A122" s="135" t="s">
        <v>1973</v>
      </c>
      <c r="B122" s="136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6" t="str">
        <f t="shared" si="1"/>
        <v>acfr:BenefitsExpense</v>
      </c>
      <c r="D122" s="136" t="s">
        <v>1907</v>
      </c>
      <c r="E122" s="135" t="s">
        <v>1974</v>
      </c>
    </row>
    <row r="123" spans="1:5" ht="14">
      <c r="A123" s="135" t="s">
        <v>1975</v>
      </c>
      <c r="B123" s="136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6" t="str">
        <f t="shared" si="1"/>
        <v>acfr:InterestExpense</v>
      </c>
      <c r="D123" s="136" t="s">
        <v>1907</v>
      </c>
      <c r="E123" s="135" t="s">
        <v>1976</v>
      </c>
    </row>
    <row r="124" spans="1:5" ht="14">
      <c r="A124" s="135" t="s">
        <v>1977</v>
      </c>
      <c r="B124" s="136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6" t="str">
        <f t="shared" si="1"/>
        <v>acfr:CommunicationExpense</v>
      </c>
      <c r="D124" s="136" t="s">
        <v>1907</v>
      </c>
      <c r="E124" s="135" t="s">
        <v>1978</v>
      </c>
    </row>
    <row r="125" spans="1:5" ht="14">
      <c r="A125" s="135" t="s">
        <v>1979</v>
      </c>
      <c r="B125" s="136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6" t="str">
        <f t="shared" si="1"/>
        <v>acfr:CommunityPromotionExpense</v>
      </c>
      <c r="D125" s="136" t="s">
        <v>1907</v>
      </c>
      <c r="E125" s="135" t="s">
        <v>1980</v>
      </c>
    </row>
    <row r="126" spans="1:5" ht="14">
      <c r="A126" s="135" t="s">
        <v>1981</v>
      </c>
      <c r="B126" s="136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6" t="str">
        <f t="shared" si="1"/>
        <v>acfr:PrintingAndPublishingExpense</v>
      </c>
      <c r="D126" s="136" t="s">
        <v>1907</v>
      </c>
      <c r="E126" s="135" t="s">
        <v>1982</v>
      </c>
    </row>
    <row r="127" spans="1:5" ht="14">
      <c r="A127" s="135" t="s">
        <v>1983</v>
      </c>
      <c r="B127" s="136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6" t="str">
        <f t="shared" si="1"/>
        <v>acfr:ExpensesForClaimsAndJudgments</v>
      </c>
      <c r="D127" s="136" t="s">
        <v>1907</v>
      </c>
      <c r="E127" s="135" t="s">
        <v>1984</v>
      </c>
    </row>
    <row r="128" spans="1:5" ht="14">
      <c r="A128" s="135" t="s">
        <v>1985</v>
      </c>
      <c r="B128" s="136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6" t="str">
        <f t="shared" si="1"/>
        <v>acfr:ExpensesForServicesAndSupplies</v>
      </c>
      <c r="D128" s="136" t="s">
        <v>1907</v>
      </c>
      <c r="E128" s="135" t="s">
        <v>1986</v>
      </c>
    </row>
    <row r="129" spans="1:5" ht="14">
      <c r="A129" s="135" t="s">
        <v>1987</v>
      </c>
      <c r="B129" s="136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6" t="str">
        <f t="shared" si="1"/>
        <v>acfr:ExpensesForStateInstitutions</v>
      </c>
      <c r="D129" s="136" t="s">
        <v>1907</v>
      </c>
      <c r="E129" s="135" t="s">
        <v>1988</v>
      </c>
    </row>
    <row r="130" spans="1:5" ht="14">
      <c r="A130" s="135" t="s">
        <v>1989</v>
      </c>
      <c r="B130" s="136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6" t="str">
        <f t="shared" si="1"/>
        <v>acfr:ExpensesForAuxiliaryEnterprises</v>
      </c>
      <c r="D130" s="136" t="s">
        <v>1907</v>
      </c>
      <c r="E130" s="135" t="s">
        <v>1990</v>
      </c>
    </row>
    <row r="131" spans="1:5" ht="14">
      <c r="A131" s="135" t="s">
        <v>1991</v>
      </c>
      <c r="B131" s="136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6" t="str">
        <f t="shared" si="1"/>
        <v>acfr:ExpensesForRefundsAndRebates</v>
      </c>
      <c r="D131" s="136" t="s">
        <v>1907</v>
      </c>
      <c r="E131" s="135" t="s">
        <v>1992</v>
      </c>
    </row>
    <row r="132" spans="1:5" ht="14">
      <c r="A132" s="135" t="s">
        <v>1993</v>
      </c>
      <c r="B132" s="136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6" t="str">
        <f t="shared" si="1"/>
        <v>acfr:ExpensesForProfessionalServices</v>
      </c>
      <c r="D132" s="136" t="s">
        <v>1907</v>
      </c>
      <c r="E132" s="135" t="s">
        <v>1994</v>
      </c>
    </row>
    <row r="133" spans="1:5" ht="14">
      <c r="A133" s="135" t="s">
        <v>1995</v>
      </c>
      <c r="B133" s="136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6" t="str">
        <f t="shared" si="1"/>
        <v>acfr:ExpensesForEquipmentAndEquipmentRental</v>
      </c>
      <c r="D133" s="136" t="s">
        <v>1907</v>
      </c>
      <c r="E133" s="135" t="s">
        <v>1996</v>
      </c>
    </row>
    <row r="134" spans="1:5" ht="14">
      <c r="A134" s="135" t="s">
        <v>1997</v>
      </c>
      <c r="B134" s="136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6" t="str">
        <f t="shared" si="1"/>
        <v>acfr:RentExpense</v>
      </c>
      <c r="D134" s="136" t="s">
        <v>1907</v>
      </c>
      <c r="E134" s="135" t="s">
        <v>1998</v>
      </c>
    </row>
    <row r="135" spans="1:5" ht="14">
      <c r="A135" s="135" t="s">
        <v>1999</v>
      </c>
      <c r="B135" s="136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6" t="str">
        <f t="shared" si="1"/>
        <v>acfr:ExpensesForSpecialAssessments</v>
      </c>
      <c r="D135" s="136" t="s">
        <v>1907</v>
      </c>
      <c r="E135" s="135" t="s">
        <v>2000</v>
      </c>
    </row>
    <row r="136" spans="1:5" ht="14">
      <c r="A136" s="135" t="s">
        <v>2001</v>
      </c>
      <c r="B136" s="136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6" t="str">
        <f t="shared" si="1"/>
        <v>acfr:RepairAndMaintenance</v>
      </c>
      <c r="D136" s="136" t="s">
        <v>1907</v>
      </c>
      <c r="E136" s="135" t="s">
        <v>2002</v>
      </c>
    </row>
    <row r="137" spans="1:5" ht="14">
      <c r="A137" s="135" t="s">
        <v>2003</v>
      </c>
      <c r="B137" s="136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6" t="str">
        <f t="shared" si="1"/>
        <v>acfr:ExpensesForGeneralGovernmentServices</v>
      </c>
      <c r="D137" s="136" t="s">
        <v>1907</v>
      </c>
      <c r="E137" s="135" t="s">
        <v>2004</v>
      </c>
    </row>
    <row r="138" spans="1:5" ht="14">
      <c r="A138" s="135" t="s">
        <v>2005</v>
      </c>
      <c r="B138" s="136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6" t="str">
        <f t="shared" si="1"/>
        <v>acfr:ExpensesForInstitutionalSupport</v>
      </c>
      <c r="D138" s="136" t="s">
        <v>1907</v>
      </c>
      <c r="E138" s="135" t="s">
        <v>2006</v>
      </c>
    </row>
    <row r="139" spans="1:5" ht="14">
      <c r="A139" s="135" t="s">
        <v>2007</v>
      </c>
      <c r="B139" s="136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6" t="str">
        <f t="shared" si="1"/>
        <v>acfr:CostOfMaterialsAndServicesRendered</v>
      </c>
      <c r="D139" s="136" t="s">
        <v>1907</v>
      </c>
      <c r="E139" s="135" t="s">
        <v>2008</v>
      </c>
    </row>
    <row r="140" spans="1:5" ht="14">
      <c r="A140" s="135" t="s">
        <v>2009</v>
      </c>
      <c r="B140" s="136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6" t="str">
        <f t="shared" si="1"/>
        <v>acfr:DepreciationExpense</v>
      </c>
      <c r="D140" s="136" t="s">
        <v>1907</v>
      </c>
      <c r="E140" s="135" t="s">
        <v>1147</v>
      </c>
    </row>
    <row r="141" spans="1:5" ht="14">
      <c r="A141" s="135" t="s">
        <v>2010</v>
      </c>
      <c r="B141" s="136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6" t="str">
        <f t="shared" si="1"/>
        <v>acfr:AmortizationExpense</v>
      </c>
      <c r="D141" s="136" t="s">
        <v>1907</v>
      </c>
      <c r="E141" s="135" t="s">
        <v>2011</v>
      </c>
    </row>
    <row r="142" spans="1:5" ht="14">
      <c r="A142" s="135" t="s">
        <v>2012</v>
      </c>
      <c r="B142" s="136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6" t="str">
        <f t="shared" si="1"/>
        <v>acfr:DepletionDepreciationAndAmortizationExpense</v>
      </c>
      <c r="D142" s="136" t="s">
        <v>1907</v>
      </c>
      <c r="E142" s="135" t="s">
        <v>2013</v>
      </c>
    </row>
    <row r="143" spans="1:5" ht="14">
      <c r="A143" s="135" t="s">
        <v>2014</v>
      </c>
      <c r="B143" s="136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6" t="str">
        <f t="shared" si="1"/>
        <v>acfr:BadDebtExpense</v>
      </c>
      <c r="D143" s="136" t="s">
        <v>1907</v>
      </c>
      <c r="E143" s="135" t="s">
        <v>2015</v>
      </c>
    </row>
    <row r="144" spans="1:5" ht="14">
      <c r="A144" s="135" t="s">
        <v>2016</v>
      </c>
      <c r="B144" s="136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6" t="str">
        <f t="shared" si="1"/>
        <v>acfr:ExpensesForUtilities</v>
      </c>
      <c r="D144" s="136" t="s">
        <v>1907</v>
      </c>
      <c r="E144" s="135" t="s">
        <v>2017</v>
      </c>
    </row>
    <row r="145" spans="1:5" ht="14">
      <c r="A145" s="135" t="s">
        <v>2018</v>
      </c>
      <c r="B145" s="136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6" t="str">
        <f t="shared" si="1"/>
        <v>acfr:HousingAssistancePaymentsExpense</v>
      </c>
      <c r="D145" s="136" t="s">
        <v>1907</v>
      </c>
      <c r="E145" s="135" t="s">
        <v>2019</v>
      </c>
    </row>
    <row r="146" spans="1:5" ht="14">
      <c r="A146" s="135" t="s">
        <v>2020</v>
      </c>
      <c r="B146" s="136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6" t="str">
        <f t="shared" si="1"/>
        <v>acfr:TenantServicesExpenses</v>
      </c>
      <c r="D146" s="136" t="s">
        <v>1907</v>
      </c>
      <c r="E146" s="135" t="s">
        <v>2021</v>
      </c>
    </row>
    <row r="147" spans="1:5" ht="14">
      <c r="A147" s="135" t="s">
        <v>2022</v>
      </c>
      <c r="B147" s="136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6" t="str">
        <f t="shared" si="1"/>
        <v>acfr:InsuranceExpense</v>
      </c>
      <c r="D147" s="136" t="s">
        <v>1907</v>
      </c>
      <c r="E147" s="135" t="s">
        <v>2023</v>
      </c>
    </row>
    <row r="148" spans="1:5" ht="14">
      <c r="A148" s="135" t="s">
        <v>2024</v>
      </c>
      <c r="B148" s="136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6" t="str">
        <f t="shared" si="1"/>
        <v>acfr:StateTrunklineOverheadExpense</v>
      </c>
      <c r="D148" s="136" t="s">
        <v>1907</v>
      </c>
      <c r="E148" s="135" t="s">
        <v>2025</v>
      </c>
    </row>
    <row r="149" spans="1:5" ht="14">
      <c r="A149" s="135" t="s">
        <v>2026</v>
      </c>
      <c r="B149" s="136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6" t="str">
        <f t="shared" si="1"/>
        <v>acfr:HealthServicesExpense</v>
      </c>
      <c r="D149" s="136" t="s">
        <v>1907</v>
      </c>
      <c r="E149" s="135" t="s">
        <v>2027</v>
      </c>
    </row>
    <row r="150" spans="1:5" ht="14">
      <c r="A150" s="135" t="s">
        <v>2028</v>
      </c>
      <c r="B150" s="136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6" t="str">
        <f t="shared" ref="C150:C213" si="2">"acfr:"&amp;A150</f>
        <v>acfr:ExpensesForProtectiveServices</v>
      </c>
      <c r="D150" s="136" t="s">
        <v>1907</v>
      </c>
      <c r="E150" s="135" t="s">
        <v>2029</v>
      </c>
    </row>
    <row r="151" spans="1:5" ht="14">
      <c r="A151" s="135" t="s">
        <v>2030</v>
      </c>
      <c r="B151" s="136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6" t="str">
        <f t="shared" si="2"/>
        <v>acfr:SewageTreatmentExpense</v>
      </c>
      <c r="D151" s="136" t="s">
        <v>1907</v>
      </c>
      <c r="E151" s="135" t="s">
        <v>2031</v>
      </c>
    </row>
    <row r="152" spans="1:5" ht="14">
      <c r="A152" s="135" t="s">
        <v>2032</v>
      </c>
      <c r="B152" s="136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6" t="str">
        <f t="shared" si="2"/>
        <v>acfr:MaterialsAndSuppliesExpense</v>
      </c>
      <c r="D152" s="136" t="s">
        <v>1907</v>
      </c>
      <c r="E152" s="135" t="s">
        <v>2033</v>
      </c>
    </row>
    <row r="153" spans="1:5" ht="14">
      <c r="A153" s="135" t="s">
        <v>2034</v>
      </c>
      <c r="B153" s="136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6" t="str">
        <f t="shared" si="2"/>
        <v>acfr:FinancialAidExpense</v>
      </c>
      <c r="D153" s="136" t="s">
        <v>1907</v>
      </c>
      <c r="E153" s="135" t="s">
        <v>2035</v>
      </c>
    </row>
    <row r="154" spans="1:5" ht="14">
      <c r="A154" s="135" t="s">
        <v>2036</v>
      </c>
      <c r="B154" s="136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6" t="str">
        <f t="shared" si="2"/>
        <v>acfr:ExpensesForLotteryPrizeAwards</v>
      </c>
      <c r="D154" s="136" t="s">
        <v>1907</v>
      </c>
      <c r="E154" s="135" t="s">
        <v>2037</v>
      </c>
    </row>
    <row r="155" spans="1:5" ht="14">
      <c r="A155" s="135" t="s">
        <v>2038</v>
      </c>
      <c r="B155" s="136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6" t="str">
        <f t="shared" si="2"/>
        <v>acfr:ExpensesForLotteryGameCosts</v>
      </c>
      <c r="D155" s="136" t="s">
        <v>1907</v>
      </c>
      <c r="E155" s="135" t="s">
        <v>2039</v>
      </c>
    </row>
    <row r="156" spans="1:5" ht="14">
      <c r="A156" s="135" t="s">
        <v>2040</v>
      </c>
      <c r="B156" s="136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6" t="str">
        <f t="shared" si="2"/>
        <v>acfr:ExpensesForLotteryRetailerCommissions</v>
      </c>
      <c r="D156" s="136" t="s">
        <v>1907</v>
      </c>
      <c r="E156" s="135" t="s">
        <v>2041</v>
      </c>
    </row>
    <row r="157" spans="1:5" ht="14">
      <c r="A157" s="135" t="s">
        <v>2042</v>
      </c>
      <c r="B157" s="136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6" t="str">
        <f t="shared" si="2"/>
        <v>acfr:ExpensesForLotteryRetailerBonuses</v>
      </c>
      <c r="D157" s="136" t="s">
        <v>1907</v>
      </c>
      <c r="E157" s="135" t="s">
        <v>2043</v>
      </c>
    </row>
    <row r="158" spans="1:5" ht="14">
      <c r="A158" s="135" t="s">
        <v>2044</v>
      </c>
      <c r="B158" s="136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6" t="str">
        <f t="shared" si="2"/>
        <v>acfr:ExpensesForLotteryOperatorFees</v>
      </c>
      <c r="D158" s="136" t="s">
        <v>1907</v>
      </c>
      <c r="E158" s="135" t="s">
        <v>2045</v>
      </c>
    </row>
    <row r="159" spans="1:5" ht="14">
      <c r="A159" s="135" t="s">
        <v>2046</v>
      </c>
      <c r="B159" s="136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6" t="str">
        <f t="shared" si="2"/>
        <v>acfr:ExpensesForLotteryPromotionPublicRelationsAndPointOfSale</v>
      </c>
      <c r="D159" s="136" t="s">
        <v>1907</v>
      </c>
      <c r="E159" s="135" t="s">
        <v>2047</v>
      </c>
    </row>
    <row r="160" spans="1:5" ht="14">
      <c r="A160" s="135" t="s">
        <v>2048</v>
      </c>
      <c r="B160" s="136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6" t="str">
        <f t="shared" si="2"/>
        <v>acfr:InterestExpenseImputedOnAnnuitizedPrizeLiability</v>
      </c>
      <c r="D160" s="136" t="s">
        <v>1907</v>
      </c>
      <c r="E160" s="135" t="s">
        <v>2049</v>
      </c>
    </row>
    <row r="161" spans="1:5" ht="14">
      <c r="A161" s="135" t="s">
        <v>2050</v>
      </c>
      <c r="B161" s="136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6" t="str">
        <f t="shared" si="2"/>
        <v>acfr:OtherLotteryCosts</v>
      </c>
      <c r="D161" s="136" t="s">
        <v>1907</v>
      </c>
      <c r="E161" s="135" t="s">
        <v>2051</v>
      </c>
    </row>
    <row r="162" spans="1:5" ht="14">
      <c r="A162" s="135" t="s">
        <v>2052</v>
      </c>
      <c r="B162" s="136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6" t="str">
        <f t="shared" si="2"/>
        <v>acfr:OtherOperatingExpenses</v>
      </c>
      <c r="D162" s="136" t="s">
        <v>1907</v>
      </c>
      <c r="E162" s="135" t="s">
        <v>2053</v>
      </c>
    </row>
    <row r="163" spans="1:5" ht="14">
      <c r="A163" s="135" t="s">
        <v>2054</v>
      </c>
      <c r="B163" s="136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6" t="str">
        <f t="shared" si="2"/>
        <v>acfr:OperatingExpense</v>
      </c>
      <c r="D163" s="136" t="s">
        <v>1907</v>
      </c>
      <c r="E163" s="135" t="s">
        <v>2055</v>
      </c>
    </row>
    <row r="164" spans="1:5" ht="14">
      <c r="A164" s="135" t="s">
        <v>2056</v>
      </c>
      <c r="B164" s="136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6" t="str">
        <f t="shared" si="2"/>
        <v>acfr:OperatingIncomeLoss</v>
      </c>
      <c r="D164" s="136" t="s">
        <v>1907</v>
      </c>
      <c r="E164" s="135" t="s">
        <v>2057</v>
      </c>
    </row>
    <row r="165" spans="1:5" ht="14">
      <c r="A165" s="135" t="s">
        <v>2058</v>
      </c>
      <c r="B165" s="136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6" t="str">
        <f t="shared" si="2"/>
        <v>acfr:TaxRevenuesAbstract</v>
      </c>
      <c r="D165" s="136" t="s">
        <v>2059</v>
      </c>
      <c r="E165" s="135" t="s">
        <v>2060</v>
      </c>
    </row>
    <row r="166" spans="1:5" ht="14">
      <c r="A166" s="135" t="s">
        <v>2061</v>
      </c>
      <c r="B166" s="136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6" t="str">
        <f t="shared" si="2"/>
        <v>acfr:RevenueFromNationalForestReserveTaxes</v>
      </c>
      <c r="D166" s="136" t="s">
        <v>2059</v>
      </c>
      <c r="E166" s="135" t="s">
        <v>2062</v>
      </c>
    </row>
    <row r="167" spans="1:5" ht="14">
      <c r="A167" s="135" t="s">
        <v>2063</v>
      </c>
      <c r="B167" s="136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6" t="str">
        <f t="shared" si="2"/>
        <v>acfr:RevenueFromTrailerTax</v>
      </c>
      <c r="D167" s="136" t="s">
        <v>2059</v>
      </c>
      <c r="E167" s="135" t="s">
        <v>2064</v>
      </c>
    </row>
    <row r="168" spans="1:5" ht="14">
      <c r="A168" s="135" t="s">
        <v>2065</v>
      </c>
      <c r="B168" s="136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6" t="str">
        <f t="shared" si="2"/>
        <v>acfr:RevenueFromAccomodationsTax</v>
      </c>
      <c r="D168" s="136" t="s">
        <v>2059</v>
      </c>
      <c r="E168" s="135" t="s">
        <v>2066</v>
      </c>
    </row>
    <row r="169" spans="1:5" ht="14">
      <c r="A169" s="135" t="s">
        <v>2067</v>
      </c>
      <c r="B169" s="136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6" t="str">
        <f t="shared" si="2"/>
        <v>acfr:RevenueFromParkingOccupancyTax</v>
      </c>
      <c r="D169" s="136" t="s">
        <v>2059</v>
      </c>
      <c r="E169" s="135" t="s">
        <v>2068</v>
      </c>
    </row>
    <row r="170" spans="1:5" ht="14">
      <c r="A170" s="135" t="s">
        <v>2069</v>
      </c>
      <c r="B170" s="136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6" t="str">
        <f t="shared" si="2"/>
        <v>acfr:RevenueFromIndustrialFacilitiesTax</v>
      </c>
      <c r="D170" s="136" t="s">
        <v>2059</v>
      </c>
      <c r="E170" s="135" t="s">
        <v>2070</v>
      </c>
    </row>
    <row r="171" spans="1:5" ht="14">
      <c r="A171" s="135" t="s">
        <v>2071</v>
      </c>
      <c r="B171" s="136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6" t="str">
        <f t="shared" si="2"/>
        <v>acfr:RevenueFromCommercialFacilitiesTax</v>
      </c>
      <c r="D171" s="136" t="s">
        <v>2059</v>
      </c>
      <c r="E171" s="135" t="s">
        <v>2072</v>
      </c>
    </row>
    <row r="172" spans="1:5" ht="14">
      <c r="A172" s="135" t="s">
        <v>2073</v>
      </c>
      <c r="B172" s="136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6" t="str">
        <f t="shared" si="2"/>
        <v>acfr:RevenueFromIncomeTax</v>
      </c>
      <c r="D172" s="136" t="s">
        <v>2059</v>
      </c>
      <c r="E172" s="135" t="s">
        <v>2074</v>
      </c>
    </row>
    <row r="173" spans="1:5" ht="14">
      <c r="A173" s="135" t="s">
        <v>2075</v>
      </c>
      <c r="B173" s="136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6" t="str">
        <f t="shared" si="2"/>
        <v>acfr:RevenueFromTransactionPrivilegeTax</v>
      </c>
      <c r="D173" s="136" t="s">
        <v>2059</v>
      </c>
      <c r="E173" s="135" t="s">
        <v>2076</v>
      </c>
    </row>
    <row r="174" spans="1:5" ht="14">
      <c r="A174" s="135" t="s">
        <v>2077</v>
      </c>
      <c r="B174" s="136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6" t="str">
        <f t="shared" si="2"/>
        <v>acfr:PropertyTaxAbstract</v>
      </c>
      <c r="D174" s="136" t="s">
        <v>2059</v>
      </c>
      <c r="E174" s="135" t="s">
        <v>2078</v>
      </c>
    </row>
    <row r="175" spans="1:5" ht="14">
      <c r="A175" s="135" t="s">
        <v>2079</v>
      </c>
      <c r="B175" s="136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6" t="str">
        <f t="shared" si="2"/>
        <v>acfr:RevenueFromCurrentPropertyTaxesExtraOrSpecialVoted</v>
      </c>
      <c r="D175" s="136" t="s">
        <v>2059</v>
      </c>
      <c r="E175" s="135" t="s">
        <v>2080</v>
      </c>
    </row>
    <row r="176" spans="1:5" ht="14">
      <c r="A176" s="135" t="s">
        <v>2081</v>
      </c>
      <c r="B176" s="136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6" t="str">
        <f t="shared" si="2"/>
        <v>acfr:RevenueFromCurrentPersonalPropertyTax</v>
      </c>
      <c r="D176" s="136" t="s">
        <v>2059</v>
      </c>
      <c r="E176" s="135" t="s">
        <v>2082</v>
      </c>
    </row>
    <row r="177" spans="1:5" ht="14">
      <c r="A177" s="135" t="s">
        <v>2083</v>
      </c>
      <c r="B177" s="136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6" t="str">
        <f t="shared" si="2"/>
        <v>acfr:RevenuesFromCurrentRealPropertyTax</v>
      </c>
      <c r="D177" s="136" t="s">
        <v>2059</v>
      </c>
      <c r="E177" s="135" t="s">
        <v>2084</v>
      </c>
    </row>
    <row r="178" spans="1:5" ht="14">
      <c r="A178" s="135" t="s">
        <v>2085</v>
      </c>
      <c r="B178" s="136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6" t="str">
        <f t="shared" si="2"/>
        <v>acfr:RevenueFromPropertyTax</v>
      </c>
      <c r="D178" s="136" t="s">
        <v>2059</v>
      </c>
      <c r="E178" s="135" t="s">
        <v>2086</v>
      </c>
    </row>
    <row r="179" spans="1:5" ht="14">
      <c r="A179" s="135" t="s">
        <v>2087</v>
      </c>
      <c r="B179" s="136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6" t="str">
        <f t="shared" si="2"/>
        <v>acfr:RevenueFromDelinquentRealPropertyTax</v>
      </c>
      <c r="D179" s="136" t="s">
        <v>2059</v>
      </c>
      <c r="E179" s="135" t="s">
        <v>2088</v>
      </c>
    </row>
    <row r="180" spans="1:5" ht="14">
      <c r="A180" s="135" t="s">
        <v>2089</v>
      </c>
      <c r="B180" s="136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6" t="str">
        <f t="shared" si="2"/>
        <v>acfr:RevenueFromDelinquentPersonalPropertyTax</v>
      </c>
      <c r="D180" s="136" t="s">
        <v>2059</v>
      </c>
      <c r="E180" s="135" t="s">
        <v>2090</v>
      </c>
    </row>
    <row r="181" spans="1:5" ht="14">
      <c r="A181" s="135" t="s">
        <v>2091</v>
      </c>
      <c r="B181" s="136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6" t="str">
        <f t="shared" si="2"/>
        <v>acfr:RevenueFromInterestAndPenaltiesOnTaxes</v>
      </c>
      <c r="D181" s="136" t="s">
        <v>2059</v>
      </c>
      <c r="E181" s="135" t="s">
        <v>2092</v>
      </c>
    </row>
    <row r="182" spans="1:5" ht="14">
      <c r="A182" s="135" t="s">
        <v>2093</v>
      </c>
      <c r="B182" s="136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6" t="str">
        <f t="shared" si="2"/>
        <v>acfr:RevenueFromSalesTax</v>
      </c>
      <c r="D182" s="136" t="s">
        <v>2059</v>
      </c>
      <c r="E182" s="135" t="s">
        <v>2094</v>
      </c>
    </row>
    <row r="183" spans="1:5" ht="14">
      <c r="A183" s="135" t="s">
        <v>2095</v>
      </c>
      <c r="B183" s="136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6" t="str">
        <f t="shared" si="2"/>
        <v>acfr:RevenueFromMarijuanaTax</v>
      </c>
      <c r="D183" s="136" t="s">
        <v>2059</v>
      </c>
      <c r="E183" s="135" t="s">
        <v>2096</v>
      </c>
    </row>
    <row r="184" spans="1:5" ht="14">
      <c r="A184" s="135" t="s">
        <v>2097</v>
      </c>
      <c r="B184" s="136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6" t="str">
        <f t="shared" si="2"/>
        <v>acfr:RevenueFromUsageOfUtilitiesTax</v>
      </c>
      <c r="D184" s="136" t="s">
        <v>2059</v>
      </c>
      <c r="E184" s="135" t="s">
        <v>2098</v>
      </c>
    </row>
    <row r="185" spans="1:5" ht="14">
      <c r="A185" s="135" t="s">
        <v>2099</v>
      </c>
      <c r="B185" s="136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6" t="str">
        <f t="shared" si="2"/>
        <v>acfr:RevenueFromCityUtilityUsersTax</v>
      </c>
      <c r="D185" s="136" t="s">
        <v>2059</v>
      </c>
      <c r="E185" s="135" t="s">
        <v>2100</v>
      </c>
    </row>
    <row r="186" spans="1:5" ht="14">
      <c r="A186" s="135" t="s">
        <v>2101</v>
      </c>
      <c r="B186" s="136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6" t="str">
        <f t="shared" si="2"/>
        <v>acfr:RevenueFromSalesAndUseTax</v>
      </c>
      <c r="D186" s="136" t="s">
        <v>2059</v>
      </c>
      <c r="E186" s="135" t="s">
        <v>2102</v>
      </c>
    </row>
    <row r="187" spans="1:5" ht="14">
      <c r="A187" s="135" t="s">
        <v>2103</v>
      </c>
      <c r="B187" s="136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6" t="str">
        <f t="shared" si="2"/>
        <v>acfr:RevenueFromMotorFuelTax</v>
      </c>
      <c r="D187" s="136" t="s">
        <v>2059</v>
      </c>
      <c r="E187" s="135" t="s">
        <v>2104</v>
      </c>
    </row>
    <row r="188" spans="1:5" ht="14">
      <c r="A188" s="135" t="s">
        <v>2105</v>
      </c>
      <c r="B188" s="136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6" t="str">
        <f t="shared" si="2"/>
        <v>acfr:RevenueFromLotteryForEducationLotteryProceeds</v>
      </c>
      <c r="D188" s="136" t="s">
        <v>2059</v>
      </c>
      <c r="E188" s="135" t="s">
        <v>2106</v>
      </c>
    </row>
    <row r="189" spans="1:5" ht="14">
      <c r="A189" s="135" t="s">
        <v>2107</v>
      </c>
      <c r="B189" s="136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6" t="str">
        <f t="shared" si="2"/>
        <v>acfr:RevenueFromCorporateTax</v>
      </c>
      <c r="D189" s="136" t="s">
        <v>2059</v>
      </c>
      <c r="E189" s="135" t="s">
        <v>2108</v>
      </c>
    </row>
    <row r="190" spans="1:5" ht="14">
      <c r="A190" s="135" t="s">
        <v>2109</v>
      </c>
      <c r="B190" s="136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6" t="str">
        <f t="shared" si="2"/>
        <v>acfr:RevenueFromConventionTax</v>
      </c>
      <c r="D190" s="136" t="s">
        <v>2059</v>
      </c>
      <c r="E190" s="135" t="s">
        <v>2110</v>
      </c>
    </row>
    <row r="191" spans="1:5" ht="14">
      <c r="A191" s="135" t="s">
        <v>2111</v>
      </c>
      <c r="B191" s="136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6" t="str">
        <f t="shared" si="2"/>
        <v>acfr:RevenueFromUnclaimedProperty</v>
      </c>
      <c r="D191" s="136" t="s">
        <v>2059</v>
      </c>
      <c r="E191" s="135" t="s">
        <v>2112</v>
      </c>
    </row>
    <row r="192" spans="1:5" ht="14">
      <c r="A192" s="135" t="s">
        <v>2113</v>
      </c>
      <c r="B192" s="136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6" t="str">
        <f t="shared" si="2"/>
        <v>acfr:RevenueFromNursingHomeAndHospitalProviderFees</v>
      </c>
      <c r="D192" s="136" t="s">
        <v>2059</v>
      </c>
      <c r="E192" s="135" t="s">
        <v>2114</v>
      </c>
    </row>
    <row r="193" spans="1:5" ht="14">
      <c r="A193" s="135" t="s">
        <v>2115</v>
      </c>
      <c r="B193" s="136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6" t="str">
        <f t="shared" si="2"/>
        <v>acfr:RevenueFromBusinessLicenseTax</v>
      </c>
      <c r="D193" s="136" t="s">
        <v>2059</v>
      </c>
      <c r="E193" s="135" t="s">
        <v>2116</v>
      </c>
    </row>
    <row r="194" spans="1:5" ht="14">
      <c r="A194" s="135" t="s">
        <v>2117</v>
      </c>
      <c r="B194" s="136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6" t="str">
        <f t="shared" si="2"/>
        <v>acfr:RevenueFromPropertyTransferTax</v>
      </c>
      <c r="D194" s="136" t="s">
        <v>2059</v>
      </c>
      <c r="E194" s="135" t="s">
        <v>2118</v>
      </c>
    </row>
    <row r="195" spans="1:5" ht="14">
      <c r="A195" s="135" t="s">
        <v>2119</v>
      </c>
      <c r="B195" s="136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6" t="str">
        <f t="shared" si="2"/>
        <v>acfr:RevenueFromDocumentsTransferTax</v>
      </c>
      <c r="D195" s="136" t="s">
        <v>2059</v>
      </c>
      <c r="E195" s="135" t="s">
        <v>2120</v>
      </c>
    </row>
    <row r="196" spans="1:5" ht="14">
      <c r="A196" s="135" t="s">
        <v>2121</v>
      </c>
      <c r="B196" s="136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6" t="str">
        <f t="shared" si="2"/>
        <v>acfr:RevenueFromTransferStampsTax</v>
      </c>
      <c r="D196" s="136" t="s">
        <v>2059</v>
      </c>
      <c r="E196" s="135" t="s">
        <v>2122</v>
      </c>
    </row>
    <row r="197" spans="1:5" ht="14">
      <c r="A197" s="135" t="s">
        <v>2123</v>
      </c>
      <c r="B197" s="136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6" t="str">
        <f t="shared" si="2"/>
        <v>acfr:RevenueFromHotelAndMotelTax</v>
      </c>
      <c r="D197" s="136" t="s">
        <v>2059</v>
      </c>
      <c r="E197" s="135" t="s">
        <v>2124</v>
      </c>
    </row>
    <row r="198" spans="1:5" ht="14">
      <c r="A198" s="135" t="s">
        <v>2125</v>
      </c>
      <c r="B198" s="136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6" t="str">
        <f t="shared" si="2"/>
        <v>acfr:RevenueFromVehiclesTax</v>
      </c>
      <c r="D198" s="136" t="s">
        <v>2059</v>
      </c>
      <c r="E198" s="135" t="s">
        <v>2126</v>
      </c>
    </row>
    <row r="199" spans="1:5" ht="14">
      <c r="A199" s="135" t="s">
        <v>2067</v>
      </c>
      <c r="B199" s="136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6" t="str">
        <f t="shared" si="2"/>
        <v>acfr:RevenueFromParkingOccupancyTax</v>
      </c>
      <c r="D199" s="136" t="s">
        <v>2059</v>
      </c>
      <c r="E199" s="135" t="s">
        <v>2068</v>
      </c>
    </row>
    <row r="200" spans="1:5" ht="14">
      <c r="A200" s="135" t="s">
        <v>2127</v>
      </c>
      <c r="B200" s="136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6" t="str">
        <f t="shared" si="2"/>
        <v>acfr:RevenueFromMealsTax</v>
      </c>
      <c r="D200" s="136" t="s">
        <v>2059</v>
      </c>
      <c r="E200" s="135" t="s">
        <v>2128</v>
      </c>
    </row>
    <row r="201" spans="1:5" ht="14">
      <c r="A201" s="135" t="s">
        <v>2129</v>
      </c>
      <c r="B201" s="136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6" t="str">
        <f t="shared" si="2"/>
        <v>acfr:RevenueFromFranchiseIncomeTax</v>
      </c>
      <c r="D201" s="136" t="s">
        <v>2059</v>
      </c>
      <c r="E201" s="135" t="s">
        <v>2130</v>
      </c>
    </row>
    <row r="202" spans="1:5" ht="14">
      <c r="A202" s="135" t="s">
        <v>2131</v>
      </c>
      <c r="B202" s="136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6" t="str">
        <f t="shared" si="2"/>
        <v>acfr:RevenueFromOtherTaxForGeneralPurpose</v>
      </c>
      <c r="D202" s="136" t="s">
        <v>2059</v>
      </c>
      <c r="E202" s="135" t="s">
        <v>2132</v>
      </c>
    </row>
    <row r="203" spans="1:5" ht="14">
      <c r="A203" s="135" t="s">
        <v>2133</v>
      </c>
      <c r="B203" s="136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6" t="str">
        <f t="shared" si="2"/>
        <v>acfr:RevenueFromTaxes</v>
      </c>
      <c r="D203" s="136" t="s">
        <v>2059</v>
      </c>
      <c r="E203" s="135" t="s">
        <v>2134</v>
      </c>
    </row>
    <row r="204" spans="1:5" ht="14">
      <c r="A204" s="135" t="s">
        <v>2135</v>
      </c>
      <c r="B204" s="136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6" t="str">
        <f t="shared" si="2"/>
        <v>acfr:RevenueFromAllowanceForTaxesAbstract</v>
      </c>
      <c r="D204" s="136" t="s">
        <v>2059</v>
      </c>
      <c r="E204" s="135" t="s">
        <v>2136</v>
      </c>
    </row>
    <row r="205" spans="1:5" ht="14">
      <c r="A205" s="135" t="s">
        <v>2137</v>
      </c>
      <c r="B205" s="136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6" t="str">
        <f t="shared" si="2"/>
        <v>acfr:AllowanceForChargebacks</v>
      </c>
      <c r="D205" s="136" t="s">
        <v>2059</v>
      </c>
      <c r="E205" s="135" t="s">
        <v>1254</v>
      </c>
    </row>
    <row r="206" spans="1:5" ht="14">
      <c r="A206" s="135" t="s">
        <v>2138</v>
      </c>
      <c r="B206" s="136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6" t="str">
        <f t="shared" si="2"/>
        <v>acfr:AllowanceForRefunds</v>
      </c>
      <c r="D206" s="136" t="s">
        <v>2059</v>
      </c>
      <c r="E206" s="135" t="s">
        <v>1255</v>
      </c>
    </row>
    <row r="207" spans="1:5" ht="14">
      <c r="A207" s="135" t="s">
        <v>2139</v>
      </c>
      <c r="B207" s="136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6" t="str">
        <f t="shared" si="2"/>
        <v>acfr:RevenueFromCollectionFees</v>
      </c>
      <c r="D207" s="136" t="s">
        <v>2059</v>
      </c>
      <c r="E207" s="135" t="s">
        <v>2140</v>
      </c>
    </row>
    <row r="208" spans="1:5" ht="14">
      <c r="A208" s="135" t="s">
        <v>2091</v>
      </c>
      <c r="B208" s="136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6" t="str">
        <f t="shared" si="2"/>
        <v>acfr:RevenueFromInterestAndPenaltiesOnTaxes</v>
      </c>
      <c r="D208" s="136" t="s">
        <v>2059</v>
      </c>
      <c r="E208" s="135" t="s">
        <v>2092</v>
      </c>
    </row>
    <row r="209" spans="1:5" ht="14">
      <c r="A209" s="135" t="s">
        <v>2141</v>
      </c>
      <c r="B209" s="136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6" t="str">
        <f t="shared" si="2"/>
        <v>acfr:RevenueFromCommunityWideSpecialAssessments</v>
      </c>
      <c r="D209" s="136" t="s">
        <v>2059</v>
      </c>
      <c r="E209" s="135" t="s">
        <v>2142</v>
      </c>
    </row>
    <row r="210" spans="1:5" ht="14">
      <c r="A210" s="135" t="s">
        <v>2143</v>
      </c>
      <c r="B210" s="136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6" t="str">
        <f t="shared" si="2"/>
        <v>acfr:RedemptionsAndReconveyance</v>
      </c>
      <c r="D210" s="136" t="s">
        <v>2059</v>
      </c>
      <c r="E210" s="135" t="s">
        <v>1256</v>
      </c>
    </row>
    <row r="211" spans="1:5" ht="14">
      <c r="A211" s="135" t="s">
        <v>2144</v>
      </c>
      <c r="B211" s="136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6" t="str">
        <f t="shared" si="2"/>
        <v>acfr:RevenueFromCountyExpenseOfSale</v>
      </c>
      <c r="D211" s="136" t="s">
        <v>2059</v>
      </c>
      <c r="E211" s="135" t="s">
        <v>2145</v>
      </c>
    </row>
    <row r="212" spans="1:5" ht="14">
      <c r="A212" s="135" t="s">
        <v>2146</v>
      </c>
      <c r="B212" s="136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6" t="str">
        <f t="shared" si="2"/>
        <v>acfr:RevenueFromCommercialForestReserve</v>
      </c>
      <c r="D212" s="136" t="s">
        <v>2059</v>
      </c>
      <c r="E212" s="135" t="s">
        <v>2147</v>
      </c>
    </row>
    <row r="213" spans="1:5" ht="14">
      <c r="A213" s="135" t="s">
        <v>2148</v>
      </c>
      <c r="B213" s="136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6" t="str">
        <f t="shared" si="2"/>
        <v>acfr:RevenueFromSubMarginalLandAct</v>
      </c>
      <c r="D213" s="136" t="s">
        <v>2059</v>
      </c>
      <c r="E213" s="135" t="s">
        <v>2149</v>
      </c>
    </row>
    <row r="214" spans="1:5" ht="14">
      <c r="A214" s="135" t="s">
        <v>2150</v>
      </c>
      <c r="B214" s="136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6" t="str">
        <f t="shared" ref="C214:C277" si="3">"acfr:"&amp;A214</f>
        <v>acfr:RevenueFromTaxRevertedProperty</v>
      </c>
      <c r="D214" s="136" t="s">
        <v>2059</v>
      </c>
      <c r="E214" s="135" t="s">
        <v>2151</v>
      </c>
    </row>
    <row r="215" spans="1:5" ht="14">
      <c r="A215" s="135" t="s">
        <v>2152</v>
      </c>
      <c r="B215" s="136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6" t="str">
        <f t="shared" si="3"/>
        <v>acfr:PaymentInLieuOfTaxes</v>
      </c>
      <c r="D215" s="136" t="s">
        <v>2059</v>
      </c>
      <c r="E215" s="135" t="s">
        <v>1257</v>
      </c>
    </row>
    <row r="216" spans="1:5" ht="14">
      <c r="A216" s="135" t="s">
        <v>2153</v>
      </c>
      <c r="B216" s="136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6" t="str">
        <f t="shared" si="3"/>
        <v>acfr:RevenueFromPropertyTaxAdministrationFee</v>
      </c>
      <c r="D216" s="136" t="s">
        <v>2059</v>
      </c>
      <c r="E216" s="135" t="s">
        <v>2154</v>
      </c>
    </row>
    <row r="217" spans="1:5" ht="14">
      <c r="A217" s="135" t="s">
        <v>2155</v>
      </c>
      <c r="B217" s="136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6" t="str">
        <f t="shared" si="3"/>
        <v>acfr:TaxesAndTaxRelatedRevenues</v>
      </c>
      <c r="D217" s="136" t="s">
        <v>2059</v>
      </c>
      <c r="E217" s="135" t="s">
        <v>1258</v>
      </c>
    </row>
    <row r="218" spans="1:5" ht="14">
      <c r="A218" s="135" t="s">
        <v>2156</v>
      </c>
      <c r="B218" s="136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6" t="str">
        <f t="shared" si="3"/>
        <v>acfr:SpecialAssessmentsAbstract</v>
      </c>
      <c r="D218" s="136" t="s">
        <v>2059</v>
      </c>
      <c r="E218" s="135" t="s">
        <v>2157</v>
      </c>
    </row>
    <row r="219" spans="1:5" ht="14">
      <c r="A219" s="135" t="s">
        <v>2158</v>
      </c>
      <c r="B219" s="136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6" t="str">
        <f t="shared" si="3"/>
        <v>acfr:RevenuesFromInterestAndPenaltiesOnSpecialAssessments</v>
      </c>
      <c r="D219" s="136" t="s">
        <v>2059</v>
      </c>
      <c r="E219" s="135" t="s">
        <v>2159</v>
      </c>
    </row>
    <row r="220" spans="1:5" ht="14">
      <c r="A220" s="135" t="s">
        <v>2160</v>
      </c>
      <c r="B220" s="136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6" t="str">
        <f t="shared" si="3"/>
        <v>acfr:RevenueFromSpecialAssessments</v>
      </c>
      <c r="D220" s="136" t="s">
        <v>2059</v>
      </c>
      <c r="E220" s="135" t="s">
        <v>2161</v>
      </c>
    </row>
    <row r="221" spans="1:5" ht="14">
      <c r="A221" s="135" t="s">
        <v>2162</v>
      </c>
      <c r="B221" s="136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6" t="str">
        <f t="shared" si="3"/>
        <v>acfr:IntergovernmentalRevenueFromFederalGovernmentAbstract</v>
      </c>
      <c r="D221" s="136" t="s">
        <v>2059</v>
      </c>
      <c r="E221" s="135" t="s">
        <v>2163</v>
      </c>
    </row>
    <row r="222" spans="1:5" ht="14">
      <c r="A222" s="135" t="s">
        <v>2164</v>
      </c>
      <c r="B222" s="136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6" t="str">
        <f t="shared" si="3"/>
        <v>acfr:FederalGrantsGeneralGovernment</v>
      </c>
      <c r="D222" s="136" t="s">
        <v>2059</v>
      </c>
      <c r="E222" s="135" t="s">
        <v>2165</v>
      </c>
    </row>
    <row r="223" spans="1:5" ht="14">
      <c r="A223" s="135" t="s">
        <v>2166</v>
      </c>
      <c r="B223" s="136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6" t="str">
        <f t="shared" si="3"/>
        <v>acfr:FederalGrantsPublicSafety</v>
      </c>
      <c r="D223" s="136" t="s">
        <v>2059</v>
      </c>
      <c r="E223" s="135" t="s">
        <v>2167</v>
      </c>
    </row>
    <row r="224" spans="1:5" ht="14">
      <c r="A224" s="135" t="s">
        <v>2168</v>
      </c>
      <c r="B224" s="136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6" t="str">
        <f t="shared" si="3"/>
        <v>acfr:FederalGrantsSanitation</v>
      </c>
      <c r="D224" s="136" t="s">
        <v>2059</v>
      </c>
      <c r="E224" s="135" t="s">
        <v>2169</v>
      </c>
    </row>
    <row r="225" spans="1:5" ht="14">
      <c r="A225" s="135" t="s">
        <v>2170</v>
      </c>
      <c r="B225" s="136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6" t="str">
        <f t="shared" si="3"/>
        <v>acfr:FederalGrantsHealthAndHospital</v>
      </c>
      <c r="D225" s="136" t="s">
        <v>2059</v>
      </c>
      <c r="E225" s="135" t="s">
        <v>2171</v>
      </c>
    </row>
    <row r="226" spans="1:5" ht="14">
      <c r="A226" s="135" t="s">
        <v>2172</v>
      </c>
      <c r="B226" s="136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6" t="str">
        <f t="shared" si="3"/>
        <v>acfr:FederalGrantsWelfare</v>
      </c>
      <c r="D226" s="136" t="s">
        <v>2059</v>
      </c>
      <c r="E226" s="135" t="s">
        <v>2173</v>
      </c>
    </row>
    <row r="227" spans="1:5" ht="14">
      <c r="A227" s="135" t="s">
        <v>2174</v>
      </c>
      <c r="B227" s="136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6" t="str">
        <f t="shared" si="3"/>
        <v>acfr:FederalGrantsCultureAndRecreation</v>
      </c>
      <c r="D227" s="136" t="s">
        <v>2059</v>
      </c>
      <c r="E227" s="135" t="s">
        <v>2175</v>
      </c>
    </row>
    <row r="228" spans="1:5" ht="14">
      <c r="A228" s="135" t="s">
        <v>2176</v>
      </c>
      <c r="B228" s="136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6" t="str">
        <f t="shared" si="3"/>
        <v>acfr:FederalGrantsCommunityDevelopmentBlockGrants</v>
      </c>
      <c r="D228" s="136" t="s">
        <v>2059</v>
      </c>
      <c r="E228" s="135" t="s">
        <v>2177</v>
      </c>
    </row>
    <row r="229" spans="1:5" ht="14">
      <c r="A229" s="135" t="s">
        <v>2178</v>
      </c>
      <c r="B229" s="136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6" t="str">
        <f t="shared" si="3"/>
        <v>acfr:FederalCapitalGrants</v>
      </c>
      <c r="D229" s="136" t="s">
        <v>2059</v>
      </c>
      <c r="E229" s="135" t="s">
        <v>2179</v>
      </c>
    </row>
    <row r="230" spans="1:5" ht="14">
      <c r="A230" s="135" t="s">
        <v>2180</v>
      </c>
      <c r="B230" s="136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6" t="str">
        <f t="shared" si="3"/>
        <v>acfr:GrantsContributionsAndDonationsFromFederalGovernmentalEntities</v>
      </c>
      <c r="D230" s="136" t="s">
        <v>2059</v>
      </c>
      <c r="E230" s="135" t="s">
        <v>1263</v>
      </c>
    </row>
    <row r="231" spans="1:5" ht="14">
      <c r="A231" s="135" t="s">
        <v>2181</v>
      </c>
      <c r="B231" s="136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6" t="str">
        <f t="shared" si="3"/>
        <v>acfr:IntergovernmentalRevenueFromStateGovernmentAbstract</v>
      </c>
      <c r="D231" s="136" t="s">
        <v>2059</v>
      </c>
      <c r="E231" s="135" t="s">
        <v>2182</v>
      </c>
    </row>
    <row r="232" spans="1:5" ht="14">
      <c r="A232" s="135" t="s">
        <v>2183</v>
      </c>
      <c r="B232" s="136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6" t="str">
        <f t="shared" si="3"/>
        <v>acfr:StateGrantsPublicSafety</v>
      </c>
      <c r="D232" s="136" t="s">
        <v>2059</v>
      </c>
      <c r="E232" s="135" t="s">
        <v>2184</v>
      </c>
    </row>
    <row r="233" spans="1:5" ht="14">
      <c r="A233" s="135" t="s">
        <v>2185</v>
      </c>
      <c r="B233" s="136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6" t="str">
        <f t="shared" si="3"/>
        <v>acfr:StateGrantsDrunkDrivingCaseFlowAssistance</v>
      </c>
      <c r="D233" s="136" t="s">
        <v>2059</v>
      </c>
      <c r="E233" s="135" t="s">
        <v>2186</v>
      </c>
    </row>
    <row r="234" spans="1:5" ht="14">
      <c r="A234" s="135" t="s">
        <v>2187</v>
      </c>
      <c r="B234" s="136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6" t="str">
        <f t="shared" si="3"/>
        <v>acfr:StateGrantsDrugCaseInformationManagementAccount</v>
      </c>
      <c r="D234" s="136" t="s">
        <v>2059</v>
      </c>
      <c r="E234" s="135" t="s">
        <v>2188</v>
      </c>
    </row>
    <row r="235" spans="1:5" ht="14">
      <c r="A235" s="135" t="s">
        <v>2189</v>
      </c>
      <c r="B235" s="136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6" t="str">
        <f t="shared" si="3"/>
        <v>acfr:StateGrantsHighwaysAndStreets</v>
      </c>
      <c r="D235" s="136" t="s">
        <v>2059</v>
      </c>
      <c r="E235" s="135" t="s">
        <v>2190</v>
      </c>
    </row>
    <row r="236" spans="1:5" ht="14">
      <c r="A236" s="135" t="s">
        <v>2191</v>
      </c>
      <c r="B236" s="136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6" t="str">
        <f t="shared" si="3"/>
        <v>acfr:StateGrantsCourtEquity</v>
      </c>
      <c r="D236" s="136" t="s">
        <v>2059</v>
      </c>
      <c r="E236" s="135" t="s">
        <v>2192</v>
      </c>
    </row>
    <row r="237" spans="1:5" ht="14">
      <c r="A237" s="135" t="s">
        <v>2193</v>
      </c>
      <c r="B237" s="136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6" t="str">
        <f t="shared" si="3"/>
        <v>acfr:StateGrantsSanitation</v>
      </c>
      <c r="D237" s="136" t="s">
        <v>2059</v>
      </c>
      <c r="E237" s="135" t="s">
        <v>2194</v>
      </c>
    </row>
    <row r="238" spans="1:5" ht="14">
      <c r="A238" s="135" t="s">
        <v>2195</v>
      </c>
      <c r="B238" s="136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6" t="str">
        <f t="shared" si="3"/>
        <v>acfr:StateGrantsHealth</v>
      </c>
      <c r="D238" s="136" t="s">
        <v>2059</v>
      </c>
      <c r="E238" s="135" t="s">
        <v>2196</v>
      </c>
    </row>
    <row r="239" spans="1:5" ht="14">
      <c r="A239" s="135" t="s">
        <v>2197</v>
      </c>
      <c r="B239" s="136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6" t="str">
        <f t="shared" si="3"/>
        <v>acfr:StateGrantsWelfare</v>
      </c>
      <c r="D239" s="136" t="s">
        <v>2059</v>
      </c>
      <c r="E239" s="135" t="s">
        <v>2198</v>
      </c>
    </row>
    <row r="240" spans="1:5" ht="14">
      <c r="A240" s="135" t="s">
        <v>2199</v>
      </c>
      <c r="B240" s="136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6" t="str">
        <f t="shared" si="3"/>
        <v>acfr:StateGrantsCultureAndRecreation</v>
      </c>
      <c r="D240" s="136" t="s">
        <v>2059</v>
      </c>
      <c r="E240" s="135" t="s">
        <v>2200</v>
      </c>
    </row>
    <row r="241" spans="1:5" ht="14">
      <c r="A241" s="135" t="s">
        <v>2201</v>
      </c>
      <c r="B241" s="136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6" t="str">
        <f t="shared" si="3"/>
        <v>acfr:StateGrantsCrimeVictimsRights</v>
      </c>
      <c r="D241" s="136" t="s">
        <v>2059</v>
      </c>
      <c r="E241" s="135" t="s">
        <v>2202</v>
      </c>
    </row>
    <row r="242" spans="1:5" ht="14">
      <c r="A242" s="135" t="s">
        <v>2203</v>
      </c>
      <c r="B242" s="136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6" t="str">
        <f t="shared" si="3"/>
        <v>acfr:StateGrantsIndigentDefenseGrant</v>
      </c>
      <c r="D242" s="136" t="s">
        <v>2059</v>
      </c>
      <c r="E242" s="135" t="s">
        <v>2204</v>
      </c>
    </row>
    <row r="243" spans="1:5" ht="14">
      <c r="A243" s="135" t="s">
        <v>2205</v>
      </c>
      <c r="B243" s="136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6" t="str">
        <f t="shared" si="3"/>
        <v>acfr:StateGrantsStateRevenueSharing</v>
      </c>
      <c r="D243" s="136" t="s">
        <v>2059</v>
      </c>
      <c r="E243" s="135" t="s">
        <v>2206</v>
      </c>
    </row>
    <row r="244" spans="1:5" ht="14">
      <c r="A244" s="135" t="s">
        <v>2207</v>
      </c>
      <c r="B244" s="136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6" t="str">
        <f t="shared" si="3"/>
        <v>acfr:StateGrantsLocalCommunityStabilizationShare</v>
      </c>
      <c r="D244" s="136" t="s">
        <v>2059</v>
      </c>
      <c r="E244" s="135" t="s">
        <v>2208</v>
      </c>
    </row>
    <row r="245" spans="1:5" ht="14">
      <c r="A245" s="135" t="s">
        <v>2209</v>
      </c>
      <c r="B245" s="136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6" t="str">
        <f t="shared" si="3"/>
        <v>acfr:StateGrantsSurveyAndRemonumentation</v>
      </c>
      <c r="D245" s="136" t="s">
        <v>2059</v>
      </c>
      <c r="E245" s="135" t="s">
        <v>2210</v>
      </c>
    </row>
    <row r="246" spans="1:5" ht="14">
      <c r="A246" s="135" t="s">
        <v>2211</v>
      </c>
      <c r="B246" s="136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6" t="str">
        <f t="shared" si="3"/>
        <v>acfr:StateGrantsSpecialElectionReimbursement</v>
      </c>
      <c r="D246" s="136" t="s">
        <v>2059</v>
      </c>
      <c r="E246" s="135" t="s">
        <v>2212</v>
      </c>
    </row>
    <row r="247" spans="1:5" ht="14">
      <c r="A247" s="135" t="s">
        <v>2213</v>
      </c>
      <c r="B247" s="136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6" t="str">
        <f t="shared" si="3"/>
        <v>acfr:StateCapitalGrants</v>
      </c>
      <c r="D247" s="136" t="s">
        <v>2059</v>
      </c>
      <c r="E247" s="135" t="s">
        <v>2214</v>
      </c>
    </row>
    <row r="248" spans="1:5" ht="14">
      <c r="A248" s="135" t="s">
        <v>2215</v>
      </c>
      <c r="B248" s="136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6" t="str">
        <f t="shared" si="3"/>
        <v>acfr:GrantsContributionsAndDonationsFromStateGovernmentalEntities</v>
      </c>
      <c r="D248" s="136" t="s">
        <v>2059</v>
      </c>
      <c r="E248" s="135" t="s">
        <v>1264</v>
      </c>
    </row>
    <row r="249" spans="1:5" ht="14">
      <c r="A249" s="135" t="s">
        <v>2216</v>
      </c>
      <c r="B249" s="136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6" t="str">
        <f t="shared" si="3"/>
        <v>acfr:GrantsContributionsAndDonationsFromLocalUnits</v>
      </c>
      <c r="D249" s="136" t="s">
        <v>2059</v>
      </c>
      <c r="E249" s="135" t="s">
        <v>1265</v>
      </c>
    </row>
    <row r="250" spans="1:5" ht="14">
      <c r="A250" s="135" t="s">
        <v>2217</v>
      </c>
      <c r="B250" s="136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6" t="str">
        <f t="shared" si="3"/>
        <v>acfr:GrantsContributionsAndDonationsFromOthers</v>
      </c>
      <c r="D250" s="136" t="s">
        <v>2059</v>
      </c>
      <c r="E250" s="135" t="s">
        <v>1266</v>
      </c>
    </row>
    <row r="251" spans="1:5" ht="14">
      <c r="A251" s="135" t="s">
        <v>2218</v>
      </c>
      <c r="B251" s="136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6" t="str">
        <f t="shared" si="3"/>
        <v>acfr:PrivateContributionsAndDonations</v>
      </c>
      <c r="D251" s="136" t="s">
        <v>2059</v>
      </c>
      <c r="E251" s="135" t="s">
        <v>1269</v>
      </c>
    </row>
    <row r="252" spans="1:5" ht="14">
      <c r="A252" s="135" t="s">
        <v>2219</v>
      </c>
      <c r="B252" s="136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6" t="str">
        <f t="shared" si="3"/>
        <v>acfr:RevenueFromDividends</v>
      </c>
      <c r="D252" s="136" t="s">
        <v>2059</v>
      </c>
      <c r="E252" s="135" t="s">
        <v>2220</v>
      </c>
    </row>
    <row r="253" spans="1:5" ht="14">
      <c r="A253" s="135" t="s">
        <v>2221</v>
      </c>
      <c r="B253" s="136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6" t="str">
        <f t="shared" si="3"/>
        <v>acfr:RevenueFromInterest</v>
      </c>
      <c r="D253" s="136" t="s">
        <v>2059</v>
      </c>
      <c r="E253" s="135" t="s">
        <v>2222</v>
      </c>
    </row>
    <row r="254" spans="1:5" ht="14">
      <c r="A254" s="135" t="s">
        <v>2223</v>
      </c>
      <c r="B254" s="136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6" t="str">
        <f t="shared" si="3"/>
        <v>acfr:RevenueFromInterestAndDividends</v>
      </c>
      <c r="D254" s="136" t="s">
        <v>2059</v>
      </c>
      <c r="E254" s="135" t="s">
        <v>2224</v>
      </c>
    </row>
    <row r="255" spans="1:5" ht="14">
      <c r="A255" s="135" t="s">
        <v>2225</v>
      </c>
      <c r="B255" s="136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6" t="str">
        <f t="shared" si="3"/>
        <v>acfr:RevenuesFromRentsAndRoyaltiesAbstract</v>
      </c>
      <c r="D255" s="136" t="s">
        <v>2059</v>
      </c>
      <c r="E255" s="135" t="s">
        <v>2226</v>
      </c>
    </row>
    <row r="256" spans="1:5" ht="14">
      <c r="A256" s="135" t="s">
        <v>2227</v>
      </c>
      <c r="B256" s="136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6" t="str">
        <f t="shared" si="3"/>
        <v>acfr:RevenueFromRent</v>
      </c>
      <c r="D256" s="136" t="s">
        <v>2059</v>
      </c>
      <c r="E256" s="135" t="s">
        <v>2228</v>
      </c>
    </row>
    <row r="257" spans="1:5" ht="14">
      <c r="A257" s="135" t="s">
        <v>2229</v>
      </c>
      <c r="B257" s="136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6" t="str">
        <f t="shared" si="3"/>
        <v>acfr:RevenueFromRoyalties</v>
      </c>
      <c r="D257" s="136" t="s">
        <v>2059</v>
      </c>
      <c r="E257" s="135" t="s">
        <v>2230</v>
      </c>
    </row>
    <row r="258" spans="1:5" ht="14">
      <c r="A258" s="135" t="s">
        <v>2231</v>
      </c>
      <c r="B258" s="136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6" t="str">
        <f t="shared" si="3"/>
        <v>acfr:RevenueFromRentsAndRoyalties</v>
      </c>
      <c r="D258" s="136" t="s">
        <v>2059</v>
      </c>
      <c r="E258" s="135" t="s">
        <v>2232</v>
      </c>
    </row>
    <row r="259" spans="1:5" ht="14">
      <c r="A259" s="135" t="s">
        <v>2233</v>
      </c>
      <c r="B259" s="136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6" t="str">
        <f t="shared" si="3"/>
        <v>acfr:InvestmentGainsLosses</v>
      </c>
      <c r="D259" s="136" t="s">
        <v>2059</v>
      </c>
      <c r="E259" s="135" t="s">
        <v>1259</v>
      </c>
    </row>
    <row r="260" spans="1:5" ht="14">
      <c r="A260" s="135" t="s">
        <v>2223</v>
      </c>
      <c r="B260" s="136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6" t="str">
        <f t="shared" si="3"/>
        <v>acfr:RevenueFromInterestAndDividends</v>
      </c>
      <c r="D260" s="136" t="s">
        <v>2059</v>
      </c>
      <c r="E260" s="135" t="s">
        <v>2224</v>
      </c>
    </row>
    <row r="261" spans="1:5" ht="14">
      <c r="A261" s="135" t="s">
        <v>2234</v>
      </c>
      <c r="B261" s="136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6" t="str">
        <f t="shared" si="3"/>
        <v>acfr:InvestmentIncome</v>
      </c>
      <c r="D261" s="136" t="s">
        <v>2059</v>
      </c>
      <c r="E261" s="135" t="s">
        <v>1260</v>
      </c>
    </row>
    <row r="262" spans="1:5" ht="14">
      <c r="A262" s="135" t="s">
        <v>2235</v>
      </c>
      <c r="B262" s="136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6" t="str">
        <f t="shared" si="3"/>
        <v>acfr:RevenueFromInterestAndRent</v>
      </c>
      <c r="D262" s="136" t="s">
        <v>2059</v>
      </c>
      <c r="E262" s="135" t="s">
        <v>2236</v>
      </c>
    </row>
    <row r="263" spans="1:5" ht="14">
      <c r="A263" s="135" t="s">
        <v>2237</v>
      </c>
      <c r="B263" s="136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6" t="str">
        <f t="shared" si="3"/>
        <v>acfr:LeaseInvestmentIncome</v>
      </c>
      <c r="D263" s="136" t="s">
        <v>2059</v>
      </c>
      <c r="E263" s="135" t="s">
        <v>1261</v>
      </c>
    </row>
    <row r="264" spans="1:5" ht="14">
      <c r="A264" s="135" t="s">
        <v>2238</v>
      </c>
      <c r="B264" s="136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6" t="str">
        <f t="shared" si="3"/>
        <v>acfr:InvestmentIncomeAndRentals</v>
      </c>
      <c r="D264" s="136" t="s">
        <v>2059</v>
      </c>
      <c r="E264" s="135" t="s">
        <v>1262</v>
      </c>
    </row>
    <row r="265" spans="1:5" ht="14">
      <c r="A265" s="135" t="s">
        <v>2239</v>
      </c>
      <c r="B265" s="136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6" t="str">
        <f t="shared" si="3"/>
        <v>acfr:RevenueFromSubsidies</v>
      </c>
      <c r="D265" s="136" t="s">
        <v>2059</v>
      </c>
      <c r="E265" s="135" t="s">
        <v>2240</v>
      </c>
    </row>
    <row r="266" spans="1:5" ht="14">
      <c r="A266" s="135" t="s">
        <v>2241</v>
      </c>
      <c r="B266" s="136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6" t="str">
        <f t="shared" si="3"/>
        <v>acfr:PublicAndPrivateContributions</v>
      </c>
      <c r="D266" s="136" t="s">
        <v>2059</v>
      </c>
      <c r="E266" s="135" t="s">
        <v>1267</v>
      </c>
    </row>
    <row r="267" spans="1:5" ht="14">
      <c r="A267" s="135" t="s">
        <v>2242</v>
      </c>
      <c r="B267" s="136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6" t="str">
        <f t="shared" si="3"/>
        <v>acfr:RevenuesFromConnectionFeesNonoperating</v>
      </c>
      <c r="D267" s="136" t="s">
        <v>2059</v>
      </c>
      <c r="E267" s="135" t="s">
        <v>2243</v>
      </c>
    </row>
    <row r="268" spans="1:5" ht="14">
      <c r="A268" s="135" t="s">
        <v>2244</v>
      </c>
      <c r="B268" s="136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6" t="str">
        <f t="shared" si="3"/>
        <v>acfr:StateRetirementPlanContributions</v>
      </c>
      <c r="D268" s="136" t="s">
        <v>2059</v>
      </c>
      <c r="E268" s="135" t="s">
        <v>2245</v>
      </c>
    </row>
    <row r="269" spans="1:5" ht="14">
      <c r="A269" s="135" t="s">
        <v>2246</v>
      </c>
      <c r="B269" s="136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6" t="str">
        <f t="shared" si="3"/>
        <v>acfr:StateOPEBContribution</v>
      </c>
      <c r="D269" s="136" t="s">
        <v>2059</v>
      </c>
      <c r="E269" s="135" t="s">
        <v>2247</v>
      </c>
    </row>
    <row r="270" spans="1:5" ht="14">
      <c r="A270" s="135" t="s">
        <v>2248</v>
      </c>
      <c r="B270" s="136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6" t="str">
        <f t="shared" si="3"/>
        <v>acfr:GainLossOnSaleOfCapitalAssets</v>
      </c>
      <c r="D270" s="136" t="s">
        <v>2059</v>
      </c>
      <c r="E270" s="135" t="s">
        <v>1271</v>
      </c>
    </row>
    <row r="271" spans="1:5" ht="14">
      <c r="A271" s="135" t="s">
        <v>2249</v>
      </c>
      <c r="B271" s="136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6" t="str">
        <f t="shared" si="3"/>
        <v>acfr:CashOverOrShort</v>
      </c>
      <c r="D271" s="136" t="s">
        <v>2059</v>
      </c>
      <c r="E271" s="135" t="s">
        <v>1270</v>
      </c>
    </row>
    <row r="272" spans="1:5" ht="14">
      <c r="A272" s="135" t="s">
        <v>2250</v>
      </c>
      <c r="B272" s="136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6" t="str">
        <f t="shared" si="3"/>
        <v>acfr:Gifts</v>
      </c>
      <c r="D272" s="136" t="s">
        <v>2059</v>
      </c>
      <c r="E272" s="135" t="s">
        <v>2250</v>
      </c>
    </row>
    <row r="273" spans="1:5" ht="14">
      <c r="A273" s="135" t="s">
        <v>2251</v>
      </c>
      <c r="B273" s="136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6" t="str">
        <f t="shared" si="3"/>
        <v>acfr:StateAppropriations</v>
      </c>
      <c r="D273" s="136" t="s">
        <v>2059</v>
      </c>
      <c r="E273" s="135" t="s">
        <v>2252</v>
      </c>
    </row>
    <row r="274" spans="1:5" ht="14">
      <c r="A274" s="135" t="s">
        <v>2253</v>
      </c>
      <c r="B274" s="136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6" t="str">
        <f t="shared" si="3"/>
        <v>acfr:MiscellaneousOtherRevenue</v>
      </c>
      <c r="D274" s="136" t="s">
        <v>2059</v>
      </c>
      <c r="E274" s="135" t="s">
        <v>2254</v>
      </c>
    </row>
    <row r="275" spans="1:5" ht="14">
      <c r="A275" s="135" t="s">
        <v>2255</v>
      </c>
      <c r="B275" s="136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6" t="str">
        <f t="shared" si="3"/>
        <v>acfr:OtherNonoperatingRevenuesExpenses</v>
      </c>
      <c r="D275" s="136" t="s">
        <v>2059</v>
      </c>
      <c r="E275" s="135" t="s">
        <v>2256</v>
      </c>
    </row>
    <row r="276" spans="1:5" ht="14">
      <c r="A276" s="135" t="s">
        <v>2257</v>
      </c>
      <c r="B276" s="136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6" t="str">
        <f t="shared" si="3"/>
        <v>acfr:NonoperatingRevenues</v>
      </c>
      <c r="D276" s="136" t="s">
        <v>2059</v>
      </c>
      <c r="E276" s="135" t="s">
        <v>2059</v>
      </c>
    </row>
    <row r="277" spans="1:5" ht="14">
      <c r="A277" s="135" t="s">
        <v>2258</v>
      </c>
      <c r="B277" s="136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6" t="str">
        <f t="shared" si="3"/>
        <v>acfr:GrantRelatedExpenses</v>
      </c>
      <c r="D277" s="136" t="s">
        <v>2059</v>
      </c>
      <c r="E277" s="135" t="s">
        <v>2259</v>
      </c>
    </row>
    <row r="278" spans="1:5" ht="14">
      <c r="A278" s="135" t="s">
        <v>2260</v>
      </c>
      <c r="B278" s="136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6" t="str">
        <f t="shared" ref="C278:C305" si="4">"acfr:"&amp;A278</f>
        <v>acfr:ProjectCosts</v>
      </c>
      <c r="D278" s="136" t="s">
        <v>2059</v>
      </c>
      <c r="E278" s="135" t="s">
        <v>2261</v>
      </c>
    </row>
    <row r="279" spans="1:5" ht="14">
      <c r="A279" s="135" t="s">
        <v>2262</v>
      </c>
      <c r="B279" s="136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6" t="str">
        <f t="shared" si="4"/>
        <v>acfr:ContributionsToOtherGovernments</v>
      </c>
      <c r="D279" s="136" t="s">
        <v>2059</v>
      </c>
      <c r="E279" s="135" t="s">
        <v>2263</v>
      </c>
    </row>
    <row r="280" spans="1:5" ht="14">
      <c r="A280" s="135" t="s">
        <v>2264</v>
      </c>
      <c r="B280" s="136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6" t="str">
        <f t="shared" si="4"/>
        <v>acfr:ExpensesForOtherWelfareServices</v>
      </c>
      <c r="D280" s="136" t="s">
        <v>2059</v>
      </c>
      <c r="E280" s="135" t="s">
        <v>2265</v>
      </c>
    </row>
    <row r="281" spans="1:5" ht="14">
      <c r="A281" s="135" t="s">
        <v>2266</v>
      </c>
      <c r="B281" s="136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6" t="str">
        <f t="shared" si="4"/>
        <v>acfr:IssuanceCostAndAmortizationOfBondDiscount</v>
      </c>
      <c r="D281" s="136" t="s">
        <v>2059</v>
      </c>
      <c r="E281" s="135" t="s">
        <v>2267</v>
      </c>
    </row>
    <row r="282" spans="1:5" ht="14">
      <c r="A282" s="135" t="s">
        <v>2268</v>
      </c>
      <c r="B282" s="136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6" t="str">
        <f t="shared" si="4"/>
        <v>acfr:DebtServiceInterestAndFiscalCharges</v>
      </c>
      <c r="D282" s="136" t="s">
        <v>2059</v>
      </c>
      <c r="E282" s="135" t="s">
        <v>1149</v>
      </c>
    </row>
    <row r="283" spans="1:5" ht="14">
      <c r="A283" s="135" t="s">
        <v>2269</v>
      </c>
      <c r="B283" s="136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6" t="str">
        <f t="shared" si="4"/>
        <v>acfr:NonoperatingExpenses</v>
      </c>
      <c r="D283" s="136" t="s">
        <v>2059</v>
      </c>
      <c r="E283" s="135" t="s">
        <v>2270</v>
      </c>
    </row>
    <row r="284" spans="1:5" ht="14">
      <c r="A284" s="135" t="s">
        <v>2271</v>
      </c>
      <c r="B284" s="136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6" t="str">
        <f t="shared" si="4"/>
        <v>acfr:NonoperatingRevenuesAndExpenses</v>
      </c>
      <c r="D284" s="136" t="s">
        <v>2059</v>
      </c>
      <c r="E284" s="135" t="s">
        <v>2272</v>
      </c>
    </row>
    <row r="285" spans="1:5" ht="14">
      <c r="A285" s="135" t="s">
        <v>2273</v>
      </c>
      <c r="B285" s="136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6" t="str">
        <f t="shared" si="4"/>
        <v>acfr:IncomeLossBeforeCapitalContributions</v>
      </c>
      <c r="D285" s="136" t="s">
        <v>2059</v>
      </c>
      <c r="E285" s="135" t="s">
        <v>2274</v>
      </c>
    </row>
    <row r="286" spans="1:5" ht="14">
      <c r="A286" s="135" t="s">
        <v>2275</v>
      </c>
      <c r="B286" s="136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6" t="str">
        <f t="shared" si="4"/>
        <v>acfr:ContributionsCapital</v>
      </c>
      <c r="D286" s="136" t="s">
        <v>2276</v>
      </c>
      <c r="E286" s="135" t="s">
        <v>2277</v>
      </c>
    </row>
    <row r="287" spans="1:5" ht="14">
      <c r="A287" s="135" t="s">
        <v>2278</v>
      </c>
      <c r="B287" s="136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6" t="str">
        <f t="shared" si="4"/>
        <v>acfr:ContributionsfromCitizensAndDevelopers</v>
      </c>
      <c r="D287" s="136" t="s">
        <v>2276</v>
      </c>
      <c r="E287" s="135" t="s">
        <v>2279</v>
      </c>
    </row>
    <row r="288" spans="1:5" ht="14">
      <c r="A288" s="135" t="s">
        <v>2280</v>
      </c>
      <c r="B288" s="136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6" t="str">
        <f t="shared" si="4"/>
        <v>acfr:ContributionsOther</v>
      </c>
      <c r="D288" s="136" t="s">
        <v>2276</v>
      </c>
      <c r="E288" s="135" t="s">
        <v>2281</v>
      </c>
    </row>
    <row r="289" spans="1:5" ht="14">
      <c r="A289" s="135" t="s">
        <v>2282</v>
      </c>
      <c r="B289" s="136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6" t="str">
        <f t="shared" si="4"/>
        <v>acfr:Contributions</v>
      </c>
      <c r="D289" s="136" t="s">
        <v>2276</v>
      </c>
      <c r="E289" s="135" t="s">
        <v>2282</v>
      </c>
    </row>
    <row r="290" spans="1:5" ht="14">
      <c r="A290" s="135" t="s">
        <v>2283</v>
      </c>
      <c r="B290" s="136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6" t="str">
        <f t="shared" si="4"/>
        <v>acfr:TransfersIn</v>
      </c>
      <c r="D290" s="136" t="s">
        <v>2276</v>
      </c>
      <c r="E290" s="135" t="s">
        <v>1276</v>
      </c>
    </row>
    <row r="291" spans="1:5" ht="14">
      <c r="A291" s="135" t="s">
        <v>2284</v>
      </c>
      <c r="B291" s="136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6" t="str">
        <f t="shared" si="4"/>
        <v>acfr:TransfersOut</v>
      </c>
      <c r="D291" s="136" t="s">
        <v>2276</v>
      </c>
      <c r="E291" s="135" t="s">
        <v>1277</v>
      </c>
    </row>
    <row r="292" spans="1:5" ht="14">
      <c r="A292" s="135" t="s">
        <v>2285</v>
      </c>
      <c r="B292" s="136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6" t="str">
        <f t="shared" si="4"/>
        <v>acfr:TransfersofCapitalAssetsFromToOtherFunds</v>
      </c>
      <c r="D292" s="136" t="s">
        <v>2276</v>
      </c>
      <c r="E292" s="135" t="s">
        <v>2286</v>
      </c>
    </row>
    <row r="293" spans="1:5" ht="14">
      <c r="A293" s="135" t="s">
        <v>2287</v>
      </c>
      <c r="B293" s="136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6" t="str">
        <f t="shared" si="4"/>
        <v>acfr:TotalCapitalContributionsAndTransfers</v>
      </c>
      <c r="D293" s="136" t="s">
        <v>2276</v>
      </c>
      <c r="E293" s="135" t="s">
        <v>2288</v>
      </c>
    </row>
    <row r="294" spans="1:5" ht="14">
      <c r="A294" s="135" t="s">
        <v>2289</v>
      </c>
      <c r="B294" s="136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6" t="str">
        <f t="shared" si="4"/>
        <v>acfr:OtherFinancingSourcesLeaseFinancing</v>
      </c>
      <c r="D294" s="136" t="s">
        <v>2290</v>
      </c>
      <c r="E294" s="135" t="s">
        <v>1280</v>
      </c>
    </row>
    <row r="295" spans="1:5" ht="14">
      <c r="A295" s="135" t="s">
        <v>2291</v>
      </c>
      <c r="B295" s="136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6" t="str">
        <f t="shared" si="4"/>
        <v>acfr:ProceedsFromSaleOfBondsNotes</v>
      </c>
      <c r="D295" s="136" t="s">
        <v>2290</v>
      </c>
      <c r="E295" s="135" t="s">
        <v>2292</v>
      </c>
    </row>
    <row r="296" spans="1:5" ht="14">
      <c r="A296" s="135" t="s">
        <v>2293</v>
      </c>
      <c r="B296" s="136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6" t="str">
        <f t="shared" si="4"/>
        <v>acfr:PremiumOnBondsOrNotes</v>
      </c>
      <c r="D296" s="136" t="s">
        <v>2290</v>
      </c>
      <c r="E296" s="135" t="s">
        <v>1282</v>
      </c>
    </row>
    <row r="297" spans="1:5" ht="14">
      <c r="A297" s="135" t="s">
        <v>2294</v>
      </c>
      <c r="B297" s="136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6" t="str">
        <f t="shared" si="4"/>
        <v>acfr:BondOrInsuranceRecoveries</v>
      </c>
      <c r="D297" s="136" t="s">
        <v>2290</v>
      </c>
      <c r="E297" s="135" t="s">
        <v>1283</v>
      </c>
    </row>
    <row r="298" spans="1:5" ht="14">
      <c r="A298" s="135" t="s">
        <v>2295</v>
      </c>
      <c r="B298" s="136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6" t="str">
        <f t="shared" si="4"/>
        <v>acfr:OtherFinancingSources</v>
      </c>
      <c r="D298" s="136" t="s">
        <v>2290</v>
      </c>
      <c r="E298" s="135" t="s">
        <v>2290</v>
      </c>
    </row>
    <row r="299" spans="1:5" ht="14">
      <c r="A299" s="135" t="s">
        <v>2296</v>
      </c>
      <c r="B299" s="136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6" t="str">
        <f t="shared" si="4"/>
        <v>acfr:ProceedsFromBondAndNoteIssuance</v>
      </c>
      <c r="D299" s="136" t="s">
        <v>2290</v>
      </c>
      <c r="E299" s="135" t="s">
        <v>1268</v>
      </c>
    </row>
    <row r="300" spans="1:5" ht="14">
      <c r="A300" s="135" t="s">
        <v>2297</v>
      </c>
      <c r="B300" s="136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6" t="str">
        <f t="shared" si="4"/>
        <v>acfr:NetPositionAbstract</v>
      </c>
      <c r="E300" s="135" t="s">
        <v>2298</v>
      </c>
    </row>
    <row r="301" spans="1:5" ht="14">
      <c r="A301" s="135" t="s">
        <v>2299</v>
      </c>
      <c r="B301" s="136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6" t="str">
        <f t="shared" si="4"/>
        <v>acfr:ChangeInAccountingPrinciple</v>
      </c>
      <c r="D301" s="136" t="s">
        <v>188</v>
      </c>
      <c r="E301" s="135" t="s">
        <v>2300</v>
      </c>
    </row>
    <row r="302" spans="1:5" ht="14">
      <c r="A302" s="135" t="s">
        <v>2301</v>
      </c>
      <c r="B302" s="136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6" t="str">
        <f t="shared" si="4"/>
        <v>acfr:NetPositionRestated</v>
      </c>
      <c r="D302" s="136" t="s">
        <v>188</v>
      </c>
      <c r="E302" s="135" t="s">
        <v>2302</v>
      </c>
    </row>
    <row r="303" spans="1:5" ht="14">
      <c r="A303" s="135" t="s">
        <v>2303</v>
      </c>
      <c r="B303" s="136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6" t="str">
        <f t="shared" si="4"/>
        <v>acfr:NetPosition</v>
      </c>
      <c r="D303" s="136" t="s">
        <v>188</v>
      </c>
      <c r="E303" s="135" t="s">
        <v>2304</v>
      </c>
    </row>
    <row r="304" spans="1:5" ht="14">
      <c r="A304" s="135" t="s">
        <v>2303</v>
      </c>
      <c r="B304" s="136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6" t="str">
        <f t="shared" si="4"/>
        <v>acfr:NetPosition</v>
      </c>
      <c r="D304" s="136" t="s">
        <v>188</v>
      </c>
      <c r="E304" s="135" t="s">
        <v>2305</v>
      </c>
    </row>
    <row r="305" spans="1:5" ht="14">
      <c r="A305" s="135" t="s">
        <v>2306</v>
      </c>
      <c r="B305" s="136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6" t="str">
        <f t="shared" si="4"/>
        <v>acfr:ChangesInNetPosition</v>
      </c>
      <c r="D305" s="136" t="s">
        <v>188</v>
      </c>
      <c r="E305" s="135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6" customWidth="1"/>
    <col min="2" max="2" width="31" style="136" customWidth="1"/>
    <col min="3" max="3" width="31.5" style="136" customWidth="1"/>
    <col min="4" max="4" width="29.33203125" style="136" customWidth="1"/>
    <col min="5" max="16384" width="10.83203125" style="136"/>
  </cols>
  <sheetData>
    <row r="1" spans="1:4">
      <c r="A1" s="133" t="s">
        <v>2327</v>
      </c>
      <c r="B1" s="133" t="s">
        <v>2328</v>
      </c>
      <c r="C1" s="133" t="s">
        <v>2329</v>
      </c>
      <c r="D1" s="133" t="s">
        <v>57</v>
      </c>
    </row>
    <row r="2" spans="1:4">
      <c r="A2" s="150" t="s">
        <v>2330</v>
      </c>
      <c r="B2" s="150" t="s">
        <v>2331</v>
      </c>
      <c r="C2" s="151" t="str">
        <f>"acfr:"&amp;A2</f>
        <v>acfr:ProceedsFromTuitionAndFees</v>
      </c>
      <c r="D2" s="151" t="s">
        <v>2332</v>
      </c>
    </row>
    <row r="3" spans="1:4">
      <c r="A3" s="150" t="s">
        <v>2333</v>
      </c>
      <c r="B3" s="150" t="s">
        <v>2334</v>
      </c>
      <c r="C3" s="151" t="str">
        <f t="shared" ref="C3:C66" si="0">"acfr:"&amp;A3</f>
        <v>acfr:ProceedsFromSalesAndServices</v>
      </c>
      <c r="D3" s="151" t="s">
        <v>2332</v>
      </c>
    </row>
    <row r="4" spans="1:4">
      <c r="A4" s="150" t="s">
        <v>2335</v>
      </c>
      <c r="B4" s="150" t="s">
        <v>2336</v>
      </c>
      <c r="C4" s="151" t="str">
        <f t="shared" si="0"/>
        <v>acfr:ProceedsFromInternalServicesProvided</v>
      </c>
      <c r="D4" s="151" t="s">
        <v>2332</v>
      </c>
    </row>
    <row r="5" spans="1:4">
      <c r="A5" s="150" t="s">
        <v>2337</v>
      </c>
      <c r="B5" s="150" t="s">
        <v>2338</v>
      </c>
      <c r="C5" s="151" t="str">
        <f t="shared" si="0"/>
        <v>acfr:PaymentsToEmployees</v>
      </c>
      <c r="D5" s="151" t="s">
        <v>2332</v>
      </c>
    </row>
    <row r="6" spans="1:4">
      <c r="A6" s="150" t="s">
        <v>2339</v>
      </c>
      <c r="B6" s="150" t="s">
        <v>2340</v>
      </c>
      <c r="C6" s="151" t="str">
        <f t="shared" si="0"/>
        <v>acfr:PaymentsToSuppliers</v>
      </c>
      <c r="D6" s="151" t="s">
        <v>2332</v>
      </c>
    </row>
    <row r="7" spans="1:4">
      <c r="A7" s="150" t="s">
        <v>2341</v>
      </c>
      <c r="B7" s="150" t="s">
        <v>2342</v>
      </c>
      <c r="C7" s="151" t="str">
        <f t="shared" si="0"/>
        <v>acfr:ProceedsFomTenants</v>
      </c>
      <c r="D7" s="151" t="s">
        <v>2332</v>
      </c>
    </row>
    <row r="8" spans="1:4">
      <c r="A8" s="150" t="s">
        <v>2343</v>
      </c>
      <c r="B8" s="150" t="s">
        <v>2344</v>
      </c>
      <c r="C8" s="151" t="str">
        <f t="shared" si="0"/>
        <v>acfr:ProceedsFromOperatingGrants</v>
      </c>
      <c r="D8" s="151" t="s">
        <v>2332</v>
      </c>
    </row>
    <row r="9" spans="1:4">
      <c r="A9" s="150" t="s">
        <v>2345</v>
      </c>
      <c r="B9" s="150" t="s">
        <v>2346</v>
      </c>
      <c r="C9" s="151" t="str">
        <f t="shared" si="0"/>
        <v>acfr:ProceedsFromCustomers</v>
      </c>
      <c r="D9" s="151" t="s">
        <v>2332</v>
      </c>
    </row>
    <row r="10" spans="1:4">
      <c r="A10" s="150" t="s">
        <v>2347</v>
      </c>
      <c r="B10" s="150" t="s">
        <v>2348</v>
      </c>
      <c r="C10" s="151" t="str">
        <f t="shared" si="0"/>
        <v>acfr:PaymentsForHousingAssistance</v>
      </c>
      <c r="D10" s="151" t="s">
        <v>2332</v>
      </c>
    </row>
    <row r="11" spans="1:4">
      <c r="A11" s="150" t="s">
        <v>2349</v>
      </c>
      <c r="B11" s="150" t="s">
        <v>2350</v>
      </c>
      <c r="C11" s="151" t="str">
        <f t="shared" si="0"/>
        <v>acfr:PaymentsToLandlords</v>
      </c>
      <c r="D11" s="151" t="s">
        <v>2332</v>
      </c>
    </row>
    <row r="12" spans="1:4">
      <c r="A12" s="150" t="s">
        <v>2351</v>
      </c>
      <c r="B12" s="150" t="s">
        <v>2352</v>
      </c>
      <c r="C12" s="151" t="str">
        <f t="shared" si="0"/>
        <v>acfr:ProceedsFromTapFees</v>
      </c>
      <c r="D12" s="151" t="s">
        <v>2332</v>
      </c>
    </row>
    <row r="13" spans="1:4">
      <c r="A13" s="150" t="s">
        <v>2353</v>
      </c>
      <c r="B13" s="150" t="s">
        <v>2354</v>
      </c>
      <c r="C13" s="151" t="str">
        <f t="shared" si="0"/>
        <v>acfr:PaymentsForInterfundServicesUsed</v>
      </c>
      <c r="D13" s="151" t="s">
        <v>2332</v>
      </c>
    </row>
    <row r="14" spans="1:4">
      <c r="A14" s="150" t="s">
        <v>2355</v>
      </c>
      <c r="B14" s="150" t="s">
        <v>2356</v>
      </c>
      <c r="C14" s="151" t="str">
        <f t="shared" si="0"/>
        <v>acfr:CashPaidForClaimsPaid</v>
      </c>
      <c r="D14" s="151" t="s">
        <v>2332</v>
      </c>
    </row>
    <row r="15" spans="1:4">
      <c r="A15" s="150" t="s">
        <v>2357</v>
      </c>
      <c r="B15" s="150" t="s">
        <v>2358</v>
      </c>
      <c r="C15" s="151" t="str">
        <f t="shared" si="0"/>
        <v>acfr:PaymentsForGoodsAndServices</v>
      </c>
      <c r="D15" s="151" t="s">
        <v>2332</v>
      </c>
    </row>
    <row r="16" spans="1:4">
      <c r="A16" s="150" t="s">
        <v>2359</v>
      </c>
      <c r="B16" s="150" t="s">
        <v>2360</v>
      </c>
      <c r="C16" s="151" t="str">
        <f t="shared" si="0"/>
        <v>acfr:PaymentsForOperationMaintenanceAndWater</v>
      </c>
      <c r="D16" s="151" t="s">
        <v>2332</v>
      </c>
    </row>
    <row r="17" spans="1:4">
      <c r="A17" s="150" t="s">
        <v>2361</v>
      </c>
      <c r="B17" s="150" t="s">
        <v>2362</v>
      </c>
      <c r="C17" s="151" t="str">
        <f t="shared" si="0"/>
        <v>acfr:ProceedsFromDelinquentTaxesCollected</v>
      </c>
      <c r="D17" s="151" t="s">
        <v>2332</v>
      </c>
    </row>
    <row r="18" spans="1:4">
      <c r="A18" s="150" t="s">
        <v>2363</v>
      </c>
      <c r="B18" s="150" t="s">
        <v>2364</v>
      </c>
      <c r="C18" s="151" t="str">
        <f t="shared" si="0"/>
        <v>acfr:PaymentsForDelinquentTaxesPurchased</v>
      </c>
      <c r="D18" s="151" t="s">
        <v>2332</v>
      </c>
    </row>
    <row r="19" spans="1:4">
      <c r="A19" s="150" t="s">
        <v>2365</v>
      </c>
      <c r="B19" s="150" t="s">
        <v>2366</v>
      </c>
      <c r="C19" s="151" t="str">
        <f t="shared" si="0"/>
        <v>acfr:PaymentsForInterestOnDelinquentTaxes</v>
      </c>
      <c r="D19" s="151" t="s">
        <v>2332</v>
      </c>
    </row>
    <row r="20" spans="1:4">
      <c r="A20" s="150" t="s">
        <v>2367</v>
      </c>
      <c r="B20" s="150" t="s">
        <v>2368</v>
      </c>
      <c r="C20" s="151" t="str">
        <f t="shared" si="0"/>
        <v>acfr:ProceedsFromPropertyTaxesOperating</v>
      </c>
      <c r="D20" s="151" t="s">
        <v>2332</v>
      </c>
    </row>
    <row r="21" spans="1:4">
      <c r="A21" s="150" t="s">
        <v>2369</v>
      </c>
      <c r="B21" s="150" t="s">
        <v>2370</v>
      </c>
      <c r="C21" s="151" t="str">
        <f t="shared" si="0"/>
        <v>acfr:ProceedsFromTaxes</v>
      </c>
      <c r="D21" s="151" t="s">
        <v>2332</v>
      </c>
    </row>
    <row r="22" spans="1:4">
      <c r="A22" s="150" t="s">
        <v>2371</v>
      </c>
      <c r="B22" s="150" t="s">
        <v>2372</v>
      </c>
      <c r="C22" s="151" t="str">
        <f t="shared" si="0"/>
        <v>acfr:ProceedsFromInterestAndPenaltiesOnTaxes</v>
      </c>
      <c r="D22" s="151" t="s">
        <v>2332</v>
      </c>
    </row>
    <row r="23" spans="1:4">
      <c r="A23" s="150" t="s">
        <v>2373</v>
      </c>
      <c r="B23" s="150" t="s">
        <v>2374</v>
      </c>
      <c r="C23" s="151" t="str">
        <f t="shared" si="0"/>
        <v>acfr:ProceedsFromInterestAndRents</v>
      </c>
      <c r="D23" s="151" t="s">
        <v>2332</v>
      </c>
    </row>
    <row r="24" spans="1:4">
      <c r="A24" s="150" t="s">
        <v>2375</v>
      </c>
      <c r="B24" s="150" t="s">
        <v>2376</v>
      </c>
      <c r="C24" s="151" t="str">
        <f t="shared" si="0"/>
        <v>acfr:ProceedsFromQualityAssuranceSupplement</v>
      </c>
      <c r="D24" s="151" t="s">
        <v>2332</v>
      </c>
    </row>
    <row r="25" spans="1:4">
      <c r="A25" s="150" t="s">
        <v>2377</v>
      </c>
      <c r="B25" s="150" t="s">
        <v>2378</v>
      </c>
      <c r="C25" s="151" t="str">
        <f t="shared" si="0"/>
        <v>acfr:PaymentsForQualityAssuranceProviderTaxprogram</v>
      </c>
      <c r="D25" s="151" t="s">
        <v>2332</v>
      </c>
    </row>
    <row r="26" spans="1:4">
      <c r="A26" s="150" t="s">
        <v>2379</v>
      </c>
      <c r="B26" s="150" t="s">
        <v>2380</v>
      </c>
      <c r="C26" s="151" t="str">
        <f t="shared" si="0"/>
        <v>acfr:PaymentsToContractors</v>
      </c>
      <c r="D26" s="151" t="s">
        <v>2332</v>
      </c>
    </row>
    <row r="27" spans="1:4">
      <c r="A27" s="150" t="s">
        <v>2381</v>
      </c>
      <c r="B27" s="150" t="s">
        <v>2382</v>
      </c>
      <c r="C27" s="151" t="str">
        <f t="shared" si="0"/>
        <v>acfr:ProceedsFromPermitsFeesAndSpecialAssessments</v>
      </c>
      <c r="D27" s="151" t="s">
        <v>2332</v>
      </c>
    </row>
    <row r="28" spans="1:4">
      <c r="A28" s="150" t="s">
        <v>2383</v>
      </c>
      <c r="B28" s="150" t="s">
        <v>2384</v>
      </c>
      <c r="C28" s="151" t="str">
        <f t="shared" si="0"/>
        <v>acfr:PaymentsForLotteryPrizes</v>
      </c>
      <c r="D28" s="151" t="s">
        <v>2332</v>
      </c>
    </row>
    <row r="29" spans="1:4">
      <c r="A29" s="150" t="s">
        <v>2385</v>
      </c>
      <c r="B29" s="150" t="s">
        <v>2386</v>
      </c>
      <c r="C29" s="151" t="str">
        <f t="shared" si="0"/>
        <v>acfr:ProceedsFromLotteryTicketSales</v>
      </c>
      <c r="D29" s="151" t="s">
        <v>2332</v>
      </c>
    </row>
    <row r="30" spans="1:4">
      <c r="A30" s="150" t="s">
        <v>2387</v>
      </c>
      <c r="B30" s="150" t="s">
        <v>2388</v>
      </c>
      <c r="C30" s="151" t="str">
        <f t="shared" si="0"/>
        <v>acfr:PaymentsToLotteryRetailers</v>
      </c>
      <c r="D30" s="151" t="s">
        <v>2332</v>
      </c>
    </row>
    <row r="31" spans="1:4">
      <c r="A31" s="150" t="s">
        <v>2389</v>
      </c>
      <c r="B31" s="150" t="s">
        <v>2390</v>
      </c>
      <c r="C31" s="151" t="str">
        <f t="shared" si="0"/>
        <v>acfr:ProvisionForReturnedLotteryTickets</v>
      </c>
      <c r="D31" s="151" t="s">
        <v>2332</v>
      </c>
    </row>
    <row r="32" spans="1:4">
      <c r="A32" s="150" t="s">
        <v>2391</v>
      </c>
      <c r="B32" s="150" t="s">
        <v>2392</v>
      </c>
      <c r="C32" s="151" t="str">
        <f t="shared" si="0"/>
        <v>acfr:ProvisionForFreeLotteryTicketRedemptions</v>
      </c>
      <c r="D32" s="151" t="s">
        <v>2332</v>
      </c>
    </row>
    <row r="33" spans="1:4">
      <c r="A33" s="150" t="s">
        <v>2393</v>
      </c>
      <c r="B33" s="150" t="s">
        <v>2394</v>
      </c>
      <c r="C33" s="151" t="str">
        <f t="shared" si="0"/>
        <v>acfr:ProceedsFromSpecialAssessmentCollections</v>
      </c>
      <c r="D33" s="151" t="s">
        <v>2332</v>
      </c>
    </row>
    <row r="34" spans="1:4">
      <c r="A34" s="150" t="s">
        <v>2395</v>
      </c>
      <c r="B34" s="150" t="s">
        <v>2396</v>
      </c>
      <c r="C34" s="151" t="str">
        <f t="shared" si="0"/>
        <v>acfr:ProceedsFromOtherOperatingActivities</v>
      </c>
      <c r="D34" s="151" t="s">
        <v>2332</v>
      </c>
    </row>
    <row r="35" spans="1:4">
      <c r="A35" s="150" t="s">
        <v>2397</v>
      </c>
      <c r="B35" s="150" t="s">
        <v>2398</v>
      </c>
      <c r="C35" s="151" t="str">
        <f t="shared" si="0"/>
        <v>acfr:PaymentsForOtherOperatingActivities</v>
      </c>
      <c r="D35" s="151" t="s">
        <v>2332</v>
      </c>
    </row>
    <row r="36" spans="1:4">
      <c r="A36" s="150" t="s">
        <v>2399</v>
      </c>
      <c r="B36" s="150" t="s">
        <v>2400</v>
      </c>
      <c r="C36" s="151" t="str">
        <f t="shared" si="0"/>
        <v>acfr:OtherCashFlowsFromOperatingActivities</v>
      </c>
      <c r="D36" s="151" t="s">
        <v>2332</v>
      </c>
    </row>
    <row r="37" spans="1:4">
      <c r="A37" s="150" t="s">
        <v>2401</v>
      </c>
      <c r="B37" s="150" t="s">
        <v>2402</v>
      </c>
      <c r="C37" s="151" t="str">
        <f t="shared" si="0"/>
        <v>acfr:NetCashProvidedByUsedInOperatingActivities</v>
      </c>
      <c r="D37" s="151" t="s">
        <v>2332</v>
      </c>
    </row>
    <row r="38" spans="1:4">
      <c r="A38" s="150" t="s">
        <v>2403</v>
      </c>
      <c r="B38" s="150" t="s">
        <v>2404</v>
      </c>
      <c r="C38" s="151" t="str">
        <f t="shared" si="0"/>
        <v>acfr:CashProvidedByTaxes</v>
      </c>
      <c r="D38" s="151" t="s">
        <v>2405</v>
      </c>
    </row>
    <row r="39" spans="1:4">
      <c r="A39" s="150" t="s">
        <v>2406</v>
      </c>
      <c r="B39" s="150" t="s">
        <v>2368</v>
      </c>
      <c r="C39" s="151" t="str">
        <f t="shared" si="0"/>
        <v>acfr:ProceedsFromPropertyTaxes</v>
      </c>
      <c r="D39" s="151" t="s">
        <v>2405</v>
      </c>
    </row>
    <row r="40" spans="1:4">
      <c r="A40" s="150" t="s">
        <v>2407</v>
      </c>
      <c r="B40" s="150" t="s">
        <v>2408</v>
      </c>
      <c r="C40" s="151" t="str">
        <f t="shared" si="0"/>
        <v>acfr:ProceedsFromResidentTrustDeposits</v>
      </c>
      <c r="D40" s="151" t="s">
        <v>2405</v>
      </c>
    </row>
    <row r="41" spans="1:4">
      <c r="A41" s="150" t="s">
        <v>2409</v>
      </c>
      <c r="B41" s="150" t="s">
        <v>2410</v>
      </c>
      <c r="C41" s="151" t="str">
        <f t="shared" si="0"/>
        <v>acfr:ProceedsFromContributionsAndDonations</v>
      </c>
      <c r="D41" s="151" t="s">
        <v>2405</v>
      </c>
    </row>
    <row r="42" spans="1:4">
      <c r="A42" s="150" t="s">
        <v>2411</v>
      </c>
      <c r="B42" s="150" t="s">
        <v>2412</v>
      </c>
      <c r="C42" s="151" t="str">
        <f t="shared" si="0"/>
        <v>acfr:ProceedsFromStateAppropriations</v>
      </c>
      <c r="D42" s="151" t="s">
        <v>2405</v>
      </c>
    </row>
    <row r="43" spans="1:4">
      <c r="A43" s="150" t="s">
        <v>2413</v>
      </c>
      <c r="B43" s="150" t="s">
        <v>2414</v>
      </c>
      <c r="C43" s="151" t="str">
        <f t="shared" si="0"/>
        <v>acfr:ProceedsFromGrantsAndContracts</v>
      </c>
      <c r="D43" s="151" t="s">
        <v>2405</v>
      </c>
    </row>
    <row r="44" spans="1:4">
      <c r="A44" s="150" t="s">
        <v>2415</v>
      </c>
      <c r="B44" s="150" t="s">
        <v>2416</v>
      </c>
      <c r="C44" s="151" t="str">
        <f t="shared" si="0"/>
        <v>acfr:ProceedsFromSpecialAssessments</v>
      </c>
      <c r="D44" s="151" t="s">
        <v>2405</v>
      </c>
    </row>
    <row r="45" spans="1:4">
      <c r="A45" s="150" t="s">
        <v>2417</v>
      </c>
      <c r="B45" s="150" t="s">
        <v>2418</v>
      </c>
      <c r="C45" s="151" t="str">
        <f t="shared" si="0"/>
        <v>acfr:CashPaidOrReturnedToOtherFunds</v>
      </c>
      <c r="D45" s="151" t="s">
        <v>2405</v>
      </c>
    </row>
    <row r="46" spans="1:4">
      <c r="A46" s="150" t="s">
        <v>2419</v>
      </c>
      <c r="B46" s="150" t="s">
        <v>2420</v>
      </c>
      <c r="C46" s="151" t="str">
        <f t="shared" si="0"/>
        <v>acfr:ProceedsFromOtherFunds</v>
      </c>
      <c r="D46" s="151" t="s">
        <v>2405</v>
      </c>
    </row>
    <row r="47" spans="1:4">
      <c r="A47" s="150" t="s">
        <v>2421</v>
      </c>
      <c r="B47" s="150" t="s">
        <v>2422</v>
      </c>
      <c r="C47" s="151" t="str">
        <f t="shared" si="0"/>
        <v>acfr:ProceedsFromTransactionPrivilegeTax</v>
      </c>
      <c r="D47" s="151" t="s">
        <v>2405</v>
      </c>
    </row>
    <row r="48" spans="1:4">
      <c r="A48" s="150" t="s">
        <v>2423</v>
      </c>
      <c r="B48" s="150" t="s">
        <v>2424</v>
      </c>
      <c r="C48" s="151" t="str">
        <f t="shared" si="0"/>
        <v>acfr:PaymentsForInterest</v>
      </c>
      <c r="D48" s="151" t="s">
        <v>2405</v>
      </c>
    </row>
    <row r="49" spans="1:4">
      <c r="A49" s="150" t="s">
        <v>2425</v>
      </c>
      <c r="B49" s="150" t="s">
        <v>2426</v>
      </c>
      <c r="C49" s="151" t="str">
        <f t="shared" si="0"/>
        <v>acfr:PaymentsForIntergovernmentalTransfers</v>
      </c>
      <c r="D49" s="151" t="s">
        <v>2405</v>
      </c>
    </row>
    <row r="50" spans="1:4">
      <c r="A50" s="150" t="s">
        <v>2427</v>
      </c>
      <c r="B50" s="150" t="s">
        <v>2428</v>
      </c>
      <c r="C50" s="151" t="str">
        <f t="shared" si="0"/>
        <v>acfr:ProceedsFromIntergovernmentalReceipts</v>
      </c>
      <c r="D50" s="151" t="s">
        <v>2405</v>
      </c>
    </row>
    <row r="51" spans="1:4">
      <c r="A51" s="150" t="s">
        <v>2429</v>
      </c>
      <c r="B51" s="150" t="s">
        <v>2430</v>
      </c>
      <c r="C51" s="151" t="str">
        <f t="shared" si="0"/>
        <v>acfr:ProceedsFromBondsAndNotes</v>
      </c>
      <c r="D51" s="151" t="s">
        <v>2405</v>
      </c>
    </row>
    <row r="52" spans="1:4">
      <c r="A52" s="150" t="s">
        <v>2431</v>
      </c>
      <c r="B52" s="150" t="s">
        <v>2432</v>
      </c>
      <c r="C52" s="151" t="str">
        <f t="shared" si="0"/>
        <v>acfr:RepaymentsOfBondsAndNotes</v>
      </c>
      <c r="D52" s="151" t="s">
        <v>2405</v>
      </c>
    </row>
    <row r="53" spans="1:4">
      <c r="A53" s="150" t="s">
        <v>2433</v>
      </c>
      <c r="B53" s="150" t="s">
        <v>2434</v>
      </c>
      <c r="C53" s="151" t="str">
        <f t="shared" si="0"/>
        <v>acfr:ProceedsFromTransfersInNonCapitalFinancing</v>
      </c>
      <c r="D53" s="151" t="s">
        <v>2405</v>
      </c>
    </row>
    <row r="54" spans="1:4">
      <c r="A54" s="150" t="s">
        <v>2435</v>
      </c>
      <c r="B54" s="150" t="s">
        <v>2436</v>
      </c>
      <c r="C54" s="151" t="str">
        <f t="shared" si="0"/>
        <v>acfr:PaymentsForTransfersOutNonCapitalFinancing</v>
      </c>
      <c r="D54" s="151" t="s">
        <v>2405</v>
      </c>
    </row>
    <row r="55" spans="1:4">
      <c r="A55" s="150" t="s">
        <v>2437</v>
      </c>
      <c r="B55" s="150" t="s">
        <v>2438</v>
      </c>
      <c r="C55" s="151" t="str">
        <f t="shared" si="0"/>
        <v>acfr:OtherCashFlowsFromNonCapitalFinancingActivities</v>
      </c>
      <c r="D55" s="151" t="s">
        <v>2405</v>
      </c>
    </row>
    <row r="56" spans="1:4">
      <c r="A56" s="150" t="s">
        <v>2439</v>
      </c>
      <c r="B56" s="150" t="s">
        <v>2440</v>
      </c>
      <c r="C56" s="151" t="str">
        <f t="shared" si="0"/>
        <v>acfr:PaymentsToEducationFund</v>
      </c>
      <c r="D56" s="151" t="s">
        <v>2405</v>
      </c>
    </row>
    <row r="57" spans="1:4">
      <c r="A57" s="150" t="s">
        <v>2441</v>
      </c>
      <c r="B57" s="150" t="s">
        <v>2442</v>
      </c>
      <c r="C57" s="151" t="str">
        <f t="shared" si="0"/>
        <v>acfr:NetCashProvidedByUsedInNonCapitalFinancingActivities</v>
      </c>
      <c r="D57" s="151" t="s">
        <v>2405</v>
      </c>
    </row>
    <row r="58" spans="1:4">
      <c r="A58" s="150" t="s">
        <v>2443</v>
      </c>
      <c r="B58" s="150" t="s">
        <v>2444</v>
      </c>
      <c r="C58" s="151" t="str">
        <f t="shared" si="0"/>
        <v>acfr:PaymentsToPurchaseCapitalAssets</v>
      </c>
      <c r="D58" s="151" t="s">
        <v>2445</v>
      </c>
    </row>
    <row r="59" spans="1:4">
      <c r="A59" s="150" t="s">
        <v>2446</v>
      </c>
      <c r="B59" s="150" t="s">
        <v>2447</v>
      </c>
      <c r="C59" s="151" t="str">
        <f t="shared" si="0"/>
        <v>acfr:ProceedsFromCapitalGrants</v>
      </c>
      <c r="D59" s="151" t="s">
        <v>2445</v>
      </c>
    </row>
    <row r="60" spans="1:4">
      <c r="A60" s="150" t="s">
        <v>2448</v>
      </c>
      <c r="B60" s="150" t="s">
        <v>2449</v>
      </c>
      <c r="C60" s="151" t="str">
        <f t="shared" si="0"/>
        <v>acfr:ProceedsFromSpecialAssessmentsForFinancingCapitalAssets</v>
      </c>
      <c r="D60" s="151" t="s">
        <v>2445</v>
      </c>
    </row>
    <row r="61" spans="1:4">
      <c r="A61" s="150" t="s">
        <v>2450</v>
      </c>
      <c r="B61" s="150" t="s">
        <v>2451</v>
      </c>
      <c r="C61" s="151" t="str">
        <f t="shared" si="0"/>
        <v>acfr:ProceedsFromOtherFundsForCapitalFinancingActivities</v>
      </c>
      <c r="D61" s="151" t="s">
        <v>2445</v>
      </c>
    </row>
    <row r="62" spans="1:4">
      <c r="A62" s="150" t="s">
        <v>2452</v>
      </c>
      <c r="B62" s="150" t="s">
        <v>2453</v>
      </c>
      <c r="C62" s="151" t="str">
        <f t="shared" si="0"/>
        <v>acfr:PaymentsToOtherFundsForCapitalFinancingActivities</v>
      </c>
      <c r="D62" s="151" t="s">
        <v>2445</v>
      </c>
    </row>
    <row r="63" spans="1:4">
      <c r="A63" s="150" t="s">
        <v>2454</v>
      </c>
      <c r="B63" s="150" t="s">
        <v>2455</v>
      </c>
      <c r="C63" s="151" t="str">
        <f t="shared" si="0"/>
        <v>acfr:ProceedsFromTaxesRelatedToCapitalAssets</v>
      </c>
      <c r="D63" s="151" t="s">
        <v>2445</v>
      </c>
    </row>
    <row r="64" spans="1:4">
      <c r="A64" s="150" t="s">
        <v>2456</v>
      </c>
      <c r="B64" s="150" t="s">
        <v>2457</v>
      </c>
      <c r="C64" s="151" t="str">
        <f t="shared" si="0"/>
        <v>acfr:ProceedsFromIssuanceOfDebt</v>
      </c>
      <c r="D64" s="151" t="s">
        <v>2445</v>
      </c>
    </row>
    <row r="65" spans="1:4">
      <c r="A65" s="150" t="s">
        <v>2458</v>
      </c>
      <c r="B65" s="150" t="s">
        <v>2459</v>
      </c>
      <c r="C65" s="151" t="str">
        <f t="shared" si="0"/>
        <v>acfr:RepaymentsOfBondPrincipal</v>
      </c>
      <c r="D65" s="151" t="s">
        <v>2445</v>
      </c>
    </row>
    <row r="66" spans="1:4">
      <c r="A66" s="150" t="s">
        <v>2460</v>
      </c>
      <c r="B66" s="150" t="s">
        <v>2461</v>
      </c>
      <c r="C66" s="151" t="str">
        <f t="shared" si="0"/>
        <v>acfr:PaymentsForInterestOnBonds</v>
      </c>
      <c r="D66" s="151" t="s">
        <v>2445</v>
      </c>
    </row>
    <row r="67" spans="1:4">
      <c r="A67" s="150" t="s">
        <v>2462</v>
      </c>
      <c r="B67" s="150" t="s">
        <v>2463</v>
      </c>
      <c r="C67" s="151" t="str">
        <f t="shared" ref="C67:C81" si="1">"acfr:"&amp;A67</f>
        <v>acfr:DebtServiceFees</v>
      </c>
      <c r="D67" s="151" t="s">
        <v>2445</v>
      </c>
    </row>
    <row r="68" spans="1:4">
      <c r="A68" s="150" t="s">
        <v>2464</v>
      </c>
      <c r="B68" s="150" t="s">
        <v>2465</v>
      </c>
      <c r="C68" s="151" t="str">
        <f t="shared" si="1"/>
        <v>acfr:ProceedsFromSalesOfCapitalAssets</v>
      </c>
      <c r="D68" s="151" t="s">
        <v>2445</v>
      </c>
    </row>
    <row r="69" spans="1:4">
      <c r="A69" s="150" t="s">
        <v>2466</v>
      </c>
      <c r="B69" s="150" t="s">
        <v>2467</v>
      </c>
      <c r="C69" s="151" t="str">
        <f t="shared" si="1"/>
        <v>acfr:ProceedsFromCapitalContributions</v>
      </c>
      <c r="D69" s="151" t="s">
        <v>2445</v>
      </c>
    </row>
    <row r="70" spans="1:4">
      <c r="A70" s="150" t="s">
        <v>2468</v>
      </c>
      <c r="B70" s="150" t="s">
        <v>2469</v>
      </c>
      <c r="C70" s="151" t="str">
        <f t="shared" si="1"/>
        <v>acfr:ProceedsFromInsuranceRecovery</v>
      </c>
      <c r="D70" s="151" t="s">
        <v>2445</v>
      </c>
    </row>
    <row r="71" spans="1:4">
      <c r="A71" s="150" t="s">
        <v>2470</v>
      </c>
      <c r="B71" s="150" t="s">
        <v>2471</v>
      </c>
      <c r="C71" s="151" t="str">
        <f t="shared" si="1"/>
        <v>acfr:ProceedsFomPaymentsForOtherCapitalAndFinancingRelatedActivities</v>
      </c>
      <c r="D71" s="151" t="s">
        <v>2445</v>
      </c>
    </row>
    <row r="72" spans="1:4">
      <c r="A72" s="150" t="s">
        <v>2472</v>
      </c>
      <c r="B72" s="150" t="s">
        <v>2473</v>
      </c>
      <c r="C72" s="151" t="str">
        <f t="shared" si="1"/>
        <v>acfr:NetCashProvidedByUsedInCapitalAndRelatedFinancingActivities</v>
      </c>
      <c r="D72" s="151" t="s">
        <v>2445</v>
      </c>
    </row>
    <row r="73" spans="1:4">
      <c r="A73" s="150" t="s">
        <v>2474</v>
      </c>
      <c r="B73" s="150" t="s">
        <v>2475</v>
      </c>
      <c r="C73" s="151" t="str">
        <f t="shared" si="1"/>
        <v>acfr:ProceedsFromSalesAndMaturitiesOfInvestments</v>
      </c>
      <c r="D73" s="151" t="s">
        <v>2476</v>
      </c>
    </row>
    <row r="74" spans="1:4">
      <c r="A74" s="150" t="s">
        <v>2477</v>
      </c>
      <c r="B74" s="150" t="s">
        <v>2478</v>
      </c>
      <c r="C74" s="151" t="str">
        <f t="shared" si="1"/>
        <v>acfr:ProceedsFromInterestOnInvestments</v>
      </c>
      <c r="D74" s="151" t="s">
        <v>2476</v>
      </c>
    </row>
    <row r="75" spans="1:4">
      <c r="A75" s="150" t="s">
        <v>2479</v>
      </c>
      <c r="B75" s="150" t="s">
        <v>2480</v>
      </c>
      <c r="C75" s="151" t="str">
        <f t="shared" si="1"/>
        <v>acfr:PaymentsToAcquireInvestments</v>
      </c>
      <c r="D75" s="151" t="s">
        <v>2476</v>
      </c>
    </row>
    <row r="76" spans="1:4">
      <c r="A76" s="150" t="s">
        <v>2481</v>
      </c>
      <c r="B76" s="150" t="s">
        <v>2482</v>
      </c>
      <c r="C76" s="151" t="str">
        <f t="shared" si="1"/>
        <v>acfr:ProceedsFromMaturedSecurities</v>
      </c>
      <c r="D76" s="151" t="s">
        <v>2476</v>
      </c>
    </row>
    <row r="77" spans="1:4">
      <c r="A77" s="150" t="s">
        <v>2483</v>
      </c>
      <c r="B77" s="150" t="s">
        <v>2484</v>
      </c>
      <c r="C77" s="151" t="str">
        <f t="shared" si="1"/>
        <v>acfr:ProceedsFromPaymentsForOtherInvestingActivities</v>
      </c>
      <c r="D77" s="151" t="s">
        <v>2476</v>
      </c>
    </row>
    <row r="78" spans="1:4">
      <c r="A78" s="150" t="s">
        <v>2485</v>
      </c>
      <c r="B78" s="150" t="s">
        <v>2486</v>
      </c>
      <c r="C78" s="151" t="str">
        <f t="shared" si="1"/>
        <v>acfr:NetCashProvidedByUsedInInvestingActivities</v>
      </c>
      <c r="D78" s="151" t="s">
        <v>2476</v>
      </c>
    </row>
    <row r="79" spans="1:4">
      <c r="A79" s="150" t="s">
        <v>2487</v>
      </c>
      <c r="B79" s="150" t="s">
        <v>2505</v>
      </c>
      <c r="C79" s="151" t="str">
        <f t="shared" si="1"/>
        <v>acfr:CashAndCashEquivalentsPeriodIncreaseDecrease</v>
      </c>
      <c r="D79" s="151" t="s">
        <v>2488</v>
      </c>
    </row>
    <row r="80" spans="1:4">
      <c r="A80" s="150" t="s">
        <v>2489</v>
      </c>
      <c r="B80" s="150" t="s">
        <v>2490</v>
      </c>
      <c r="C80" s="151" t="str">
        <f t="shared" si="1"/>
        <v>acfr:CashAndCashEquivalentsPerCashFlows</v>
      </c>
      <c r="D80" s="151" t="s">
        <v>2488</v>
      </c>
    </row>
    <row r="81" spans="1:4">
      <c r="A81" s="150" t="s">
        <v>2489</v>
      </c>
      <c r="B81" s="150" t="s">
        <v>2491</v>
      </c>
      <c r="C81" s="151" t="str">
        <f t="shared" si="1"/>
        <v>acfr:CashAndCashEquivalentsPerCashFlows</v>
      </c>
      <c r="D81" s="151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81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1" priority="18" stopIfTrue="1" operator="equal">
      <formula>0</formula>
    </cfRule>
    <cfRule type="cellIs" dxfId="50" priority="19" stopIfTrue="1" operator="equal">
      <formula>#REF!</formula>
    </cfRule>
    <cfRule type="cellIs" dxfId="49" priority="20" operator="notEqual">
      <formula>#REF!</formula>
    </cfRule>
  </conditionalFormatting>
  <conditionalFormatting sqref="D6:F37 C23 C37 D39:F101 C50 C65 C76:C77 C89 C101">
    <cfRule type="expression" dxfId="48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A29" sqref="A29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8" customFormat="1" ht="64">
      <c r="A5" s="71"/>
      <c r="B5" s="72"/>
      <c r="C5" s="73"/>
      <c r="D5" s="80" t="s">
        <v>1119</v>
      </c>
      <c r="E5" s="74"/>
      <c r="F5" s="75"/>
      <c r="G5" s="79" t="s">
        <v>1120</v>
      </c>
      <c r="H5" s="76"/>
      <c r="I5" s="76"/>
      <c r="J5" s="77"/>
    </row>
    <row r="6" spans="1:10" ht="32">
      <c r="A6" s="4" t="s">
        <v>1</v>
      </c>
      <c r="B6" s="9"/>
      <c r="C6" s="10" t="s">
        <v>1107</v>
      </c>
      <c r="D6" s="60" t="s">
        <v>1108</v>
      </c>
      <c r="E6" s="60" t="s">
        <v>1109</v>
      </c>
      <c r="F6" s="60" t="s">
        <v>1110</v>
      </c>
      <c r="G6" s="61" t="s">
        <v>2</v>
      </c>
      <c r="H6" s="61" t="str">
        <f>IF(AND('Master Info'!$C$5="N",'Master Info'!$C$6="N"), "",  IF('Master Info'!$C$5="N", "Component Units", "Business-Type Activities"))</f>
        <v>Business-Type Activities</v>
      </c>
      <c r="I6" s="61" t="str">
        <f xml:space="preserve"> IF('Master Info'!$C$5="N", "", "Total Primary Government")</f>
        <v>Total Primary Government</v>
      </c>
      <c r="J6" s="61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8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2" t="str">
        <f>IF(OR(G$6="", B9=""),"",SUM(E9:F9) - C9)</f>
        <v/>
      </c>
      <c r="H9" s="52"/>
      <c r="I9" s="15" t="str">
        <f>IF(OR(I$6="", B9=""),"",SUM(G9:H9))</f>
        <v/>
      </c>
      <c r="J9" s="52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2" t="str">
        <f>IF(OR(G$6="", B10=""),"",SUM(E10:F10) - C10)</f>
        <v/>
      </c>
      <c r="H10" s="52"/>
      <c r="I10" s="15" t="str">
        <f t="shared" ref="I10:I22" si="0">IF(OR(I$6="", B10=""),"",SUM(G10:H10))</f>
        <v/>
      </c>
      <c r="J10" s="52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2" t="str">
        <f t="shared" ref="G11:G22" si="1">IF(OR(G$6="", B11=""),"",SUM(E11:F11) - C11)</f>
        <v/>
      </c>
      <c r="H11" s="52"/>
      <c r="I11" s="15" t="str">
        <f t="shared" si="0"/>
        <v/>
      </c>
      <c r="J11" s="52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2" t="str">
        <f t="shared" si="1"/>
        <v/>
      </c>
      <c r="H12" s="52"/>
      <c r="I12" s="15" t="str">
        <f t="shared" si="0"/>
        <v/>
      </c>
      <c r="J12" s="52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2" t="str">
        <f t="shared" si="1"/>
        <v/>
      </c>
      <c r="H13" s="52"/>
      <c r="I13" s="15" t="str">
        <f t="shared" si="0"/>
        <v/>
      </c>
      <c r="J13" s="52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2" t="str">
        <f t="shared" si="1"/>
        <v/>
      </c>
      <c r="H14" s="52"/>
      <c r="I14" s="15" t="str">
        <f t="shared" si="0"/>
        <v/>
      </c>
      <c r="J14" s="52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2" t="str">
        <f t="shared" si="1"/>
        <v/>
      </c>
      <c r="H15" s="52"/>
      <c r="I15" s="15" t="str">
        <f t="shared" si="0"/>
        <v/>
      </c>
      <c r="J15" s="52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2" t="str">
        <f t="shared" si="1"/>
        <v/>
      </c>
      <c r="H16" s="52"/>
      <c r="I16" s="15" t="str">
        <f t="shared" si="0"/>
        <v/>
      </c>
      <c r="J16" s="52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2" t="str">
        <f t="shared" si="1"/>
        <v/>
      </c>
      <c r="H17" s="52"/>
      <c r="I17" s="15" t="str">
        <f t="shared" si="0"/>
        <v/>
      </c>
      <c r="J17" s="52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2" t="str">
        <f t="shared" si="1"/>
        <v/>
      </c>
      <c r="H18" s="52"/>
      <c r="I18" s="15" t="str">
        <f t="shared" si="0"/>
        <v/>
      </c>
      <c r="J18" s="52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2" t="str">
        <f t="shared" si="1"/>
        <v/>
      </c>
      <c r="H19" s="52"/>
      <c r="I19" s="15" t="str">
        <f t="shared" si="0"/>
        <v/>
      </c>
      <c r="J19" s="52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2" t="str">
        <f t="shared" si="1"/>
        <v/>
      </c>
      <c r="H20" s="52"/>
      <c r="I20" s="15" t="str">
        <f t="shared" si="0"/>
        <v/>
      </c>
      <c r="J20" s="52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2" t="str">
        <f t="shared" si="1"/>
        <v/>
      </c>
      <c r="H21" s="52"/>
      <c r="I21" s="15" t="str">
        <f t="shared" si="0"/>
        <v/>
      </c>
      <c r="J21" s="52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2" t="str">
        <f t="shared" si="1"/>
        <v/>
      </c>
      <c r="H22" s="52"/>
      <c r="I22" s="15" t="str">
        <f t="shared" si="0"/>
        <v/>
      </c>
      <c r="J22" s="52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2"/>
      <c r="H25" s="52" t="str">
        <f>IF(OR(H$6="", $B25=""),"",SUM(E25:F25)-C25)</f>
        <v/>
      </c>
      <c r="I25" s="15" t="str">
        <f t="shared" ref="I25:I36" si="3">IF(OR(I$6="", B25=""),"",SUM(G25:H25))</f>
        <v/>
      </c>
      <c r="J25" s="52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2"/>
      <c r="H26" s="52" t="str">
        <f t="shared" ref="H26:H36" si="4">IF(OR(H$6="", $B26=""),"",SUM(E26:F26)-C26)</f>
        <v/>
      </c>
      <c r="I26" s="15" t="str">
        <f t="shared" si="3"/>
        <v/>
      </c>
      <c r="J26" s="52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2"/>
      <c r="H27" s="52" t="str">
        <f t="shared" si="4"/>
        <v/>
      </c>
      <c r="I27" s="15" t="str">
        <f t="shared" si="3"/>
        <v/>
      </c>
      <c r="J27" s="52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2"/>
      <c r="H28" s="52" t="str">
        <f t="shared" si="4"/>
        <v/>
      </c>
      <c r="I28" s="15" t="str">
        <f t="shared" si="3"/>
        <v/>
      </c>
      <c r="J28" s="52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2"/>
      <c r="H29" s="52" t="str">
        <f t="shared" si="4"/>
        <v/>
      </c>
      <c r="I29" s="15" t="str">
        <f t="shared" si="3"/>
        <v/>
      </c>
      <c r="J29" s="52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2"/>
      <c r="H30" s="52" t="str">
        <f t="shared" si="4"/>
        <v/>
      </c>
      <c r="I30" s="15" t="str">
        <f t="shared" si="3"/>
        <v/>
      </c>
      <c r="J30" s="52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2"/>
      <c r="H31" s="52" t="str">
        <f t="shared" si="4"/>
        <v/>
      </c>
      <c r="I31" s="15" t="str">
        <f t="shared" si="3"/>
        <v/>
      </c>
      <c r="J31" s="52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2"/>
      <c r="H32" s="52" t="str">
        <f t="shared" si="4"/>
        <v/>
      </c>
      <c r="I32" s="15" t="str">
        <f t="shared" si="3"/>
        <v/>
      </c>
      <c r="J32" s="52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2"/>
      <c r="H33" s="52" t="str">
        <f t="shared" si="4"/>
        <v/>
      </c>
      <c r="I33" s="15" t="str">
        <f t="shared" si="3"/>
        <v/>
      </c>
      <c r="J33" s="52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2"/>
      <c r="H34" s="52" t="str">
        <f t="shared" si="4"/>
        <v/>
      </c>
      <c r="I34" s="15" t="str">
        <f t="shared" si="3"/>
        <v/>
      </c>
      <c r="J34" s="52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2"/>
      <c r="H35" s="52" t="str">
        <f t="shared" si="4"/>
        <v/>
      </c>
      <c r="I35" s="15" t="str">
        <f t="shared" si="3"/>
        <v/>
      </c>
      <c r="J35" s="52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2"/>
      <c r="H36" s="52" t="str">
        <f t="shared" si="4"/>
        <v/>
      </c>
      <c r="I36" s="15" t="str">
        <f t="shared" si="3"/>
        <v/>
      </c>
      <c r="J36" s="52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2" t="str">
        <f>IF(OR(G$6="", B41=""),"",0)</f>
        <v/>
      </c>
      <c r="H41" s="52" t="str">
        <f>IF(OR(H$6="", C41=""),"",0)</f>
        <v/>
      </c>
      <c r="I41" s="15" t="str">
        <f t="shared" ref="I41:I49" si="10">IF(OR(I$6="", B41=""),"",SUM(G41:H41))</f>
        <v/>
      </c>
      <c r="J41" s="52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2" t="str">
        <f t="shared" ref="G42:H49" si="11">IF(OR(G$6="", B42=""),"",0)</f>
        <v/>
      </c>
      <c r="H42" s="52" t="str">
        <f t="shared" si="11"/>
        <v/>
      </c>
      <c r="I42" s="15" t="str">
        <f t="shared" si="10"/>
        <v/>
      </c>
      <c r="J42" s="52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2" t="str">
        <f t="shared" si="11"/>
        <v/>
      </c>
      <c r="H43" s="52" t="str">
        <f t="shared" si="11"/>
        <v/>
      </c>
      <c r="I43" s="15" t="str">
        <f t="shared" si="10"/>
        <v/>
      </c>
      <c r="J43" s="52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2" t="str">
        <f t="shared" si="11"/>
        <v/>
      </c>
      <c r="H44" s="52" t="str">
        <f t="shared" si="11"/>
        <v/>
      </c>
      <c r="I44" s="15" t="str">
        <f t="shared" si="10"/>
        <v/>
      </c>
      <c r="J44" s="52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2" t="str">
        <f t="shared" si="11"/>
        <v/>
      </c>
      <c r="H45" s="52" t="str">
        <f t="shared" si="11"/>
        <v/>
      </c>
      <c r="I45" s="15" t="str">
        <f t="shared" si="10"/>
        <v/>
      </c>
      <c r="J45" s="52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2" t="str">
        <f t="shared" si="11"/>
        <v/>
      </c>
      <c r="H46" s="52" t="str">
        <f t="shared" si="11"/>
        <v/>
      </c>
      <c r="I46" s="15" t="str">
        <f t="shared" si="10"/>
        <v/>
      </c>
      <c r="J46" s="52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2" t="str">
        <f t="shared" si="11"/>
        <v/>
      </c>
      <c r="H47" s="52" t="str">
        <f t="shared" si="11"/>
        <v/>
      </c>
      <c r="I47" s="15" t="str">
        <f t="shared" si="10"/>
        <v/>
      </c>
      <c r="J47" s="52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2" t="str">
        <f t="shared" si="11"/>
        <v/>
      </c>
      <c r="H48" s="52" t="str">
        <f t="shared" si="11"/>
        <v/>
      </c>
      <c r="I48" s="15" t="str">
        <f t="shared" si="10"/>
        <v/>
      </c>
      <c r="J48" s="52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2" t="str">
        <f t="shared" si="11"/>
        <v/>
      </c>
      <c r="H49" s="52" t="str">
        <f t="shared" si="11"/>
        <v/>
      </c>
      <c r="I49" s="15" t="str">
        <f t="shared" si="10"/>
        <v/>
      </c>
      <c r="J49" s="52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3"/>
      <c r="D54" s="84"/>
      <c r="E54" s="84"/>
      <c r="F54" s="84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3"/>
      <c r="D55" s="84"/>
      <c r="E55" s="84"/>
      <c r="F55" s="84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3"/>
      <c r="D56" s="84"/>
      <c r="E56" s="84"/>
      <c r="F56" s="84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3"/>
      <c r="D57" s="84"/>
      <c r="E57" s="84"/>
      <c r="F57" s="84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3"/>
      <c r="D58" s="84"/>
      <c r="E58" s="84"/>
      <c r="F58" s="84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3"/>
      <c r="D59" s="84"/>
      <c r="E59" s="84"/>
      <c r="F59" s="84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3"/>
      <c r="D60" s="84"/>
      <c r="E60" s="84"/>
      <c r="F60" s="84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3"/>
      <c r="D61" s="84"/>
      <c r="E61" s="84"/>
      <c r="F61" s="84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3"/>
      <c r="D62" s="84"/>
      <c r="E62" s="84"/>
      <c r="F62" s="84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3"/>
      <c r="D63" s="84"/>
      <c r="E63" s="84"/>
      <c r="F63" s="84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4" t="s">
        <v>1122</v>
      </c>
      <c r="C64" s="63"/>
      <c r="D64" s="63"/>
      <c r="E64" s="63"/>
      <c r="F64" s="63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5"/>
      <c r="D65" s="85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3"/>
      <c r="D66" s="84"/>
      <c r="E66" s="84"/>
      <c r="F66" s="84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3"/>
      <c r="D67" s="84"/>
      <c r="E67" s="84"/>
      <c r="F67" s="84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3"/>
      <c r="D68" s="84"/>
      <c r="E68" s="84"/>
      <c r="F68" s="84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3"/>
      <c r="D69" s="84"/>
      <c r="E69" s="84"/>
      <c r="F69" s="84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3"/>
      <c r="D70" s="84"/>
      <c r="E70" s="84"/>
      <c r="F70" s="84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4" t="s">
        <v>1131</v>
      </c>
      <c r="C71" s="63"/>
      <c r="D71" s="63"/>
      <c r="E71" s="63"/>
      <c r="F71" s="63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3"/>
      <c r="D72" s="63"/>
      <c r="E72" s="63"/>
      <c r="F72" s="63"/>
      <c r="G72" s="21" t="str">
        <f>IF(G29="","",SUM(G65:G71))</f>
        <v/>
      </c>
      <c r="H72" s="21" t="str">
        <f>IF(H29="","",SUM(H65:H71))</f>
        <v/>
      </c>
      <c r="I72" s="21" t="str">
        <f>IF(I29="","",SUM(I65:I71))</f>
        <v/>
      </c>
      <c r="J72" s="21" t="str">
        <f>IF(J29="","",SUM(J65:J71))</f>
        <v/>
      </c>
    </row>
    <row r="74" spans="1:10" ht="15">
      <c r="A74" s="5"/>
      <c r="B74" s="11" t="s">
        <v>46</v>
      </c>
      <c r="C74" s="62"/>
      <c r="D74" s="62"/>
      <c r="E74" s="62"/>
      <c r="F74" s="62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3"/>
      <c r="D75" s="84"/>
      <c r="E75" s="84"/>
      <c r="F75" s="84"/>
      <c r="G75" s="18"/>
      <c r="H75" s="18"/>
      <c r="I75" s="15">
        <f>IF(I$6="","",SUM(G75:H75))</f>
        <v>0</v>
      </c>
      <c r="J75" s="18"/>
    </row>
    <row r="76" spans="1:10" ht="15">
      <c r="A76" s="6" t="s">
        <v>1127</v>
      </c>
      <c r="B76" s="8" t="s">
        <v>1124</v>
      </c>
      <c r="C76" s="83"/>
      <c r="D76" s="84"/>
      <c r="E76" s="84"/>
      <c r="F76" s="84"/>
      <c r="G76" s="18"/>
      <c r="H76" s="18"/>
      <c r="I76" s="15">
        <f t="shared" ref="I76:I77" si="19">IF(I$6="","",SUM(G76:H76))</f>
        <v>0</v>
      </c>
      <c r="J76" s="18"/>
    </row>
    <row r="77" spans="1:10" ht="15">
      <c r="A77" s="6" t="s">
        <v>50</v>
      </c>
      <c r="B77" s="8" t="s">
        <v>1125</v>
      </c>
      <c r="C77" s="83"/>
      <c r="D77" s="84"/>
      <c r="E77" s="84"/>
      <c r="F77" s="84"/>
      <c r="G77" s="18"/>
      <c r="H77" s="18"/>
      <c r="I77" s="15">
        <f t="shared" si="19"/>
        <v>0</v>
      </c>
      <c r="J77" s="18"/>
    </row>
    <row r="78" spans="1:10" ht="15">
      <c r="I78" s="62"/>
    </row>
    <row r="79" spans="1:10" ht="15">
      <c r="I79" s="63"/>
    </row>
    <row r="80" spans="1:10" ht="15">
      <c r="I80" s="63"/>
    </row>
    <row r="81" spans="9:9" ht="15">
      <c r="I81" s="63"/>
    </row>
    <row r="82" spans="9:9" ht="15">
      <c r="I82" s="63"/>
    </row>
    <row r="83" spans="9:9" ht="15">
      <c r="I83" s="63"/>
    </row>
    <row r="84" spans="9:9" ht="15">
      <c r="I84" s="63"/>
    </row>
    <row r="85" spans="9:9" ht="15">
      <c r="I85" s="63"/>
    </row>
    <row r="86" spans="9:9" ht="15">
      <c r="I86" s="63"/>
    </row>
    <row r="87" spans="9:9" ht="15">
      <c r="I87" s="63"/>
    </row>
    <row r="88" spans="9:9" ht="15">
      <c r="I88" s="63"/>
    </row>
    <row r="89" spans="9:9" ht="14">
      <c r="I89" s="25"/>
    </row>
    <row r="90" spans="9:9" ht="15">
      <c r="I90" s="62"/>
    </row>
    <row r="91" spans="9:9" ht="15">
      <c r="I91" s="63"/>
    </row>
    <row r="92" spans="9:9" ht="15">
      <c r="I92" s="63"/>
    </row>
    <row r="93" spans="9:9" ht="15">
      <c r="I93" s="63"/>
    </row>
    <row r="94" spans="9:9" ht="15">
      <c r="I94" s="63"/>
    </row>
    <row r="95" spans="9:9" ht="15">
      <c r="I95" s="63"/>
    </row>
    <row r="96" spans="9:9" ht="15">
      <c r="I96" s="63"/>
    </row>
    <row r="97" spans="9:9" ht="15">
      <c r="I97" s="63"/>
    </row>
    <row r="98" spans="9:9" ht="15">
      <c r="I98" s="63"/>
    </row>
    <row r="99" spans="9:9" ht="15">
      <c r="I99" s="63"/>
    </row>
  </sheetData>
  <sheetProtection formatRows="0" insertRows="0" deleteRows="0"/>
  <conditionalFormatting sqref="C23 C37 C50 D53:G63 D74:H77 J74:J77">
    <cfRule type="expression" dxfId="47" priority="49" stopIfTrue="1">
      <formula>C$6=""</formula>
    </cfRule>
  </conditionalFormatting>
  <conditionalFormatting sqref="C64:J64">
    <cfRule type="expression" dxfId="46" priority="34" stopIfTrue="1">
      <formula>C$6=""</formula>
    </cfRule>
  </conditionalFormatting>
  <conditionalFormatting sqref="C71:J72">
    <cfRule type="expression" dxfId="45" priority="10" stopIfTrue="1">
      <formula>C$6=""</formula>
    </cfRule>
  </conditionalFormatting>
  <conditionalFormatting sqref="D6:F6 D52:F52">
    <cfRule type="expression" dxfId="44" priority="46" stopIfTrue="1">
      <formula>D$6=""</formula>
    </cfRule>
  </conditionalFormatting>
  <conditionalFormatting sqref="D39:G51">
    <cfRule type="expression" dxfId="43" priority="6" stopIfTrue="1">
      <formula>D$6=""</formula>
    </cfRule>
  </conditionalFormatting>
  <conditionalFormatting sqref="D65:J70">
    <cfRule type="expression" dxfId="42" priority="2" stopIfTrue="1">
      <formula>D$6=""</formula>
    </cfRule>
  </conditionalFormatting>
  <conditionalFormatting sqref="H39:H50">
    <cfRule type="expression" dxfId="41" priority="5" stopIfTrue="1">
      <formula>H$6=""</formula>
    </cfRule>
  </conditionalFormatting>
  <conditionalFormatting sqref="H38:I38">
    <cfRule type="expression" dxfId="40" priority="43" stopIfTrue="1">
      <formula>H$6=""</formula>
    </cfRule>
  </conditionalFormatting>
  <conditionalFormatting sqref="H5:J6 D7:I37 I39:I51">
    <cfRule type="expression" dxfId="39" priority="39" stopIfTrue="1">
      <formula>D$6=""</formula>
    </cfRule>
  </conditionalFormatting>
  <conditionalFormatting sqref="H52:J63">
    <cfRule type="expression" dxfId="38" priority="3" stopIfTrue="1">
      <formula>H$6=""</formula>
    </cfRule>
  </conditionalFormatting>
  <conditionalFormatting sqref="I74:I99">
    <cfRule type="expression" dxfId="37" priority="1" stopIfTrue="1">
      <formula>I$6=""</formula>
    </cfRule>
  </conditionalFormatting>
  <conditionalFormatting sqref="J7:J50">
    <cfRule type="expression" dxfId="36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39" zoomScale="120" zoomScaleNormal="120" workbookViewId="0">
      <selection activeCell="A50" sqref="A50"/>
    </sheetView>
  </sheetViews>
  <sheetFormatPr baseColWidth="10" defaultRowHeight="13"/>
  <cols>
    <col min="1" max="1" width="23.83203125" style="136" customWidth="1"/>
    <col min="2" max="2" width="29.5" style="200" customWidth="1"/>
    <col min="3" max="3" width="13.6640625" style="136" customWidth="1"/>
    <col min="4" max="4" width="13.83203125" style="136" customWidth="1"/>
    <col min="5" max="5" width="14.1640625" style="136" customWidth="1"/>
    <col min="6" max="8" width="13.83203125" style="136" customWidth="1"/>
    <col min="9" max="9" width="13.6640625" style="136" customWidth="1"/>
    <col min="10" max="10" width="15.33203125" style="136" customWidth="1"/>
    <col min="11" max="16384" width="10.83203125" style="136"/>
  </cols>
  <sheetData>
    <row r="1" spans="1:10" ht="17">
      <c r="A1" s="90" t="s">
        <v>1072</v>
      </c>
      <c r="B1" s="211" t="str">
        <f>_xlfn.CONCAT('[1]Master Info'!C2, ", ", '[1]Master Info'!$C$3)</f>
        <v>City of Clayton, California</v>
      </c>
      <c r="C1" s="208"/>
      <c r="D1" s="208"/>
      <c r="E1" s="208"/>
    </row>
    <row r="2" spans="1:10" ht="17">
      <c r="A2" s="95" t="s">
        <v>1098</v>
      </c>
      <c r="B2" s="212" t="s">
        <v>1078</v>
      </c>
      <c r="C2" s="208"/>
      <c r="D2" s="208"/>
      <c r="E2" s="208"/>
    </row>
    <row r="3" spans="1:10" ht="17">
      <c r="A3" s="95" t="s">
        <v>1073</v>
      </c>
      <c r="B3" s="212" t="s">
        <v>2518</v>
      </c>
      <c r="C3" s="208"/>
      <c r="D3" s="208"/>
      <c r="E3" s="208"/>
    </row>
    <row r="4" spans="1:10" ht="17" thickBot="1">
      <c r="A4" s="97" t="s">
        <v>1074</v>
      </c>
      <c r="B4" s="213">
        <f>'[1]Master Info'!C4</f>
        <v>44742</v>
      </c>
      <c r="C4" s="208"/>
      <c r="D4" s="208"/>
      <c r="E4" s="208"/>
    </row>
    <row r="5" spans="1:10" ht="16">
      <c r="A5" s="102"/>
      <c r="B5" s="209"/>
      <c r="C5" s="210"/>
      <c r="D5" s="210"/>
      <c r="E5" s="210"/>
    </row>
    <row r="6" spans="1:10" ht="33" customHeight="1">
      <c r="C6" s="182" t="s">
        <v>1080</v>
      </c>
      <c r="D6" s="183" t="s">
        <v>1104</v>
      </c>
      <c r="E6" s="207" t="s">
        <v>1104</v>
      </c>
      <c r="F6" s="183" t="s">
        <v>1104</v>
      </c>
      <c r="G6" s="183" t="s">
        <v>1104</v>
      </c>
      <c r="H6" s="183" t="s">
        <v>1104</v>
      </c>
      <c r="I6" s="207" t="s">
        <v>1104</v>
      </c>
      <c r="J6" s="206"/>
    </row>
    <row r="7" spans="1:10" ht="16">
      <c r="A7" s="109" t="s">
        <v>1</v>
      </c>
      <c r="B7" s="181"/>
      <c r="C7" s="184" t="s">
        <v>1080</v>
      </c>
      <c r="D7" s="185" t="s">
        <v>1105</v>
      </c>
      <c r="E7" s="185" t="s">
        <v>1105</v>
      </c>
      <c r="F7" s="185" t="s">
        <v>1105</v>
      </c>
      <c r="G7" s="185" t="s">
        <v>1105</v>
      </c>
      <c r="H7" s="185" t="s">
        <v>1105</v>
      </c>
      <c r="I7" s="185" t="s">
        <v>1105</v>
      </c>
      <c r="J7" s="186" t="s">
        <v>2309</v>
      </c>
    </row>
    <row r="8" spans="1:10" ht="16">
      <c r="A8" s="115"/>
      <c r="B8" s="178" t="s">
        <v>3</v>
      </c>
      <c r="C8" s="117"/>
      <c r="D8" s="117"/>
      <c r="E8" s="116"/>
      <c r="F8" s="116"/>
      <c r="G8" s="116"/>
      <c r="H8" s="187"/>
      <c r="I8" s="187"/>
      <c r="J8" s="187"/>
    </row>
    <row r="9" spans="1:10" ht="15">
      <c r="A9" s="119" t="str">
        <f>IF(B9="", "Choose from drop-down --&gt;", _xlfn.XLOOKUP(B9,'Lookup Net Position'!$B$2:$B$602,'Lookup Net Position'!$D$2:$D$602))</f>
        <v>Choose from drop-down --&gt;</v>
      </c>
      <c r="B9" s="188"/>
      <c r="C9" s="121"/>
      <c r="D9" s="128"/>
      <c r="E9" s="128"/>
      <c r="F9" s="128"/>
      <c r="G9" s="128"/>
      <c r="H9" s="179"/>
      <c r="I9" s="179"/>
      <c r="J9" s="214">
        <f>SUM(C9:I9)</f>
        <v>0</v>
      </c>
    </row>
    <row r="10" spans="1:10" ht="15">
      <c r="A10" s="119" t="str">
        <f>IF(B10="", "Choose from drop-down --&gt;", _xlfn.XLOOKUP(B10,'Lookup Net Position'!$B$2:$B$602,'Lookup Net Position'!$D$2:$D$602))</f>
        <v>Choose from drop-down --&gt;</v>
      </c>
      <c r="B10" s="188"/>
      <c r="C10" s="121"/>
      <c r="D10" s="128"/>
      <c r="E10" s="128"/>
      <c r="F10" s="128"/>
      <c r="G10" s="128"/>
      <c r="H10" s="179"/>
      <c r="I10" s="179"/>
      <c r="J10" s="214">
        <f t="shared" ref="J10:J18" si="0">SUM(C10:I10)</f>
        <v>0</v>
      </c>
    </row>
    <row r="11" spans="1:10" ht="15">
      <c r="A11" s="119" t="str">
        <f>IF(B11="", "Choose from drop-down --&gt;", _xlfn.XLOOKUP(B11,'Lookup Net Position'!$B$2:$B$602,'Lookup Net Position'!$D$2:$D$602))</f>
        <v>Choose from drop-down --&gt;</v>
      </c>
      <c r="B11" s="188"/>
      <c r="C11" s="121"/>
      <c r="D11" s="128"/>
      <c r="E11" s="128"/>
      <c r="F11" s="128"/>
      <c r="G11" s="128"/>
      <c r="H11" s="179"/>
      <c r="I11" s="179"/>
      <c r="J11" s="214">
        <f t="shared" si="0"/>
        <v>0</v>
      </c>
    </row>
    <row r="12" spans="1:10" ht="15">
      <c r="A12" s="119" t="str">
        <f>IF(B12="", "Choose from drop-down --&gt;", _xlfn.XLOOKUP(B12,'Lookup Net Position'!$B$2:$B$602,'Lookup Net Position'!$D$2:$D$602))</f>
        <v>Choose from drop-down --&gt;</v>
      </c>
      <c r="B12" s="188"/>
      <c r="C12" s="121"/>
      <c r="D12" s="128"/>
      <c r="E12" s="128"/>
      <c r="F12" s="128"/>
      <c r="G12" s="128"/>
      <c r="H12" s="179"/>
      <c r="I12" s="179"/>
      <c r="J12" s="214">
        <f t="shared" si="0"/>
        <v>0</v>
      </c>
    </row>
    <row r="13" spans="1:10" ht="15">
      <c r="A13" s="119" t="str">
        <f>IF(B13="", "Choose from drop-down --&gt;", _xlfn.XLOOKUP(B13,'Lookup Net Position'!$B$2:$B$602,'Lookup Net Position'!$D$2:$D$602))</f>
        <v>Choose from drop-down --&gt;</v>
      </c>
      <c r="B13" s="188"/>
      <c r="C13" s="121"/>
      <c r="D13" s="128"/>
      <c r="E13" s="128"/>
      <c r="F13" s="128"/>
      <c r="G13" s="128"/>
      <c r="H13" s="179"/>
      <c r="I13" s="179"/>
      <c r="J13" s="214">
        <f t="shared" si="0"/>
        <v>0</v>
      </c>
    </row>
    <row r="14" spans="1:10" ht="15">
      <c r="A14" s="119" t="str">
        <f>IF(B14="", "Choose from drop-down --&gt;", _xlfn.XLOOKUP(B14,'Lookup Net Position'!$B$2:$B$602,'Lookup Net Position'!$D$2:$D$602))</f>
        <v>Choose from drop-down --&gt;</v>
      </c>
      <c r="B14" s="188"/>
      <c r="C14" s="121"/>
      <c r="D14" s="128"/>
      <c r="E14" s="128"/>
      <c r="F14" s="128"/>
      <c r="G14" s="128"/>
      <c r="H14" s="179"/>
      <c r="I14" s="179"/>
      <c r="J14" s="214">
        <f t="shared" si="0"/>
        <v>0</v>
      </c>
    </row>
    <row r="15" spans="1:10" ht="15">
      <c r="A15" s="119" t="str">
        <f>IF(B15="", "Choose from drop-down --&gt;", _xlfn.XLOOKUP(B15,'Lookup Net Position'!$B$2:$B$602,'Lookup Net Position'!$D$2:$D$602))</f>
        <v>Choose from drop-down --&gt;</v>
      </c>
      <c r="B15" s="188"/>
      <c r="C15" s="121"/>
      <c r="D15" s="128"/>
      <c r="E15" s="128"/>
      <c r="F15" s="128"/>
      <c r="G15" s="128"/>
      <c r="H15" s="179"/>
      <c r="I15" s="179"/>
      <c r="J15" s="214">
        <f t="shared" si="0"/>
        <v>0</v>
      </c>
    </row>
    <row r="16" spans="1:10" ht="15">
      <c r="A16" s="119" t="str">
        <f>IF(B16="", "Choose from drop-down --&gt;", _xlfn.XLOOKUP(B16,'Lookup Net Position'!$B$2:$B$602,'Lookup Net Position'!$D$2:$D$602))</f>
        <v>Choose from drop-down --&gt;</v>
      </c>
      <c r="B16" s="188"/>
      <c r="C16" s="121"/>
      <c r="D16" s="128"/>
      <c r="E16" s="128"/>
      <c r="F16" s="128"/>
      <c r="G16" s="128"/>
      <c r="H16" s="179"/>
      <c r="I16" s="179"/>
      <c r="J16" s="214">
        <f t="shared" si="0"/>
        <v>0</v>
      </c>
    </row>
    <row r="17" spans="1:10" ht="15">
      <c r="A17" s="119" t="str">
        <f>IF(B17="", "Choose from drop-down --&gt;", _xlfn.XLOOKUP(B17,'Lookup Net Position'!$B$2:$B$602,'Lookup Net Position'!$D$2:$D$602))</f>
        <v>Choose from drop-down --&gt;</v>
      </c>
      <c r="B17" s="188"/>
      <c r="C17" s="121"/>
      <c r="D17" s="128"/>
      <c r="E17" s="128"/>
      <c r="F17" s="128"/>
      <c r="G17" s="128"/>
      <c r="H17" s="179"/>
      <c r="I17" s="179"/>
      <c r="J17" s="214">
        <f t="shared" si="0"/>
        <v>0</v>
      </c>
    </row>
    <row r="18" spans="1:10" ht="15">
      <c r="A18" s="119" t="str">
        <f>IF(B18="", "Choose from drop-down --&gt;", _xlfn.XLOOKUP(B18,'Lookup Net Position'!$B$2:$B$602,'Lookup Net Position'!$D$2:$D$602))</f>
        <v>Choose from drop-down --&gt;</v>
      </c>
      <c r="B18" s="188"/>
      <c r="C18" s="121"/>
      <c r="D18" s="128"/>
      <c r="E18" s="128"/>
      <c r="F18" s="128"/>
      <c r="G18" s="128"/>
      <c r="H18" s="179"/>
      <c r="I18" s="179"/>
      <c r="J18" s="214">
        <f t="shared" si="0"/>
        <v>0</v>
      </c>
    </row>
    <row r="19" spans="1:10" ht="16">
      <c r="A19" s="189" t="s">
        <v>2519</v>
      </c>
      <c r="B19" s="190" t="s">
        <v>19</v>
      </c>
      <c r="C19" s="191">
        <f>SUM(C9:C18)</f>
        <v>0</v>
      </c>
      <c r="D19" s="191">
        <f>SUM(D9:D18)</f>
        <v>0</v>
      </c>
      <c r="E19" s="191">
        <f t="shared" ref="E19:I19" si="1">SUM(E9:E18)</f>
        <v>0</v>
      </c>
      <c r="F19" s="191">
        <f t="shared" si="1"/>
        <v>0</v>
      </c>
      <c r="G19" s="191">
        <f t="shared" si="1"/>
        <v>0</v>
      </c>
      <c r="H19" s="191">
        <f t="shared" si="1"/>
        <v>0</v>
      </c>
      <c r="I19" s="191">
        <f t="shared" si="1"/>
        <v>0</v>
      </c>
      <c r="J19" s="192">
        <f>SUM(C19:I19)</f>
        <v>0</v>
      </c>
    </row>
    <row r="20" spans="1:10" ht="15">
      <c r="A20" s="216"/>
      <c r="B20" s="217"/>
      <c r="C20" s="146"/>
      <c r="D20" s="146"/>
      <c r="E20" s="146"/>
      <c r="F20" s="146"/>
      <c r="G20" s="146"/>
      <c r="H20" s="218"/>
      <c r="I20" s="218"/>
      <c r="J20" s="219"/>
    </row>
    <row r="21" spans="1:10" ht="16">
      <c r="B21" s="178" t="s">
        <v>25</v>
      </c>
      <c r="C21" s="117"/>
      <c r="D21" s="117"/>
      <c r="E21" s="116"/>
      <c r="F21" s="116"/>
      <c r="G21" s="116"/>
      <c r="H21" s="187"/>
      <c r="I21" s="187"/>
      <c r="J21" s="187"/>
    </row>
    <row r="22" spans="1:10" ht="15">
      <c r="A22" s="119" t="str">
        <f>IF(B22="", "Choose from drop-down --&gt;", _xlfn.XLOOKUP(B22,'Lookup Net Position'!$B$2:$B$602,'Lookup Net Position'!$D$2:$D$602))</f>
        <v>Choose from drop-down --&gt;</v>
      </c>
      <c r="B22" s="188"/>
      <c r="C22" s="121"/>
      <c r="D22" s="121"/>
      <c r="E22" s="121"/>
      <c r="F22" s="121"/>
      <c r="G22" s="121"/>
      <c r="H22" s="193"/>
      <c r="I22" s="193"/>
      <c r="J22" s="215">
        <f>SUM(C22:I22)</f>
        <v>0</v>
      </c>
    </row>
    <row r="23" spans="1:10" ht="15">
      <c r="A23" s="119" t="str">
        <f>IF(B23="", "Choose from drop-down --&gt;", _xlfn.XLOOKUP(B23,'Lookup Net Position'!$B$2:$B$602,'Lookup Net Position'!$D$2:$D$602))</f>
        <v>Choose from drop-down --&gt;</v>
      </c>
      <c r="B23" s="188"/>
      <c r="C23" s="121"/>
      <c r="D23" s="121"/>
      <c r="E23" s="121"/>
      <c r="F23" s="121"/>
      <c r="G23" s="121"/>
      <c r="H23" s="194"/>
      <c r="I23" s="194"/>
      <c r="J23" s="215">
        <f t="shared" ref="J23:J31" si="2">SUM(C23:I23)</f>
        <v>0</v>
      </c>
    </row>
    <row r="24" spans="1:10" ht="15">
      <c r="A24" s="119" t="str">
        <f>IF(B24="", "Choose from drop-down --&gt;", _xlfn.XLOOKUP(B24,'Lookup Net Position'!$B$2:$B$602,'Lookup Net Position'!$D$2:$D$602))</f>
        <v>Choose from drop-down --&gt;</v>
      </c>
      <c r="B24" s="188"/>
      <c r="C24" s="121"/>
      <c r="D24" s="121"/>
      <c r="E24" s="121"/>
      <c r="F24" s="121"/>
      <c r="G24" s="121"/>
      <c r="H24" s="194"/>
      <c r="I24" s="194"/>
      <c r="J24" s="215">
        <f t="shared" si="2"/>
        <v>0</v>
      </c>
    </row>
    <row r="25" spans="1:10" ht="15">
      <c r="A25" s="119" t="str">
        <f>IF(B25="", "Choose from drop-down --&gt;", _xlfn.XLOOKUP(B25,'Lookup Net Position'!$B$2:$B$602,'Lookup Net Position'!$D$2:$D$602))</f>
        <v>Choose from drop-down --&gt;</v>
      </c>
      <c r="B25" s="188"/>
      <c r="C25" s="121"/>
      <c r="D25" s="121"/>
      <c r="E25" s="121"/>
      <c r="F25" s="121"/>
      <c r="G25" s="121"/>
      <c r="H25" s="194"/>
      <c r="I25" s="194"/>
      <c r="J25" s="215">
        <f t="shared" si="2"/>
        <v>0</v>
      </c>
    </row>
    <row r="26" spans="1:10" ht="15">
      <c r="A26" s="119" t="str">
        <f>IF(B26="", "Choose from drop-down --&gt;", _xlfn.XLOOKUP(B26,'Lookup Net Position'!$B$2:$B$602,'Lookup Net Position'!$D$2:$D$602))</f>
        <v>Choose from drop-down --&gt;</v>
      </c>
      <c r="B26" s="188"/>
      <c r="C26" s="121"/>
      <c r="D26" s="121"/>
      <c r="E26" s="121"/>
      <c r="F26" s="121"/>
      <c r="G26" s="121"/>
      <c r="H26" s="194"/>
      <c r="I26" s="194"/>
      <c r="J26" s="215">
        <f t="shared" si="2"/>
        <v>0</v>
      </c>
    </row>
    <row r="27" spans="1:10" ht="15">
      <c r="A27" s="119" t="str">
        <f>IF(B27="", "Choose from drop-down --&gt;", _xlfn.XLOOKUP(B27,'Lookup Net Position'!$B$2:$B$602,'Lookup Net Position'!$D$2:$D$602))</f>
        <v>Choose from drop-down --&gt;</v>
      </c>
      <c r="B27" s="188"/>
      <c r="C27" s="121"/>
      <c r="D27" s="121"/>
      <c r="E27" s="121"/>
      <c r="F27" s="121"/>
      <c r="G27" s="121"/>
      <c r="H27" s="194"/>
      <c r="I27" s="194"/>
      <c r="J27" s="215">
        <f t="shared" si="2"/>
        <v>0</v>
      </c>
    </row>
    <row r="28" spans="1:10" ht="15">
      <c r="A28" s="119" t="str">
        <f>IF(B28="", "Choose from drop-down --&gt;", _xlfn.XLOOKUP(B28,'Lookup Net Position'!$B$2:$B$602,'Lookup Net Position'!$D$2:$D$602))</f>
        <v>Choose from drop-down --&gt;</v>
      </c>
      <c r="B28" s="188"/>
      <c r="C28" s="128"/>
      <c r="D28" s="121"/>
      <c r="E28" s="121"/>
      <c r="F28" s="121"/>
      <c r="G28" s="121"/>
      <c r="H28" s="194"/>
      <c r="I28" s="194"/>
      <c r="J28" s="215">
        <f t="shared" si="2"/>
        <v>0</v>
      </c>
    </row>
    <row r="29" spans="1:10" ht="15">
      <c r="A29" s="119" t="str">
        <f>IF(B29="", "Choose from drop-down --&gt;", _xlfn.XLOOKUP(B29,'Lookup Net Position'!$B$2:$B$602,'Lookup Net Position'!$D$2:$D$602))</f>
        <v>Choose from drop-down --&gt;</v>
      </c>
      <c r="B29" s="188"/>
      <c r="C29" s="121"/>
      <c r="D29" s="128"/>
      <c r="E29" s="128"/>
      <c r="F29" s="128"/>
      <c r="G29" s="128"/>
      <c r="H29" s="179"/>
      <c r="I29" s="179"/>
      <c r="J29" s="215">
        <f t="shared" si="2"/>
        <v>0</v>
      </c>
    </row>
    <row r="30" spans="1:10" ht="15">
      <c r="A30" s="119" t="str">
        <f>IF(B30="", "Choose from drop-down --&gt;", _xlfn.XLOOKUP(B30,'Lookup Net Position'!$B$2:$B$602,'Lookup Net Position'!$D$2:$D$602))</f>
        <v>Choose from drop-down --&gt;</v>
      </c>
      <c r="B30" s="188"/>
      <c r="C30" s="121"/>
      <c r="D30" s="128"/>
      <c r="E30" s="128"/>
      <c r="F30" s="128"/>
      <c r="G30" s="128"/>
      <c r="H30" s="179"/>
      <c r="I30" s="179"/>
      <c r="J30" s="215">
        <f t="shared" si="2"/>
        <v>0</v>
      </c>
    </row>
    <row r="31" spans="1:10" ht="15">
      <c r="A31" s="119" t="str">
        <f>IF(B31="", "Choose from drop-down --&gt;", _xlfn.XLOOKUP(B31,'Lookup Net Position'!$B$2:$B$602,'Lookup Net Position'!$D$2:$D$602))</f>
        <v>Choose from drop-down --&gt;</v>
      </c>
      <c r="B31" s="188"/>
      <c r="C31" s="121"/>
      <c r="D31" s="128"/>
      <c r="E31" s="128"/>
      <c r="F31" s="128"/>
      <c r="G31" s="128"/>
      <c r="H31" s="179"/>
      <c r="I31" s="179"/>
      <c r="J31" s="215">
        <f t="shared" si="2"/>
        <v>0</v>
      </c>
    </row>
    <row r="32" spans="1:10" ht="16">
      <c r="A32" s="119" t="s">
        <v>2520</v>
      </c>
      <c r="B32" s="195" t="s">
        <v>40</v>
      </c>
      <c r="C32" s="196">
        <f>SUM(C22:C31)</f>
        <v>0</v>
      </c>
      <c r="D32" s="196">
        <f t="shared" ref="D32:I32" si="3">SUM(D22:D31)</f>
        <v>0</v>
      </c>
      <c r="E32" s="196">
        <f t="shared" si="3"/>
        <v>0</v>
      </c>
      <c r="F32" s="196">
        <f t="shared" si="3"/>
        <v>0</v>
      </c>
      <c r="G32" s="196">
        <f t="shared" si="3"/>
        <v>0</v>
      </c>
      <c r="H32" s="196">
        <f t="shared" si="3"/>
        <v>0</v>
      </c>
      <c r="I32" s="196">
        <f t="shared" si="3"/>
        <v>0</v>
      </c>
      <c r="J32" s="197">
        <f>SUM(C32:I32)</f>
        <v>0</v>
      </c>
    </row>
    <row r="33" spans="1:10" ht="15">
      <c r="A33" s="216"/>
      <c r="B33" s="217"/>
      <c r="C33" s="220"/>
      <c r="D33" s="220"/>
      <c r="E33" s="220"/>
      <c r="F33" s="220"/>
      <c r="G33" s="220"/>
      <c r="H33" s="220"/>
      <c r="I33" s="220"/>
      <c r="J33" s="221"/>
    </row>
    <row r="34" spans="1:10" ht="16">
      <c r="B34" s="152" t="s">
        <v>2525</v>
      </c>
      <c r="C34" s="222"/>
      <c r="D34" s="222"/>
      <c r="E34" s="222"/>
      <c r="F34" s="222"/>
      <c r="G34" s="222"/>
      <c r="H34" s="222"/>
      <c r="I34" s="222"/>
      <c r="J34" s="222"/>
    </row>
    <row r="35" spans="1:10" ht="15">
      <c r="A35" s="119" t="str">
        <f>IF(B35="", "Choose from drop-down --&gt;", _xlfn.XLOOKUP(B35,'Lookup Net Position'!$B$2:$B$602,'Lookup Net Position'!$D$2:$D$602))</f>
        <v>Choose from drop-down --&gt;</v>
      </c>
      <c r="B35" s="188"/>
      <c r="C35" s="121"/>
      <c r="D35" s="128"/>
      <c r="E35" s="128"/>
      <c r="F35" s="128"/>
      <c r="G35" s="128"/>
      <c r="H35" s="198"/>
      <c r="I35" s="198"/>
      <c r="J35" s="223">
        <f>SUM(C35:I35)</f>
        <v>0</v>
      </c>
    </row>
    <row r="36" spans="1:10" ht="15">
      <c r="A36" s="119" t="str">
        <f>IF(B36="", "Choose from drop-down --&gt;", _xlfn.XLOOKUP(B36,'Lookup Net Position'!$B$2:$B$602,'Lookup Net Position'!$D$2:$D$602))</f>
        <v>Choose from drop-down --&gt;</v>
      </c>
      <c r="B36" s="188"/>
      <c r="C36" s="121"/>
      <c r="D36" s="128"/>
      <c r="E36" s="128"/>
      <c r="F36" s="128"/>
      <c r="G36" s="128"/>
      <c r="H36" s="198"/>
      <c r="I36" s="198"/>
      <c r="J36" s="223">
        <f>SUM(C36:I36)</f>
        <v>0</v>
      </c>
    </row>
    <row r="37" spans="1:10" ht="15">
      <c r="A37" s="119" t="str">
        <f>IF(B37="", "Choose from drop-down --&gt;", _xlfn.XLOOKUP(B37,'Lookup Net Position'!$B$2:$B$602,'Lookup Net Position'!$D$2:$D$602))</f>
        <v>Choose from drop-down --&gt;</v>
      </c>
      <c r="B37" s="188"/>
      <c r="C37" s="121"/>
      <c r="D37" s="128"/>
      <c r="E37" s="128"/>
      <c r="F37" s="128"/>
      <c r="G37" s="128"/>
      <c r="H37" s="198"/>
      <c r="I37" s="198"/>
      <c r="J37" s="223">
        <f t="shared" ref="J37:J44" si="4">SUM(C37:I37)</f>
        <v>0</v>
      </c>
    </row>
    <row r="38" spans="1:10" ht="15">
      <c r="A38" s="119" t="str">
        <f>IF(B38="", "Choose from drop-down --&gt;", _xlfn.XLOOKUP(B38,'Lookup Net Position'!$B$2:$B$602,'Lookup Net Position'!$D$2:$D$602))</f>
        <v>Choose from drop-down --&gt;</v>
      </c>
      <c r="B38" s="188"/>
      <c r="C38" s="121"/>
      <c r="D38" s="128"/>
      <c r="E38" s="128"/>
      <c r="F38" s="128"/>
      <c r="G38" s="128"/>
      <c r="H38" s="198"/>
      <c r="I38" s="198"/>
      <c r="J38" s="223">
        <f t="shared" si="4"/>
        <v>0</v>
      </c>
    </row>
    <row r="39" spans="1:10" ht="15">
      <c r="A39" s="119" t="str">
        <f>IF(B39="", "Choose from drop-down --&gt;", _xlfn.XLOOKUP(B39,'Lookup Net Position'!$B$2:$B$602,'Lookup Net Position'!$D$2:$D$602))</f>
        <v>Choose from drop-down --&gt;</v>
      </c>
      <c r="B39" s="188"/>
      <c r="C39" s="121"/>
      <c r="D39" s="128"/>
      <c r="E39" s="128"/>
      <c r="F39" s="128"/>
      <c r="G39" s="128"/>
      <c r="H39" s="198"/>
      <c r="I39" s="198"/>
      <c r="J39" s="223">
        <f t="shared" si="4"/>
        <v>0</v>
      </c>
    </row>
    <row r="40" spans="1:10" ht="15">
      <c r="A40" s="119" t="str">
        <f>IF(B40="", "Choose from drop-down --&gt;", _xlfn.XLOOKUP(B40,'Lookup Net Position'!$B$2:$B$602,'Lookup Net Position'!$D$2:$D$602))</f>
        <v>Choose from drop-down --&gt;</v>
      </c>
      <c r="B40" s="188"/>
      <c r="C40" s="121"/>
      <c r="D40" s="128"/>
      <c r="E40" s="128"/>
      <c r="F40" s="128"/>
      <c r="G40" s="128"/>
      <c r="H40" s="198"/>
      <c r="I40" s="198"/>
      <c r="J40" s="223">
        <f t="shared" si="4"/>
        <v>0</v>
      </c>
    </row>
    <row r="41" spans="1:10" ht="15">
      <c r="A41" s="119" t="str">
        <f>IF(B41="", "Choose from drop-down --&gt;", _xlfn.XLOOKUP(B41,'Lookup Net Position'!$B$2:$B$602,'Lookup Net Position'!$D$2:$D$602))</f>
        <v>Choose from drop-down --&gt;</v>
      </c>
      <c r="B41" s="188"/>
      <c r="C41" s="121"/>
      <c r="D41" s="128"/>
      <c r="E41" s="128"/>
      <c r="F41" s="128"/>
      <c r="G41" s="128"/>
      <c r="H41" s="198"/>
      <c r="I41" s="198"/>
      <c r="J41" s="223">
        <f t="shared" si="4"/>
        <v>0</v>
      </c>
    </row>
    <row r="42" spans="1:10" ht="15">
      <c r="A42" s="119" t="str">
        <f>IF(B42="", "Choose from drop-down --&gt;", _xlfn.XLOOKUP(B42,'Lookup Net Position'!$B$2:$B$602,'Lookup Net Position'!$D$2:$D$602))</f>
        <v>Choose from drop-down --&gt;</v>
      </c>
      <c r="B42" s="188"/>
      <c r="C42" s="121"/>
      <c r="D42" s="128"/>
      <c r="E42" s="128"/>
      <c r="F42" s="128"/>
      <c r="G42" s="128"/>
      <c r="H42" s="198"/>
      <c r="I42" s="198"/>
      <c r="J42" s="223">
        <f t="shared" si="4"/>
        <v>0</v>
      </c>
    </row>
    <row r="43" spans="1:10" ht="15">
      <c r="A43" s="119" t="str">
        <f>IF(B43="", "Choose from drop-down --&gt;", _xlfn.XLOOKUP(B43,'Lookup Net Position'!$B$2:$B$602,'Lookup Net Position'!$D$2:$D$602))</f>
        <v>Choose from drop-down --&gt;</v>
      </c>
      <c r="B43" s="188"/>
      <c r="C43" s="121"/>
      <c r="D43" s="128"/>
      <c r="E43" s="128"/>
      <c r="F43" s="128"/>
      <c r="G43" s="128"/>
      <c r="H43" s="198"/>
      <c r="I43" s="198"/>
      <c r="J43" s="223">
        <f t="shared" si="4"/>
        <v>0</v>
      </c>
    </row>
    <row r="44" spans="1:10" ht="15">
      <c r="A44" s="119" t="str">
        <f>IF(B44="", "Choose from drop-down --&gt;", _xlfn.XLOOKUP(B44,'Lookup Net Position'!$B$2:$B$602,'Lookup Net Position'!$D$2:$D$602))</f>
        <v>Choose from drop-down --&gt;</v>
      </c>
      <c r="B44" s="188"/>
      <c r="C44" s="121"/>
      <c r="D44" s="128"/>
      <c r="E44" s="128"/>
      <c r="F44" s="128"/>
      <c r="G44" s="128"/>
      <c r="H44" s="198"/>
      <c r="I44" s="198"/>
      <c r="J44" s="223">
        <f t="shared" si="4"/>
        <v>0</v>
      </c>
    </row>
    <row r="45" spans="1:10" ht="16">
      <c r="A45" s="119" t="s">
        <v>2521</v>
      </c>
      <c r="B45" s="195" t="s">
        <v>45</v>
      </c>
      <c r="C45" s="196">
        <f t="shared" ref="C45:I45" si="5">SUM(C35:C44)</f>
        <v>0</v>
      </c>
      <c r="D45" s="196">
        <f t="shared" si="5"/>
        <v>0</v>
      </c>
      <c r="E45" s="196">
        <f t="shared" si="5"/>
        <v>0</v>
      </c>
      <c r="F45" s="196">
        <f t="shared" si="5"/>
        <v>0</v>
      </c>
      <c r="G45" s="196">
        <f t="shared" si="5"/>
        <v>0</v>
      </c>
      <c r="H45" s="196">
        <f t="shared" si="5"/>
        <v>0</v>
      </c>
      <c r="I45" s="196">
        <f t="shared" si="5"/>
        <v>0</v>
      </c>
      <c r="J45" s="196">
        <f>SUM(C45:I45)</f>
        <v>0</v>
      </c>
    </row>
    <row r="46" spans="1:10" ht="15">
      <c r="A46" s="216"/>
      <c r="B46" s="217"/>
      <c r="C46" s="220"/>
      <c r="D46" s="220"/>
      <c r="E46" s="220"/>
      <c r="F46" s="220"/>
      <c r="G46" s="220"/>
      <c r="H46" s="220"/>
      <c r="I46" s="220"/>
      <c r="J46" s="220"/>
    </row>
    <row r="47" spans="1:10" ht="16">
      <c r="B47" s="152" t="s">
        <v>1094</v>
      </c>
      <c r="C47" s="222"/>
      <c r="D47" s="222"/>
      <c r="E47" s="222"/>
      <c r="F47" s="222"/>
      <c r="G47" s="222"/>
      <c r="H47" s="222"/>
      <c r="I47" s="222"/>
      <c r="J47" s="222"/>
    </row>
    <row r="48" spans="1:10" ht="15">
      <c r="A48" s="119" t="str">
        <f>IF(B48="", "Choose from drop-down --&gt;", _xlfn.XLOOKUP(B48,'Lookup Net Position'!$B$2:$B$616,'Lookup Net Position'!$D$2:$D$616))</f>
        <v>Choose from drop-down --&gt;</v>
      </c>
      <c r="B48" s="188"/>
      <c r="C48" s="121"/>
      <c r="D48" s="121"/>
      <c r="E48" s="121"/>
      <c r="F48" s="121"/>
      <c r="G48" s="121"/>
      <c r="H48" s="193"/>
      <c r="I48" s="193"/>
      <c r="J48" s="215">
        <f>SUM(C48:I48)</f>
        <v>0</v>
      </c>
    </row>
    <row r="49" spans="1:10" ht="15">
      <c r="A49" s="119" t="str">
        <f>IF(B49="", "Choose from drop-down --&gt;", _xlfn.XLOOKUP(B49,'Lookup Net Position'!$B$2:$B$616,'Lookup Net Position'!$D$2:$D$616))</f>
        <v>Choose from drop-down --&gt;</v>
      </c>
      <c r="B49" s="188"/>
      <c r="C49" s="128"/>
      <c r="D49" s="121"/>
      <c r="E49" s="121"/>
      <c r="F49" s="121"/>
      <c r="G49" s="121"/>
      <c r="H49" s="194"/>
      <c r="I49" s="194"/>
      <c r="J49" s="215">
        <f t="shared" ref="J49:J58" si="6">SUM(C49:I49)</f>
        <v>0</v>
      </c>
    </row>
    <row r="50" spans="1:10" ht="15">
      <c r="A50" s="119" t="str">
        <f>IF(B50="", "Choose from drop-down --&gt;", _xlfn.XLOOKUP(B50,'Lookup Net Position'!$B$2:$B$616,'Lookup Net Position'!$D$2:$D$616))</f>
        <v>Choose from drop-down --&gt;</v>
      </c>
      <c r="B50" s="188"/>
      <c r="C50" s="121"/>
      <c r="D50" s="128"/>
      <c r="E50" s="128"/>
      <c r="F50" s="128"/>
      <c r="G50" s="128"/>
      <c r="H50" s="179"/>
      <c r="I50" s="179"/>
      <c r="J50" s="215">
        <f t="shared" si="6"/>
        <v>0</v>
      </c>
    </row>
    <row r="51" spans="1:10" ht="15">
      <c r="A51" s="119" t="str">
        <f>IF(B51="", "Choose from drop-down --&gt;", _xlfn.XLOOKUP(B51,'Lookup Net Position'!$B$2:$B$616,'Lookup Net Position'!$D$2:$D$616))</f>
        <v>Choose from drop-down --&gt;</v>
      </c>
      <c r="B51" s="188"/>
      <c r="C51" s="121"/>
      <c r="D51" s="128"/>
      <c r="E51" s="128"/>
      <c r="F51" s="128"/>
      <c r="G51" s="128"/>
      <c r="H51" s="179"/>
      <c r="I51" s="179"/>
      <c r="J51" s="215">
        <f t="shared" si="6"/>
        <v>0</v>
      </c>
    </row>
    <row r="52" spans="1:10" ht="15">
      <c r="A52" s="119" t="str">
        <f>IF(B52="", "Choose from drop-down --&gt;", _xlfn.XLOOKUP(B52,'Lookup Net Position'!$B$2:$B$616,'Lookup Net Position'!$D$2:$D$616))</f>
        <v>Choose from drop-down --&gt;</v>
      </c>
      <c r="B52" s="188"/>
      <c r="C52" s="121"/>
      <c r="D52" s="128"/>
      <c r="E52" s="128"/>
      <c r="F52" s="128"/>
      <c r="G52" s="128"/>
      <c r="H52" s="179"/>
      <c r="I52" s="179"/>
      <c r="J52" s="215">
        <f t="shared" si="6"/>
        <v>0</v>
      </c>
    </row>
    <row r="53" spans="1:10" ht="15">
      <c r="A53" s="119" t="str">
        <f>IF(B53="", "Choose from drop-down --&gt;", _xlfn.XLOOKUP(B53,'Lookup Net Position'!$B$2:$B$616,'Lookup Net Position'!$D$2:$D$616))</f>
        <v>Choose from drop-down --&gt;</v>
      </c>
      <c r="B53" s="188"/>
      <c r="C53" s="121"/>
      <c r="D53" s="128"/>
      <c r="E53" s="128"/>
      <c r="F53" s="128"/>
      <c r="G53" s="128"/>
      <c r="H53" s="179"/>
      <c r="I53" s="179"/>
      <c r="J53" s="215">
        <f t="shared" si="6"/>
        <v>0</v>
      </c>
    </row>
    <row r="54" spans="1:10" ht="15">
      <c r="A54" s="119" t="str">
        <f>IF(B54="", "Choose from drop-down --&gt;", _xlfn.XLOOKUP(B54,'Lookup Net Position'!$B$2:$B$616,'Lookup Net Position'!$D$2:$D$616))</f>
        <v>Choose from drop-down --&gt;</v>
      </c>
      <c r="B54" s="188"/>
      <c r="C54" s="121"/>
      <c r="D54" s="128"/>
      <c r="E54" s="128"/>
      <c r="F54" s="128"/>
      <c r="G54" s="128"/>
      <c r="H54" s="179"/>
      <c r="I54" s="179"/>
      <c r="J54" s="215">
        <f t="shared" si="6"/>
        <v>0</v>
      </c>
    </row>
    <row r="55" spans="1:10" ht="15">
      <c r="A55" s="119" t="str">
        <f>IF(B55="", "Choose from drop-down --&gt;", _xlfn.XLOOKUP(B55,'Lookup Net Position'!$B$2:$B$616,'Lookup Net Position'!$D$2:$D$616))</f>
        <v>Choose from drop-down --&gt;</v>
      </c>
      <c r="B55" s="188"/>
      <c r="C55" s="121"/>
      <c r="D55" s="128"/>
      <c r="E55" s="128"/>
      <c r="F55" s="128"/>
      <c r="G55" s="128"/>
      <c r="H55" s="179"/>
      <c r="I55" s="179"/>
      <c r="J55" s="215">
        <f t="shared" si="6"/>
        <v>0</v>
      </c>
    </row>
    <row r="56" spans="1:10" ht="15">
      <c r="A56" s="119" t="str">
        <f>IF(B56="", "Choose from drop-down --&gt;", _xlfn.XLOOKUP(B56,'Lookup Net Position'!$B$2:$B$616,'Lookup Net Position'!$D$2:$D$616))</f>
        <v>Choose from drop-down --&gt;</v>
      </c>
      <c r="B56" s="188"/>
      <c r="C56" s="121"/>
      <c r="D56" s="128"/>
      <c r="E56" s="128"/>
      <c r="F56" s="128"/>
      <c r="G56" s="128"/>
      <c r="H56" s="179"/>
      <c r="I56" s="179"/>
      <c r="J56" s="215">
        <f t="shared" si="6"/>
        <v>0</v>
      </c>
    </row>
    <row r="57" spans="1:10" ht="15">
      <c r="A57" s="119" t="str">
        <f>IF(B57="", "Choose from drop-down --&gt;", _xlfn.XLOOKUP(B57,'Lookup Net Position'!$B$2:$B$616,'Lookup Net Position'!$D$2:$D$616))</f>
        <v>Choose from drop-down --&gt;</v>
      </c>
      <c r="B57" s="188"/>
      <c r="C57" s="121"/>
      <c r="D57" s="128"/>
      <c r="E57" s="128"/>
      <c r="F57" s="128"/>
      <c r="G57" s="128"/>
      <c r="H57" s="179"/>
      <c r="I57" s="179"/>
      <c r="J57" s="215">
        <f t="shared" si="6"/>
        <v>0</v>
      </c>
    </row>
    <row r="58" spans="1:10" ht="15">
      <c r="A58" s="119" t="str">
        <f>IF(B58="", "Choose from drop-down --&gt;", _xlfn.XLOOKUP(B58,'Lookup Net Position'!$B$2:$B$616,'Lookup Net Position'!$D$2:$D$616))</f>
        <v>Choose from drop-down --&gt;</v>
      </c>
      <c r="B58" s="188"/>
      <c r="C58" s="121"/>
      <c r="D58" s="128"/>
      <c r="E58" s="128"/>
      <c r="F58" s="128"/>
      <c r="G58" s="128"/>
      <c r="H58" s="179"/>
      <c r="I58" s="179"/>
      <c r="J58" s="215">
        <f t="shared" si="6"/>
        <v>0</v>
      </c>
    </row>
    <row r="59" spans="1:10" ht="16">
      <c r="A59" s="119" t="s">
        <v>1095</v>
      </c>
      <c r="B59" s="195" t="s">
        <v>2522</v>
      </c>
      <c r="C59" s="196">
        <f t="shared" ref="C59:H59" si="7">SUM(C48:C58)</f>
        <v>0</v>
      </c>
      <c r="D59" s="196">
        <f t="shared" si="7"/>
        <v>0</v>
      </c>
      <c r="E59" s="196">
        <f t="shared" si="7"/>
        <v>0</v>
      </c>
      <c r="F59" s="196">
        <f t="shared" si="7"/>
        <v>0</v>
      </c>
      <c r="G59" s="196">
        <f t="shared" si="7"/>
        <v>0</v>
      </c>
      <c r="H59" s="197">
        <f t="shared" si="7"/>
        <v>0</v>
      </c>
      <c r="I59" s="197">
        <f t="shared" ref="I59" si="8">SUM(I48:I58)</f>
        <v>0</v>
      </c>
      <c r="J59" s="197">
        <f>SUM(C59:I59)</f>
        <v>0</v>
      </c>
    </row>
    <row r="60" spans="1:10" ht="32">
      <c r="A60" s="129" t="s">
        <v>2523</v>
      </c>
      <c r="B60" s="199" t="s">
        <v>2524</v>
      </c>
      <c r="C60" s="124">
        <f>SUM(C59, C45, C32)</f>
        <v>0</v>
      </c>
      <c r="D60" s="124">
        <f t="shared" ref="D60:J60" si="9">SUM(D59, D45, D32)</f>
        <v>0</v>
      </c>
      <c r="E60" s="124">
        <f t="shared" si="9"/>
        <v>0</v>
      </c>
      <c r="F60" s="124">
        <f t="shared" si="9"/>
        <v>0</v>
      </c>
      <c r="G60" s="124">
        <f t="shared" si="9"/>
        <v>0</v>
      </c>
      <c r="H60" s="124">
        <f t="shared" si="9"/>
        <v>0</v>
      </c>
      <c r="I60" s="124">
        <f t="shared" si="9"/>
        <v>0</v>
      </c>
      <c r="J60" s="124">
        <f t="shared" si="9"/>
        <v>0</v>
      </c>
    </row>
  </sheetData>
  <conditionalFormatting sqref="D8:G18 D21:G31 C32:I33 D35:G44 C45:I46 D48:G58 C59:G59">
    <cfRule type="expression" dxfId="35" priority="2" stopIfTrue="1">
      <formula>C$6=""</formula>
    </cfRule>
  </conditionalFormatting>
  <conditionalFormatting sqref="D7:I7">
    <cfRule type="expression" dxfId="34" priority="1" stopIfTrue="1">
      <formula>D$7=""</formula>
    </cfRule>
  </conditionalFormatting>
  <conditionalFormatting sqref="J45:J46">
    <cfRule type="expression" dxfId="33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I14" sqref="I14"/>
    </sheetView>
  </sheetViews>
  <sheetFormatPr baseColWidth="10" defaultRowHeight="13"/>
  <cols>
    <col min="1" max="1" width="31" style="136" customWidth="1"/>
    <col min="2" max="2" width="31.83203125" style="136" customWidth="1"/>
    <col min="3" max="16384" width="10.83203125" style="136"/>
  </cols>
  <sheetData>
    <row r="1" spans="1:2" ht="17">
      <c r="A1" s="90" t="s">
        <v>1072</v>
      </c>
      <c r="B1" s="176" t="str">
        <f>_xlfn.CONCAT('[1]Master Info'!C2, ", ", '[1]Master Info'!$C$3)</f>
        <v>City of Clayton, California</v>
      </c>
    </row>
    <row r="2" spans="1:2" ht="17">
      <c r="A2" s="95" t="s">
        <v>1098</v>
      </c>
      <c r="B2" s="137" t="s">
        <v>1078</v>
      </c>
    </row>
    <row r="3" spans="1:2" ht="65" customHeight="1">
      <c r="A3" s="95" t="s">
        <v>1073</v>
      </c>
      <c r="B3" s="137" t="s">
        <v>2511</v>
      </c>
    </row>
    <row r="4" spans="1:2" ht="17" thickBot="1">
      <c r="A4" s="97" t="s">
        <v>1074</v>
      </c>
      <c r="B4" s="177">
        <f>'[1]Master Info'!C4</f>
        <v>44742</v>
      </c>
    </row>
    <row r="6" spans="1:2" ht="16">
      <c r="A6" s="202" t="s">
        <v>2512</v>
      </c>
      <c r="B6" s="203">
        <f>'GovFund Balance Sheet'!J59</f>
        <v>0</v>
      </c>
    </row>
    <row r="7" spans="1:2" ht="15">
      <c r="A7" s="201"/>
      <c r="B7" s="201"/>
    </row>
    <row r="8" spans="1:2" ht="16">
      <c r="A8" s="178" t="s">
        <v>2513</v>
      </c>
      <c r="B8" s="178"/>
    </row>
    <row r="9" spans="1:2" ht="15">
      <c r="A9" s="179"/>
      <c r="B9" s="179"/>
    </row>
    <row r="10" spans="1:2" ht="15">
      <c r="A10" s="179"/>
      <c r="B10" s="179"/>
    </row>
    <row r="11" spans="1:2" ht="15">
      <c r="A11" s="179"/>
      <c r="B11" s="179"/>
    </row>
    <row r="12" spans="1:2" ht="15">
      <c r="A12" s="179"/>
      <c r="B12" s="179"/>
    </row>
    <row r="13" spans="1:2" ht="15">
      <c r="A13" s="179"/>
      <c r="B13" s="179"/>
    </row>
    <row r="14" spans="1:2" ht="32">
      <c r="A14" s="178" t="s">
        <v>2514</v>
      </c>
      <c r="B14" s="178"/>
    </row>
    <row r="15" spans="1:2" ht="15">
      <c r="A15" s="179"/>
      <c r="B15" s="179"/>
    </row>
    <row r="16" spans="1:2" ht="15">
      <c r="A16" s="179"/>
      <c r="B16" s="179"/>
    </row>
    <row r="17" spans="1:2" ht="15">
      <c r="A17" s="179"/>
      <c r="B17" s="179"/>
    </row>
    <row r="18" spans="1:2" ht="15">
      <c r="A18" s="179"/>
      <c r="B18" s="179"/>
    </row>
    <row r="19" spans="1:2" ht="15">
      <c r="A19" s="179"/>
      <c r="B19" s="179"/>
    </row>
    <row r="20" spans="1:2" ht="16">
      <c r="A20" s="178" t="s">
        <v>2515</v>
      </c>
      <c r="B20" s="178"/>
    </row>
    <row r="21" spans="1:2" ht="15">
      <c r="A21" s="179"/>
      <c r="B21" s="179"/>
    </row>
    <row r="22" spans="1:2" ht="15">
      <c r="A22" s="179"/>
      <c r="B22" s="179"/>
    </row>
    <row r="23" spans="1:2" ht="15">
      <c r="A23" s="179"/>
      <c r="B23" s="179"/>
    </row>
    <row r="24" spans="1:2" ht="15">
      <c r="A24" s="179"/>
      <c r="B24" s="179"/>
    </row>
    <row r="25" spans="1:2" ht="15">
      <c r="A25" s="179"/>
      <c r="B25" s="179"/>
    </row>
    <row r="26" spans="1:2" ht="32">
      <c r="A26" s="178" t="s">
        <v>2516</v>
      </c>
      <c r="B26" s="178"/>
    </row>
    <row r="27" spans="1:2" ht="15">
      <c r="A27" s="179"/>
      <c r="B27" s="179"/>
    </row>
    <row r="28" spans="1:2" ht="15">
      <c r="A28" s="179"/>
      <c r="B28" s="179"/>
    </row>
    <row r="29" spans="1:2" ht="15">
      <c r="A29" s="179"/>
      <c r="B29" s="179"/>
    </row>
    <row r="30" spans="1:2" ht="15">
      <c r="A30" s="179"/>
      <c r="B30" s="179"/>
    </row>
    <row r="31" spans="1:2" ht="15">
      <c r="A31" s="179"/>
      <c r="B31" s="180"/>
    </row>
    <row r="32" spans="1:2" ht="32">
      <c r="A32" s="205" t="s">
        <v>2517</v>
      </c>
      <c r="B32" s="204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0"/>
  <sheetViews>
    <sheetView zoomScale="110" zoomScaleNormal="110" workbookViewId="0">
      <selection activeCell="A13" sqref="A1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82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4" customFormat="1" ht="28" customHeight="1">
      <c r="C6" s="55" t="s">
        <v>1080</v>
      </c>
      <c r="D6" s="57" t="s">
        <v>1104</v>
      </c>
      <c r="E6" s="57" t="s">
        <v>1104</v>
      </c>
      <c r="F6" s="57" t="s">
        <v>1104</v>
      </c>
      <c r="G6" s="57" t="s">
        <v>1104</v>
      </c>
      <c r="H6" s="57" t="s">
        <v>1104</v>
      </c>
      <c r="I6" s="57" t="s">
        <v>1104</v>
      </c>
      <c r="J6" s="56"/>
    </row>
    <row r="7" spans="1:10" s="54" customFormat="1" ht="43">
      <c r="A7" s="87" t="s">
        <v>1</v>
      </c>
      <c r="B7" s="88"/>
      <c r="C7" s="50" t="s">
        <v>1080</v>
      </c>
      <c r="D7" s="86" t="s">
        <v>1105</v>
      </c>
      <c r="E7" s="86" t="s">
        <v>1105</v>
      </c>
      <c r="F7" s="86" t="s">
        <v>1105</v>
      </c>
      <c r="G7" s="86" t="s">
        <v>1105</v>
      </c>
      <c r="H7" s="86" t="s">
        <v>1105</v>
      </c>
      <c r="I7" s="86" t="s">
        <v>1105</v>
      </c>
      <c r="J7" s="89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2">
        <f t="shared" ref="J9:J22" si="0">SUM(C9:I9)</f>
        <v>0</v>
      </c>
    </row>
    <row r="10" spans="1:10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2">
        <f t="shared" si="0"/>
        <v>0</v>
      </c>
    </row>
    <row r="11" spans="1:10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2">
        <f t="shared" si="0"/>
        <v>0</v>
      </c>
    </row>
    <row r="12" spans="1:10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2">
        <f t="shared" si="0"/>
        <v>0</v>
      </c>
    </row>
    <row r="13" spans="1:10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2">
        <f t="shared" si="0"/>
        <v>0</v>
      </c>
    </row>
    <row r="14" spans="1:10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2">
        <f t="shared" si="0"/>
        <v>0</v>
      </c>
    </row>
    <row r="15" spans="1:10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2">
        <f t="shared" si="0"/>
        <v>0</v>
      </c>
    </row>
    <row r="16" spans="1:10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2">
        <f t="shared" si="0"/>
        <v>0</v>
      </c>
    </row>
    <row r="17" spans="1:10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2">
        <f t="shared" si="0"/>
        <v>0</v>
      </c>
    </row>
    <row r="18" spans="1:10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2">
        <f t="shared" si="0"/>
        <v>0</v>
      </c>
    </row>
    <row r="19" spans="1:10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2">
        <f t="shared" si="0"/>
        <v>0</v>
      </c>
    </row>
    <row r="20" spans="1:10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2">
        <f t="shared" si="0"/>
        <v>0</v>
      </c>
    </row>
    <row r="21" spans="1:10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2">
        <f t="shared" si="0"/>
        <v>0</v>
      </c>
    </row>
    <row r="22" spans="1:10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2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2">
        <f t="shared" ref="J26:J36" si="2">SUM(C26:I26)</f>
        <v>0</v>
      </c>
    </row>
    <row r="27" spans="1:10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2">
        <f t="shared" si="2"/>
        <v>0</v>
      </c>
    </row>
    <row r="28" spans="1:10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2">
        <f t="shared" si="2"/>
        <v>0</v>
      </c>
    </row>
    <row r="29" spans="1:10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2">
        <f t="shared" si="2"/>
        <v>0</v>
      </c>
    </row>
    <row r="30" spans="1:10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2">
        <f t="shared" si="2"/>
        <v>0</v>
      </c>
    </row>
    <row r="31" spans="1:10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2">
        <f t="shared" si="2"/>
        <v>0</v>
      </c>
    </row>
    <row r="32" spans="1:10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2">
        <f t="shared" si="2"/>
        <v>0</v>
      </c>
    </row>
    <row r="33" spans="1:10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2">
        <f t="shared" si="2"/>
        <v>0</v>
      </c>
    </row>
    <row r="34" spans="1:10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2">
        <f t="shared" si="2"/>
        <v>0</v>
      </c>
    </row>
    <row r="35" spans="1:10" ht="15">
      <c r="A35" s="6" t="s">
        <v>1085</v>
      </c>
      <c r="B35" s="7" t="s">
        <v>1086</v>
      </c>
      <c r="C35" s="21">
        <f t="shared" ref="C35:I35" si="3">IF(C7="","",SUM(C26:C34))</f>
        <v>0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  <c r="J35" s="53">
        <f t="shared" si="2"/>
        <v>0</v>
      </c>
    </row>
    <row r="36" spans="1:10" ht="32">
      <c r="A36" s="58" t="s">
        <v>1087</v>
      </c>
      <c r="B36" s="59" t="s">
        <v>1088</v>
      </c>
      <c r="C36" s="24">
        <f t="shared" ref="C36:I36" si="4">C23-C35</f>
        <v>0</v>
      </c>
      <c r="D36" s="24">
        <f t="shared" si="4"/>
        <v>0</v>
      </c>
      <c r="E36" s="24">
        <f t="shared" si="4"/>
        <v>0</v>
      </c>
      <c r="F36" s="24">
        <f t="shared" si="4"/>
        <v>0</v>
      </c>
      <c r="G36" s="24">
        <f t="shared" si="4"/>
        <v>0</v>
      </c>
      <c r="H36" s="24">
        <f t="shared" si="4"/>
        <v>0</v>
      </c>
      <c r="I36" s="24">
        <f t="shared" si="4"/>
        <v>0</v>
      </c>
      <c r="J36" s="51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2">
        <f t="shared" ref="J39:J58" si="5">SUM(C39:I39)</f>
        <v>0</v>
      </c>
    </row>
    <row r="40" spans="1:10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2">
        <f t="shared" si="5"/>
        <v>0</v>
      </c>
    </row>
    <row r="41" spans="1:10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2">
        <f t="shared" si="5"/>
        <v>0</v>
      </c>
    </row>
    <row r="42" spans="1:10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2">
        <f t="shared" si="5"/>
        <v>0</v>
      </c>
    </row>
    <row r="43" spans="1:10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2">
        <f t="shared" si="5"/>
        <v>0</v>
      </c>
    </row>
    <row r="44" spans="1:10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2">
        <f t="shared" si="5"/>
        <v>0</v>
      </c>
    </row>
    <row r="45" spans="1:10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2">
        <f t="shared" si="5"/>
        <v>0</v>
      </c>
    </row>
    <row r="46" spans="1:10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2">
        <f t="shared" si="5"/>
        <v>0</v>
      </c>
    </row>
    <row r="47" spans="1:10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2">
        <f t="shared" si="5"/>
        <v>0</v>
      </c>
    </row>
    <row r="48" spans="1:10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2">
        <f t="shared" si="5"/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2">
        <f t="shared" si="5"/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2">
        <f t="shared" si="5"/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2">
        <f t="shared" si="5"/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2">
        <f t="shared" si="5"/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2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2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2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2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2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2">
        <f t="shared" si="5"/>
        <v>0</v>
      </c>
    </row>
    <row r="59" spans="1:10" ht="15">
      <c r="A59" s="7" t="s">
        <v>1090</v>
      </c>
      <c r="B59" s="8" t="s">
        <v>1091</v>
      </c>
      <c r="C59" s="21">
        <f t="shared" ref="C59:I59" si="6">IF(C6="","",SUM(C39:C58))</f>
        <v>0</v>
      </c>
      <c r="D59" s="21">
        <f t="shared" si="6"/>
        <v>0</v>
      </c>
      <c r="E59" s="21">
        <f t="shared" si="6"/>
        <v>0</v>
      </c>
      <c r="F59" s="21">
        <f t="shared" si="6"/>
        <v>0</v>
      </c>
      <c r="G59" s="21">
        <f t="shared" si="6"/>
        <v>0</v>
      </c>
      <c r="H59" s="21">
        <f t="shared" si="6"/>
        <v>0</v>
      </c>
      <c r="I59" s="21">
        <f t="shared" si="6"/>
        <v>0</v>
      </c>
      <c r="J59" s="21">
        <f t="shared" ref="J59" si="7">IF(J30="","",SUM(J39:J58))</f>
        <v>0</v>
      </c>
    </row>
    <row r="60" spans="1:10" ht="15">
      <c r="A60" s="5"/>
      <c r="B60" s="5"/>
      <c r="C60" s="20"/>
      <c r="D60" s="20"/>
      <c r="E60" s="20"/>
      <c r="F60" s="20"/>
      <c r="G60" s="20"/>
      <c r="H60" s="20"/>
      <c r="I60" s="20"/>
      <c r="J60" s="20"/>
    </row>
    <row r="61" spans="1:10" ht="15">
      <c r="A61" s="5"/>
      <c r="B61" s="11" t="s">
        <v>1094</v>
      </c>
      <c r="C61" s="11"/>
      <c r="D61" s="11"/>
      <c r="E61" s="11"/>
      <c r="F61" s="11"/>
      <c r="G61" s="11"/>
      <c r="H61" s="11"/>
      <c r="I61" s="11"/>
      <c r="J61" s="11"/>
    </row>
    <row r="62" spans="1:10" ht="15">
      <c r="A62" s="6" t="s">
        <v>1095</v>
      </c>
      <c r="B62" s="16" t="s">
        <v>1096</v>
      </c>
      <c r="C62" s="17"/>
      <c r="D62" s="18"/>
      <c r="E62" s="18"/>
      <c r="F62" s="18"/>
      <c r="G62" s="18"/>
      <c r="H62" s="18"/>
      <c r="I62" s="18"/>
      <c r="J62" s="52">
        <f t="shared" ref="J62:J68" si="8">SUM(C62:I62)</f>
        <v>0</v>
      </c>
    </row>
    <row r="63" spans="1:10" ht="15">
      <c r="A63" s="6" t="s">
        <v>1095</v>
      </c>
      <c r="B63" s="16" t="s">
        <v>1097</v>
      </c>
      <c r="C63" s="17"/>
      <c r="D63" s="18"/>
      <c r="E63" s="18"/>
      <c r="F63" s="18"/>
      <c r="G63" s="18"/>
      <c r="H63" s="18"/>
      <c r="I63" s="18"/>
      <c r="J63" s="52">
        <f t="shared" si="8"/>
        <v>0</v>
      </c>
    </row>
    <row r="64" spans="1:10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8"/>
      <c r="F64" s="18"/>
      <c r="G64" s="18"/>
      <c r="H64" s="18"/>
      <c r="I64" s="18"/>
      <c r="J64" s="52">
        <f t="shared" si="8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2">
        <f t="shared" si="8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2">
        <f t="shared" si="8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2">
        <f t="shared" si="8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8"/>
      <c r="D68" s="18"/>
      <c r="E68" s="18"/>
      <c r="F68" s="18"/>
      <c r="G68" s="18"/>
      <c r="H68" s="18"/>
      <c r="I68" s="18"/>
      <c r="J68" s="52">
        <f t="shared" si="8"/>
        <v>0</v>
      </c>
    </row>
    <row r="69" spans="1:10" ht="15">
      <c r="A69" s="7" t="s">
        <v>1092</v>
      </c>
      <c r="B69" s="8" t="s">
        <v>1093</v>
      </c>
      <c r="C69" s="22">
        <f>C63-C62</f>
        <v>0</v>
      </c>
      <c r="D69" s="22">
        <f t="shared" ref="D69:J69" si="9">D63-D62</f>
        <v>0</v>
      </c>
      <c r="E69" s="22">
        <f t="shared" si="9"/>
        <v>0</v>
      </c>
      <c r="F69" s="22">
        <f t="shared" si="9"/>
        <v>0</v>
      </c>
      <c r="G69" s="22">
        <f t="shared" si="9"/>
        <v>0</v>
      </c>
      <c r="H69" s="22">
        <f t="shared" si="9"/>
        <v>0</v>
      </c>
      <c r="I69" s="22">
        <f t="shared" si="9"/>
        <v>0</v>
      </c>
      <c r="J69" s="22">
        <f t="shared" si="9"/>
        <v>0</v>
      </c>
    </row>
    <row r="70" spans="1:10" ht="15">
      <c r="A70" s="5"/>
      <c r="B70" s="25"/>
      <c r="C70" s="25"/>
      <c r="D70" s="25"/>
      <c r="E70" s="25"/>
      <c r="F70" s="25"/>
      <c r="G70" s="25"/>
      <c r="H70" s="25"/>
      <c r="I70" s="25"/>
      <c r="J70" s="25"/>
    </row>
  </sheetData>
  <sheetProtection formatRows="0" insertRows="0" deleteRows="0"/>
  <phoneticPr fontId="14" type="noConversion"/>
  <conditionalFormatting sqref="D7:I7 D8:J23 C23 D25:J35 C35 C36:J36 D37:J70 C59:J59 C69">
    <cfRule type="expression" dxfId="32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2:B68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18" zoomScaleNormal="100" workbookViewId="0">
      <selection activeCell="A28" sqref="A28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10" width="18.6640625" style="94" customWidth="1"/>
    <col min="11" max="16384" width="9" style="94"/>
  </cols>
  <sheetData>
    <row r="1" spans="1:11" ht="16">
      <c r="A1" s="90" t="s">
        <v>1072</v>
      </c>
      <c r="B1" s="91" t="str">
        <f>_xlfn.CONCAT('[2]Master Info'!C2, ", ", '[2]Master Info'!$C$3)</f>
        <v>City of Clayton, California</v>
      </c>
      <c r="C1" s="92"/>
      <c r="D1" s="92"/>
      <c r="E1" s="92"/>
      <c r="F1" s="92"/>
      <c r="G1" s="92"/>
      <c r="H1" s="92"/>
      <c r="I1" s="92"/>
      <c r="J1" s="93"/>
    </row>
    <row r="2" spans="1:11" ht="16">
      <c r="A2" s="95" t="s">
        <v>1098</v>
      </c>
      <c r="B2" s="96" t="s">
        <v>1734</v>
      </c>
      <c r="C2" s="92"/>
      <c r="D2" s="92"/>
      <c r="E2" s="92"/>
      <c r="F2" s="92"/>
      <c r="G2" s="92"/>
      <c r="H2" s="92"/>
      <c r="I2" s="92"/>
      <c r="J2" s="93"/>
    </row>
    <row r="3" spans="1:11" ht="16">
      <c r="A3" s="95" t="s">
        <v>1073</v>
      </c>
      <c r="B3" s="96" t="s">
        <v>0</v>
      </c>
      <c r="C3" s="92"/>
      <c r="D3" s="92"/>
      <c r="E3" s="92"/>
      <c r="F3" s="92"/>
      <c r="G3" s="92"/>
      <c r="H3" s="92"/>
      <c r="I3" s="92"/>
      <c r="J3" s="93"/>
    </row>
    <row r="4" spans="1:11" ht="17" thickBot="1">
      <c r="A4" s="97" t="s">
        <v>1074</v>
      </c>
      <c r="B4" s="98">
        <f>'[2]Master Info'!C4</f>
        <v>44742</v>
      </c>
      <c r="C4" s="92"/>
      <c r="D4" s="92"/>
      <c r="E4" s="92"/>
      <c r="F4" s="92"/>
      <c r="G4" s="92"/>
      <c r="H4" s="92"/>
      <c r="I4" s="92"/>
      <c r="J4" s="92"/>
    </row>
    <row r="5" spans="1:11" ht="16">
      <c r="A5" s="99"/>
      <c r="B5" s="100"/>
      <c r="C5" s="92"/>
      <c r="D5" s="101"/>
      <c r="E5" s="101"/>
      <c r="F5" s="101"/>
      <c r="G5" s="101"/>
      <c r="H5" s="101"/>
      <c r="I5" s="101"/>
      <c r="J5" s="92"/>
    </row>
    <row r="6" spans="1:11" s="108" customFormat="1" ht="26" customHeight="1">
      <c r="A6" s="102"/>
      <c r="B6" s="103"/>
      <c r="C6" s="104" t="s">
        <v>2</v>
      </c>
      <c r="D6" s="105" t="s">
        <v>1735</v>
      </c>
      <c r="E6" s="106"/>
      <c r="F6" s="106"/>
      <c r="G6" s="106"/>
      <c r="H6" s="106"/>
      <c r="I6" s="106"/>
      <c r="J6" s="107"/>
    </row>
    <row r="7" spans="1:11" ht="37" customHeight="1">
      <c r="A7" s="109" t="s">
        <v>1</v>
      </c>
      <c r="B7" s="110"/>
      <c r="C7" s="111" t="s">
        <v>1736</v>
      </c>
      <c r="D7" s="112" t="s">
        <v>1105</v>
      </c>
      <c r="E7" s="112" t="s">
        <v>1105</v>
      </c>
      <c r="F7" s="112" t="s">
        <v>1105</v>
      </c>
      <c r="G7" s="112" t="s">
        <v>1105</v>
      </c>
      <c r="H7" s="112" t="s">
        <v>1105</v>
      </c>
      <c r="I7" s="112" t="s">
        <v>1105</v>
      </c>
      <c r="J7" s="113" t="str">
        <f>IF((COUNTIF(D7:I7, "Type fund name") + COUNTIF(D7:I7, "")) &lt;5, "Totals", "Totals")</f>
        <v>Totals</v>
      </c>
      <c r="K7" s="114"/>
    </row>
    <row r="8" spans="1:11" ht="15">
      <c r="A8" s="115"/>
      <c r="B8" s="116" t="s">
        <v>3</v>
      </c>
      <c r="C8" s="117"/>
      <c r="D8" s="117"/>
      <c r="E8" s="117"/>
      <c r="F8" s="117"/>
      <c r="G8" s="117"/>
      <c r="H8" s="117"/>
      <c r="I8" s="117"/>
      <c r="J8" s="116"/>
    </row>
    <row r="9" spans="1:11" ht="15">
      <c r="A9" s="115"/>
      <c r="B9" s="118" t="s">
        <v>4</v>
      </c>
      <c r="C9" s="107"/>
      <c r="D9" s="107"/>
      <c r="E9" s="107"/>
      <c r="F9" s="107"/>
      <c r="G9" s="107"/>
      <c r="H9" s="107"/>
      <c r="I9" s="107"/>
      <c r="J9" s="107"/>
    </row>
    <row r="10" spans="1:11" ht="15">
      <c r="A10" s="119" t="str">
        <f>IF(B10="", "Choose from drop-down --&gt;", _xlfn.XLOOKUP(B10,'Lookup Net Position'!$B$2:$B$522,'Lookup Net Position'!$C$2:$C$522))</f>
        <v>Choose from drop-down --&gt;</v>
      </c>
      <c r="B10" s="16"/>
      <c r="C10" s="121"/>
      <c r="D10" s="121"/>
      <c r="E10" s="121"/>
      <c r="F10" s="121"/>
      <c r="G10" s="121"/>
      <c r="H10" s="121"/>
      <c r="I10" s="121"/>
      <c r="J10" s="122">
        <f t="shared" ref="J10:J23" si="0">IF(J$7="","",SUM(D10:I10))</f>
        <v>0</v>
      </c>
    </row>
    <row r="11" spans="1:11" ht="15">
      <c r="A11" s="119" t="str">
        <f>IF(B11="", "Choose from drop-down --&gt;", _xlfn.XLOOKUP(B11,'Lookup Net Position'!$B$2:$B$522,'Lookup Net Position'!$C$2:$C$522))</f>
        <v>Choose from drop-down --&gt;</v>
      </c>
      <c r="B11" s="16"/>
      <c r="C11" s="121"/>
      <c r="D11" s="121"/>
      <c r="E11" s="121"/>
      <c r="F11" s="121"/>
      <c r="G11" s="121"/>
      <c r="H11" s="121"/>
      <c r="I11" s="121"/>
      <c r="J11" s="122">
        <f t="shared" si="0"/>
        <v>0</v>
      </c>
    </row>
    <row r="12" spans="1:11" ht="15">
      <c r="A12" s="119" t="str">
        <f>IF(B12="", "Choose from drop-down --&gt;", _xlfn.XLOOKUP(B12,'Lookup Net Position'!$B$2:$B$522,'Lookup Net Position'!$C$2:$C$522))</f>
        <v>Choose from drop-down --&gt;</v>
      </c>
      <c r="B12" s="16"/>
      <c r="C12" s="121"/>
      <c r="D12" s="121"/>
      <c r="E12" s="121"/>
      <c r="F12" s="121"/>
      <c r="G12" s="121"/>
      <c r="H12" s="121"/>
      <c r="I12" s="121"/>
      <c r="J12" s="122">
        <f t="shared" si="0"/>
        <v>0</v>
      </c>
    </row>
    <row r="13" spans="1:11" ht="15">
      <c r="A13" s="119" t="str">
        <f>IF(B13="", "Choose from drop-down --&gt;", _xlfn.XLOOKUP(B13,'Lookup Net Position'!$B$2:$B$522,'Lookup Net Position'!$C$2:$C$522))</f>
        <v>Choose from drop-down --&gt;</v>
      </c>
      <c r="B13" s="16"/>
      <c r="C13" s="121"/>
      <c r="D13" s="121"/>
      <c r="E13" s="121"/>
      <c r="F13" s="121"/>
      <c r="G13" s="121"/>
      <c r="H13" s="121"/>
      <c r="I13" s="121"/>
      <c r="J13" s="122">
        <f t="shared" si="0"/>
        <v>0</v>
      </c>
    </row>
    <row r="14" spans="1:11" ht="15">
      <c r="A14" s="119" t="str">
        <f>IF(B14="", "Choose from drop-down --&gt;", _xlfn.XLOOKUP(B14,'Lookup Net Position'!$B$2:$B$522,'Lookup Net Position'!$C$2:$C$522))</f>
        <v>Choose from drop-down --&gt;</v>
      </c>
      <c r="B14" s="16"/>
      <c r="C14" s="121"/>
      <c r="D14" s="121"/>
      <c r="E14" s="121"/>
      <c r="F14" s="121"/>
      <c r="G14" s="121"/>
      <c r="H14" s="121"/>
      <c r="I14" s="121"/>
      <c r="J14" s="122">
        <f t="shared" si="0"/>
        <v>0</v>
      </c>
    </row>
    <row r="15" spans="1:11" ht="15">
      <c r="A15" s="119" t="str">
        <f>IF(B15="", "Choose from drop-down --&gt;", _xlfn.XLOOKUP(B15,'Lookup Net Position'!$B$2:$B$522,'Lookup Net Position'!$C$2:$C$522))</f>
        <v>Choose from drop-down --&gt;</v>
      </c>
      <c r="B15" s="16"/>
      <c r="C15" s="121"/>
      <c r="D15" s="121"/>
      <c r="E15" s="121"/>
      <c r="F15" s="121"/>
      <c r="G15" s="121"/>
      <c r="H15" s="121"/>
      <c r="I15" s="121"/>
      <c r="J15" s="122">
        <f t="shared" si="0"/>
        <v>0</v>
      </c>
    </row>
    <row r="16" spans="1:11" ht="15">
      <c r="A16" s="119" t="str">
        <f>IF(B16="", "Choose from drop-down --&gt;", _xlfn.XLOOKUP(B16,'Lookup Net Position'!$B$2:$B$522,'Lookup Net Position'!$C$2:$C$522))</f>
        <v>Choose from drop-down --&gt;</v>
      </c>
      <c r="B16" s="16"/>
      <c r="C16" s="121"/>
      <c r="D16" s="121"/>
      <c r="E16" s="121"/>
      <c r="F16" s="121"/>
      <c r="G16" s="121"/>
      <c r="H16" s="121"/>
      <c r="I16" s="121"/>
      <c r="J16" s="122">
        <f t="shared" si="0"/>
        <v>0</v>
      </c>
    </row>
    <row r="17" spans="1:10" ht="15">
      <c r="A17" s="119" t="str">
        <f>IF(B17="", "Choose from drop-down --&gt;", _xlfn.XLOOKUP(B17,'Lookup Net Position'!$B$2:$B$522,'Lookup Net Position'!$C$2:$C$522))</f>
        <v>Choose from drop-down --&gt;</v>
      </c>
      <c r="B17" s="16"/>
      <c r="C17" s="121"/>
      <c r="D17" s="121"/>
      <c r="E17" s="121"/>
      <c r="F17" s="121"/>
      <c r="G17" s="121"/>
      <c r="H17" s="121"/>
      <c r="I17" s="121"/>
      <c r="J17" s="122">
        <f t="shared" si="0"/>
        <v>0</v>
      </c>
    </row>
    <row r="18" spans="1:10" ht="15">
      <c r="A18" s="119" t="str">
        <f>IF(B18="", "Choose from drop-down --&gt;", _xlfn.XLOOKUP(B18,'Lookup Net Position'!$B$2:$B$522,'Lookup Net Position'!$C$2:$C$522))</f>
        <v>Choose from drop-down --&gt;</v>
      </c>
      <c r="B18" s="16"/>
      <c r="C18" s="121"/>
      <c r="D18" s="121"/>
      <c r="E18" s="121"/>
      <c r="F18" s="121"/>
      <c r="G18" s="121"/>
      <c r="H18" s="121"/>
      <c r="I18" s="121"/>
      <c r="J18" s="122">
        <f t="shared" si="0"/>
        <v>0</v>
      </c>
    </row>
    <row r="19" spans="1:10" ht="15" hidden="1">
      <c r="A19" s="119" t="str">
        <f>IF(B19="", "Choose from drop-down --&gt;", _xlfn.XLOOKUP(B19,'Lookup Net Position'!$B$2:$B$522,'Lookup Net Position'!$C$2:$C$522))</f>
        <v>Choose from drop-down --&gt;</v>
      </c>
      <c r="B19" s="16"/>
      <c r="C19" s="121"/>
      <c r="D19" s="121"/>
      <c r="E19" s="121"/>
      <c r="F19" s="121"/>
      <c r="G19" s="121"/>
      <c r="H19" s="121"/>
      <c r="I19" s="121"/>
      <c r="J19" s="122">
        <f t="shared" si="0"/>
        <v>0</v>
      </c>
    </row>
    <row r="20" spans="1:10" ht="15" hidden="1">
      <c r="A20" s="119" t="str">
        <f>IF(B20="", "Choose from drop-down --&gt;", _xlfn.XLOOKUP(B20,'Lookup Net Position'!$B$2:$B$522,'Lookup Net Position'!$C$2:$C$522))</f>
        <v>Choose from drop-down --&gt;</v>
      </c>
      <c r="B20" s="16"/>
      <c r="C20" s="121"/>
      <c r="D20" s="121"/>
      <c r="E20" s="121"/>
      <c r="F20" s="121"/>
      <c r="G20" s="121"/>
      <c r="H20" s="121"/>
      <c r="I20" s="121"/>
      <c r="J20" s="122">
        <f t="shared" si="0"/>
        <v>0</v>
      </c>
    </row>
    <row r="21" spans="1:10" ht="15" hidden="1">
      <c r="A21" s="119" t="str">
        <f>IF(B21="", "Choose from drop-down --&gt;", _xlfn.XLOOKUP(B21,'Lookup Net Position'!$B$2:$B$522,'Lookup Net Position'!$C$2:$C$522))</f>
        <v>Choose from drop-down --&gt;</v>
      </c>
      <c r="B21" s="16"/>
      <c r="C21" s="121"/>
      <c r="D21" s="121"/>
      <c r="E21" s="121"/>
      <c r="F21" s="121"/>
      <c r="G21" s="121"/>
      <c r="H21" s="121"/>
      <c r="I21" s="121"/>
      <c r="J21" s="122">
        <f t="shared" si="0"/>
        <v>0</v>
      </c>
    </row>
    <row r="22" spans="1:10" ht="15" hidden="1">
      <c r="A22" s="119" t="str">
        <f>IF(B22="", "Choose from drop-down --&gt;", _xlfn.XLOOKUP(B22,'Lookup Net Position'!$B$2:$B$522,'Lookup Net Position'!$C$2:$C$522))</f>
        <v>Choose from drop-down --&gt;</v>
      </c>
      <c r="B22" s="16"/>
      <c r="C22" s="121"/>
      <c r="D22" s="121"/>
      <c r="E22" s="121"/>
      <c r="F22" s="121"/>
      <c r="G22" s="121"/>
      <c r="H22" s="121"/>
      <c r="I22" s="121"/>
      <c r="J22" s="122">
        <f t="shared" si="0"/>
        <v>0</v>
      </c>
    </row>
    <row r="23" spans="1:10" ht="15">
      <c r="A23" s="119" t="str">
        <f>IF(B23="", "Choose from drop-down --&gt;", _xlfn.XLOOKUP(B23,'Lookup Net Position'!$B$2:$B$522,'Lookup Net Position'!$C$2:$C$522))</f>
        <v>Choose from drop-down --&gt;</v>
      </c>
      <c r="B23" s="16"/>
      <c r="C23" s="121"/>
      <c r="D23" s="121"/>
      <c r="E23" s="121"/>
      <c r="F23" s="121"/>
      <c r="G23" s="121"/>
      <c r="H23" s="121"/>
      <c r="I23" s="121"/>
      <c r="J23" s="122">
        <f t="shared" si="0"/>
        <v>0</v>
      </c>
    </row>
    <row r="24" spans="1:10" ht="15">
      <c r="A24" s="119" t="s">
        <v>9</v>
      </c>
      <c r="B24" s="119" t="s">
        <v>10</v>
      </c>
      <c r="C24" s="122">
        <f>SUM(C10:C23)</f>
        <v>0</v>
      </c>
      <c r="D24" s="122" t="str">
        <f t="shared" ref="D24:I24" si="1">IF(D$7="Type fund name","",SUM(D10:D23))</f>
        <v/>
      </c>
      <c r="E24" s="122" t="str">
        <f t="shared" si="1"/>
        <v/>
      </c>
      <c r="F24" s="122" t="str">
        <f t="shared" si="1"/>
        <v/>
      </c>
      <c r="G24" s="122" t="str">
        <f t="shared" si="1"/>
        <v/>
      </c>
      <c r="H24" s="122" t="str">
        <f t="shared" si="1"/>
        <v/>
      </c>
      <c r="I24" s="122" t="str">
        <f t="shared" si="1"/>
        <v/>
      </c>
      <c r="J24" s="122">
        <f>IF(J7="","",SUM(J10:J23))</f>
        <v>0</v>
      </c>
    </row>
    <row r="25" spans="1:10" ht="15">
      <c r="A25" s="115"/>
      <c r="B25" s="118" t="s">
        <v>11</v>
      </c>
      <c r="C25" s="118"/>
      <c r="D25" s="118"/>
      <c r="E25" s="118"/>
      <c r="F25" s="118"/>
      <c r="G25" s="118"/>
      <c r="H25" s="118"/>
      <c r="I25" s="118"/>
      <c r="J25" s="118"/>
    </row>
    <row r="26" spans="1:10" ht="15">
      <c r="A26" s="119" t="str">
        <f>IF(B26="", "Choose from drop-down --&gt;", _xlfn.XLOOKUP(B26,'Lookup Net Position'!$B$2:$B$522,'Lookup Net Position'!$C$2:$C$522))</f>
        <v>Choose from drop-down --&gt;</v>
      </c>
      <c r="B26" s="120"/>
      <c r="C26" s="121"/>
      <c r="D26" s="121"/>
      <c r="E26" s="121"/>
      <c r="F26" s="121"/>
      <c r="G26" s="121"/>
      <c r="H26" s="121"/>
      <c r="I26" s="121"/>
      <c r="J26" s="122">
        <f t="shared" ref="J26:J32" si="2">IF(J$7="","",SUM(D26:I26))</f>
        <v>0</v>
      </c>
    </row>
    <row r="27" spans="1:10" ht="15">
      <c r="A27" s="119" t="str">
        <f>IF(B27="", "Choose from drop-down --&gt;", _xlfn.XLOOKUP(B27,'Lookup Net Position'!$B$2:$B$522,'Lookup Net Position'!$C$2:$C$522))</f>
        <v>Choose from drop-down --&gt;</v>
      </c>
      <c r="B27" s="120"/>
      <c r="C27" s="121"/>
      <c r="D27" s="121"/>
      <c r="E27" s="121"/>
      <c r="F27" s="121"/>
      <c r="G27" s="121"/>
      <c r="H27" s="121"/>
      <c r="I27" s="121"/>
      <c r="J27" s="122">
        <f t="shared" si="2"/>
        <v>0</v>
      </c>
    </row>
    <row r="28" spans="1:10" ht="15">
      <c r="A28" s="119" t="str">
        <f>IF(B28="", "Choose from drop-down --&gt;", _xlfn.XLOOKUP(B28,'Lookup Net Position'!$B$2:$B$522,'Lookup Net Position'!$C$2:$C$522))</f>
        <v>Choose from drop-down --&gt;</v>
      </c>
      <c r="B28" s="121"/>
      <c r="C28" s="121"/>
      <c r="D28" s="121"/>
      <c r="E28" s="121"/>
      <c r="F28" s="121"/>
      <c r="G28" s="121"/>
      <c r="H28" s="121"/>
      <c r="I28" s="121"/>
      <c r="J28" s="122">
        <f t="shared" si="2"/>
        <v>0</v>
      </c>
    </row>
    <row r="29" spans="1:10" ht="15">
      <c r="A29" s="119" t="str">
        <f>IF(B29="", "Choose from drop-down --&gt;", _xlfn.XLOOKUP(B29,'Lookup Net Position'!$B$2:$B$522,'Lookup Net Position'!$C$2:$C$522))</f>
        <v>Choose from drop-down --&gt;</v>
      </c>
      <c r="B29" s="121"/>
      <c r="C29" s="121"/>
      <c r="D29" s="121"/>
      <c r="E29" s="121"/>
      <c r="F29" s="121"/>
      <c r="G29" s="121"/>
      <c r="H29" s="121"/>
      <c r="I29" s="121"/>
      <c r="J29" s="122">
        <f t="shared" si="2"/>
        <v>0</v>
      </c>
    </row>
    <row r="30" spans="1:10" ht="15">
      <c r="A30" s="119" t="str">
        <f>IF(B30="", "Choose from drop-down --&gt;", _xlfn.XLOOKUP(B30,'Lookup Net Position'!$B$2:$B$522,'Lookup Net Position'!$C$2:$C$522))</f>
        <v>Choose from drop-down --&gt;</v>
      </c>
      <c r="B30" s="121"/>
      <c r="C30" s="121"/>
      <c r="D30" s="121"/>
      <c r="E30" s="121"/>
      <c r="F30" s="121"/>
      <c r="G30" s="121"/>
      <c r="H30" s="121"/>
      <c r="I30" s="121"/>
      <c r="J30" s="122">
        <f t="shared" si="2"/>
        <v>0</v>
      </c>
    </row>
    <row r="31" spans="1:10" ht="15">
      <c r="A31" s="119" t="str">
        <f>IF(B31="", "Choose from drop-down --&gt;", _xlfn.XLOOKUP(B31,'Lookup Net Position'!$B$2:$B$522,'Lookup Net Position'!$C$2:$C$522))</f>
        <v>Choose from drop-down --&gt;</v>
      </c>
      <c r="B31" s="120"/>
      <c r="C31" s="121"/>
      <c r="D31" s="121"/>
      <c r="E31" s="121"/>
      <c r="F31" s="121"/>
      <c r="G31" s="121"/>
      <c r="H31" s="121"/>
      <c r="I31" s="121"/>
      <c r="J31" s="122">
        <f t="shared" si="2"/>
        <v>0</v>
      </c>
    </row>
    <row r="32" spans="1:10" ht="15">
      <c r="A32" s="119" t="str">
        <f>IF(B32="", "Choose from drop-down --&gt;", _xlfn.XLOOKUP(B32,'Lookup Net Position'!$B$2:$B$522,'Lookup Net Position'!$C$2:$C$522))</f>
        <v>Choose from drop-down --&gt;</v>
      </c>
      <c r="B32" s="120"/>
      <c r="C32" s="121"/>
      <c r="D32" s="121"/>
      <c r="E32" s="121"/>
      <c r="F32" s="121"/>
      <c r="G32" s="121"/>
      <c r="H32" s="121"/>
      <c r="I32" s="121"/>
      <c r="J32" s="122">
        <f t="shared" si="2"/>
        <v>0</v>
      </c>
    </row>
    <row r="33" spans="1:10" ht="15" hidden="1">
      <c r="A33" s="119" t="str">
        <f>IF(B33="", "Choose from drop-down --&gt;", _xlfn.XLOOKUP(B33,'[2]Label Dropdowns'!$B$2:$B$522,'[2]Label Dropdowns'!$C$2:$C$522))</f>
        <v>Choose from drop-down --&gt;</v>
      </c>
      <c r="B33" s="120"/>
      <c r="C33" s="121"/>
      <c r="D33" s="121"/>
      <c r="E33" s="121"/>
      <c r="F33" s="121"/>
      <c r="G33" s="121"/>
      <c r="H33" s="121"/>
      <c r="I33" s="121"/>
      <c r="J33" s="122">
        <f>SUM(H33:I33)</f>
        <v>0</v>
      </c>
    </row>
    <row r="34" spans="1:10" ht="15" hidden="1">
      <c r="A34" s="119" t="str">
        <f>IF(B34="", "Choose from drop-down --&gt;", _xlfn.XLOOKUP(B34,'[2]Label Dropdowns'!$B$2:$B$522,'[2]Label Dropdowns'!$C$2:$C$522))</f>
        <v>Choose from drop-down --&gt;</v>
      </c>
      <c r="B34" s="120"/>
      <c r="C34" s="121"/>
      <c r="D34" s="121"/>
      <c r="E34" s="121"/>
      <c r="F34" s="121"/>
      <c r="G34" s="121"/>
      <c r="H34" s="121"/>
      <c r="I34" s="121"/>
      <c r="J34" s="122">
        <f>SUM(H34:I34)</f>
        <v>0</v>
      </c>
    </row>
    <row r="35" spans="1:10" ht="15" hidden="1">
      <c r="A35" s="119" t="str">
        <f>IF(B35="", "Choose from drop-down --&gt;", _xlfn.XLOOKUP(B35,'[2]Label Dropdowns'!$B$2:$B$522,'[2]Label Dropdowns'!$C$2:$C$522))</f>
        <v>Choose from drop-down --&gt;</v>
      </c>
      <c r="B35" s="120"/>
      <c r="C35" s="121"/>
      <c r="D35" s="121"/>
      <c r="E35" s="121"/>
      <c r="F35" s="121"/>
      <c r="G35" s="121"/>
      <c r="H35" s="121"/>
      <c r="I35" s="121"/>
      <c r="J35" s="122">
        <f>SUM(H35:I35)</f>
        <v>0</v>
      </c>
    </row>
    <row r="36" spans="1:10" ht="15" hidden="1">
      <c r="A36" s="119" t="str">
        <f>IF(B36="", "Choose from drop-down --&gt;", _xlfn.XLOOKUP(B36,'[2]Label Dropdowns'!$B$2:$B$522,'[2]Label Dropdowns'!$C$2:$C$522))</f>
        <v>Choose from drop-down --&gt;</v>
      </c>
      <c r="B36" s="120"/>
      <c r="C36" s="121"/>
      <c r="D36" s="121"/>
      <c r="E36" s="121"/>
      <c r="F36" s="121"/>
      <c r="G36" s="121"/>
      <c r="H36" s="121"/>
      <c r="I36" s="121"/>
      <c r="J36" s="122">
        <f>SUM(H36:I36)</f>
        <v>0</v>
      </c>
    </row>
    <row r="37" spans="1:10" ht="15" hidden="1">
      <c r="A37" s="119" t="str">
        <f>IF(B37="", "Choose from drop-down --&gt;", _xlfn.XLOOKUP(B37,'[2]Label Dropdowns'!$B$2:$B$522,'[2]Label Dropdowns'!$C$2:$C$522))</f>
        <v>Choose from drop-down --&gt;</v>
      </c>
      <c r="B37" s="120"/>
      <c r="C37" s="121"/>
      <c r="D37" s="121"/>
      <c r="E37" s="121"/>
      <c r="F37" s="121"/>
      <c r="G37" s="121"/>
      <c r="H37" s="121"/>
      <c r="I37" s="121"/>
      <c r="J37" s="122">
        <f>SUM(H37:I37)</f>
        <v>0</v>
      </c>
    </row>
    <row r="38" spans="1:10" s="108" customFormat="1" ht="15">
      <c r="A38" s="119" t="s">
        <v>16</v>
      </c>
      <c r="B38" s="119" t="s">
        <v>17</v>
      </c>
      <c r="C38" s="122">
        <f>SUM(C26:C32)</f>
        <v>0</v>
      </c>
      <c r="D38" s="122" t="str">
        <f t="shared" ref="D38:I38" si="3">IF(D$7="Type fund name","",SUM(D26:D32))</f>
        <v/>
      </c>
      <c r="E38" s="122" t="str">
        <f t="shared" si="3"/>
        <v/>
      </c>
      <c r="F38" s="122" t="str">
        <f t="shared" si="3"/>
        <v/>
      </c>
      <c r="G38" s="122" t="str">
        <f t="shared" si="3"/>
        <v/>
      </c>
      <c r="H38" s="122" t="str">
        <f t="shared" si="3"/>
        <v/>
      </c>
      <c r="I38" s="122" t="str">
        <f t="shared" si="3"/>
        <v/>
      </c>
      <c r="J38" s="122">
        <f>IF(J7="","",SUM(J26:J37))</f>
        <v>0</v>
      </c>
    </row>
    <row r="39" spans="1:10" ht="15">
      <c r="A39" s="119" t="s">
        <v>18</v>
      </c>
      <c r="B39" s="123" t="s">
        <v>19</v>
      </c>
      <c r="C39" s="124">
        <f>C24+C38</f>
        <v>0</v>
      </c>
      <c r="D39" s="125" t="str">
        <f t="shared" ref="D39:I39" si="4">IF(D$7="Type fund name","",D24+D38)</f>
        <v/>
      </c>
      <c r="E39" s="125" t="str">
        <f t="shared" si="4"/>
        <v/>
      </c>
      <c r="F39" s="125" t="str">
        <f t="shared" si="4"/>
        <v/>
      </c>
      <c r="G39" s="125" t="str">
        <f t="shared" si="4"/>
        <v/>
      </c>
      <c r="H39" s="125" t="str">
        <f t="shared" si="4"/>
        <v/>
      </c>
      <c r="I39" s="125" t="str">
        <f t="shared" si="4"/>
        <v/>
      </c>
      <c r="J39" s="124">
        <f>IF(J7="","",J24+J38)</f>
        <v>0</v>
      </c>
    </row>
    <row r="40" spans="1:10" ht="15">
      <c r="A40" s="115"/>
      <c r="B40" s="115"/>
      <c r="C40" s="126"/>
      <c r="D40" s="126"/>
      <c r="E40" s="126"/>
      <c r="F40" s="126"/>
      <c r="G40" s="126"/>
      <c r="H40" s="126"/>
      <c r="I40" s="126"/>
      <c r="J40" s="126"/>
    </row>
    <row r="41" spans="1:10" ht="15">
      <c r="A41" s="115"/>
      <c r="B41" s="116" t="s">
        <v>25</v>
      </c>
      <c r="C41" s="116"/>
      <c r="D41" s="116"/>
      <c r="E41" s="116"/>
      <c r="F41" s="116"/>
      <c r="G41" s="116"/>
      <c r="H41" s="116"/>
      <c r="I41" s="116"/>
      <c r="J41" s="116"/>
    </row>
    <row r="42" spans="1:10" ht="15">
      <c r="A42" s="115"/>
      <c r="B42" s="118" t="s">
        <v>1075</v>
      </c>
      <c r="C42" s="107"/>
      <c r="D42" s="107"/>
      <c r="E42" s="107"/>
      <c r="F42" s="107"/>
      <c r="G42" s="107"/>
      <c r="H42" s="107"/>
      <c r="I42" s="107"/>
      <c r="J42" s="127"/>
    </row>
    <row r="43" spans="1:10" ht="15">
      <c r="A43" s="119" t="str">
        <f>IF(B43="", "Choose from drop-down --&gt;", _xlfn.XLOOKUP(B43,'Lookup Net Position'!$B$2:$B$522,'Lookup Net Position'!$C$2:$C$522))</f>
        <v>Choose from drop-down --&gt;</v>
      </c>
      <c r="B43" s="120"/>
      <c r="C43" s="121"/>
      <c r="D43" s="121"/>
      <c r="E43" s="121"/>
      <c r="F43" s="121"/>
      <c r="G43" s="121"/>
      <c r="H43" s="121"/>
      <c r="I43" s="121"/>
      <c r="J43" s="122">
        <f t="shared" ref="J43:J54" si="5">IF(J$7="","",SUM(D43:I43))</f>
        <v>0</v>
      </c>
    </row>
    <row r="44" spans="1:10" ht="15">
      <c r="A44" s="119" t="str">
        <f>IF(B44="", "Choose from drop-down --&gt;", _xlfn.XLOOKUP(B44,'Lookup Net Position'!$B$2:$B$522,'Lookup Net Position'!$C$2:$C$522))</f>
        <v>Choose from drop-down --&gt;</v>
      </c>
      <c r="B44" s="120"/>
      <c r="C44" s="128"/>
      <c r="D44" s="128"/>
      <c r="E44" s="128"/>
      <c r="F44" s="128"/>
      <c r="G44" s="128"/>
      <c r="H44" s="128"/>
      <c r="I44" s="128"/>
      <c r="J44" s="122">
        <f t="shared" si="5"/>
        <v>0</v>
      </c>
    </row>
    <row r="45" spans="1:10" ht="15">
      <c r="A45" s="119" t="str">
        <f>IF(B45="", "Choose from drop-down --&gt;", _xlfn.XLOOKUP(B45,'Lookup Net Position'!$B$2:$B$522,'Lookup Net Position'!$C$2:$C$522))</f>
        <v>Choose from drop-down --&gt;</v>
      </c>
      <c r="B45" s="120"/>
      <c r="C45" s="121"/>
      <c r="D45" s="121"/>
      <c r="E45" s="121"/>
      <c r="F45" s="121"/>
      <c r="G45" s="121"/>
      <c r="H45" s="121"/>
      <c r="I45" s="121"/>
      <c r="J45" s="122">
        <f t="shared" si="5"/>
        <v>0</v>
      </c>
    </row>
    <row r="46" spans="1:10" ht="16" customHeight="1">
      <c r="A46" s="119" t="str">
        <f>IF(B46="", "Choose from drop-down --&gt;", _xlfn.XLOOKUP(B46,'Lookup Net Position'!$B$2:$B$522,'Lookup Net Position'!$C$2:$C$522))</f>
        <v>Choose from drop-down --&gt;</v>
      </c>
      <c r="B46" s="120"/>
      <c r="C46" s="121"/>
      <c r="D46" s="121"/>
      <c r="E46" s="121"/>
      <c r="F46" s="121"/>
      <c r="G46" s="121"/>
      <c r="H46" s="121"/>
      <c r="I46" s="121"/>
      <c r="J46" s="122">
        <f t="shared" si="5"/>
        <v>0</v>
      </c>
    </row>
    <row r="47" spans="1:10" ht="16" customHeight="1">
      <c r="A47" s="119" t="str">
        <f>IF(B47="", "Choose from drop-down --&gt;", _xlfn.XLOOKUP(B47,'Lookup Net Position'!$B$2:$B$522,'Lookup Net Position'!$C$2:$C$522))</f>
        <v>Choose from drop-down --&gt;</v>
      </c>
      <c r="B47" s="120"/>
      <c r="C47" s="121"/>
      <c r="D47" s="121"/>
      <c r="E47" s="121"/>
      <c r="F47" s="121"/>
      <c r="G47" s="121"/>
      <c r="H47" s="121"/>
      <c r="I47" s="121"/>
      <c r="J47" s="122">
        <f t="shared" si="5"/>
        <v>0</v>
      </c>
    </row>
    <row r="48" spans="1:10" ht="16" customHeight="1">
      <c r="A48" s="119" t="str">
        <f>IF(B48="", "Choose from drop-down --&gt;", _xlfn.XLOOKUP(B48,'Lookup Net Position'!$B$2:$B$522,'Lookup Net Position'!$C$2:$C$522))</f>
        <v>Choose from drop-down --&gt;</v>
      </c>
      <c r="B48" s="120"/>
      <c r="C48" s="121"/>
      <c r="D48" s="121"/>
      <c r="E48" s="121"/>
      <c r="F48" s="121"/>
      <c r="G48" s="121"/>
      <c r="H48" s="121"/>
      <c r="I48" s="121"/>
      <c r="J48" s="122">
        <f t="shared" si="5"/>
        <v>0</v>
      </c>
    </row>
    <row r="49" spans="1:10" ht="16" hidden="1" customHeight="1">
      <c r="A49" s="119" t="str">
        <f>IF(B49="", "Choose from drop-down --&gt;", _xlfn.XLOOKUP(B49,'[2]Label Dropdowns'!$B$2:$B$522,'[2]Label Dropdowns'!$C$2:$C$522))</f>
        <v>Choose from drop-down --&gt;</v>
      </c>
      <c r="B49" s="120"/>
      <c r="C49" s="121"/>
      <c r="D49" s="121"/>
      <c r="E49" s="121"/>
      <c r="F49" s="121"/>
      <c r="G49" s="121"/>
      <c r="H49" s="121"/>
      <c r="I49" s="121"/>
      <c r="J49" s="122">
        <f t="shared" si="5"/>
        <v>0</v>
      </c>
    </row>
    <row r="50" spans="1:10" ht="16" hidden="1" customHeight="1">
      <c r="A50" s="119" t="str">
        <f>IF(B50="", "Choose from drop-down --&gt;", _xlfn.XLOOKUP(B50,'[2]Label Dropdowns'!$B$2:$B$522,'[2]Label Dropdowns'!$C$2:$C$522))</f>
        <v>Choose from drop-down --&gt;</v>
      </c>
      <c r="B50" s="120"/>
      <c r="C50" s="121"/>
      <c r="D50" s="121"/>
      <c r="E50" s="121"/>
      <c r="F50" s="121"/>
      <c r="G50" s="121"/>
      <c r="H50" s="121"/>
      <c r="I50" s="121"/>
      <c r="J50" s="122">
        <f t="shared" si="5"/>
        <v>0</v>
      </c>
    </row>
    <row r="51" spans="1:10" ht="15" hidden="1">
      <c r="A51" s="119" t="str">
        <f>IF(B51="", "Choose from drop-down --&gt;", _xlfn.XLOOKUP(B51,'[2]Label Dropdowns'!$B$2:$B$522,'[2]Label Dropdowns'!$C$2:$C$522))</f>
        <v>Choose from drop-down --&gt;</v>
      </c>
      <c r="B51" s="120"/>
      <c r="C51" s="121"/>
      <c r="D51" s="121"/>
      <c r="E51" s="121"/>
      <c r="F51" s="121"/>
      <c r="G51" s="121"/>
      <c r="H51" s="121"/>
      <c r="I51" s="121"/>
      <c r="J51" s="122">
        <f t="shared" si="5"/>
        <v>0</v>
      </c>
    </row>
    <row r="52" spans="1:10" ht="15" hidden="1">
      <c r="A52" s="119" t="str">
        <f>IF(B52="", "Choose from drop-down --&gt;", _xlfn.XLOOKUP(B52,'[2]Label Dropdowns'!$B$2:$B$522,'[2]Label Dropdowns'!$C$2:$C$522))</f>
        <v>Choose from drop-down --&gt;</v>
      </c>
      <c r="B52" s="120"/>
      <c r="C52" s="121"/>
      <c r="D52" s="121"/>
      <c r="E52" s="121"/>
      <c r="F52" s="121"/>
      <c r="G52" s="121"/>
      <c r="H52" s="121"/>
      <c r="I52" s="121"/>
      <c r="J52" s="122">
        <f t="shared" si="5"/>
        <v>0</v>
      </c>
    </row>
    <row r="53" spans="1:10" ht="15" hidden="1">
      <c r="A53" s="119" t="str">
        <f>IF(B53="", "Choose from drop-down --&gt;", _xlfn.XLOOKUP(B53,'[2]Label Dropdowns'!$B$2:$B$522,'[2]Label Dropdowns'!$C$2:$C$522))</f>
        <v>Choose from drop-down --&gt;</v>
      </c>
      <c r="B53" s="120"/>
      <c r="C53" s="121"/>
      <c r="D53" s="121"/>
      <c r="E53" s="121"/>
      <c r="F53" s="121"/>
      <c r="G53" s="121"/>
      <c r="H53" s="121"/>
      <c r="I53" s="121"/>
      <c r="J53" s="122">
        <f t="shared" si="5"/>
        <v>0</v>
      </c>
    </row>
    <row r="54" spans="1:10" ht="15">
      <c r="A54" s="119" t="s">
        <v>32</v>
      </c>
      <c r="B54" s="119" t="s">
        <v>33</v>
      </c>
      <c r="C54" s="122">
        <f>IF(C$7="","",SUM(C43:C53))</f>
        <v>0</v>
      </c>
      <c r="D54" s="122" t="str">
        <f t="shared" ref="D54:I54" si="6">IF(D$7="Type fund name","",SUM(D43:D53))</f>
        <v/>
      </c>
      <c r="E54" s="122" t="str">
        <f t="shared" si="6"/>
        <v/>
      </c>
      <c r="F54" s="122" t="str">
        <f t="shared" si="6"/>
        <v/>
      </c>
      <c r="G54" s="122" t="str">
        <f t="shared" si="6"/>
        <v/>
      </c>
      <c r="H54" s="122" t="str">
        <f t="shared" si="6"/>
        <v/>
      </c>
      <c r="I54" s="122" t="str">
        <f t="shared" si="6"/>
        <v/>
      </c>
      <c r="J54" s="122">
        <f t="shared" si="5"/>
        <v>0</v>
      </c>
    </row>
    <row r="55" spans="1:10" ht="15">
      <c r="A55" s="115"/>
      <c r="B55" s="118" t="s">
        <v>1076</v>
      </c>
      <c r="C55" s="118"/>
      <c r="D55" s="118"/>
      <c r="E55" s="118"/>
      <c r="F55" s="118"/>
      <c r="G55" s="118"/>
      <c r="H55" s="118"/>
      <c r="I55" s="118"/>
      <c r="J55" s="107"/>
    </row>
    <row r="56" spans="1:10" ht="15">
      <c r="A56" s="119" t="str">
        <f>IF(B56="", "Choose from drop-down --&gt;", _xlfn.XLOOKUP(B56,'Lookup Net Position'!$B$2:$B$522,'Lookup Net Position'!$C$2:$C$522))</f>
        <v>Choose from drop-down --&gt;</v>
      </c>
      <c r="B56" s="120"/>
      <c r="C56" s="121"/>
      <c r="D56" s="121"/>
      <c r="E56" s="121"/>
      <c r="F56" s="121"/>
      <c r="G56" s="121"/>
      <c r="H56" s="121"/>
      <c r="I56" s="121"/>
    </row>
    <row r="57" spans="1:10" ht="15">
      <c r="A57" s="119" t="str">
        <f>IF(B57="", "Choose from drop-down --&gt;", _xlfn.XLOOKUP(B57,'Lookup Net Position'!$B$2:$B$522,'Lookup Net Position'!$C$2:$C$522))</f>
        <v>Choose from drop-down --&gt;</v>
      </c>
      <c r="B57" s="120"/>
      <c r="C57" s="121"/>
      <c r="D57" s="121"/>
      <c r="E57" s="121"/>
      <c r="F57" s="121"/>
      <c r="G57" s="121"/>
      <c r="H57" s="121"/>
      <c r="I57" s="121"/>
      <c r="J57" s="122">
        <f t="shared" ref="J57:J66" si="7">IF(J$7="","",SUM(D57:I57))</f>
        <v>0</v>
      </c>
    </row>
    <row r="58" spans="1:10" ht="15">
      <c r="A58" s="119" t="str">
        <f>IF(B58="", "Choose from drop-down --&gt;", _xlfn.XLOOKUP(B58,'Lookup Net Position'!$B$2:$B$522,'Lookup Net Position'!$C$2:$C$522))</f>
        <v>Choose from drop-down --&gt;</v>
      </c>
      <c r="B58" s="120"/>
      <c r="C58" s="121"/>
      <c r="D58" s="121"/>
      <c r="E58" s="121"/>
      <c r="F58" s="121"/>
      <c r="G58" s="121"/>
      <c r="H58" s="121"/>
      <c r="I58" s="121"/>
      <c r="J58" s="122">
        <f t="shared" si="7"/>
        <v>0</v>
      </c>
    </row>
    <row r="59" spans="1:10" ht="15">
      <c r="A59" s="119" t="str">
        <f>IF(B59="", "Choose from drop-down --&gt;", _xlfn.XLOOKUP(B59,'Lookup Net Position'!$B$2:$B$522,'Lookup Net Position'!$C$2:$C$522))</f>
        <v>Choose from drop-down --&gt;</v>
      </c>
      <c r="B59" s="120"/>
      <c r="C59" s="121"/>
      <c r="D59" s="121"/>
      <c r="E59" s="121"/>
      <c r="F59" s="121"/>
      <c r="G59" s="121"/>
      <c r="H59" s="121"/>
      <c r="I59" s="121"/>
      <c r="J59" s="122">
        <f t="shared" si="7"/>
        <v>0</v>
      </c>
    </row>
    <row r="60" spans="1:10" ht="15" hidden="1">
      <c r="A60" s="119" t="str">
        <f>IF(B60="", "Choose from drop-down --&gt;", _xlfn.XLOOKUP(B60,'Lookup Net Position'!$B$2:$B$522,'Lookup Net Position'!$C$2:$C$522))</f>
        <v>Choose from drop-down --&gt;</v>
      </c>
      <c r="B60" s="120"/>
      <c r="C60" s="121"/>
      <c r="D60" s="121"/>
      <c r="E60" s="121"/>
      <c r="F60" s="121"/>
      <c r="G60" s="121"/>
      <c r="H60" s="121"/>
      <c r="I60" s="121"/>
      <c r="J60" s="122">
        <f t="shared" si="7"/>
        <v>0</v>
      </c>
    </row>
    <row r="61" spans="1:10" ht="15" hidden="1">
      <c r="A61" s="119" t="str">
        <f>IF(B61="", "Choose from drop-down --&gt;", _xlfn.XLOOKUP(B61,'Lookup Net Position'!$B$2:$B$522,'Lookup Net Position'!$C$2:$C$522))</f>
        <v>Choose from drop-down --&gt;</v>
      </c>
      <c r="B61" s="120"/>
      <c r="C61" s="121"/>
      <c r="D61" s="121"/>
      <c r="E61" s="121"/>
      <c r="F61" s="121"/>
      <c r="G61" s="121"/>
      <c r="H61" s="121"/>
      <c r="I61" s="121"/>
      <c r="J61" s="122">
        <f t="shared" si="7"/>
        <v>0</v>
      </c>
    </row>
    <row r="62" spans="1:10" ht="15" hidden="1">
      <c r="A62" s="119" t="str">
        <f>IF(B62="", "Choose from drop-down --&gt;", _xlfn.XLOOKUP(B62,'Lookup Net Position'!$B$2:$B$522,'Lookup Net Position'!$C$2:$C$522))</f>
        <v>Choose from drop-down --&gt;</v>
      </c>
      <c r="B62" s="120"/>
      <c r="C62" s="121"/>
      <c r="D62" s="121"/>
      <c r="E62" s="121"/>
      <c r="F62" s="121"/>
      <c r="G62" s="121"/>
      <c r="H62" s="121"/>
      <c r="I62" s="121"/>
      <c r="J62" s="122">
        <f t="shared" si="7"/>
        <v>0</v>
      </c>
    </row>
    <row r="63" spans="1:10" ht="15" hidden="1">
      <c r="A63" s="119" t="str">
        <f>IF(B63="", "Choose from drop-down --&gt;", _xlfn.XLOOKUP(B63,'Lookup Net Position'!$B$2:$B$522,'Lookup Net Position'!$C$2:$C$522))</f>
        <v>Choose from drop-down --&gt;</v>
      </c>
      <c r="B63" s="120"/>
      <c r="C63" s="121"/>
      <c r="D63" s="121"/>
      <c r="E63" s="121"/>
      <c r="F63" s="121"/>
      <c r="G63" s="121"/>
      <c r="H63" s="121"/>
      <c r="I63" s="121"/>
      <c r="J63" s="122">
        <f t="shared" si="7"/>
        <v>0</v>
      </c>
    </row>
    <row r="64" spans="1:10" ht="15" hidden="1">
      <c r="A64" s="119" t="str">
        <f>IF(B64="", "Choose from drop-down --&gt;", _xlfn.XLOOKUP(B64,'Lookup Net Position'!$B$2:$B$522,'Lookup Net Position'!$C$2:$C$522))</f>
        <v>Choose from drop-down --&gt;</v>
      </c>
      <c r="B64" s="120"/>
      <c r="C64" s="121"/>
      <c r="D64" s="121"/>
      <c r="E64" s="121"/>
      <c r="F64" s="121"/>
      <c r="G64" s="121"/>
      <c r="H64" s="121"/>
      <c r="I64" s="121"/>
      <c r="J64" s="122">
        <f t="shared" si="7"/>
        <v>0</v>
      </c>
    </row>
    <row r="65" spans="1:10" ht="15">
      <c r="A65" s="119" t="s">
        <v>37</v>
      </c>
      <c r="B65" s="119" t="s">
        <v>38</v>
      </c>
      <c r="C65" s="122">
        <f>SUM(C56:C64)</f>
        <v>0</v>
      </c>
      <c r="D65" s="122" t="str">
        <f t="shared" ref="D65:I65" si="8">IF(D$7="Type fund name","",SUM(D56:D64))</f>
        <v/>
      </c>
      <c r="E65" s="122" t="str">
        <f t="shared" si="8"/>
        <v/>
      </c>
      <c r="F65" s="122" t="str">
        <f t="shared" si="8"/>
        <v/>
      </c>
      <c r="G65" s="122" t="str">
        <f t="shared" si="8"/>
        <v/>
      </c>
      <c r="H65" s="122" t="str">
        <f t="shared" si="8"/>
        <v/>
      </c>
      <c r="I65" s="122" t="str">
        <f t="shared" si="8"/>
        <v/>
      </c>
      <c r="J65" s="122">
        <f t="shared" si="7"/>
        <v>0</v>
      </c>
    </row>
    <row r="66" spans="1:10" ht="15">
      <c r="A66" s="129" t="s">
        <v>39</v>
      </c>
      <c r="B66" s="123" t="s">
        <v>40</v>
      </c>
      <c r="C66" s="124">
        <f>C54+C65</f>
        <v>0</v>
      </c>
      <c r="D66" s="124" t="str">
        <f t="shared" ref="D66:I66" si="9">IF(D$7 = "Type fund name", "", D54+D65)</f>
        <v/>
      </c>
      <c r="E66" s="124" t="str">
        <f t="shared" si="9"/>
        <v/>
      </c>
      <c r="F66" s="124" t="str">
        <f t="shared" si="9"/>
        <v/>
      </c>
      <c r="G66" s="124" t="str">
        <f t="shared" si="9"/>
        <v/>
      </c>
      <c r="H66" s="124" t="str">
        <f t="shared" si="9"/>
        <v/>
      </c>
      <c r="I66" s="124" t="str">
        <f t="shared" si="9"/>
        <v/>
      </c>
      <c r="J66" s="130">
        <f t="shared" si="7"/>
        <v>0</v>
      </c>
    </row>
    <row r="67" spans="1:10" ht="15">
      <c r="A67" s="115"/>
      <c r="B67" s="115"/>
      <c r="C67" s="126"/>
      <c r="D67" s="126"/>
      <c r="E67" s="126"/>
      <c r="F67" s="126"/>
      <c r="G67" s="126"/>
      <c r="H67" s="126"/>
      <c r="I67" s="126"/>
      <c r="J67" s="118"/>
    </row>
    <row r="68" spans="1:10" ht="15">
      <c r="A68" s="115"/>
      <c r="B68" s="116" t="s">
        <v>46</v>
      </c>
      <c r="C68" s="116"/>
      <c r="D68" s="116"/>
      <c r="E68" s="116"/>
      <c r="F68" s="116"/>
      <c r="G68" s="116"/>
      <c r="H68" s="116"/>
      <c r="I68" s="116"/>
      <c r="J68" s="131"/>
    </row>
    <row r="69" spans="1:10" ht="15">
      <c r="A69" s="119" t="str">
        <f>IF(B69="", "Choose from drop-down --&gt;", _xlfn.XLOOKUP(B69,'Lookup Net Position'!$B$2:$B$522,'Lookup Net Position'!$C$2:$C$522))</f>
        <v>Choose from drop-down --&gt;</v>
      </c>
      <c r="B69" s="120"/>
      <c r="C69" s="121"/>
      <c r="D69" s="121"/>
      <c r="E69" s="121"/>
      <c r="F69" s="121"/>
      <c r="G69" s="121"/>
      <c r="H69" s="121"/>
      <c r="I69" s="121"/>
      <c r="J69" s="122">
        <f t="shared" ref="J69:J78" si="10">IF(J$7="","",SUM(D69:I69))</f>
        <v>0</v>
      </c>
    </row>
    <row r="70" spans="1:10" ht="15">
      <c r="A70" s="119" t="str">
        <f>IF(B70="", "Choose from drop-down --&gt;", _xlfn.XLOOKUP(B70,'Lookup Net Position'!$B$2:$B$522,'Lookup Net Position'!$C$2:$C$522))</f>
        <v>Choose from drop-down --&gt;</v>
      </c>
      <c r="B70" s="120"/>
      <c r="C70" s="121"/>
      <c r="D70" s="121"/>
      <c r="E70" s="121"/>
      <c r="F70" s="121"/>
      <c r="G70" s="121"/>
      <c r="H70" s="121"/>
      <c r="I70" s="121"/>
      <c r="J70" s="122">
        <f t="shared" si="10"/>
        <v>0</v>
      </c>
    </row>
    <row r="71" spans="1:10" ht="15">
      <c r="A71" s="119" t="str">
        <f>IF(B71="", "Choose from drop-down --&gt;", _xlfn.XLOOKUP(B71,'Lookup Net Position'!$B$2:$B$522,'Lookup Net Position'!$C$2:$C$522))</f>
        <v>Choose from drop-down --&gt;</v>
      </c>
      <c r="B71" s="120"/>
      <c r="C71" s="121"/>
      <c r="D71" s="121"/>
      <c r="E71" s="121"/>
      <c r="F71" s="121"/>
      <c r="G71" s="121"/>
      <c r="H71" s="121"/>
      <c r="I71" s="121"/>
      <c r="J71" s="122">
        <f t="shared" si="10"/>
        <v>0</v>
      </c>
    </row>
    <row r="72" spans="1:10" ht="15">
      <c r="A72" s="119" t="str">
        <f>IF(B72="", "Choose from drop-down --&gt;", _xlfn.XLOOKUP(B72,'Lookup Net Position'!$B$2:$B$522,'Lookup Net Position'!$C$2:$C$522))</f>
        <v>Choose from drop-down --&gt;</v>
      </c>
      <c r="B72" s="120"/>
      <c r="C72" s="121"/>
      <c r="D72" s="121"/>
      <c r="E72" s="121"/>
      <c r="F72" s="121"/>
      <c r="G72" s="121"/>
      <c r="H72" s="121"/>
      <c r="I72" s="121"/>
      <c r="J72" s="122">
        <f t="shared" si="10"/>
        <v>0</v>
      </c>
    </row>
    <row r="73" spans="1:10" ht="15" hidden="1">
      <c r="A73" s="119" t="str">
        <f>IF(B73="", "Choose from drop-down --&gt;", _xlfn.XLOOKUP(B73,'[2]Label Dropdowns'!$B$2:$B$522,'[2]Label Dropdowns'!$C$2:$C$522))</f>
        <v>Choose from drop-down --&gt;</v>
      </c>
      <c r="B73" s="120"/>
      <c r="C73" s="121"/>
      <c r="D73" s="121"/>
      <c r="E73" s="121"/>
      <c r="F73" s="121"/>
      <c r="G73" s="121"/>
      <c r="H73" s="121"/>
      <c r="I73" s="121"/>
      <c r="J73" s="122">
        <f t="shared" si="10"/>
        <v>0</v>
      </c>
    </row>
    <row r="74" spans="1:10" ht="15" hidden="1">
      <c r="A74" s="119" t="str">
        <f>IF(B74="", "Choose from drop-down --&gt;", _xlfn.XLOOKUP(B74,'[2]Label Dropdowns'!$B$2:$B$522,'[2]Label Dropdowns'!$C$2:$C$522))</f>
        <v>Choose from drop-down --&gt;</v>
      </c>
      <c r="B74" s="120"/>
      <c r="C74" s="121"/>
      <c r="D74" s="121"/>
      <c r="E74" s="121"/>
      <c r="F74" s="121"/>
      <c r="G74" s="121"/>
      <c r="H74" s="121"/>
      <c r="I74" s="121"/>
      <c r="J74" s="122">
        <f t="shared" si="10"/>
        <v>0</v>
      </c>
    </row>
    <row r="75" spans="1:10" ht="15" hidden="1">
      <c r="A75" s="119" t="str">
        <f>IF(B75="", "Choose from drop-down --&gt;", _xlfn.XLOOKUP(B75,'[2]Label Dropdowns'!$B$2:$B$522,'[2]Label Dropdowns'!$C$2:$C$522))</f>
        <v>Choose from drop-down --&gt;</v>
      </c>
      <c r="B75" s="120"/>
      <c r="C75" s="121"/>
      <c r="D75" s="121"/>
      <c r="E75" s="121"/>
      <c r="F75" s="121"/>
      <c r="G75" s="121"/>
      <c r="H75" s="121"/>
      <c r="I75" s="121"/>
      <c r="J75" s="122">
        <f t="shared" si="10"/>
        <v>0</v>
      </c>
    </row>
    <row r="76" spans="1:10" ht="15" hidden="1">
      <c r="A76" s="119" t="str">
        <f>IF(B76="", "Choose from drop-down --&gt;", _xlfn.XLOOKUP(B76,'[2]Label Dropdowns'!$B$2:$B$522,'[2]Label Dropdowns'!$C$2:$C$522))</f>
        <v>Choose from drop-down --&gt;</v>
      </c>
      <c r="B76" s="120"/>
      <c r="C76" s="121"/>
      <c r="D76" s="121"/>
      <c r="E76" s="121"/>
      <c r="F76" s="121"/>
      <c r="G76" s="121"/>
      <c r="H76" s="121"/>
      <c r="I76" s="121"/>
      <c r="J76" s="122">
        <f t="shared" si="10"/>
        <v>0</v>
      </c>
    </row>
    <row r="77" spans="1:10" ht="15" hidden="1">
      <c r="A77" s="119" t="str">
        <f>IF(B77="", "Choose from drop-down --&gt;", _xlfn.XLOOKUP(B77,'[2]Label Dropdowns'!$B$2:$B$522,'[2]Label Dropdowns'!$C$2:$C$522))</f>
        <v>Choose from drop-down --&gt;</v>
      </c>
      <c r="B77" s="120"/>
      <c r="C77" s="121"/>
      <c r="D77" s="121"/>
      <c r="E77" s="121"/>
      <c r="F77" s="121"/>
      <c r="G77" s="121"/>
      <c r="H77" s="121"/>
      <c r="I77" s="121"/>
      <c r="J77" s="122">
        <f t="shared" si="10"/>
        <v>0</v>
      </c>
    </row>
    <row r="78" spans="1:10" ht="15">
      <c r="A78" s="123" t="s">
        <v>50</v>
      </c>
      <c r="B78" s="123" t="s">
        <v>51</v>
      </c>
      <c r="C78" s="124">
        <f>IF(C7="","",SUM(C69:C77))</f>
        <v>0</v>
      </c>
      <c r="D78" s="124" t="str">
        <f t="shared" ref="D78:I78" si="11">IF(D7="Type fund name","",SUM(D69:D77))</f>
        <v/>
      </c>
      <c r="E78" s="124" t="str">
        <f t="shared" si="11"/>
        <v/>
      </c>
      <c r="F78" s="124" t="str">
        <f t="shared" si="11"/>
        <v/>
      </c>
      <c r="G78" s="124" t="str">
        <f t="shared" si="11"/>
        <v/>
      </c>
      <c r="H78" s="124" t="str">
        <f t="shared" si="11"/>
        <v/>
      </c>
      <c r="I78" s="124" t="str">
        <f t="shared" si="11"/>
        <v/>
      </c>
      <c r="J78" s="125">
        <f t="shared" si="10"/>
        <v>0</v>
      </c>
    </row>
    <row r="79" spans="1:10" ht="16">
      <c r="C79" s="132"/>
      <c r="D79" s="132"/>
      <c r="E79" s="132"/>
      <c r="F79" s="132"/>
      <c r="G79" s="132"/>
      <c r="H79" s="132"/>
      <c r="I79" s="132"/>
      <c r="J79" s="126"/>
    </row>
    <row r="80" spans="1:10" ht="15">
      <c r="J80" s="126"/>
    </row>
    <row r="81" spans="10:10" ht="15">
      <c r="J81" s="126"/>
    </row>
    <row r="82" spans="10:10" ht="15">
      <c r="J82" s="126"/>
    </row>
    <row r="83" spans="10:10" ht="15">
      <c r="J83" s="126"/>
    </row>
    <row r="84" spans="10:10" ht="15">
      <c r="J84" s="126"/>
    </row>
    <row r="85" spans="10:10" ht="15">
      <c r="J85" s="126"/>
    </row>
    <row r="86" spans="10:10" ht="15">
      <c r="J86" s="126"/>
    </row>
    <row r="87" spans="10:10" ht="15">
      <c r="J87" s="126"/>
    </row>
    <row r="88" spans="10:10" ht="15">
      <c r="J88" s="126"/>
    </row>
    <row r="89" spans="10:10" ht="15">
      <c r="J89" s="126"/>
    </row>
    <row r="90" spans="10:10" ht="15">
      <c r="J90" s="126"/>
    </row>
    <row r="91" spans="10:10" ht="15">
      <c r="J91" s="126"/>
    </row>
    <row r="92" spans="10:10" ht="15">
      <c r="J92" s="126"/>
    </row>
    <row r="93" spans="10:10" ht="15">
      <c r="J93" s="126"/>
    </row>
    <row r="94" spans="10:10" ht="15">
      <c r="J94" s="126"/>
    </row>
    <row r="95" spans="10:10" ht="15">
      <c r="J95" s="126"/>
    </row>
    <row r="96" spans="10:10" ht="15">
      <c r="J96" s="126"/>
    </row>
    <row r="97" spans="10:10" ht="15">
      <c r="J97" s="126"/>
    </row>
    <row r="98" spans="10:10" ht="15">
      <c r="J98" s="126"/>
    </row>
    <row r="99" spans="10:10" ht="15">
      <c r="J99" s="126"/>
    </row>
    <row r="100" spans="10:10" ht="15">
      <c r="J100" s="126"/>
    </row>
    <row r="101" spans="10:10" ht="15">
      <c r="J101" s="126"/>
    </row>
    <row r="102" spans="10:10" ht="15">
      <c r="J102" s="126"/>
    </row>
    <row r="103" spans="10:10" ht="15">
      <c r="J103" s="126"/>
    </row>
    <row r="104" spans="10:10" ht="15">
      <c r="J104" s="126"/>
    </row>
    <row r="105" spans="10:10" ht="15">
      <c r="J105" s="126"/>
    </row>
    <row r="106" spans="10:10" ht="15">
      <c r="J106" s="126"/>
    </row>
  </sheetData>
  <sheetProtection formatRows="0" insertRows="0" deleteRows="0"/>
  <conditionalFormatting sqref="C24 C38 C54:I54 C65:C66 C78:I78">
    <cfRule type="expression" dxfId="31" priority="6" stopIfTrue="1">
      <formula>C$7=""</formula>
    </cfRule>
  </conditionalFormatting>
  <conditionalFormatting sqref="D65:I65">
    <cfRule type="expression" dxfId="30" priority="4" stopIfTrue="1">
      <formula>D$7=""</formula>
    </cfRule>
  </conditionalFormatting>
  <conditionalFormatting sqref="K7">
    <cfRule type="expression" dxfId="29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10" width="18.6640625" style="94" customWidth="1"/>
    <col min="11" max="16384" width="9" style="94"/>
  </cols>
  <sheetData>
    <row r="1" spans="1:10" ht="16">
      <c r="A1" s="90" t="s">
        <v>1072</v>
      </c>
      <c r="B1" s="91" t="str">
        <f>_xlfn.CONCAT('[3]Master Info'!C2, ", ", '[3]Master Info'!$C$3)</f>
        <v>City of Clayton, California</v>
      </c>
      <c r="C1" s="92"/>
      <c r="D1" s="92"/>
      <c r="E1" s="92"/>
      <c r="F1" s="92"/>
      <c r="G1" s="92"/>
      <c r="H1" s="92"/>
      <c r="I1" s="92"/>
      <c r="J1" s="93"/>
    </row>
    <row r="2" spans="1:10" ht="16">
      <c r="A2" s="95" t="s">
        <v>1098</v>
      </c>
      <c r="B2" s="96" t="s">
        <v>1734</v>
      </c>
      <c r="C2" s="92"/>
      <c r="D2" s="92"/>
      <c r="E2" s="92"/>
      <c r="F2" s="92"/>
      <c r="G2" s="92"/>
      <c r="H2" s="92"/>
      <c r="I2" s="92"/>
      <c r="J2" s="93"/>
    </row>
    <row r="3" spans="1:10" ht="34">
      <c r="A3" s="95" t="s">
        <v>1073</v>
      </c>
      <c r="B3" s="137" t="s">
        <v>2308</v>
      </c>
      <c r="C3" s="138"/>
      <c r="D3" s="92"/>
      <c r="E3" s="92"/>
      <c r="F3" s="92"/>
      <c r="G3" s="92"/>
      <c r="H3" s="92"/>
      <c r="I3" s="92"/>
      <c r="J3" s="93"/>
    </row>
    <row r="4" spans="1:10" ht="17" thickBot="1">
      <c r="A4" s="97" t="s">
        <v>1074</v>
      </c>
      <c r="B4" s="98" t="str">
        <f>_xlfn.CONCAT("For the year ended ", TEXT('[3]Master Info'!C4, "mmmm dd, yyyy"))</f>
        <v>For the year ended June 30, 2022</v>
      </c>
      <c r="C4" s="92"/>
      <c r="D4" s="92"/>
      <c r="E4" s="92"/>
      <c r="F4" s="92"/>
      <c r="G4" s="92"/>
      <c r="H4" s="92"/>
      <c r="I4" s="92"/>
      <c r="J4" s="92"/>
    </row>
    <row r="5" spans="1:10" ht="16">
      <c r="A5" s="99"/>
      <c r="B5" s="100"/>
      <c r="C5" s="92"/>
      <c r="D5" s="92"/>
      <c r="E5" s="92"/>
      <c r="F5" s="92"/>
      <c r="G5" s="92"/>
      <c r="H5" s="92"/>
      <c r="I5" s="92"/>
      <c r="J5" s="92"/>
    </row>
    <row r="6" spans="1:10" s="108" customFormat="1" ht="45" customHeight="1">
      <c r="A6" s="102"/>
      <c r="B6" s="103"/>
      <c r="C6" s="104" t="s">
        <v>2</v>
      </c>
      <c r="D6" s="105" t="s">
        <v>1735</v>
      </c>
      <c r="E6" s="106"/>
      <c r="F6" s="106"/>
      <c r="G6" s="106"/>
      <c r="H6" s="106"/>
      <c r="I6" s="106"/>
      <c r="J6" s="107"/>
    </row>
    <row r="7" spans="1:10" ht="16">
      <c r="A7" s="109" t="s">
        <v>1</v>
      </c>
      <c r="B7" s="110"/>
      <c r="C7" s="111" t="s">
        <v>1736</v>
      </c>
      <c r="D7" s="112" t="s">
        <v>1105</v>
      </c>
      <c r="E7" s="112" t="s">
        <v>1105</v>
      </c>
      <c r="F7" s="112" t="s">
        <v>1105</v>
      </c>
      <c r="G7" s="112" t="s">
        <v>1105</v>
      </c>
      <c r="H7" s="112" t="s">
        <v>1105</v>
      </c>
      <c r="I7" s="112" t="s">
        <v>1105</v>
      </c>
      <c r="J7" s="113" t="str">
        <f>IF((COUNTIF(D7:I7, "Type fund name") + COUNTIF(D7:I7, "")) &lt;5, "Totals", "Totals")</f>
        <v>Totals</v>
      </c>
    </row>
    <row r="8" spans="1:10" ht="15">
      <c r="A8" s="115"/>
      <c r="B8" s="144" t="s">
        <v>2320</v>
      </c>
      <c r="C8" s="143"/>
      <c r="D8" s="143"/>
      <c r="E8" s="143"/>
      <c r="F8" s="143"/>
      <c r="G8" s="143"/>
      <c r="H8" s="143"/>
      <c r="I8" s="143"/>
      <c r="J8" s="143"/>
    </row>
    <row r="9" spans="1:10" ht="15">
      <c r="A9" s="119" t="str">
        <f>IF(B9="", "Choose from drop-down --&gt;", _xlfn.XLOOKUP(B9,'Lookup PropFunds'!$B$2:$B$305,'Lookup PropFunds'!$C$2:$C$305))</f>
        <v>Choose from drop-down --&gt;</v>
      </c>
      <c r="B9" s="149"/>
      <c r="C9" s="121"/>
      <c r="D9" s="121"/>
      <c r="E9" s="121"/>
      <c r="F9" s="121"/>
      <c r="G9" s="121"/>
      <c r="H9" s="121"/>
      <c r="I9" s="121"/>
      <c r="J9" s="122">
        <f t="shared" ref="J9:J22" si="0">IF(J$7="","",SUM(D9:I9))</f>
        <v>0</v>
      </c>
    </row>
    <row r="10" spans="1:10" ht="15">
      <c r="A10" s="119" t="str">
        <f>IF(B10="", "Choose from drop-down --&gt;", _xlfn.XLOOKUP(B10,'Lookup PropFunds'!$B$2:$B$305,'Lookup PropFunds'!$C$2:$C$305))</f>
        <v>Choose from drop-down --&gt;</v>
      </c>
      <c r="B10" s="149"/>
      <c r="C10" s="121"/>
      <c r="D10" s="121"/>
      <c r="E10" s="121"/>
      <c r="F10" s="121"/>
      <c r="G10" s="121"/>
      <c r="H10" s="121"/>
      <c r="I10" s="121"/>
      <c r="J10" s="122">
        <f t="shared" si="0"/>
        <v>0</v>
      </c>
    </row>
    <row r="11" spans="1:10" ht="15">
      <c r="A11" s="119" t="str">
        <f>IF(B11="", "Choose from drop-down --&gt;", _xlfn.XLOOKUP(B11,'Lookup PropFunds'!$B$2:$B$305,'Lookup PropFunds'!$C$2:$C$305))</f>
        <v>Choose from drop-down --&gt;</v>
      </c>
      <c r="B11" s="149"/>
      <c r="C11" s="121"/>
      <c r="D11" s="121"/>
      <c r="E11" s="121"/>
      <c r="F11" s="121"/>
      <c r="G11" s="121"/>
      <c r="H11" s="121"/>
      <c r="I11" s="121"/>
      <c r="J11" s="122">
        <f t="shared" si="0"/>
        <v>0</v>
      </c>
    </row>
    <row r="12" spans="1:10" ht="15">
      <c r="A12" s="119" t="str">
        <f>IF(B12="", "Choose from drop-down --&gt;", _xlfn.XLOOKUP(B12,'Lookup PropFunds'!$B$2:$B$305,'Lookup PropFunds'!$C$2:$C$305))</f>
        <v>Choose from drop-down --&gt;</v>
      </c>
      <c r="B12" s="149"/>
      <c r="C12" s="121"/>
      <c r="D12" s="121"/>
      <c r="E12" s="121"/>
      <c r="F12" s="121"/>
      <c r="G12" s="121"/>
      <c r="H12" s="121"/>
      <c r="I12" s="121"/>
      <c r="J12" s="122">
        <f t="shared" si="0"/>
        <v>0</v>
      </c>
    </row>
    <row r="13" spans="1:10" ht="15">
      <c r="A13" s="119" t="str">
        <f>IF(B13="", "Choose from drop-down --&gt;", _xlfn.XLOOKUP(B13,'Lookup PropFunds'!$B$2:$B$305,'Lookup PropFunds'!$C$2:$C$305))</f>
        <v>Choose from drop-down --&gt;</v>
      </c>
      <c r="B13" s="149"/>
      <c r="C13" s="121"/>
      <c r="D13" s="121"/>
      <c r="E13" s="121"/>
      <c r="F13" s="121"/>
      <c r="G13" s="121"/>
      <c r="H13" s="121"/>
      <c r="I13" s="121"/>
      <c r="J13" s="122">
        <f t="shared" si="0"/>
        <v>0</v>
      </c>
    </row>
    <row r="14" spans="1:10" ht="15">
      <c r="A14" s="119" t="str">
        <f>IF(B14="", "Choose from drop-down --&gt;", _xlfn.XLOOKUP(B14,'Lookup PropFunds'!$B$2:$B$305,'Lookup PropFunds'!$C$2:$C$305))</f>
        <v>Choose from drop-down --&gt;</v>
      </c>
      <c r="B14" s="149"/>
      <c r="C14" s="121"/>
      <c r="D14" s="121"/>
      <c r="E14" s="121"/>
      <c r="F14" s="121"/>
      <c r="G14" s="121"/>
      <c r="H14" s="121"/>
      <c r="I14" s="121"/>
      <c r="J14" s="122">
        <f t="shared" si="0"/>
        <v>0</v>
      </c>
    </row>
    <row r="15" spans="1:10" ht="15">
      <c r="A15" s="119" t="str">
        <f>IF(B15="", "Choose from drop-down --&gt;", _xlfn.XLOOKUP(B15,'Lookup PropFunds'!$B$2:$B$305,'Lookup PropFunds'!$C$2:$C$305))</f>
        <v>Choose from drop-down --&gt;</v>
      </c>
      <c r="B15" s="149"/>
      <c r="C15" s="121"/>
      <c r="D15" s="121"/>
      <c r="E15" s="121"/>
      <c r="F15" s="121"/>
      <c r="G15" s="121"/>
      <c r="H15" s="121"/>
      <c r="I15" s="121"/>
      <c r="J15" s="122">
        <f t="shared" si="0"/>
        <v>0</v>
      </c>
    </row>
    <row r="16" spans="1:10" ht="15">
      <c r="A16" s="119" t="str">
        <f>IF(B16="", "Choose from drop-down --&gt;", _xlfn.XLOOKUP(B16,'Lookup PropFunds'!$B$2:$B$305,'Lookup PropFunds'!$C$2:$C$305))</f>
        <v>Choose from drop-down --&gt;</v>
      </c>
      <c r="B16" s="149"/>
      <c r="C16" s="121"/>
      <c r="D16" s="121"/>
      <c r="E16" s="121"/>
      <c r="F16" s="121"/>
      <c r="G16" s="121"/>
      <c r="H16" s="121"/>
      <c r="I16" s="121"/>
      <c r="J16" s="122">
        <f t="shared" si="0"/>
        <v>0</v>
      </c>
    </row>
    <row r="17" spans="1:10" ht="15">
      <c r="A17" s="119" t="str">
        <f>IF(B17="", "Choose from drop-down --&gt;", _xlfn.XLOOKUP(B17,'Lookup PropFunds'!$B$2:$B$305,'Lookup PropFunds'!$C$2:$C$305))</f>
        <v>Choose from drop-down --&gt;</v>
      </c>
      <c r="B17" s="149"/>
      <c r="C17" s="121"/>
      <c r="D17" s="121"/>
      <c r="E17" s="121"/>
      <c r="F17" s="121"/>
      <c r="G17" s="121"/>
      <c r="H17" s="121"/>
      <c r="I17" s="121"/>
      <c r="J17" s="122">
        <f t="shared" si="0"/>
        <v>0</v>
      </c>
    </row>
    <row r="18" spans="1:10" ht="15" hidden="1">
      <c r="A18" s="119" t="str">
        <f>IF(B18="", "Choose from drop-down --&gt;", _xlfn.XLOOKUP(B18,'Lookup PropFunds'!$B$2:$B$305,'Lookup PropFunds'!$C$2:$C$305))</f>
        <v>Choose from drop-down --&gt;</v>
      </c>
      <c r="B18" s="149"/>
      <c r="C18" s="121"/>
      <c r="D18" s="121"/>
      <c r="E18" s="121"/>
      <c r="F18" s="121"/>
      <c r="G18" s="121"/>
      <c r="H18" s="121"/>
      <c r="I18" s="121"/>
      <c r="J18" s="122">
        <f t="shared" si="0"/>
        <v>0</v>
      </c>
    </row>
    <row r="19" spans="1:10" ht="15" hidden="1">
      <c r="A19" s="119" t="str">
        <f>IF(B19="", "Choose from drop-down --&gt;", _xlfn.XLOOKUP(B19,'Lookup PropFunds'!$B$2:$B$305,'Lookup PropFunds'!$C$2:$C$305))</f>
        <v>Choose from drop-down --&gt;</v>
      </c>
      <c r="B19" s="149"/>
      <c r="C19" s="121"/>
      <c r="D19" s="121"/>
      <c r="E19" s="121"/>
      <c r="F19" s="121"/>
      <c r="G19" s="121"/>
      <c r="H19" s="121"/>
      <c r="I19" s="121"/>
      <c r="J19" s="122">
        <f t="shared" si="0"/>
        <v>0</v>
      </c>
    </row>
    <row r="20" spans="1:10" ht="15" hidden="1">
      <c r="A20" s="119" t="str">
        <f>IF(B20="", "Choose from drop-down --&gt;", _xlfn.XLOOKUP(B20,'Lookup PropFunds'!$B$2:$B$305,'Lookup PropFunds'!$C$2:$C$305))</f>
        <v>Choose from drop-down --&gt;</v>
      </c>
      <c r="B20" s="149"/>
      <c r="C20" s="121"/>
      <c r="D20" s="121"/>
      <c r="E20" s="121"/>
      <c r="F20" s="121"/>
      <c r="G20" s="121"/>
      <c r="H20" s="121"/>
      <c r="I20" s="121"/>
      <c r="J20" s="122">
        <f t="shared" si="0"/>
        <v>0</v>
      </c>
    </row>
    <row r="21" spans="1:10" ht="15" hidden="1">
      <c r="A21" s="119" t="str">
        <f>IF(B21="", "Choose from drop-down --&gt;", _xlfn.XLOOKUP(B21,'Lookup PropFunds'!$B$2:$B$305,'Lookup PropFunds'!$C$2:$C$305))</f>
        <v>Choose from drop-down --&gt;</v>
      </c>
      <c r="B21" s="149"/>
      <c r="C21" s="121"/>
      <c r="D21" s="121"/>
      <c r="E21" s="121"/>
      <c r="F21" s="121"/>
      <c r="G21" s="121"/>
      <c r="H21" s="121"/>
      <c r="I21" s="121"/>
      <c r="J21" s="122">
        <f t="shared" si="0"/>
        <v>0</v>
      </c>
    </row>
    <row r="22" spans="1:10" ht="15">
      <c r="A22" s="119" t="str">
        <f>IF(B22="", "Choose from drop-down --&gt;", _xlfn.XLOOKUP(B22,'Lookup PropFunds'!$B$2:$B$305,'Lookup PropFunds'!$C$2:$C$305))</f>
        <v>Choose from drop-down --&gt;</v>
      </c>
      <c r="B22" s="149"/>
      <c r="C22" s="121"/>
      <c r="D22" s="121"/>
      <c r="E22" s="121"/>
      <c r="F22" s="121"/>
      <c r="G22" s="121"/>
      <c r="H22" s="121"/>
      <c r="I22" s="121"/>
      <c r="J22" s="122">
        <f t="shared" si="0"/>
        <v>0</v>
      </c>
    </row>
    <row r="23" spans="1:10" ht="15">
      <c r="A23" s="119" t="s">
        <v>2310</v>
      </c>
      <c r="B23" s="119" t="s">
        <v>2311</v>
      </c>
      <c r="C23" s="122">
        <f>IF(C$7="","",SUM(C9:C22))</f>
        <v>0</v>
      </c>
      <c r="D23" s="122" t="str">
        <f t="shared" ref="D23:I23" si="1">IF(D$7="Type fund name","",SUM(D9:D22))</f>
        <v/>
      </c>
      <c r="E23" s="122" t="str">
        <f t="shared" si="1"/>
        <v/>
      </c>
      <c r="F23" s="122" t="str">
        <f t="shared" si="1"/>
        <v/>
      </c>
      <c r="G23" s="122" t="str">
        <f t="shared" si="1"/>
        <v/>
      </c>
      <c r="H23" s="122" t="str">
        <f t="shared" si="1"/>
        <v/>
      </c>
      <c r="I23" s="122" t="str">
        <f t="shared" si="1"/>
        <v/>
      </c>
      <c r="J23" s="122">
        <f>IF(J7="","",SUM(J9:J22))</f>
        <v>0</v>
      </c>
    </row>
    <row r="24" spans="1:10" ht="15">
      <c r="A24" s="115"/>
      <c r="B24" s="115"/>
      <c r="C24" s="127"/>
      <c r="D24" s="127"/>
      <c r="E24" s="127"/>
      <c r="F24" s="127"/>
      <c r="G24" s="127"/>
      <c r="H24" s="127"/>
      <c r="I24" s="127"/>
      <c r="J24" s="127"/>
    </row>
    <row r="25" spans="1:10" ht="15">
      <c r="A25" s="115"/>
      <c r="B25" s="144" t="s">
        <v>2319</v>
      </c>
      <c r="C25" s="143"/>
      <c r="D25" s="143"/>
      <c r="E25" s="143"/>
      <c r="F25" s="143"/>
      <c r="G25" s="143"/>
      <c r="H25" s="143"/>
      <c r="I25" s="143"/>
      <c r="J25" s="142"/>
    </row>
    <row r="26" spans="1:10" ht="15">
      <c r="A26" s="119" t="str">
        <f>IF(B26="", "Choose from drop-down --&gt;", _xlfn.XLOOKUP(B26,'Lookup PropFunds'!$B$2:$B$305,'Lookup PropFunds'!$C$2:$C$305))</f>
        <v>Choose from drop-down --&gt;</v>
      </c>
      <c r="B26" s="120"/>
      <c r="C26" s="121"/>
      <c r="D26" s="121"/>
      <c r="E26" s="121"/>
      <c r="F26" s="121"/>
      <c r="G26" s="121"/>
      <c r="H26" s="121"/>
      <c r="I26" s="121"/>
      <c r="J26" s="122">
        <f t="shared" ref="J26:J32" si="2">IF(J$7="","",SUM(D26:I26))</f>
        <v>0</v>
      </c>
    </row>
    <row r="27" spans="1:10" ht="15">
      <c r="A27" s="119" t="str">
        <f>IF(B27="", "Choose from drop-down --&gt;", _xlfn.XLOOKUP(B27,'Lookup PropFunds'!$B$2:$B$305,'Lookup PropFunds'!$C$2:$C$305))</f>
        <v>Choose from drop-down --&gt;</v>
      </c>
      <c r="B27" s="120"/>
      <c r="C27" s="121"/>
      <c r="D27" s="121"/>
      <c r="E27" s="121"/>
      <c r="F27" s="121"/>
      <c r="G27" s="121"/>
      <c r="H27" s="121"/>
      <c r="I27" s="121"/>
      <c r="J27" s="122">
        <f t="shared" si="2"/>
        <v>0</v>
      </c>
    </row>
    <row r="28" spans="1:10" ht="15">
      <c r="A28" s="119" t="str">
        <f>IF(B28="", "Choose from drop-down --&gt;", _xlfn.XLOOKUP(B28,'Lookup PropFunds'!$B$2:$B$305,'Lookup PropFunds'!$C$2:$C$305))</f>
        <v>Choose from drop-down --&gt;</v>
      </c>
      <c r="B28" s="120"/>
      <c r="C28" s="121"/>
      <c r="D28" s="121"/>
      <c r="E28" s="121"/>
      <c r="F28" s="121"/>
      <c r="G28" s="121"/>
      <c r="H28" s="121"/>
      <c r="I28" s="121"/>
      <c r="J28" s="122">
        <f t="shared" si="2"/>
        <v>0</v>
      </c>
    </row>
    <row r="29" spans="1:10" ht="15">
      <c r="A29" s="119" t="str">
        <f>IF(B29="", "Choose from drop-down --&gt;", _xlfn.XLOOKUP(B29,'Lookup PropFunds'!$B$2:$B$305,'Lookup PropFunds'!$C$2:$C$305))</f>
        <v>Choose from drop-down --&gt;</v>
      </c>
      <c r="B29" s="120"/>
      <c r="C29" s="121"/>
      <c r="D29" s="121"/>
      <c r="E29" s="121"/>
      <c r="F29" s="121"/>
      <c r="G29" s="121"/>
      <c r="H29" s="121"/>
      <c r="I29" s="121"/>
      <c r="J29" s="122">
        <f t="shared" si="2"/>
        <v>0</v>
      </c>
    </row>
    <row r="30" spans="1:10" ht="15">
      <c r="A30" s="119" t="str">
        <f>IF(B30="", "Choose from drop-down --&gt;", _xlfn.XLOOKUP(B30,'Lookup PropFunds'!$B$2:$B$305,'Lookup PropFunds'!$C$2:$C$305))</f>
        <v>Choose from drop-down --&gt;</v>
      </c>
      <c r="B30" s="120"/>
      <c r="C30" s="121"/>
      <c r="D30" s="121"/>
      <c r="E30" s="121"/>
      <c r="F30" s="121"/>
      <c r="G30" s="121"/>
      <c r="H30" s="121"/>
      <c r="I30" s="121"/>
      <c r="J30" s="122">
        <f t="shared" si="2"/>
        <v>0</v>
      </c>
    </row>
    <row r="31" spans="1:10" ht="15">
      <c r="A31" s="119" t="str">
        <f>IF(B31="", "Choose from drop-down --&gt;", _xlfn.XLOOKUP(B31,'Lookup PropFunds'!$B$2:$B$305,'Lookup PropFunds'!$C$2:$C$305))</f>
        <v>Choose from drop-down --&gt;</v>
      </c>
      <c r="B31" s="120"/>
      <c r="C31" s="121"/>
      <c r="D31" s="121"/>
      <c r="E31" s="121"/>
      <c r="F31" s="121"/>
      <c r="G31" s="121"/>
      <c r="H31" s="121"/>
      <c r="I31" s="121"/>
      <c r="J31" s="122">
        <f t="shared" si="2"/>
        <v>0</v>
      </c>
    </row>
    <row r="32" spans="1:10" ht="15">
      <c r="A32" s="119" t="str">
        <f>IF(B32="", "Choose from drop-down --&gt;", _xlfn.XLOOKUP(B32,'Lookup PropFunds'!$B$2:$B$305,'Lookup PropFunds'!$C$2:$C$305))</f>
        <v>Choose from drop-down --&gt;</v>
      </c>
      <c r="B32" s="120"/>
      <c r="C32" s="121"/>
      <c r="D32" s="121"/>
      <c r="E32" s="121"/>
      <c r="F32" s="121"/>
      <c r="G32" s="121"/>
      <c r="H32" s="121"/>
      <c r="I32" s="121"/>
      <c r="J32" s="122">
        <f t="shared" si="2"/>
        <v>0</v>
      </c>
    </row>
    <row r="33" spans="1:10" ht="15" hidden="1">
      <c r="A33" s="119" t="str">
        <f>IF(B33="", "Choose from drop-down --&gt;", _xlfn.XLOOKUP(B33,'[3]Label Dropdowns'!$B$2:$B$522,'[3]Label Dropdowns'!$C$2:$C$522))</f>
        <v>Choose from drop-down --&gt;</v>
      </c>
      <c r="B33" s="120"/>
      <c r="C33" s="121"/>
      <c r="D33" s="121"/>
      <c r="E33" s="121"/>
      <c r="F33" s="121"/>
      <c r="G33" s="121"/>
      <c r="H33" s="121"/>
      <c r="I33" s="121"/>
      <c r="J33" s="122">
        <f>SUM(H33:I33)</f>
        <v>0</v>
      </c>
    </row>
    <row r="34" spans="1:10" ht="15" hidden="1">
      <c r="A34" s="119" t="str">
        <f>IF(B34="", "Choose from drop-down --&gt;", _xlfn.XLOOKUP(B34,'[3]Label Dropdowns'!$B$2:$B$522,'[3]Label Dropdowns'!$C$2:$C$522))</f>
        <v>Choose from drop-down --&gt;</v>
      </c>
      <c r="B34" s="120"/>
      <c r="C34" s="121"/>
      <c r="D34" s="121"/>
      <c r="E34" s="121"/>
      <c r="F34" s="121"/>
      <c r="G34" s="121"/>
      <c r="H34" s="121"/>
      <c r="I34" s="121"/>
      <c r="J34" s="122">
        <f>SUM(H34:I34)</f>
        <v>0</v>
      </c>
    </row>
    <row r="35" spans="1:10" ht="15" hidden="1">
      <c r="A35" s="119" t="str">
        <f>IF(B35="", "Choose from drop-down --&gt;", _xlfn.XLOOKUP(B35,'[3]Label Dropdowns'!$B$2:$B$522,'[3]Label Dropdowns'!$C$2:$C$522))</f>
        <v>Choose from drop-down --&gt;</v>
      </c>
      <c r="B35" s="120"/>
      <c r="C35" s="121"/>
      <c r="D35" s="121"/>
      <c r="E35" s="121"/>
      <c r="F35" s="121"/>
      <c r="G35" s="121"/>
      <c r="H35" s="121"/>
      <c r="I35" s="121"/>
      <c r="J35" s="122">
        <f>SUM(H35:I35)</f>
        <v>0</v>
      </c>
    </row>
    <row r="36" spans="1:10" ht="15" hidden="1">
      <c r="A36" s="119" t="str">
        <f>IF(B36="", "Choose from drop-down --&gt;", _xlfn.XLOOKUP(B36,'[3]Label Dropdowns'!$B$2:$B$522,'[3]Label Dropdowns'!$C$2:$C$522))</f>
        <v>Choose from drop-down --&gt;</v>
      </c>
      <c r="B36" s="120"/>
      <c r="C36" s="121"/>
      <c r="D36" s="121"/>
      <c r="E36" s="121"/>
      <c r="F36" s="121"/>
      <c r="G36" s="121"/>
      <c r="H36" s="121"/>
      <c r="I36" s="121"/>
      <c r="J36" s="122">
        <f>SUM(H36:I36)</f>
        <v>0</v>
      </c>
    </row>
    <row r="37" spans="1:10" ht="15" hidden="1">
      <c r="A37" s="119" t="str">
        <f>IF(B37="", "Choose from drop-down --&gt;", _xlfn.XLOOKUP(B37,'[3]Label Dropdowns'!$B$2:$B$522,'[3]Label Dropdowns'!$C$2:$C$522))</f>
        <v>Choose from drop-down --&gt;</v>
      </c>
      <c r="B37" s="120"/>
      <c r="C37" s="121"/>
      <c r="D37" s="121"/>
      <c r="E37" s="121"/>
      <c r="F37" s="121"/>
      <c r="G37" s="121"/>
      <c r="H37" s="121"/>
      <c r="I37" s="121"/>
      <c r="J37" s="122">
        <f>SUM(H37:I37)</f>
        <v>0</v>
      </c>
    </row>
    <row r="38" spans="1:10" s="108" customFormat="1" ht="15">
      <c r="A38" s="119" t="s">
        <v>2312</v>
      </c>
      <c r="B38" s="119" t="s">
        <v>2313</v>
      </c>
      <c r="C38" s="122">
        <f>IF(C7="","",SUM(C26:C32))</f>
        <v>0</v>
      </c>
      <c r="D38" s="122" t="str">
        <f t="shared" ref="D38:I38" si="3">IF(D$7="Type fund name","",SUM(D26:D32))</f>
        <v/>
      </c>
      <c r="E38" s="122" t="str">
        <f t="shared" si="3"/>
        <v/>
      </c>
      <c r="F38" s="122" t="str">
        <f t="shared" si="3"/>
        <v/>
      </c>
      <c r="G38" s="122" t="str">
        <f t="shared" si="3"/>
        <v/>
      </c>
      <c r="H38" s="122" t="str">
        <f t="shared" si="3"/>
        <v/>
      </c>
      <c r="I38" s="122" t="str">
        <f t="shared" si="3"/>
        <v/>
      </c>
      <c r="J38" s="122">
        <f>IF(J7="","",SUM(J26:J37))</f>
        <v>0</v>
      </c>
    </row>
    <row r="39" spans="1:10" ht="15">
      <c r="A39" s="115"/>
      <c r="B39" s="115"/>
      <c r="C39" s="127"/>
      <c r="D39" s="127"/>
      <c r="E39" s="127"/>
      <c r="F39" s="127"/>
      <c r="G39" s="127"/>
      <c r="H39" s="127"/>
      <c r="I39" s="127"/>
      <c r="J39" s="127"/>
    </row>
    <row r="40" spans="1:10" ht="15">
      <c r="A40" s="115"/>
      <c r="B40" s="144" t="s">
        <v>2321</v>
      </c>
      <c r="C40" s="143"/>
      <c r="D40" s="143"/>
      <c r="E40" s="143"/>
      <c r="F40" s="143"/>
      <c r="G40" s="143"/>
      <c r="H40" s="143"/>
      <c r="I40" s="143"/>
      <c r="J40" s="116"/>
    </row>
    <row r="41" spans="1:10" ht="15">
      <c r="A41" s="119" t="str">
        <f>IF(B41="", "Choose from drop-down --&gt;", _xlfn.XLOOKUP(B41,'Lookup PropFunds'!$B$2:$B$305,'Lookup PropFunds'!$C$2:$C$305))</f>
        <v>Choose from drop-down --&gt;</v>
      </c>
      <c r="B41" s="120"/>
      <c r="C41" s="121"/>
      <c r="D41" s="121"/>
      <c r="E41" s="121"/>
      <c r="F41" s="121"/>
      <c r="G41" s="121"/>
      <c r="H41" s="121"/>
      <c r="I41" s="121"/>
      <c r="J41" s="127"/>
    </row>
    <row r="42" spans="1:10" ht="15">
      <c r="A42" s="119" t="str">
        <f>IF(B42="", "Choose from drop-down --&gt;", _xlfn.XLOOKUP(B42,'Lookup PropFunds'!$B$2:$B$305,'Lookup PropFunds'!$C$2:$C$305))</f>
        <v>Choose from drop-down --&gt;</v>
      </c>
      <c r="B42" s="120"/>
      <c r="C42" s="128"/>
      <c r="D42" s="128"/>
      <c r="E42" s="128"/>
      <c r="F42" s="128"/>
      <c r="G42" s="128"/>
      <c r="H42" s="128"/>
      <c r="I42" s="128"/>
      <c r="J42" s="122">
        <f t="shared" ref="J42:J53" si="4">IF(J$7="","",SUM(D42:I42))</f>
        <v>0</v>
      </c>
    </row>
    <row r="43" spans="1:10" ht="15">
      <c r="A43" s="119" t="str">
        <f>IF(B43="", "Choose from drop-down --&gt;", _xlfn.XLOOKUP(B43,'Lookup PropFunds'!$B$2:$B$305,'Lookup PropFunds'!$C$2:$C$305))</f>
        <v>Choose from drop-down --&gt;</v>
      </c>
      <c r="B43" s="120"/>
      <c r="C43" s="121"/>
      <c r="D43" s="121"/>
      <c r="E43" s="121"/>
      <c r="F43" s="121"/>
      <c r="G43" s="121"/>
      <c r="H43" s="121"/>
      <c r="I43" s="121"/>
      <c r="J43" s="122">
        <f t="shared" si="4"/>
        <v>0</v>
      </c>
    </row>
    <row r="44" spans="1:10" ht="16" customHeight="1">
      <c r="A44" s="119" t="str">
        <f>IF(B44="", "Choose from drop-down --&gt;", _xlfn.XLOOKUP(B44,'Lookup PropFunds'!$B$2:$B$305,'Lookup PropFunds'!$C$2:$C$305))</f>
        <v>Choose from drop-down --&gt;</v>
      </c>
      <c r="B44" s="120"/>
      <c r="C44" s="121"/>
      <c r="D44" s="121"/>
      <c r="E44" s="121"/>
      <c r="F44" s="121"/>
      <c r="G44" s="121"/>
      <c r="H44" s="121"/>
      <c r="I44" s="121"/>
      <c r="J44" s="122">
        <f t="shared" si="4"/>
        <v>0</v>
      </c>
    </row>
    <row r="45" spans="1:10" ht="16" customHeight="1">
      <c r="A45" s="119" t="str">
        <f>IF(B45="", "Choose from drop-down --&gt;", _xlfn.XLOOKUP(B45,'Lookup PropFunds'!$B$2:$B$305,'Lookup PropFunds'!$C$2:$C$305))</f>
        <v>Choose from drop-down --&gt;</v>
      </c>
      <c r="B45" s="120"/>
      <c r="C45" s="121"/>
      <c r="D45" s="121"/>
      <c r="E45" s="121"/>
      <c r="F45" s="121"/>
      <c r="G45" s="121"/>
      <c r="H45" s="121"/>
      <c r="I45" s="121"/>
      <c r="J45" s="122">
        <f t="shared" si="4"/>
        <v>0</v>
      </c>
    </row>
    <row r="46" spans="1:10" ht="16" customHeight="1">
      <c r="A46" s="119" t="str">
        <f>IF(B46="", "Choose from drop-down --&gt;", _xlfn.XLOOKUP(B46,'Lookup PropFunds'!$B$2:$B$305,'Lookup PropFunds'!$C$2:$C$305))</f>
        <v>Choose from drop-down --&gt;</v>
      </c>
      <c r="B46" s="120"/>
      <c r="C46" s="121"/>
      <c r="D46" s="121"/>
      <c r="E46" s="121"/>
      <c r="F46" s="121"/>
      <c r="G46" s="121"/>
      <c r="H46" s="121"/>
      <c r="I46" s="121"/>
      <c r="J46" s="122">
        <f t="shared" si="4"/>
        <v>0</v>
      </c>
    </row>
    <row r="47" spans="1:10" ht="16" hidden="1" customHeight="1">
      <c r="A47" s="119" t="str">
        <f>IF(B47="", "Choose from drop-down --&gt;", _xlfn.XLOOKUP(B47,'[3]Label Dropdowns'!$B$2:$B$522,'[3]Label Dropdowns'!$C$2:$C$522))</f>
        <v>Choose from drop-down --&gt;</v>
      </c>
      <c r="B47" s="120"/>
      <c r="C47" s="121"/>
      <c r="D47" s="121"/>
      <c r="E47" s="121"/>
      <c r="F47" s="121"/>
      <c r="G47" s="121"/>
      <c r="H47" s="121"/>
      <c r="I47" s="121"/>
      <c r="J47" s="122">
        <f t="shared" si="4"/>
        <v>0</v>
      </c>
    </row>
    <row r="48" spans="1:10" ht="16" hidden="1" customHeight="1">
      <c r="A48" s="119" t="str">
        <f>IF(B48="", "Choose from drop-down --&gt;", _xlfn.XLOOKUP(B48,'[3]Label Dropdowns'!$B$2:$B$522,'[3]Label Dropdowns'!$C$2:$C$522))</f>
        <v>Choose from drop-down --&gt;</v>
      </c>
      <c r="B48" s="120"/>
      <c r="C48" s="121"/>
      <c r="D48" s="121"/>
      <c r="E48" s="121"/>
      <c r="F48" s="121"/>
      <c r="G48" s="121"/>
      <c r="H48" s="121"/>
      <c r="I48" s="121"/>
      <c r="J48" s="122">
        <f t="shared" si="4"/>
        <v>0</v>
      </c>
    </row>
    <row r="49" spans="1:10" ht="15" hidden="1">
      <c r="A49" s="119" t="str">
        <f>IF(B49="", "Choose from drop-down --&gt;", _xlfn.XLOOKUP(B49,'[3]Label Dropdowns'!$B$2:$B$522,'[3]Label Dropdowns'!$C$2:$C$522))</f>
        <v>Choose from drop-down --&gt;</v>
      </c>
      <c r="B49" s="120"/>
      <c r="C49" s="121"/>
      <c r="D49" s="121"/>
      <c r="E49" s="121"/>
      <c r="F49" s="121"/>
      <c r="G49" s="121"/>
      <c r="H49" s="121"/>
      <c r="I49" s="121"/>
      <c r="J49" s="122">
        <f t="shared" si="4"/>
        <v>0</v>
      </c>
    </row>
    <row r="50" spans="1:10" ht="15" hidden="1">
      <c r="A50" s="119" t="str">
        <f>IF(B50="", "Choose from drop-down --&gt;", _xlfn.XLOOKUP(B50,'[3]Label Dropdowns'!$B$2:$B$522,'[3]Label Dropdowns'!$C$2:$C$522))</f>
        <v>Choose from drop-down --&gt;</v>
      </c>
      <c r="B50" s="120"/>
      <c r="C50" s="121"/>
      <c r="D50" s="121"/>
      <c r="E50" s="121"/>
      <c r="F50" s="121"/>
      <c r="G50" s="121"/>
      <c r="H50" s="121"/>
      <c r="I50" s="121"/>
      <c r="J50" s="122">
        <f t="shared" si="4"/>
        <v>0</v>
      </c>
    </row>
    <row r="51" spans="1:10" ht="15" hidden="1">
      <c r="A51" s="119" t="str">
        <f>IF(B51="", "Choose from drop-down --&gt;", _xlfn.XLOOKUP(B51,'[3]Label Dropdowns'!$B$2:$B$522,'[3]Label Dropdowns'!$C$2:$C$522))</f>
        <v>Choose from drop-down --&gt;</v>
      </c>
      <c r="B51" s="120"/>
      <c r="C51" s="121"/>
      <c r="D51" s="121"/>
      <c r="E51" s="121"/>
      <c r="F51" s="121"/>
      <c r="G51" s="121"/>
      <c r="H51" s="121"/>
      <c r="I51" s="121"/>
      <c r="J51" s="122">
        <f t="shared" si="4"/>
        <v>0</v>
      </c>
    </row>
    <row r="52" spans="1:10" ht="15">
      <c r="A52" s="119" t="s">
        <v>2314</v>
      </c>
      <c r="B52" s="119" t="s">
        <v>2315</v>
      </c>
      <c r="C52" s="122">
        <f>IF(C7="","",SUM(C41:C51))</f>
        <v>0</v>
      </c>
      <c r="D52" s="122" t="str">
        <f t="shared" ref="D52:I52" si="5">IF(D$7="Type fund name","",SUM(D41:D51))</f>
        <v/>
      </c>
      <c r="E52" s="122" t="str">
        <f t="shared" si="5"/>
        <v/>
      </c>
      <c r="F52" s="122" t="str">
        <f t="shared" si="5"/>
        <v/>
      </c>
      <c r="G52" s="122" t="str">
        <f t="shared" si="5"/>
        <v/>
      </c>
      <c r="H52" s="122" t="str">
        <f t="shared" si="5"/>
        <v/>
      </c>
      <c r="I52" s="122" t="str">
        <f t="shared" si="5"/>
        <v/>
      </c>
      <c r="J52" s="122">
        <f t="shared" si="4"/>
        <v>0</v>
      </c>
    </row>
    <row r="53" spans="1:10" ht="18" customHeight="1">
      <c r="A53" s="156" t="s">
        <v>2322</v>
      </c>
      <c r="B53" s="157" t="s">
        <v>2323</v>
      </c>
      <c r="C53" s="125">
        <f>IF(C$7="Type fund name","",C23-C38+C52)</f>
        <v>0</v>
      </c>
      <c r="D53" s="125" t="str">
        <f t="shared" ref="D53:I53" si="6">IF(D$7="Type fund name","",D23-D38+D52)</f>
        <v/>
      </c>
      <c r="E53" s="125" t="str">
        <f t="shared" si="6"/>
        <v/>
      </c>
      <c r="F53" s="125" t="str">
        <f t="shared" si="6"/>
        <v/>
      </c>
      <c r="G53" s="125" t="str">
        <f t="shared" si="6"/>
        <v/>
      </c>
      <c r="H53" s="125" t="str">
        <f t="shared" si="6"/>
        <v/>
      </c>
      <c r="I53" s="125" t="str">
        <f t="shared" si="6"/>
        <v/>
      </c>
      <c r="J53" s="125">
        <f t="shared" si="4"/>
        <v>0</v>
      </c>
    </row>
    <row r="54" spans="1:10" ht="18" customHeight="1">
      <c r="A54" s="148"/>
      <c r="B54" s="115"/>
      <c r="C54" s="127"/>
      <c r="D54" s="127"/>
      <c r="E54" s="127"/>
      <c r="F54" s="127"/>
      <c r="G54" s="127"/>
      <c r="H54" s="127"/>
      <c r="I54" s="127"/>
      <c r="J54" s="127"/>
    </row>
    <row r="55" spans="1:10" ht="15">
      <c r="A55" s="115"/>
      <c r="B55" s="144" t="s">
        <v>2324</v>
      </c>
      <c r="C55" s="143"/>
      <c r="D55" s="143"/>
      <c r="E55" s="143"/>
      <c r="F55" s="143"/>
      <c r="G55" s="143"/>
      <c r="H55" s="143"/>
      <c r="I55" s="143"/>
      <c r="J55" s="131"/>
    </row>
    <row r="56" spans="1:10" ht="15">
      <c r="A56" s="119" t="str">
        <f>IF(B56="", "Choose from drop-down --&gt;", _xlfn.XLOOKUP(B56,'Lookup PropFunds'!$B$2:$B$305,'Lookup PropFunds'!$C$2:$C$305))</f>
        <v>Choose from drop-down --&gt;</v>
      </c>
      <c r="B56" s="120"/>
      <c r="C56" s="121"/>
      <c r="D56" s="121"/>
      <c r="E56" s="121"/>
      <c r="F56" s="121"/>
      <c r="G56" s="121"/>
      <c r="H56" s="121"/>
      <c r="I56" s="121"/>
      <c r="J56" s="122">
        <f t="shared" ref="J56:J66" si="7">IF(J$7="","",SUM(D56:I56))</f>
        <v>0</v>
      </c>
    </row>
    <row r="57" spans="1:10" ht="15">
      <c r="A57" s="119" t="str">
        <f>IF(B57="", "Choose from drop-down --&gt;", _xlfn.XLOOKUP(B57,'Lookup PropFunds'!$B$2:$B$305,'Lookup PropFunds'!$C$2:$C$305))</f>
        <v>Choose from drop-down --&gt;</v>
      </c>
      <c r="B57" s="120"/>
      <c r="C57" s="121"/>
      <c r="D57" s="121"/>
      <c r="E57" s="121"/>
      <c r="F57" s="121"/>
      <c r="G57" s="121"/>
      <c r="H57" s="121"/>
      <c r="I57" s="121"/>
      <c r="J57" s="122">
        <f t="shared" si="7"/>
        <v>0</v>
      </c>
    </row>
    <row r="58" spans="1:10" ht="15">
      <c r="A58" s="119" t="str">
        <f>IF(B58="", "Choose from drop-down --&gt;", _xlfn.XLOOKUP(B58,'Lookup PropFunds'!$B$2:$B$305,'Lookup PropFunds'!$C$2:$C$305))</f>
        <v>Choose from drop-down --&gt;</v>
      </c>
      <c r="B58" s="120"/>
      <c r="C58" s="121"/>
      <c r="D58" s="121"/>
      <c r="E58" s="121"/>
      <c r="F58" s="121"/>
      <c r="G58" s="121"/>
      <c r="H58" s="121"/>
      <c r="I58" s="121"/>
      <c r="J58" s="122">
        <f t="shared" si="7"/>
        <v>0</v>
      </c>
    </row>
    <row r="59" spans="1:10" ht="15">
      <c r="A59" s="119" t="str">
        <f>IF(B59="", "Choose from drop-down --&gt;", _xlfn.XLOOKUP(B59,'Lookup PropFunds'!$B$2:$B$305,'Lookup PropFunds'!$C$2:$C$305))</f>
        <v>Choose from drop-down --&gt;</v>
      </c>
      <c r="B59" s="120"/>
      <c r="C59" s="121"/>
      <c r="D59" s="121"/>
      <c r="E59" s="121"/>
      <c r="F59" s="121"/>
      <c r="G59" s="121"/>
      <c r="H59" s="121"/>
      <c r="I59" s="121"/>
      <c r="J59" s="122">
        <f t="shared" si="7"/>
        <v>0</v>
      </c>
    </row>
    <row r="60" spans="1:10" ht="15" hidden="1">
      <c r="A60" s="119" t="str">
        <f>IF(B60="", "Choose from drop-down --&gt;", _xlfn.XLOOKUP(B60,'[3]Label Dropdowns'!$B$2:$B$522,'[3]Label Dropdowns'!$C$2:$C$522))</f>
        <v>Choose from drop-down --&gt;</v>
      </c>
      <c r="B60" s="120"/>
      <c r="C60" s="121"/>
      <c r="D60" s="121"/>
      <c r="E60" s="121"/>
      <c r="F60" s="121"/>
      <c r="G60" s="121"/>
      <c r="H60" s="121"/>
      <c r="I60" s="121"/>
      <c r="J60" s="122">
        <f t="shared" si="7"/>
        <v>0</v>
      </c>
    </row>
    <row r="61" spans="1:10" ht="15" hidden="1">
      <c r="A61" s="119" t="str">
        <f>IF(B61="", "Choose from drop-down --&gt;", _xlfn.XLOOKUP(B61,'[3]Label Dropdowns'!$B$2:$B$522,'[3]Label Dropdowns'!$C$2:$C$522))</f>
        <v>Choose from drop-down --&gt;</v>
      </c>
      <c r="B61" s="120"/>
      <c r="C61" s="121"/>
      <c r="D61" s="121"/>
      <c r="E61" s="121"/>
      <c r="F61" s="121"/>
      <c r="G61" s="121"/>
      <c r="H61" s="121"/>
      <c r="I61" s="121"/>
      <c r="J61" s="122">
        <f t="shared" si="7"/>
        <v>0</v>
      </c>
    </row>
    <row r="62" spans="1:10" ht="15" hidden="1">
      <c r="A62" s="119" t="str">
        <f>IF(B62="", "Choose from drop-down --&gt;", _xlfn.XLOOKUP(B62,'[3]Label Dropdowns'!$B$2:$B$522,'[3]Label Dropdowns'!$C$2:$C$522))</f>
        <v>Choose from drop-down --&gt;</v>
      </c>
      <c r="B62" s="120"/>
      <c r="C62" s="121"/>
      <c r="D62" s="121"/>
      <c r="E62" s="121"/>
      <c r="F62" s="121"/>
      <c r="G62" s="121"/>
      <c r="H62" s="121"/>
      <c r="I62" s="121"/>
      <c r="J62" s="122">
        <f t="shared" si="7"/>
        <v>0</v>
      </c>
    </row>
    <row r="63" spans="1:10" ht="15" hidden="1">
      <c r="A63" s="119" t="str">
        <f>IF(B63="", "Choose from drop-down --&gt;", _xlfn.XLOOKUP(B63,'[3]Label Dropdowns'!$B$2:$B$522,'[3]Label Dropdowns'!$C$2:$C$522))</f>
        <v>Choose from drop-down --&gt;</v>
      </c>
      <c r="B63" s="120"/>
      <c r="C63" s="121"/>
      <c r="D63" s="121"/>
      <c r="E63" s="121"/>
      <c r="F63" s="121"/>
      <c r="G63" s="121"/>
      <c r="H63" s="121"/>
      <c r="I63" s="121"/>
      <c r="J63" s="122">
        <f t="shared" si="7"/>
        <v>0</v>
      </c>
    </row>
    <row r="64" spans="1:10" ht="15" hidden="1">
      <c r="A64" s="119" t="str">
        <f>IF(B64="", "Choose from drop-down --&gt;", _xlfn.XLOOKUP(B64,'[3]Label Dropdowns'!$B$2:$B$522,'[3]Label Dropdowns'!$C$2:$C$522))</f>
        <v>Choose from drop-down --&gt;</v>
      </c>
      <c r="B64" s="120"/>
      <c r="C64" s="121"/>
      <c r="D64" s="121"/>
      <c r="E64" s="121"/>
      <c r="F64" s="121"/>
      <c r="G64" s="121"/>
      <c r="H64" s="121"/>
      <c r="I64" s="121"/>
      <c r="J64" s="122">
        <f t="shared" si="7"/>
        <v>0</v>
      </c>
    </row>
    <row r="65" spans="1:10" ht="15">
      <c r="A65" s="119" t="s">
        <v>2316</v>
      </c>
      <c r="B65" s="119" t="s">
        <v>2317</v>
      </c>
      <c r="C65" s="122">
        <f>IF(C7="","",SUM(C56:C64))</f>
        <v>0</v>
      </c>
      <c r="D65" s="122" t="str">
        <f t="shared" ref="D65:I65" si="8">IF(D$7="Type fund name","",SUM(D56:D64))</f>
        <v/>
      </c>
      <c r="E65" s="122" t="str">
        <f t="shared" si="8"/>
        <v/>
      </c>
      <c r="F65" s="122" t="str">
        <f t="shared" si="8"/>
        <v/>
      </c>
      <c r="G65" s="122" t="str">
        <f t="shared" si="8"/>
        <v/>
      </c>
      <c r="H65" s="122" t="str">
        <f t="shared" si="8"/>
        <v/>
      </c>
      <c r="I65" s="122" t="str">
        <f t="shared" si="8"/>
        <v/>
      </c>
      <c r="J65" s="122">
        <f t="shared" si="7"/>
        <v>0</v>
      </c>
    </row>
    <row r="66" spans="1:10" ht="15">
      <c r="A66" s="129" t="s">
        <v>1126</v>
      </c>
      <c r="B66" s="123" t="s">
        <v>2318</v>
      </c>
      <c r="C66" s="130">
        <f>IF(C$7="Type fund name","",C53+C65)</f>
        <v>0</v>
      </c>
      <c r="D66" s="130" t="str">
        <f t="shared" ref="D66:I66" si="9">IF(D$7="Type fund name","",D53+D65)</f>
        <v/>
      </c>
      <c r="E66" s="130" t="str">
        <f t="shared" si="9"/>
        <v/>
      </c>
      <c r="F66" s="130" t="str">
        <f t="shared" si="9"/>
        <v/>
      </c>
      <c r="G66" s="130" t="str">
        <f t="shared" si="9"/>
        <v/>
      </c>
      <c r="H66" s="130" t="str">
        <f t="shared" si="9"/>
        <v/>
      </c>
      <c r="I66" s="130" t="str">
        <f t="shared" si="9"/>
        <v/>
      </c>
      <c r="J66" s="130">
        <f t="shared" si="7"/>
        <v>0</v>
      </c>
    </row>
    <row r="67" spans="1:10" ht="15">
      <c r="A67" s="115"/>
      <c r="B67" s="145"/>
      <c r="C67" s="146"/>
      <c r="D67" s="146"/>
      <c r="E67" s="146"/>
      <c r="F67" s="146"/>
      <c r="G67" s="146"/>
      <c r="H67" s="146"/>
      <c r="I67" s="146"/>
      <c r="J67" s="127"/>
    </row>
    <row r="68" spans="1:10" ht="15">
      <c r="A68" s="115"/>
      <c r="B68" s="144" t="s">
        <v>46</v>
      </c>
      <c r="C68" s="143"/>
      <c r="D68" s="143"/>
      <c r="E68" s="143"/>
      <c r="F68" s="143"/>
      <c r="G68" s="143"/>
      <c r="H68" s="143"/>
      <c r="I68" s="143"/>
      <c r="J68" s="131"/>
    </row>
    <row r="69" spans="1:10" ht="14" customHeight="1">
      <c r="A69" s="147" t="s">
        <v>1127</v>
      </c>
      <c r="B69" s="140" t="s">
        <v>2326</v>
      </c>
      <c r="C69" s="17"/>
      <c r="D69" s="17"/>
      <c r="E69" s="17"/>
      <c r="F69" s="17"/>
      <c r="G69" s="17"/>
      <c r="H69" s="17"/>
      <c r="I69" s="17"/>
      <c r="J69" s="122">
        <f t="shared" ref="J69" si="10">IF(J$7="","",SUM(D69:I69))</f>
        <v>0</v>
      </c>
    </row>
    <row r="70" spans="1:10" ht="15">
      <c r="A70" s="123" t="s">
        <v>50</v>
      </c>
      <c r="B70" s="123" t="s">
        <v>2325</v>
      </c>
      <c r="C70" s="124">
        <f>C69+C66</f>
        <v>0</v>
      </c>
      <c r="D70" s="124" t="str">
        <f>IF(D7="Type fund name","",D66+D69)</f>
        <v/>
      </c>
      <c r="E70" s="124" t="str">
        <f t="shared" ref="E70:I70" si="11">IF(E7="Type fund name","",E66+E69)</f>
        <v/>
      </c>
      <c r="F70" s="124" t="str">
        <f t="shared" si="11"/>
        <v/>
      </c>
      <c r="G70" s="124" t="str">
        <f t="shared" si="11"/>
        <v/>
      </c>
      <c r="H70" s="124" t="str">
        <f t="shared" si="11"/>
        <v/>
      </c>
      <c r="I70" s="124" t="str">
        <f t="shared" si="11"/>
        <v/>
      </c>
      <c r="J70" s="124">
        <f>J66+J69</f>
        <v>0</v>
      </c>
    </row>
    <row r="71" spans="1:10" ht="16">
      <c r="C71" s="132"/>
      <c r="D71" s="132"/>
      <c r="E71" s="132"/>
      <c r="F71" s="132"/>
      <c r="G71" s="132"/>
      <c r="H71" s="132"/>
      <c r="I71" s="132"/>
      <c r="J71" s="127"/>
    </row>
    <row r="72" spans="1:10" ht="15">
      <c r="J72" s="126"/>
    </row>
    <row r="73" spans="1:10" ht="15">
      <c r="J73" s="126"/>
    </row>
    <row r="74" spans="1:10" ht="15">
      <c r="J74" s="126"/>
    </row>
    <row r="75" spans="1:10" ht="15">
      <c r="J75" s="126"/>
    </row>
    <row r="76" spans="1:10" ht="15">
      <c r="J76" s="126"/>
    </row>
    <row r="77" spans="1:10" ht="15">
      <c r="J77" s="126"/>
    </row>
    <row r="78" spans="1:10" ht="15">
      <c r="J78" s="126"/>
    </row>
    <row r="79" spans="1:10" ht="15">
      <c r="J79" s="126"/>
    </row>
    <row r="80" spans="1:10" ht="15">
      <c r="J80" s="126"/>
    </row>
    <row r="81" spans="10:10" ht="15">
      <c r="J81" s="126"/>
    </row>
    <row r="82" spans="10:10" ht="15">
      <c r="J82" s="126"/>
    </row>
    <row r="83" spans="10:10" ht="15">
      <c r="J83" s="126"/>
    </row>
    <row r="84" spans="10:10" ht="15">
      <c r="J84" s="126"/>
    </row>
    <row r="85" spans="10:10" ht="15">
      <c r="J85" s="126"/>
    </row>
    <row r="86" spans="10:10" ht="15">
      <c r="J86" s="126"/>
    </row>
    <row r="87" spans="10:10" ht="15">
      <c r="J87" s="126"/>
    </row>
    <row r="88" spans="10:10" ht="15">
      <c r="J88" s="126"/>
    </row>
    <row r="89" spans="10:10" ht="15">
      <c r="J89" s="126"/>
    </row>
    <row r="90" spans="10:10" ht="15">
      <c r="J90" s="126"/>
    </row>
    <row r="91" spans="10:10" ht="15">
      <c r="J91" s="126"/>
    </row>
    <row r="92" spans="10:10" ht="15">
      <c r="J92" s="126"/>
    </row>
    <row r="93" spans="10:10" ht="15">
      <c r="J93" s="126"/>
    </row>
    <row r="94" spans="10:10" ht="15">
      <c r="J94" s="126"/>
    </row>
    <row r="95" spans="10:10" ht="15">
      <c r="J95" s="126"/>
    </row>
    <row r="96" spans="10:10" ht="15">
      <c r="J96" s="126"/>
    </row>
    <row r="97" spans="10:10" ht="15">
      <c r="J97" s="126"/>
    </row>
    <row r="98" spans="10:10" ht="15">
      <c r="J98" s="126"/>
    </row>
    <row r="99" spans="10:10" ht="15">
      <c r="J99" s="126"/>
    </row>
  </sheetData>
  <sheetProtection formatRows="0" insertRows="0" deleteRows="0"/>
  <conditionalFormatting sqref="C23:C24 C38:C39 C70:J70">
    <cfRule type="expression" dxfId="28" priority="11" stopIfTrue="1">
      <formula>C$7=""</formula>
    </cfRule>
  </conditionalFormatting>
  <conditionalFormatting sqref="C67">
    <cfRule type="expression" dxfId="27" priority="3" stopIfTrue="1">
      <formula>C$7=""</formula>
    </cfRule>
  </conditionalFormatting>
  <conditionalFormatting sqref="C52:I54">
    <cfRule type="expression" dxfId="26" priority="2" stopIfTrue="1">
      <formula>C$7=""</formula>
    </cfRule>
  </conditionalFormatting>
  <conditionalFormatting sqref="C65:I66">
    <cfRule type="expression" dxfId="25" priority="1" stopIfTrue="1">
      <formula>C$7=""</formula>
    </cfRule>
  </conditionalFormatting>
  <conditionalFormatting sqref="C70:J70">
    <cfRule type="cellIs" dxfId="24" priority="12" stopIfTrue="1" operator="equal">
      <formula>0</formula>
    </cfRule>
    <cfRule type="cellIs" dxfId="23" priority="13" stopIfTrue="1" operator="equal">
      <formula>#REF!</formula>
    </cfRule>
    <cfRule type="cellIs" dxfId="22" priority="14" operator="notEqual">
      <formula>#REF!</formula>
    </cfRule>
  </conditionalFormatting>
  <conditionalFormatting sqref="D70:I70">
    <cfRule type="expression" dxfId="21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abSelected="1" topLeftCell="A7" zoomScaleNormal="100" workbookViewId="0">
      <selection activeCell="A30" sqref="A30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10" width="18.6640625" style="94" customWidth="1"/>
    <col min="11" max="16384" width="9" style="94"/>
  </cols>
  <sheetData>
    <row r="1" spans="1:10" ht="16">
      <c r="A1" s="90" t="s">
        <v>1072</v>
      </c>
      <c r="B1" s="91" t="str">
        <f>_xlfn.CONCAT('[4]Master Info'!C2, ", ", '[4]Master Info'!$C$3)</f>
        <v>City of Clayton, California</v>
      </c>
      <c r="C1" s="92"/>
      <c r="D1" s="92"/>
      <c r="E1" s="92"/>
      <c r="F1" s="92"/>
      <c r="G1" s="92"/>
      <c r="H1" s="92"/>
      <c r="I1" s="92"/>
      <c r="J1" s="93"/>
    </row>
    <row r="2" spans="1:10" ht="16">
      <c r="A2" s="95" t="s">
        <v>1098</v>
      </c>
      <c r="B2" s="96" t="s">
        <v>1734</v>
      </c>
      <c r="C2" s="92"/>
      <c r="D2" s="92"/>
      <c r="E2" s="92"/>
      <c r="F2" s="92"/>
      <c r="G2" s="92"/>
      <c r="H2" s="92"/>
      <c r="I2" s="92"/>
      <c r="J2" s="93"/>
    </row>
    <row r="3" spans="1:10" ht="16">
      <c r="A3" s="95" t="s">
        <v>1073</v>
      </c>
      <c r="B3" s="96" t="s">
        <v>2492</v>
      </c>
      <c r="C3" s="92"/>
      <c r="D3" s="92"/>
      <c r="E3" s="92"/>
      <c r="F3" s="92"/>
      <c r="G3" s="92"/>
      <c r="H3" s="92"/>
      <c r="I3" s="92"/>
      <c r="J3" s="93"/>
    </row>
    <row r="4" spans="1:10" ht="17" thickBot="1">
      <c r="A4" s="97" t="s">
        <v>1074</v>
      </c>
      <c r="B4" s="98" t="str">
        <f>_xlfn.CONCAT("For the year ended ", TEXT('[4]Master Info'!C4, "mmmm dd, yyyy"))</f>
        <v>For the year ended June 30, 2022</v>
      </c>
      <c r="C4" s="92"/>
      <c r="D4" s="92"/>
      <c r="E4" s="92"/>
      <c r="F4" s="92"/>
      <c r="G4" s="92"/>
      <c r="H4" s="92"/>
      <c r="I4" s="92"/>
      <c r="J4" s="93"/>
    </row>
    <row r="5" spans="1:10" s="108" customFormat="1"/>
    <row r="6" spans="1:10" ht="33" customHeight="1">
      <c r="A6" s="102"/>
      <c r="B6" s="103"/>
      <c r="C6" s="104" t="s">
        <v>2</v>
      </c>
      <c r="D6" s="105" t="s">
        <v>1735</v>
      </c>
      <c r="E6" s="106"/>
      <c r="F6" s="106"/>
      <c r="G6" s="106"/>
      <c r="H6" s="106"/>
      <c r="I6" s="106"/>
      <c r="J6" s="107"/>
    </row>
    <row r="7" spans="1:10" ht="28" customHeight="1">
      <c r="A7" s="109" t="s">
        <v>1</v>
      </c>
      <c r="B7" s="110"/>
      <c r="C7" s="111" t="s">
        <v>1736</v>
      </c>
      <c r="D7" s="112" t="s">
        <v>1105</v>
      </c>
      <c r="E7" s="112" t="s">
        <v>1105</v>
      </c>
      <c r="F7" s="112" t="s">
        <v>1105</v>
      </c>
      <c r="G7" s="112" t="s">
        <v>1105</v>
      </c>
      <c r="H7" s="112" t="s">
        <v>1105</v>
      </c>
      <c r="I7" s="112" t="s">
        <v>1105</v>
      </c>
      <c r="J7" s="113" t="str">
        <f>IF((COUNTIF(D7:I7, "Type fund name") + COUNTIF(D7:I7, "")) &lt;5, "Totals", "Totals")</f>
        <v>Totals</v>
      </c>
    </row>
    <row r="8" spans="1:10" ht="15">
      <c r="A8" s="115"/>
      <c r="B8" s="144" t="s">
        <v>2501</v>
      </c>
      <c r="C8" s="143"/>
      <c r="D8" s="143"/>
      <c r="E8" s="143"/>
      <c r="F8" s="143"/>
      <c r="G8" s="143"/>
      <c r="H8" s="143"/>
      <c r="I8" s="143"/>
      <c r="J8" s="143"/>
    </row>
    <row r="9" spans="1:10" ht="15">
      <c r="A9" s="119" t="str">
        <f>IF(B9="", "Choose from drop-down --&gt;", _xlfn.XLOOKUP(B9,'Lookup PropFunds CashFlows'!$B$2:$B$37,'Lookup PropFunds CashFlows'!$C$2:$C$37))</f>
        <v>Choose from drop-down --&gt;</v>
      </c>
      <c r="B9" s="120"/>
      <c r="C9" s="121"/>
      <c r="D9" s="121"/>
      <c r="E9" s="121"/>
      <c r="F9" s="121"/>
      <c r="G9" s="121"/>
      <c r="H9" s="121"/>
      <c r="I9" s="121"/>
      <c r="J9" s="153">
        <f t="shared" ref="J9:J22" si="0">SUM(D9:I9)</f>
        <v>0</v>
      </c>
    </row>
    <row r="10" spans="1:10" ht="15">
      <c r="A10" s="119" t="str">
        <f>IF(B10="", "Choose from drop-down --&gt;", _xlfn.XLOOKUP(B10,'Lookup PropFunds CashFlows'!$B$2:$B$37,'Lookup PropFunds CashFlows'!$C$2:$C$37))</f>
        <v>Choose from drop-down --&gt;</v>
      </c>
      <c r="B10" s="120"/>
      <c r="C10" s="121"/>
      <c r="D10" s="121"/>
      <c r="E10" s="121"/>
      <c r="F10" s="121"/>
      <c r="G10" s="121"/>
      <c r="H10" s="121"/>
      <c r="I10" s="121"/>
      <c r="J10" s="153">
        <f t="shared" si="0"/>
        <v>0</v>
      </c>
    </row>
    <row r="11" spans="1:10" ht="15">
      <c r="A11" s="119" t="str">
        <f>IF(B11="", "Choose from drop-down --&gt;", _xlfn.XLOOKUP(B11,'Lookup PropFunds CashFlows'!$B$2:$B$37,'Lookup PropFunds CashFlows'!$C$2:$C$37))</f>
        <v>Choose from drop-down --&gt;</v>
      </c>
      <c r="B11" s="120"/>
      <c r="C11" s="121"/>
      <c r="D11" s="121"/>
      <c r="E11" s="121"/>
      <c r="F11" s="121"/>
      <c r="G11" s="121"/>
      <c r="H11" s="121"/>
      <c r="I11" s="121"/>
      <c r="J11" s="153">
        <f t="shared" si="0"/>
        <v>0</v>
      </c>
    </row>
    <row r="12" spans="1:10" ht="15">
      <c r="A12" s="119" t="str">
        <f>IF(B12="", "Choose from drop-down --&gt;", _xlfn.XLOOKUP(B12,'Lookup PropFunds CashFlows'!$B$2:$B$37,'Lookup PropFunds CashFlows'!$C$2:$C$37))</f>
        <v>Choose from drop-down --&gt;</v>
      </c>
      <c r="B12" s="120"/>
      <c r="C12" s="121"/>
      <c r="D12" s="121"/>
      <c r="E12" s="121"/>
      <c r="F12" s="121"/>
      <c r="G12" s="121"/>
      <c r="H12" s="121"/>
      <c r="I12" s="121"/>
      <c r="J12" s="153">
        <f t="shared" si="0"/>
        <v>0</v>
      </c>
    </row>
    <row r="13" spans="1:10" ht="15">
      <c r="A13" s="119" t="str">
        <f>IF(B13="", "Choose from drop-down --&gt;", _xlfn.XLOOKUP(B13,'Lookup PropFunds CashFlows'!$B$2:$B$37,'Lookup PropFunds CashFlows'!$C$2:$C$37))</f>
        <v>Choose from drop-down --&gt;</v>
      </c>
      <c r="B13" s="120"/>
      <c r="C13" s="121"/>
      <c r="D13" s="121"/>
      <c r="E13" s="121"/>
      <c r="F13" s="121"/>
      <c r="G13" s="121"/>
      <c r="H13" s="121"/>
      <c r="I13" s="121"/>
      <c r="J13" s="153">
        <f t="shared" si="0"/>
        <v>0</v>
      </c>
    </row>
    <row r="14" spans="1:10" ht="15">
      <c r="A14" s="119" t="str">
        <f>IF(B14="", "Choose from drop-down --&gt;", _xlfn.XLOOKUP(B14,'Lookup PropFunds CashFlows'!$B$2:$B$37,'Lookup PropFunds CashFlows'!$C$2:$C$37))</f>
        <v>Choose from drop-down --&gt;</v>
      </c>
      <c r="B14" s="120"/>
      <c r="C14" s="121"/>
      <c r="D14" s="121"/>
      <c r="E14" s="121"/>
      <c r="F14" s="121"/>
      <c r="G14" s="121"/>
      <c r="H14" s="121"/>
      <c r="I14" s="121"/>
      <c r="J14" s="153">
        <f t="shared" si="0"/>
        <v>0</v>
      </c>
    </row>
    <row r="15" spans="1:10" ht="15">
      <c r="A15" s="119" t="str">
        <f>IF(B15="", "Choose from drop-down --&gt;", _xlfn.XLOOKUP(B15,'Lookup PropFunds CashFlows'!$B$2:$B$37,'Lookup PropFunds CashFlows'!$C$2:$C$37))</f>
        <v>Choose from drop-down --&gt;</v>
      </c>
      <c r="B15" s="120"/>
      <c r="C15" s="121"/>
      <c r="D15" s="121"/>
      <c r="E15" s="121"/>
      <c r="F15" s="121"/>
      <c r="G15" s="121"/>
      <c r="H15" s="121"/>
      <c r="I15" s="121"/>
      <c r="J15" s="153">
        <f t="shared" si="0"/>
        <v>0</v>
      </c>
    </row>
    <row r="16" spans="1:10" ht="15" hidden="1">
      <c r="A16" s="119" t="str">
        <f>IF(B16="", "Choose from drop-down --&gt;", _xlfn.XLOOKUP(B16,'Lookup PropFunds CashFlows'!$B$2:$B$37,'Lookup PropFunds CashFlows'!$C$2:$C$37))</f>
        <v>Choose from drop-down --&gt;</v>
      </c>
      <c r="B16" s="120"/>
      <c r="C16" s="121"/>
      <c r="D16" s="121"/>
      <c r="E16" s="121"/>
      <c r="F16" s="121"/>
      <c r="G16" s="121"/>
      <c r="H16" s="121"/>
      <c r="I16" s="121"/>
      <c r="J16" s="153">
        <f t="shared" si="0"/>
        <v>0</v>
      </c>
    </row>
    <row r="17" spans="1:10" ht="15" hidden="1">
      <c r="A17" s="119" t="str">
        <f>IF(B17="", "Choose from drop-down --&gt;", _xlfn.XLOOKUP(B17,'Lookup PropFunds CashFlows'!$B$2:$B$37,'Lookup PropFunds CashFlows'!$C$2:$C$37))</f>
        <v>Choose from drop-down --&gt;</v>
      </c>
      <c r="B17" s="120"/>
      <c r="C17" s="121"/>
      <c r="D17" s="121"/>
      <c r="E17" s="121"/>
      <c r="F17" s="121"/>
      <c r="G17" s="121"/>
      <c r="H17" s="121"/>
      <c r="I17" s="121"/>
      <c r="J17" s="153">
        <f t="shared" si="0"/>
        <v>0</v>
      </c>
    </row>
    <row r="18" spans="1:10" ht="15" hidden="1">
      <c r="A18" s="119" t="str">
        <f>IF(B18="", "Choose from drop-down --&gt;", _xlfn.XLOOKUP(B18,'Lookup PropFunds CashFlows'!$B$2:$B$37,'Lookup PropFunds CashFlows'!$C$2:$C$37))</f>
        <v>Choose from drop-down --&gt;</v>
      </c>
      <c r="B18" s="120"/>
      <c r="C18" s="121"/>
      <c r="D18" s="121"/>
      <c r="E18" s="121"/>
      <c r="F18" s="121"/>
      <c r="G18" s="121"/>
      <c r="H18" s="121"/>
      <c r="I18" s="121"/>
      <c r="J18" s="153">
        <f t="shared" si="0"/>
        <v>0</v>
      </c>
    </row>
    <row r="19" spans="1:10" ht="15" hidden="1">
      <c r="A19" s="119" t="str">
        <f>IF(B19="", "Choose from drop-down --&gt;", _xlfn.XLOOKUP(B19,'Lookup PropFunds CashFlows'!$B$2:$B$37,'Lookup PropFunds CashFlows'!$C$2:$C$37))</f>
        <v>Choose from drop-down --&gt;</v>
      </c>
      <c r="B19" s="120"/>
      <c r="C19" s="121"/>
      <c r="D19" s="121"/>
      <c r="E19" s="121"/>
      <c r="F19" s="121"/>
      <c r="G19" s="121"/>
      <c r="H19" s="121"/>
      <c r="I19" s="121"/>
      <c r="J19" s="153">
        <f t="shared" si="0"/>
        <v>0</v>
      </c>
    </row>
    <row r="20" spans="1:10" ht="15">
      <c r="A20" s="119" t="str">
        <f>IF(B20="", "Choose from drop-down --&gt;", _xlfn.XLOOKUP(B20,'Lookup PropFunds CashFlows'!$B$2:$B$37,'Lookup PropFunds CashFlows'!$C$2:$C$37))</f>
        <v>Choose from drop-down --&gt;</v>
      </c>
      <c r="B20" s="120"/>
      <c r="C20" s="121"/>
      <c r="D20" s="121"/>
      <c r="E20" s="121"/>
      <c r="F20" s="121"/>
      <c r="G20" s="121"/>
      <c r="H20" s="121"/>
      <c r="I20" s="121"/>
      <c r="J20" s="153">
        <f t="shared" si="0"/>
        <v>0</v>
      </c>
    </row>
    <row r="21" spans="1:10" ht="15">
      <c r="A21" s="119" t="str">
        <f>IF(B21="", "Choose from drop-down --&gt;", _xlfn.XLOOKUP(B21,'Lookup PropFunds CashFlows'!$B$2:$B$37,'Lookup PropFunds CashFlows'!$C$2:$C$37))</f>
        <v>Choose from drop-down --&gt;</v>
      </c>
      <c r="B21" s="120"/>
      <c r="C21" s="121"/>
      <c r="D21" s="121"/>
      <c r="E21" s="121"/>
      <c r="F21" s="121"/>
      <c r="G21" s="121"/>
      <c r="H21" s="121"/>
      <c r="I21" s="121"/>
      <c r="J21" s="153">
        <f t="shared" si="0"/>
        <v>0</v>
      </c>
    </row>
    <row r="22" spans="1:10" ht="15">
      <c r="A22" s="119" t="str">
        <f>IF(B22="", "Choose from drop-down --&gt;", _xlfn.XLOOKUP(B22,'Lookup PropFunds CashFlows'!$B$2:$B$37,'Lookup PropFunds CashFlows'!$C$2:$C$37))</f>
        <v>Choose from drop-down --&gt;</v>
      </c>
      <c r="B22" s="120"/>
      <c r="C22" s="121"/>
      <c r="D22" s="121"/>
      <c r="E22" s="121"/>
      <c r="F22" s="121"/>
      <c r="G22" s="121"/>
      <c r="H22" s="121"/>
      <c r="I22" s="121"/>
      <c r="J22" s="153">
        <f t="shared" si="0"/>
        <v>0</v>
      </c>
    </row>
    <row r="23" spans="1:10" ht="15">
      <c r="A23" s="119" t="s">
        <v>2493</v>
      </c>
      <c r="B23" s="119" t="s">
        <v>2494</v>
      </c>
      <c r="C23" s="122">
        <f>IF(C$7="","",SUM(C9:C22))</f>
        <v>0</v>
      </c>
      <c r="D23" s="122" t="str">
        <f t="shared" ref="D23:J23" si="1">IF(D$7="Type fund name","",SUM(D9:D22))</f>
        <v/>
      </c>
      <c r="E23" s="122" t="str">
        <f t="shared" si="1"/>
        <v/>
      </c>
      <c r="F23" s="122" t="str">
        <f t="shared" si="1"/>
        <v/>
      </c>
      <c r="G23" s="122" t="str">
        <f t="shared" si="1"/>
        <v/>
      </c>
      <c r="H23" s="122" t="str">
        <f t="shared" si="1"/>
        <v/>
      </c>
      <c r="I23" s="122" t="str">
        <f t="shared" si="1"/>
        <v/>
      </c>
      <c r="J23" s="122">
        <f t="shared" si="1"/>
        <v>0</v>
      </c>
    </row>
    <row r="24" spans="1:10" ht="15">
      <c r="A24" s="115"/>
      <c r="B24" s="115"/>
      <c r="C24" s="127"/>
      <c r="D24" s="127"/>
      <c r="E24" s="127"/>
      <c r="F24" s="127"/>
      <c r="G24" s="127"/>
      <c r="H24" s="127"/>
      <c r="I24" s="127"/>
      <c r="J24" s="127"/>
    </row>
    <row r="25" spans="1:10" ht="15">
      <c r="A25" s="115"/>
      <c r="B25" s="144" t="s">
        <v>2502</v>
      </c>
      <c r="C25" s="144"/>
      <c r="D25" s="144"/>
      <c r="E25" s="144"/>
      <c r="F25" s="144"/>
      <c r="G25" s="144"/>
      <c r="H25" s="144"/>
      <c r="I25" s="144"/>
      <c r="J25" s="144"/>
    </row>
    <row r="26" spans="1:10" ht="15">
      <c r="A26" s="119" t="str">
        <f>IF(B26="", "Choose from drop-down --&gt;", _xlfn.XLOOKUP(B26,'Lookup PropFunds CashFlows'!$B$38:$B$57,'Lookup PropFunds CashFlows'!$C$38:$C$57))</f>
        <v>Choose from drop-down --&gt;</v>
      </c>
      <c r="B26" s="120"/>
      <c r="C26" s="121"/>
      <c r="D26" s="121"/>
      <c r="E26" s="121"/>
      <c r="F26" s="121"/>
      <c r="G26" s="121"/>
      <c r="H26" s="121"/>
      <c r="I26" s="121"/>
      <c r="J26" s="153">
        <f>SUM(D26:I26)</f>
        <v>0</v>
      </c>
    </row>
    <row r="27" spans="1:10" ht="15">
      <c r="A27" s="119" t="str">
        <f>IF(B27="", "Choose from drop-down --&gt;", _xlfn.XLOOKUP(B27,'Lookup PropFunds CashFlows'!$B$38:$B$57,'Lookup PropFunds CashFlows'!$C$38:$C$57))</f>
        <v>Choose from drop-down --&gt;</v>
      </c>
      <c r="B27" s="120"/>
      <c r="C27" s="121"/>
      <c r="D27" s="121"/>
      <c r="E27" s="121"/>
      <c r="F27" s="121"/>
      <c r="G27" s="121"/>
      <c r="H27" s="121"/>
      <c r="I27" s="121"/>
      <c r="J27" s="153">
        <f t="shared" ref="J27:J38" si="2">SUM(D27:I27)</f>
        <v>0</v>
      </c>
    </row>
    <row r="28" spans="1:10" ht="15">
      <c r="A28" s="119" t="str">
        <f>IF(B28="", "Choose from drop-down --&gt;", _xlfn.XLOOKUP(B28,'Lookup PropFunds CashFlows'!$B$38:$B$57,'Lookup PropFunds CashFlows'!$C$38:$C$57))</f>
        <v>Choose from drop-down --&gt;</v>
      </c>
      <c r="B28" s="120"/>
      <c r="C28" s="121"/>
      <c r="D28" s="121"/>
      <c r="E28" s="121"/>
      <c r="F28" s="121"/>
      <c r="G28" s="121"/>
      <c r="H28" s="121"/>
      <c r="I28" s="121"/>
      <c r="J28" s="153">
        <f t="shared" si="2"/>
        <v>0</v>
      </c>
    </row>
    <row r="29" spans="1:10" ht="15">
      <c r="A29" s="119" t="str">
        <f>IF(B29="", "Choose from drop-down --&gt;", _xlfn.XLOOKUP(B29,'Lookup PropFunds CashFlows'!$B$38:$B$57,'Lookup PropFunds CashFlows'!$C$38:$C$57))</f>
        <v>Choose from drop-down --&gt;</v>
      </c>
      <c r="B29" s="120"/>
      <c r="C29" s="121"/>
      <c r="D29" s="121"/>
      <c r="E29" s="121"/>
      <c r="F29" s="121"/>
      <c r="G29" s="121"/>
      <c r="H29" s="121"/>
      <c r="I29" s="121"/>
      <c r="J29" s="153">
        <f t="shared" si="2"/>
        <v>0</v>
      </c>
    </row>
    <row r="30" spans="1:10" ht="15">
      <c r="A30" s="119" t="str">
        <f>IF(B30="", "Choose from drop-down --&gt;", _xlfn.XLOOKUP(B30,'Lookup PropFunds CashFlows'!$B$38:$B$57,'Lookup PropFunds CashFlows'!$C$38:$C$57))</f>
        <v>Choose from drop-down --&gt;</v>
      </c>
      <c r="B30" s="120"/>
      <c r="C30" s="121"/>
      <c r="D30" s="121"/>
      <c r="E30" s="121"/>
      <c r="F30" s="121"/>
      <c r="G30" s="121"/>
      <c r="H30" s="121"/>
      <c r="I30" s="121"/>
      <c r="J30" s="153">
        <f t="shared" si="2"/>
        <v>0</v>
      </c>
    </row>
    <row r="31" spans="1:10" ht="15" hidden="1">
      <c r="A31" s="119" t="str">
        <f>IF(B31="", "Choose from drop-down --&gt;", _xlfn.XLOOKUP(B31,'Lookup PropFunds CashFlows'!$B$38:$B$57,'Lookup PropFunds CashFlows'!$C$38:$C$57))</f>
        <v>Choose from drop-down --&gt;</v>
      </c>
      <c r="B31" s="120"/>
      <c r="C31" s="121"/>
      <c r="D31" s="121"/>
      <c r="E31" s="121"/>
      <c r="F31" s="121"/>
      <c r="G31" s="121"/>
      <c r="H31" s="121"/>
      <c r="I31" s="121"/>
      <c r="J31" s="153">
        <f t="shared" si="2"/>
        <v>0</v>
      </c>
    </row>
    <row r="32" spans="1:10" ht="15" hidden="1">
      <c r="A32" s="119" t="str">
        <f>IF(B32="", "Choose from drop-down --&gt;", _xlfn.XLOOKUP(B32,'Lookup PropFunds CashFlows'!$B$38:$B$57,'Lookup PropFunds CashFlows'!$C$38:$C$57))</f>
        <v>Choose from drop-down --&gt;</v>
      </c>
      <c r="B32" s="120"/>
      <c r="C32" s="121"/>
      <c r="D32" s="121"/>
      <c r="E32" s="121"/>
      <c r="F32" s="121"/>
      <c r="G32" s="121"/>
      <c r="H32" s="121"/>
      <c r="I32" s="121"/>
      <c r="J32" s="153">
        <f t="shared" si="2"/>
        <v>0</v>
      </c>
    </row>
    <row r="33" spans="1:10" ht="15" hidden="1">
      <c r="A33" s="119" t="str">
        <f>IF(B33="", "Choose from drop-down --&gt;", _xlfn.XLOOKUP(B33,'Lookup PropFunds CashFlows'!$B$38:$B$57,'Lookup PropFunds CashFlows'!$C$38:$C$57))</f>
        <v>Choose from drop-down --&gt;</v>
      </c>
      <c r="B33" s="120"/>
      <c r="C33" s="121"/>
      <c r="D33" s="121"/>
      <c r="E33" s="121"/>
      <c r="F33" s="121"/>
      <c r="G33" s="121"/>
      <c r="H33" s="121"/>
      <c r="I33" s="121"/>
      <c r="J33" s="153">
        <f t="shared" si="2"/>
        <v>0</v>
      </c>
    </row>
    <row r="34" spans="1:10" ht="15" hidden="1">
      <c r="A34" s="119" t="str">
        <f>IF(B34="", "Choose from drop-down --&gt;", _xlfn.XLOOKUP(B34,'Lookup PropFunds CashFlows'!$B$38:$B$57,'Lookup PropFunds CashFlows'!$C$38:$C$57))</f>
        <v>Choose from drop-down --&gt;</v>
      </c>
      <c r="B34" s="120"/>
      <c r="C34" s="121"/>
      <c r="D34" s="121"/>
      <c r="E34" s="121"/>
      <c r="F34" s="121"/>
      <c r="G34" s="121"/>
      <c r="H34" s="121"/>
      <c r="I34" s="121"/>
      <c r="J34" s="153">
        <f t="shared" si="2"/>
        <v>0</v>
      </c>
    </row>
    <row r="35" spans="1:10" ht="15" hidden="1">
      <c r="A35" s="119" t="str">
        <f>IF(B35="", "Choose from drop-down --&gt;", _xlfn.XLOOKUP(B35,'Lookup PropFunds CashFlows'!$B$38:$B$57,'Lookup PropFunds CashFlows'!$C$38:$C$57))</f>
        <v>Choose from drop-down --&gt;</v>
      </c>
      <c r="B35" s="120"/>
      <c r="C35" s="121"/>
      <c r="D35" s="121"/>
      <c r="E35" s="121"/>
      <c r="F35" s="121"/>
      <c r="G35" s="121"/>
      <c r="H35" s="121"/>
      <c r="I35" s="121"/>
      <c r="J35" s="153">
        <f t="shared" si="2"/>
        <v>0</v>
      </c>
    </row>
    <row r="36" spans="1:10" s="108" customFormat="1" ht="15">
      <c r="A36" s="119" t="str">
        <f>IF(B36="", "Choose from drop-down --&gt;", _xlfn.XLOOKUP(B36,'Lookup PropFunds CashFlows'!$B$38:$B$57,'Lookup PropFunds CashFlows'!$C$38:$C$57))</f>
        <v>Choose from drop-down --&gt;</v>
      </c>
      <c r="B36" s="120"/>
      <c r="C36" s="121"/>
      <c r="D36" s="121"/>
      <c r="E36" s="121"/>
      <c r="F36" s="121"/>
      <c r="G36" s="121"/>
      <c r="H36" s="121"/>
      <c r="I36" s="121"/>
      <c r="J36" s="153">
        <f t="shared" si="2"/>
        <v>0</v>
      </c>
    </row>
    <row r="37" spans="1:10" ht="15">
      <c r="A37" s="119" t="str">
        <f>IF(B37="", "Choose from drop-down --&gt;", _xlfn.XLOOKUP(B37,'Lookup PropFunds CashFlows'!$B$38:$B$57,'Lookup PropFunds CashFlows'!$C$38:$C$57))</f>
        <v>Choose from drop-down --&gt;</v>
      </c>
      <c r="B37" s="120"/>
      <c r="C37" s="121"/>
      <c r="D37" s="121"/>
      <c r="E37" s="121"/>
      <c r="F37" s="121"/>
      <c r="G37" s="121"/>
      <c r="H37" s="121"/>
      <c r="I37" s="121"/>
      <c r="J37" s="153">
        <f t="shared" si="2"/>
        <v>0</v>
      </c>
    </row>
    <row r="38" spans="1:10" ht="15">
      <c r="A38" s="119" t="s">
        <v>2495</v>
      </c>
      <c r="B38" s="119" t="s">
        <v>2496</v>
      </c>
      <c r="C38" s="15">
        <f>IF(C7="","",SUM(C26:C37))</f>
        <v>0</v>
      </c>
      <c r="D38" s="122" t="str">
        <f t="shared" ref="D38:I38" si="3">IF(D$7="Type fund name","",SUM(D26:D32))</f>
        <v/>
      </c>
      <c r="E38" s="122" t="str">
        <f t="shared" si="3"/>
        <v/>
      </c>
      <c r="F38" s="122" t="str">
        <f t="shared" si="3"/>
        <v/>
      </c>
      <c r="G38" s="122" t="str">
        <f t="shared" si="3"/>
        <v/>
      </c>
      <c r="H38" s="122" t="str">
        <f t="shared" si="3"/>
        <v/>
      </c>
      <c r="I38" s="122" t="str">
        <f t="shared" si="3"/>
        <v/>
      </c>
      <c r="J38" s="153">
        <f t="shared" si="2"/>
        <v>0</v>
      </c>
    </row>
    <row r="39" spans="1:10" ht="15">
      <c r="A39" s="115"/>
      <c r="B39" s="115"/>
      <c r="C39" s="126"/>
      <c r="D39" s="126"/>
      <c r="E39" s="126"/>
      <c r="F39" s="126"/>
      <c r="G39" s="126"/>
      <c r="H39" s="126"/>
      <c r="I39" s="126"/>
      <c r="J39" s="126"/>
    </row>
    <row r="40" spans="1:10" ht="15">
      <c r="A40" s="115"/>
      <c r="B40" s="154" t="s">
        <v>2503</v>
      </c>
      <c r="C40" s="116"/>
      <c r="D40" s="116"/>
      <c r="E40" s="116"/>
      <c r="F40" s="116"/>
      <c r="G40" s="116"/>
      <c r="H40" s="116"/>
      <c r="I40" s="116"/>
      <c r="J40" s="116"/>
    </row>
    <row r="41" spans="1:10" ht="15">
      <c r="A41" s="119" t="str">
        <f>IF(B41="", "Choose from drop-down --&gt;", _xlfn.XLOOKUP(B41,'Lookup PropFunds CashFlows'!$B$58:$B$72,'Lookup PropFunds CashFlows'!$C$58:$C$72))</f>
        <v>Choose from drop-down --&gt;</v>
      </c>
      <c r="B41" s="120"/>
      <c r="C41" s="121"/>
      <c r="D41" s="121"/>
      <c r="E41" s="121"/>
      <c r="F41" s="121"/>
      <c r="G41" s="121"/>
      <c r="H41" s="121"/>
      <c r="I41" s="121"/>
      <c r="J41" s="153">
        <f>SUM(D41:I41)</f>
        <v>0</v>
      </c>
    </row>
    <row r="42" spans="1:10" ht="16" customHeight="1">
      <c r="A42" s="119" t="str">
        <f>IF(B42="", "Choose from drop-down --&gt;", _xlfn.XLOOKUP(B42,'Lookup PropFunds CashFlows'!$B$58:$B$72,'Lookup PropFunds CashFlows'!$C$58:$C$72))</f>
        <v>Choose from drop-down --&gt;</v>
      </c>
      <c r="B42" s="120"/>
      <c r="C42" s="128"/>
      <c r="D42" s="128"/>
      <c r="E42" s="128"/>
      <c r="F42" s="128"/>
      <c r="G42" s="128"/>
      <c r="H42" s="128"/>
      <c r="I42" s="128"/>
      <c r="J42" s="153">
        <f t="shared" ref="J42:J64" si="4">SUM(D42:I42)</f>
        <v>0</v>
      </c>
    </row>
    <row r="43" spans="1:10" ht="16" customHeight="1">
      <c r="A43" s="119" t="str">
        <f>IF(B43="", "Choose from drop-down --&gt;", _xlfn.XLOOKUP(B43,'Lookup PropFunds CashFlows'!$B$58:$B$72,'Lookup PropFunds CashFlows'!$C$58:$C$72))</f>
        <v>Choose from drop-down --&gt;</v>
      </c>
      <c r="B43" s="120"/>
      <c r="C43" s="121"/>
      <c r="D43" s="121"/>
      <c r="E43" s="121"/>
      <c r="F43" s="121"/>
      <c r="G43" s="121"/>
      <c r="H43" s="121"/>
      <c r="I43" s="121"/>
      <c r="J43" s="153">
        <f t="shared" si="4"/>
        <v>0</v>
      </c>
    </row>
    <row r="44" spans="1:10" ht="16" customHeight="1">
      <c r="A44" s="119" t="str">
        <f>IF(B44="", "Choose from drop-down --&gt;", _xlfn.XLOOKUP(B44,'Lookup PropFunds CashFlows'!$B$58:$B$72,'Lookup PropFunds CashFlows'!$C$58:$C$72))</f>
        <v>Choose from drop-down --&gt;</v>
      </c>
      <c r="B44" s="120"/>
      <c r="C44" s="121"/>
      <c r="D44" s="121"/>
      <c r="E44" s="121"/>
      <c r="F44" s="121"/>
      <c r="G44" s="121"/>
      <c r="H44" s="121"/>
      <c r="I44" s="121"/>
      <c r="J44" s="153">
        <f t="shared" si="4"/>
        <v>0</v>
      </c>
    </row>
    <row r="45" spans="1:10" ht="16" hidden="1" customHeight="1">
      <c r="A45" s="119" t="str">
        <f>IF(B45="", "Choose from drop-down --&gt;", _xlfn.XLOOKUP(B45,'Lookup PropFunds CashFlows'!$B$58:$B$72,'Lookup PropFunds CashFlows'!$C$58:$C$72))</f>
        <v>Choose from drop-down --&gt;</v>
      </c>
      <c r="B45" s="120"/>
      <c r="C45" s="121"/>
      <c r="D45" s="121"/>
      <c r="E45" s="121"/>
      <c r="F45" s="121"/>
      <c r="G45" s="121"/>
      <c r="H45" s="121"/>
      <c r="I45" s="121"/>
      <c r="J45" s="153">
        <f t="shared" si="4"/>
        <v>0</v>
      </c>
    </row>
    <row r="46" spans="1:10" ht="16" hidden="1" customHeight="1">
      <c r="A46" s="119" t="str">
        <f>IF(B46="", "Choose from drop-down --&gt;", _xlfn.XLOOKUP(B46,'Lookup PropFunds CashFlows'!$B$58:$B$72,'Lookup PropFunds CashFlows'!$C$58:$C$72))</f>
        <v>Choose from drop-down --&gt;</v>
      </c>
      <c r="B46" s="120"/>
      <c r="C46" s="121"/>
      <c r="D46" s="121"/>
      <c r="E46" s="121"/>
      <c r="F46" s="121"/>
      <c r="G46" s="121"/>
      <c r="H46" s="121"/>
      <c r="I46" s="121"/>
      <c r="J46" s="153">
        <f t="shared" si="4"/>
        <v>0</v>
      </c>
    </row>
    <row r="47" spans="1:10" ht="15" hidden="1">
      <c r="A47" s="119" t="str">
        <f>IF(B47="", "Choose from drop-down --&gt;", _xlfn.XLOOKUP(B47,'Lookup PropFunds CashFlows'!$B$58:$B$72,'Lookup PropFunds CashFlows'!$C$58:$C$72))</f>
        <v>Choose from drop-down --&gt;</v>
      </c>
      <c r="B47" s="120"/>
      <c r="C47" s="121"/>
      <c r="D47" s="121"/>
      <c r="E47" s="121"/>
      <c r="F47" s="121"/>
      <c r="G47" s="121"/>
      <c r="H47" s="121"/>
      <c r="I47" s="121"/>
      <c r="J47" s="153">
        <f t="shared" si="4"/>
        <v>0</v>
      </c>
    </row>
    <row r="48" spans="1:10" ht="15" hidden="1">
      <c r="A48" s="119" t="str">
        <f>IF(B48="", "Choose from drop-down --&gt;", _xlfn.XLOOKUP(B48,'Lookup PropFunds CashFlows'!$B$58:$B$72,'Lookup PropFunds CashFlows'!$C$58:$C$72))</f>
        <v>Choose from drop-down --&gt;</v>
      </c>
      <c r="B48" s="120"/>
      <c r="C48" s="121"/>
      <c r="D48" s="121"/>
      <c r="E48" s="121"/>
      <c r="F48" s="121"/>
      <c r="G48" s="121"/>
      <c r="H48" s="121"/>
      <c r="I48" s="121"/>
      <c r="J48" s="153">
        <f t="shared" si="4"/>
        <v>0</v>
      </c>
    </row>
    <row r="49" spans="1:10" ht="15" hidden="1">
      <c r="A49" s="119" t="str">
        <f>IF(B49="", "Choose from drop-down --&gt;", _xlfn.XLOOKUP(B49,'Lookup PropFunds CashFlows'!$B$58:$B$72,'Lookup PropFunds CashFlows'!$C$58:$C$72))</f>
        <v>Choose from drop-down --&gt;</v>
      </c>
      <c r="B49" s="120"/>
      <c r="C49" s="121"/>
      <c r="D49" s="121"/>
      <c r="E49" s="121"/>
      <c r="F49" s="121"/>
      <c r="G49" s="121"/>
      <c r="H49" s="121"/>
      <c r="I49" s="121"/>
      <c r="J49" s="153">
        <f t="shared" si="4"/>
        <v>0</v>
      </c>
    </row>
    <row r="50" spans="1:10" ht="15">
      <c r="A50" s="119" t="str">
        <f>IF(B50="", "Choose from drop-down --&gt;", _xlfn.XLOOKUP(B50,'Lookup PropFunds CashFlows'!$B$58:$B$72,'Lookup PropFunds CashFlows'!$C$58:$C$72))</f>
        <v>Choose from drop-down --&gt;</v>
      </c>
      <c r="B50" s="120"/>
      <c r="C50" s="121"/>
      <c r="D50" s="121"/>
      <c r="E50" s="121"/>
      <c r="F50" s="121"/>
      <c r="G50" s="121"/>
      <c r="H50" s="121"/>
      <c r="I50" s="121"/>
      <c r="J50" s="153">
        <f t="shared" si="4"/>
        <v>0</v>
      </c>
    </row>
    <row r="51" spans="1:10" ht="15">
      <c r="A51" s="119" t="str">
        <f>IF(B51="", "Choose from drop-down --&gt;", _xlfn.XLOOKUP(B51,'Lookup PropFunds CashFlows'!$B$58:$B$72,'Lookup PropFunds CashFlows'!$C$58:$C$72))</f>
        <v>Choose from drop-down --&gt;</v>
      </c>
      <c r="B51" s="120"/>
      <c r="C51" s="121"/>
      <c r="D51" s="121"/>
      <c r="E51" s="121"/>
      <c r="F51" s="121"/>
      <c r="G51" s="121"/>
      <c r="H51" s="121"/>
      <c r="I51" s="121"/>
      <c r="J51" s="153">
        <f t="shared" si="4"/>
        <v>0</v>
      </c>
    </row>
    <row r="52" spans="1:10" ht="15">
      <c r="A52" s="119" t="s">
        <v>2497</v>
      </c>
      <c r="B52" s="119" t="s">
        <v>2498</v>
      </c>
      <c r="C52" s="15">
        <f>IF(C7="","",SUM(C41:C51))</f>
        <v>0</v>
      </c>
      <c r="D52" s="122" t="str">
        <f t="shared" ref="D52:I52" si="5">IF(D$7="Type fund name","",SUM(D41:D51))</f>
        <v/>
      </c>
      <c r="E52" s="122" t="str">
        <f t="shared" si="5"/>
        <v/>
      </c>
      <c r="F52" s="122" t="str">
        <f t="shared" si="5"/>
        <v/>
      </c>
      <c r="G52" s="122" t="str">
        <f t="shared" si="5"/>
        <v/>
      </c>
      <c r="H52" s="122" t="str">
        <f t="shared" si="5"/>
        <v/>
      </c>
      <c r="I52" s="122" t="str">
        <f t="shared" si="5"/>
        <v/>
      </c>
      <c r="J52" s="153">
        <f t="shared" si="4"/>
        <v>0</v>
      </c>
    </row>
    <row r="53" spans="1:10" ht="15">
      <c r="A53" s="115"/>
      <c r="B53" s="115"/>
      <c r="C53" s="127"/>
      <c r="D53" s="127"/>
      <c r="E53" s="127"/>
      <c r="F53" s="127"/>
      <c r="G53" s="127"/>
      <c r="H53" s="127"/>
      <c r="I53" s="127"/>
      <c r="J53" s="155"/>
    </row>
    <row r="54" spans="1:10" ht="15">
      <c r="A54" s="115"/>
      <c r="B54" s="154" t="s">
        <v>2504</v>
      </c>
      <c r="C54" s="116"/>
      <c r="D54" s="116"/>
      <c r="E54" s="116"/>
      <c r="F54" s="116"/>
      <c r="G54" s="116"/>
      <c r="H54" s="116"/>
      <c r="I54" s="116"/>
      <c r="J54" s="116"/>
    </row>
    <row r="55" spans="1:10" ht="15">
      <c r="A55" s="119" t="str">
        <f>IF(B55="", "Choose from drop-down --&gt;", _xlfn.XLOOKUP(B55,'Lookup PropFunds CashFlows'!$B$73:$B$78,'Lookup PropFunds CashFlows'!$C$73:$C$78))</f>
        <v>Choose from drop-down --&gt;</v>
      </c>
      <c r="B55" s="120"/>
      <c r="C55" s="121"/>
      <c r="D55" s="121"/>
      <c r="E55" s="121"/>
      <c r="F55" s="121"/>
      <c r="G55" s="121"/>
      <c r="H55" s="121"/>
      <c r="I55" s="121"/>
      <c r="J55" s="153">
        <f t="shared" si="4"/>
        <v>0</v>
      </c>
    </row>
    <row r="56" spans="1:10" ht="15">
      <c r="A56" s="119" t="str">
        <f>IF(B56="", "Choose from drop-down --&gt;", _xlfn.XLOOKUP(B56,'Lookup PropFunds CashFlows'!$B$73:$B$78,'Lookup PropFunds CashFlows'!$C$73:$C$78))</f>
        <v>Choose from drop-down --&gt;</v>
      </c>
      <c r="B56" s="120"/>
      <c r="C56" s="121"/>
      <c r="D56" s="121"/>
      <c r="E56" s="121"/>
      <c r="F56" s="121"/>
      <c r="G56" s="121"/>
      <c r="H56" s="121"/>
      <c r="I56" s="121"/>
      <c r="J56" s="153">
        <f t="shared" si="4"/>
        <v>0</v>
      </c>
    </row>
    <row r="57" spans="1:10" ht="15" hidden="1">
      <c r="A57" s="119" t="str">
        <f>IF(B57="", "Choose from drop-down --&gt;", _xlfn.XLOOKUP(B57,'Lookup PropFunds CashFlows'!$B$73:$B$78,'Lookup PropFunds CashFlows'!$C$73:$C$78))</f>
        <v>Choose from drop-down --&gt;</v>
      </c>
      <c r="B57" s="120"/>
      <c r="C57" s="121"/>
      <c r="D57" s="121"/>
      <c r="E57" s="121"/>
      <c r="F57" s="121"/>
      <c r="G57" s="121"/>
      <c r="H57" s="121"/>
      <c r="I57" s="121"/>
      <c r="J57" s="153">
        <f t="shared" si="4"/>
        <v>0</v>
      </c>
    </row>
    <row r="58" spans="1:10" ht="15" hidden="1">
      <c r="A58" s="119" t="str">
        <f>IF(B58="", "Choose from drop-down --&gt;", _xlfn.XLOOKUP(B58,'Lookup PropFunds CashFlows'!$B$73:$B$78,'Lookup PropFunds CashFlows'!$C$73:$C$78))</f>
        <v>Choose from drop-down --&gt;</v>
      </c>
      <c r="B58" s="120"/>
      <c r="C58" s="121"/>
      <c r="D58" s="121"/>
      <c r="E58" s="121"/>
      <c r="F58" s="121"/>
      <c r="G58" s="121"/>
      <c r="H58" s="121"/>
      <c r="I58" s="121"/>
      <c r="J58" s="153">
        <f t="shared" si="4"/>
        <v>0</v>
      </c>
    </row>
    <row r="59" spans="1:10" ht="15" hidden="1">
      <c r="A59" s="119" t="str">
        <f>IF(B59="", "Choose from drop-down --&gt;", _xlfn.XLOOKUP(B59,'Lookup PropFunds CashFlows'!$B$73:$B$78,'Lookup PropFunds CashFlows'!$C$73:$C$78))</f>
        <v>Choose from drop-down --&gt;</v>
      </c>
      <c r="B59" s="120"/>
      <c r="C59" s="121"/>
      <c r="D59" s="121"/>
      <c r="E59" s="121"/>
      <c r="F59" s="121"/>
      <c r="G59" s="121"/>
      <c r="H59" s="121"/>
      <c r="I59" s="121"/>
      <c r="J59" s="153">
        <f t="shared" si="4"/>
        <v>0</v>
      </c>
    </row>
    <row r="60" spans="1:10" ht="15" hidden="1">
      <c r="A60" s="119" t="str">
        <f>IF(B60="", "Choose from drop-down --&gt;", _xlfn.XLOOKUP(B60,'Lookup PropFunds CashFlows'!$B$73:$B$78,'Lookup PropFunds CashFlows'!$C$73:$C$78))</f>
        <v>Choose from drop-down --&gt;</v>
      </c>
      <c r="B60" s="120"/>
      <c r="C60" s="121"/>
      <c r="D60" s="121"/>
      <c r="E60" s="121"/>
      <c r="F60" s="121"/>
      <c r="G60" s="121"/>
      <c r="H60" s="121"/>
      <c r="I60" s="121"/>
      <c r="J60" s="153">
        <f t="shared" si="4"/>
        <v>0</v>
      </c>
    </row>
    <row r="61" spans="1:10" ht="15" hidden="1">
      <c r="A61" s="119" t="str">
        <f>IF(B61="", "Choose from drop-down --&gt;", _xlfn.XLOOKUP(B61,'Lookup PropFunds CashFlows'!$B$73:$B$78,'Lookup PropFunds CashFlows'!$C$73:$C$78))</f>
        <v>Choose from drop-down --&gt;</v>
      </c>
      <c r="B61" s="120"/>
      <c r="C61" s="121"/>
      <c r="D61" s="121"/>
      <c r="E61" s="121"/>
      <c r="F61" s="121"/>
      <c r="G61" s="121"/>
      <c r="H61" s="121"/>
      <c r="I61" s="121"/>
      <c r="J61" s="153">
        <f t="shared" si="4"/>
        <v>0</v>
      </c>
    </row>
    <row r="62" spans="1:10" ht="15">
      <c r="A62" s="119" t="str">
        <f>IF(B62="", "Choose from drop-down --&gt;", _xlfn.XLOOKUP(B62,'Lookup PropFunds CashFlows'!$B$73:$B$78,'Lookup PropFunds CashFlows'!$C$73:$C$78))</f>
        <v>Choose from drop-down --&gt;</v>
      </c>
      <c r="B62" s="120"/>
      <c r="C62" s="121"/>
      <c r="D62" s="121"/>
      <c r="E62" s="121"/>
      <c r="F62" s="121"/>
      <c r="G62" s="121"/>
      <c r="H62" s="121"/>
      <c r="I62" s="121"/>
      <c r="J62" s="153">
        <f t="shared" si="4"/>
        <v>0</v>
      </c>
    </row>
    <row r="63" spans="1:10" ht="15">
      <c r="A63" s="119" t="str">
        <f>IF(B63="", "Choose from drop-down --&gt;", _xlfn.XLOOKUP(B63,'Lookup PropFunds CashFlows'!$B$73:$B$78,'Lookup PropFunds CashFlows'!$C$73:$C$78))</f>
        <v>Choose from drop-down --&gt;</v>
      </c>
      <c r="B63" s="120"/>
      <c r="C63" s="121"/>
      <c r="D63" s="121"/>
      <c r="E63" s="121"/>
      <c r="F63" s="121"/>
      <c r="G63" s="121"/>
      <c r="H63" s="121"/>
      <c r="I63" s="121"/>
      <c r="J63" s="153">
        <f t="shared" si="4"/>
        <v>0</v>
      </c>
    </row>
    <row r="64" spans="1:10" ht="15">
      <c r="A64" s="119" t="s">
        <v>2499</v>
      </c>
      <c r="B64" s="119" t="s">
        <v>2500</v>
      </c>
      <c r="C64" s="122">
        <f>IF(C7="","",SUM(C55:C63))</f>
        <v>0</v>
      </c>
      <c r="D64" s="122" t="str">
        <f t="shared" ref="D64:I64" si="6">IF(D$7="Type fund name","",SUM(D55:D63))</f>
        <v/>
      </c>
      <c r="E64" s="122" t="str">
        <f t="shared" si="6"/>
        <v/>
      </c>
      <c r="F64" s="122" t="str">
        <f t="shared" si="6"/>
        <v/>
      </c>
      <c r="G64" s="122" t="str">
        <f t="shared" si="6"/>
        <v/>
      </c>
      <c r="H64" s="122" t="str">
        <f t="shared" si="6"/>
        <v/>
      </c>
      <c r="I64" s="122" t="str">
        <f t="shared" si="6"/>
        <v/>
      </c>
      <c r="J64" s="153">
        <f t="shared" si="4"/>
        <v>0</v>
      </c>
    </row>
    <row r="65" spans="1:10" ht="15">
      <c r="A65" s="158" t="s">
        <v>2506</v>
      </c>
      <c r="B65" s="159" t="s">
        <v>2505</v>
      </c>
      <c r="C65" s="160">
        <f>C23+C38+C52+C64</f>
        <v>0</v>
      </c>
      <c r="D65" s="124" t="str">
        <f t="shared" ref="D65:J65" si="7">IF(D7="Type fund name","",D23+D38+D52+D64)</f>
        <v/>
      </c>
      <c r="E65" s="124" t="str">
        <f t="shared" si="7"/>
        <v/>
      </c>
      <c r="F65" s="124" t="str">
        <f t="shared" si="7"/>
        <v/>
      </c>
      <c r="G65" s="124" t="str">
        <f t="shared" si="7"/>
        <v/>
      </c>
      <c r="H65" s="124" t="str">
        <f t="shared" si="7"/>
        <v/>
      </c>
      <c r="I65" s="124" t="str">
        <f t="shared" si="7"/>
        <v/>
      </c>
      <c r="J65" s="124">
        <f t="shared" si="7"/>
        <v>0</v>
      </c>
    </row>
    <row r="66" spans="1:10" ht="15">
      <c r="A66" s="161"/>
      <c r="B66" s="162"/>
      <c r="C66" s="163"/>
      <c r="D66" s="163"/>
      <c r="E66" s="163"/>
      <c r="F66" s="163"/>
      <c r="G66" s="163"/>
      <c r="H66" s="163"/>
      <c r="I66" s="163"/>
      <c r="J66" s="164"/>
    </row>
    <row r="67" spans="1:10" ht="15">
      <c r="A67" s="161"/>
      <c r="B67" s="165" t="s">
        <v>2507</v>
      </c>
      <c r="C67" s="166"/>
      <c r="D67" s="166"/>
      <c r="E67" s="166"/>
      <c r="F67" s="166"/>
      <c r="G67" s="166"/>
      <c r="H67" s="166"/>
      <c r="I67" s="166"/>
      <c r="J67" s="167"/>
    </row>
    <row r="68" spans="1:10" ht="14" customHeight="1">
      <c r="A68" s="173" t="s">
        <v>2508</v>
      </c>
      <c r="B68" s="168" t="s">
        <v>2509</v>
      </c>
      <c r="C68" s="169"/>
      <c r="D68" s="169"/>
      <c r="E68" s="169"/>
      <c r="F68" s="169"/>
      <c r="G68" s="169"/>
      <c r="H68" s="169"/>
      <c r="I68" s="169"/>
      <c r="J68" s="153">
        <f t="shared" ref="J68" si="8">SUM(D68:I68)</f>
        <v>0</v>
      </c>
    </row>
    <row r="69" spans="1:10" ht="15">
      <c r="A69" s="170" t="s">
        <v>50</v>
      </c>
      <c r="B69" s="171" t="s">
        <v>2510</v>
      </c>
      <c r="C69" s="172">
        <f>C65+C68</f>
        <v>0</v>
      </c>
      <c r="D69" s="124" t="str">
        <f t="shared" ref="D69:I69" si="9">IF(D7="Type fund name","",D65+D68)</f>
        <v/>
      </c>
      <c r="E69" s="124" t="str">
        <f t="shared" si="9"/>
        <v/>
      </c>
      <c r="F69" s="124" t="str">
        <f t="shared" si="9"/>
        <v/>
      </c>
      <c r="G69" s="124" t="str">
        <f t="shared" si="9"/>
        <v/>
      </c>
      <c r="H69" s="124" t="str">
        <f t="shared" si="9"/>
        <v/>
      </c>
      <c r="I69" s="124" t="str">
        <f t="shared" si="9"/>
        <v/>
      </c>
      <c r="J69" s="124">
        <f>J65+J68</f>
        <v>0</v>
      </c>
    </row>
    <row r="70" spans="1:10" ht="15">
      <c r="A70" s="115"/>
      <c r="B70" s="141"/>
      <c r="C70" s="141"/>
      <c r="D70" s="141"/>
      <c r="E70" s="141"/>
      <c r="F70" s="141"/>
      <c r="G70" s="141"/>
      <c r="H70" s="141"/>
      <c r="I70" s="141"/>
      <c r="J70" s="141"/>
    </row>
    <row r="71" spans="1:10" ht="15">
      <c r="A71" s="115"/>
      <c r="B71" s="174"/>
      <c r="C71" s="175"/>
      <c r="D71" s="175"/>
      <c r="E71" s="175"/>
      <c r="F71" s="175"/>
      <c r="G71" s="175"/>
      <c r="H71" s="175"/>
      <c r="I71" s="175"/>
      <c r="J71" s="155"/>
    </row>
    <row r="72" spans="1:10" ht="15" hidden="1">
      <c r="A72" s="115"/>
      <c r="B72" s="174"/>
      <c r="C72" s="175"/>
      <c r="D72" s="175"/>
      <c r="E72" s="175"/>
      <c r="F72" s="175"/>
      <c r="G72" s="175"/>
      <c r="H72" s="175"/>
      <c r="I72" s="175"/>
      <c r="J72" s="155"/>
    </row>
    <row r="73" spans="1:10" ht="15" hidden="1">
      <c r="A73" s="115"/>
      <c r="B73" s="174"/>
      <c r="C73" s="175"/>
      <c r="D73" s="175"/>
      <c r="E73" s="175"/>
      <c r="F73" s="175"/>
      <c r="G73" s="175"/>
      <c r="H73" s="175"/>
      <c r="I73" s="175"/>
      <c r="J73" s="155"/>
    </row>
    <row r="74" spans="1:10" ht="15" hidden="1">
      <c r="A74" s="115"/>
      <c r="B74" s="174"/>
      <c r="C74" s="175"/>
      <c r="D74" s="175"/>
      <c r="E74" s="175"/>
      <c r="F74" s="175"/>
      <c r="G74" s="175"/>
      <c r="H74" s="175"/>
      <c r="I74" s="175"/>
      <c r="J74" s="155"/>
    </row>
    <row r="75" spans="1:10" ht="15" hidden="1">
      <c r="A75" s="115"/>
      <c r="B75" s="174"/>
      <c r="C75" s="175"/>
      <c r="D75" s="175"/>
      <c r="E75" s="175"/>
      <c r="F75" s="175"/>
      <c r="G75" s="175"/>
      <c r="H75" s="175"/>
      <c r="I75" s="175"/>
      <c r="J75" s="155"/>
    </row>
    <row r="76" spans="1:10" ht="15" hidden="1">
      <c r="A76" s="115"/>
      <c r="B76" s="174"/>
      <c r="C76" s="175"/>
      <c r="D76" s="175"/>
      <c r="E76" s="175"/>
      <c r="F76" s="175"/>
      <c r="G76" s="175"/>
      <c r="H76" s="175"/>
      <c r="I76" s="175"/>
      <c r="J76" s="155"/>
    </row>
    <row r="77" spans="1:10" ht="15">
      <c r="A77" s="115"/>
      <c r="B77" s="174"/>
      <c r="C77" s="175"/>
      <c r="D77" s="175"/>
      <c r="E77" s="175"/>
      <c r="F77" s="175"/>
      <c r="G77" s="175"/>
      <c r="H77" s="175"/>
      <c r="I77" s="175"/>
      <c r="J77" s="155"/>
    </row>
    <row r="78" spans="1:10" ht="15">
      <c r="A78" s="115"/>
      <c r="B78" s="174"/>
      <c r="C78" s="175"/>
      <c r="D78" s="175"/>
      <c r="E78" s="175"/>
      <c r="F78" s="175"/>
      <c r="G78" s="175"/>
      <c r="H78" s="175"/>
      <c r="I78" s="175"/>
      <c r="J78" s="155"/>
    </row>
    <row r="79" spans="1:10" ht="16">
      <c r="C79" s="132"/>
      <c r="D79" s="132"/>
      <c r="E79" s="132"/>
      <c r="F79" s="132"/>
      <c r="G79" s="132"/>
      <c r="H79" s="132"/>
      <c r="I79" s="132"/>
      <c r="J79" s="139"/>
    </row>
  </sheetData>
  <sheetProtection formatRows="0" insertRows="0" deleteRows="0"/>
  <conditionalFormatting sqref="C23">
    <cfRule type="expression" dxfId="20" priority="18" stopIfTrue="1">
      <formula>C$7=""</formula>
    </cfRule>
  </conditionalFormatting>
  <conditionalFormatting sqref="C24 E24:I24 C53 E53:I53">
    <cfRule type="expression" dxfId="19" priority="68" stopIfTrue="1">
      <formula>#REF!=""</formula>
    </cfRule>
  </conditionalFormatting>
  <conditionalFormatting sqref="C38">
    <cfRule type="expression" dxfId="18" priority="17" stopIfTrue="1">
      <formula>C$7=""</formula>
    </cfRule>
  </conditionalFormatting>
  <conditionalFormatting sqref="C52:I52">
    <cfRule type="expression" dxfId="17" priority="15" stopIfTrue="1">
      <formula>C$7=""</formula>
    </cfRule>
  </conditionalFormatting>
  <conditionalFormatting sqref="C64:I64">
    <cfRule type="expression" dxfId="16" priority="13" stopIfTrue="1">
      <formula>C$7=""</formula>
    </cfRule>
  </conditionalFormatting>
  <conditionalFormatting sqref="D24 D53">
    <cfRule type="expression" dxfId="15" priority="24" stopIfTrue="1">
      <formula>#REF!=""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cellIs" dxfId="13" priority="5" stopIfTrue="1" operator="equal">
      <formula>#REF!</formula>
    </cfRule>
    <cfRule type="expression" dxfId="12" priority="3" stopIfTrue="1">
      <formula>D$7=""</formula>
    </cfRule>
    <cfRule type="expression" dxfId="11" priority="7" stopIfTrue="1">
      <formula>#REF!=""</formula>
    </cfRule>
    <cfRule type="cellIs" dxfId="10" priority="4" stopIfTrue="1" operator="equal">
      <formula>0</formula>
    </cfRule>
    <cfRule type="cellIs" dxfId="9" priority="6" operator="notEqual">
      <formula>#REF!</formula>
    </cfRule>
  </conditionalFormatting>
  <conditionalFormatting sqref="D69:J69">
    <cfRule type="expression" dxfId="8" priority="8" stopIfTrue="1">
      <formula>D$7=""</formula>
    </cfRule>
    <cfRule type="cellIs" dxfId="7" priority="11" operator="notEqual">
      <formula>#REF!</formula>
    </cfRule>
    <cfRule type="cellIs" dxfId="6" priority="9" stopIfTrue="1" operator="equal">
      <formula>0</formula>
    </cfRule>
    <cfRule type="cellIs" dxfId="5" priority="10" stopIfTrue="1" operator="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