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sarrahahmed/Desktop/CLOSUP/process-xbrl/app/static/input_files/"/>
    </mc:Choice>
  </mc:AlternateContent>
  <xr:revisionPtr revIDLastSave="0" documentId="13_ncr:1_{CB4EB1D5-2CFE-5745-8763-EB70F93AE294}" xr6:coauthVersionLast="47" xr6:coauthVersionMax="47" xr10:uidLastSave="{00000000-0000-0000-0000-000000000000}"/>
  <bookViews>
    <workbookView xWindow="0" yWindow="740" windowWidth="29400" windowHeight="17260" tabRatio="834" firstSheet="10" activeTab="13" xr2:uid="{00000000-000D-0000-FFFF-FFFF00000000}"/>
  </bookViews>
  <sheets>
    <sheet name="Lookup Net Position" sheetId="8" r:id="rId1"/>
    <sheet name="Lookup GovFund Balance" sheetId="33" r:id="rId2"/>
    <sheet name="Lookup GovWide Stmt Activities" sheetId="20" r:id="rId3"/>
    <sheet name="Lookup PropFunds" sheetId="23" r:id="rId4"/>
    <sheet name="Lookup PropFunds CashFlows" sheetId="26" r:id="rId5"/>
    <sheet name="Lookup GovFund Stmt Rev Exp Ch" sheetId="31" r:id="rId6"/>
    <sheet name="Master Info" sheetId="13" r:id="rId7"/>
    <sheet name="Statement of Net Position" sheetId="9" r:id="rId8"/>
    <sheet name="Statement of Activities" sheetId="19" r:id="rId9"/>
    <sheet name="GovFund Balance Sheet" sheetId="29" r:id="rId10"/>
    <sheet name="Reconciliation Balance Sheet" sheetId="28" r:id="rId11"/>
    <sheet name="GovFund Stmt of Rev Exp and Chg" sheetId="15" r:id="rId12"/>
    <sheet name="Reconciliation of Rev Exp" sheetId="30" r:id="rId13"/>
    <sheet name="Prop Funds - Net Position" sheetId="22" r:id="rId14"/>
    <sheet name="PropFund Stmt of Rev Exp and Ch" sheetId="24" r:id="rId15"/>
    <sheet name="Prop Fund Cash Flows" sheetId="27" r:id="rId16"/>
  </sheets>
  <definedNames>
    <definedName name="_xlnm._FilterDatabase" localSheetId="11" hidden="1">'GovFund Stmt of Rev Exp and Chg'!#REF!</definedName>
    <definedName name="_xlnm._FilterDatabase" localSheetId="1" hidden="1">'Lookup GovFund Balance'!$A$1:$B$203</definedName>
    <definedName name="_xlnm._FilterDatabase" localSheetId="0" hidden="1">'Lookup Net Position'!$A$1:$C$420</definedName>
    <definedName name="_xlnm._FilterDatabase" localSheetId="15" hidden="1">'Prop Fund Cash Flows'!$B$26:$B$37</definedName>
    <definedName name="_xlnm._FilterDatabase" localSheetId="13" hidden="1">'Prop Funds - Net Position'!$B$26:$B$37</definedName>
    <definedName name="_xlnm._FilterDatabase" localSheetId="14" hidden="1">'PropFund Stmt of Rev Exp and Ch'!$B$26:$B$37</definedName>
    <definedName name="_xlnm._FilterDatabase" localSheetId="8" hidden="1">'Statement of Activities'!$B$25:$B$36</definedName>
    <definedName name="_xlnm._FilterDatabase" localSheetId="7" hidden="1">'Statement of Net Position'!$B$25:$B$36</definedName>
    <definedName name="capital_contributions">'Lookup PropFunds'!$E$280:$E$287</definedName>
    <definedName name="cash_flows_capital">'Lookup PropFunds CashFlows'!$B$56:$B$69</definedName>
    <definedName name="cash_flows_investing">'Lookup PropFunds CashFlows'!$B$70:$B$74</definedName>
    <definedName name="cash_flows_noncapital_financing_activities">'Lookup PropFunds CashFlows'!$B$37:$B$55</definedName>
    <definedName name="cash_flows_op_activities">'Lookup PropFunds CashFlows'!$B$2:$B$36</definedName>
    <definedName name="current_assets" localSheetId="1">'Lookup GovFund Balance'!$B$2:$B$19</definedName>
    <definedName name="current_assets">'Lookup Net Position'!$B$2:$B$149</definedName>
    <definedName name="current_liabilities" localSheetId="1">'Lookup GovFund Balance'!$B$20:$B$133</definedName>
    <definedName name="current_liabilities">'Lookup Net Position'!$B$150:$B$263</definedName>
    <definedName name="deferred_inflows" localSheetId="1">'Lookup GovFund Balance'!$B$134:$B$156</definedName>
    <definedName name="deferred_inflows">'Lookup Net Position'!$B$264:$B$286</definedName>
    <definedName name="deferred_outflows" localSheetId="1">'Lookup GovFund Balance'!$B$157:$B$164</definedName>
    <definedName name="deferred_outflows">'Lookup Net Position'!$B$287:$B$303</definedName>
    <definedName name="fund_balance" localSheetId="1">'Lookup GovFund Balance'!#REF!</definedName>
    <definedName name="fund_balance">'Lookup Net Position'!$B$501:$B$514</definedName>
    <definedName name="general_revenues">'Lookup GovWide Stmt Activities'!$B$112:$B$202</definedName>
    <definedName name="mod_accrual_assets" localSheetId="1">'Lookup GovFund Balance'!#REF!</definedName>
    <definedName name="mod_accrual_assets">'Lookup Net Position'!#REF!</definedName>
    <definedName name="mod_accrual_deferred_inflows" localSheetId="1">'Lookup GovFund Balance'!#REF!</definedName>
    <definedName name="mod_accrual_deferred_inflows">'Lookup Net Position'!#REF!</definedName>
    <definedName name="mod_accrual_liabilities" localSheetId="1">'Lookup GovFund Balance'!#REF!</definedName>
    <definedName name="mod_accrual_liabilities">'Lookup Net Position'!#REF!</definedName>
    <definedName name="net_position" localSheetId="1">'Lookup GovFund Balance'!$B$165:$B$173</definedName>
    <definedName name="net_position">'Lookup Net Position'!$B$304:$B$323</definedName>
    <definedName name="noncurrent_assets" localSheetId="1">'Lookup GovFund Balance'!$B$174:$B$189</definedName>
    <definedName name="noncurrent_assets">'Lookup Net Position'!$B$324:$B$374</definedName>
    <definedName name="noncurrent_liabilities" localSheetId="1">'Lookup GovFund Balance'!$B$190:$B$203</definedName>
    <definedName name="noncurrent_liabilities">'Lookup Net Position'!$B$375:$B$420</definedName>
    <definedName name="nonoperating_revenues">'Lookup PropFunds'!$E$160:$E$279</definedName>
    <definedName name="operating_expenses">'Lookup PropFunds'!$E$84:$E$159</definedName>
    <definedName name="operating_revenues">'Lookup PropFunds'!$E$26:$E$83</definedName>
    <definedName name="other_financing_sources">'Lookup PropFunds'!$E$288:$E$293</definedName>
    <definedName name="program_revenues">'Lookup GovWide Stmt Activities'!$B$2:$B$111</definedName>
    <definedName name="transfers">'Lookup GovWide Stmt Activities'!$B$203:$B$216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 i="22" l="1"/>
  <c r="A88" i="22"/>
  <c r="A89" i="22"/>
  <c r="A90" i="22"/>
  <c r="A91" i="22"/>
  <c r="A86" i="22"/>
  <c r="A80" i="9"/>
  <c r="C50" i="9"/>
  <c r="A43" i="22"/>
  <c r="A44" i="22"/>
  <c r="A45" i="22"/>
  <c r="A46" i="22"/>
  <c r="A47" i="22"/>
  <c r="A42" i="22"/>
  <c r="A41" i="9"/>
  <c r="I97" i="22"/>
  <c r="H97" i="22"/>
  <c r="G97" i="22"/>
  <c r="F97" i="22"/>
  <c r="E97" i="22"/>
  <c r="D97" i="22"/>
  <c r="C97" i="22"/>
  <c r="A96" i="22"/>
  <c r="A95" i="22"/>
  <c r="A94" i="22"/>
  <c r="A93" i="22"/>
  <c r="A92" i="22"/>
  <c r="A100" i="22"/>
  <c r="A101" i="22"/>
  <c r="A102" i="22"/>
  <c r="A103" i="22"/>
  <c r="A104" i="22"/>
  <c r="A105" i="22"/>
  <c r="A106" i="22"/>
  <c r="A107" i="22"/>
  <c r="A108" i="22"/>
  <c r="C109" i="22"/>
  <c r="D109" i="22"/>
  <c r="E109" i="22"/>
  <c r="F109" i="22"/>
  <c r="G109" i="22"/>
  <c r="H109" i="22"/>
  <c r="I109" i="22"/>
  <c r="I53" i="22"/>
  <c r="H53" i="22"/>
  <c r="G53" i="22"/>
  <c r="F53" i="22"/>
  <c r="E53" i="22"/>
  <c r="D53" i="22"/>
  <c r="C53" i="22"/>
  <c r="A52" i="22"/>
  <c r="A51" i="22"/>
  <c r="A50" i="22"/>
  <c r="A49" i="22"/>
  <c r="A48" i="22"/>
  <c r="A92" i="9"/>
  <c r="A81" i="9"/>
  <c r="A68" i="9"/>
  <c r="A56" i="9"/>
  <c r="A9" i="9"/>
  <c r="A67" i="29"/>
  <c r="A66" i="29"/>
  <c r="A64" i="29"/>
  <c r="A63" i="29"/>
  <c r="A61" i="29"/>
  <c r="A60" i="29"/>
  <c r="A44" i="29"/>
  <c r="A56" i="27" l="1"/>
  <c r="A57" i="27"/>
  <c r="A58" i="27"/>
  <c r="A59" i="27"/>
  <c r="A60" i="27"/>
  <c r="A61" i="27"/>
  <c r="A62" i="27"/>
  <c r="A63" i="27"/>
  <c r="A55" i="27"/>
  <c r="A42" i="27"/>
  <c r="A43" i="27"/>
  <c r="A44" i="27"/>
  <c r="A45" i="27"/>
  <c r="A46" i="27"/>
  <c r="A47" i="27"/>
  <c r="A48" i="27"/>
  <c r="A49" i="27"/>
  <c r="A50" i="27"/>
  <c r="A51" i="27"/>
  <c r="A41" i="27"/>
  <c r="A27" i="27"/>
  <c r="A28" i="27"/>
  <c r="A29" i="27"/>
  <c r="A30" i="27"/>
  <c r="A31" i="27"/>
  <c r="A32" i="27"/>
  <c r="A33" i="27"/>
  <c r="A34" i="27"/>
  <c r="A35" i="27"/>
  <c r="A36" i="27"/>
  <c r="A37" i="27"/>
  <c r="A26" i="27"/>
  <c r="A10" i="27"/>
  <c r="A11" i="27"/>
  <c r="A12" i="27"/>
  <c r="A13" i="27"/>
  <c r="A14" i="27"/>
  <c r="A15" i="27"/>
  <c r="A16" i="27"/>
  <c r="A17" i="27"/>
  <c r="A18" i="27"/>
  <c r="A19" i="27"/>
  <c r="A20" i="27"/>
  <c r="A21" i="27"/>
  <c r="A22" i="27"/>
  <c r="A9" i="27"/>
  <c r="A57" i="24"/>
  <c r="A58" i="24"/>
  <c r="A59" i="24"/>
  <c r="A60" i="24"/>
  <c r="A61" i="24"/>
  <c r="A62" i="24"/>
  <c r="A63" i="24"/>
  <c r="A64" i="24"/>
  <c r="A56" i="24"/>
  <c r="A42" i="24"/>
  <c r="A43" i="24"/>
  <c r="A44" i="24"/>
  <c r="A45" i="24"/>
  <c r="A46" i="24"/>
  <c r="A47" i="24"/>
  <c r="A48" i="24"/>
  <c r="A49" i="24"/>
  <c r="A50" i="24"/>
  <c r="A51" i="24"/>
  <c r="A41" i="24"/>
  <c r="A27" i="24"/>
  <c r="A28" i="24"/>
  <c r="A29" i="24"/>
  <c r="A30" i="24"/>
  <c r="A31" i="24"/>
  <c r="A32" i="24"/>
  <c r="A33" i="24"/>
  <c r="A34" i="24"/>
  <c r="A35" i="24"/>
  <c r="A36" i="24"/>
  <c r="A37" i="24"/>
  <c r="A26" i="24"/>
  <c r="A10" i="24"/>
  <c r="A11" i="24"/>
  <c r="A12" i="24"/>
  <c r="A13" i="24"/>
  <c r="A14" i="24"/>
  <c r="A15" i="24"/>
  <c r="A16" i="24"/>
  <c r="A17" i="24"/>
  <c r="A18" i="24"/>
  <c r="A19" i="24"/>
  <c r="A20" i="24"/>
  <c r="A21" i="24"/>
  <c r="A22" i="24"/>
  <c r="A9" i="24"/>
  <c r="A71" i="22"/>
  <c r="A72" i="22"/>
  <c r="A73" i="22"/>
  <c r="A74" i="22"/>
  <c r="A75" i="22"/>
  <c r="A76" i="22"/>
  <c r="A77" i="22"/>
  <c r="A78" i="22"/>
  <c r="A79" i="22"/>
  <c r="A80" i="22"/>
  <c r="A81" i="22"/>
  <c r="A70" i="22"/>
  <c r="A67" i="9"/>
  <c r="A58" i="22"/>
  <c r="A59" i="22"/>
  <c r="A60" i="22"/>
  <c r="A61" i="22"/>
  <c r="A62" i="22"/>
  <c r="A63" i="22"/>
  <c r="A64" i="22"/>
  <c r="A65" i="22"/>
  <c r="A66" i="22"/>
  <c r="A67" i="22"/>
  <c r="A57" i="22"/>
  <c r="A54" i="9"/>
  <c r="A27" i="22"/>
  <c r="A28" i="22"/>
  <c r="A29" i="22"/>
  <c r="A30" i="22"/>
  <c r="A31" i="22"/>
  <c r="A32" i="22"/>
  <c r="A33" i="22"/>
  <c r="A34" i="22"/>
  <c r="A35" i="22"/>
  <c r="A36" i="22"/>
  <c r="A37" i="22"/>
  <c r="A26" i="22"/>
  <c r="A11" i="22"/>
  <c r="A12" i="22"/>
  <c r="A13" i="22"/>
  <c r="A14" i="22"/>
  <c r="A15" i="22"/>
  <c r="A16" i="22"/>
  <c r="A17" i="22"/>
  <c r="A18" i="22"/>
  <c r="A19" i="22"/>
  <c r="A20" i="22"/>
  <c r="A21" i="22"/>
  <c r="A22" i="22"/>
  <c r="A23" i="22"/>
  <c r="A10" i="22"/>
  <c r="A94" i="9"/>
  <c r="A93" i="9"/>
  <c r="A95" i="9"/>
  <c r="A82" i="9"/>
  <c r="A83" i="9"/>
  <c r="A69" i="9"/>
  <c r="A70" i="9"/>
  <c r="A42" i="9"/>
  <c r="A43" i="9"/>
  <c r="A44" i="9"/>
  <c r="A45" i="9"/>
  <c r="A26" i="9"/>
  <c r="A27" i="9"/>
  <c r="A28" i="9"/>
  <c r="A29" i="9"/>
  <c r="A30" i="9"/>
  <c r="A31" i="9"/>
  <c r="A25" i="9"/>
  <c r="A10" i="9"/>
  <c r="A11" i="9"/>
  <c r="A12" i="9"/>
  <c r="A13" i="9"/>
  <c r="A14" i="9"/>
  <c r="A15" i="9"/>
  <c r="A16" i="9"/>
  <c r="A17" i="9"/>
  <c r="A18" i="9"/>
  <c r="A19" i="9"/>
  <c r="A20" i="9"/>
  <c r="A21" i="9"/>
  <c r="A22" i="9"/>
  <c r="A40" i="15"/>
  <c r="A41" i="15"/>
  <c r="A42" i="15"/>
  <c r="A43" i="15"/>
  <c r="A44" i="15"/>
  <c r="A45" i="15"/>
  <c r="A46" i="15"/>
  <c r="A47" i="15"/>
  <c r="A48" i="15"/>
  <c r="A49" i="15"/>
  <c r="A50" i="15"/>
  <c r="A51" i="15"/>
  <c r="A52" i="15"/>
  <c r="A53" i="15"/>
  <c r="A39" i="15"/>
  <c r="A27" i="15"/>
  <c r="A28" i="15"/>
  <c r="A29" i="15"/>
  <c r="A30" i="15"/>
  <c r="A31" i="15"/>
  <c r="A32" i="15"/>
  <c r="A33" i="15"/>
  <c r="A34" i="15"/>
  <c r="A26" i="15"/>
  <c r="A10" i="15"/>
  <c r="A11" i="15"/>
  <c r="A12" i="15"/>
  <c r="A13" i="15"/>
  <c r="A14" i="15"/>
  <c r="A15" i="15"/>
  <c r="A16" i="15"/>
  <c r="A17" i="15"/>
  <c r="A18" i="15"/>
  <c r="A19" i="15"/>
  <c r="A20" i="15"/>
  <c r="A21" i="15"/>
  <c r="A22" i="15"/>
  <c r="A9" i="15"/>
  <c r="A36" i="29"/>
  <c r="A37" i="29"/>
  <c r="A38" i="29"/>
  <c r="A39" i="29"/>
  <c r="A40" i="29"/>
  <c r="A41" i="29"/>
  <c r="A42" i="29"/>
  <c r="A43" i="29"/>
  <c r="A35" i="29"/>
  <c r="A23" i="29"/>
  <c r="A24" i="29"/>
  <c r="A25" i="29"/>
  <c r="A26" i="29"/>
  <c r="A27" i="29"/>
  <c r="A28" i="29"/>
  <c r="A29" i="29"/>
  <c r="A30" i="29"/>
  <c r="A31" i="29"/>
  <c r="A22" i="29"/>
  <c r="A10" i="29"/>
  <c r="A11" i="29"/>
  <c r="A12" i="29"/>
  <c r="A13" i="29"/>
  <c r="A14" i="29"/>
  <c r="A15" i="29"/>
  <c r="A16" i="29"/>
  <c r="A17" i="29"/>
  <c r="A18" i="29"/>
  <c r="A9" i="29"/>
  <c r="A49" i="29"/>
  <c r="A50" i="29"/>
  <c r="A51" i="29"/>
  <c r="A52" i="29"/>
  <c r="A53" i="29"/>
  <c r="A54" i="29"/>
  <c r="A55" i="29"/>
  <c r="A56" i="29"/>
  <c r="A57" i="29"/>
  <c r="A58" i="29"/>
  <c r="A48" i="29"/>
  <c r="A42" i="19"/>
  <c r="A43" i="19"/>
  <c r="A44" i="19"/>
  <c r="A45" i="19"/>
  <c r="A46" i="19"/>
  <c r="A47" i="19"/>
  <c r="A48" i="19"/>
  <c r="A49" i="19"/>
  <c r="A41" i="19"/>
  <c r="A26" i="19"/>
  <c r="A27" i="19"/>
  <c r="A28" i="19"/>
  <c r="A29" i="19"/>
  <c r="A30" i="19"/>
  <c r="A31" i="19"/>
  <c r="A32" i="19"/>
  <c r="A33" i="19"/>
  <c r="A34" i="19"/>
  <c r="A35" i="19"/>
  <c r="A36" i="19"/>
  <c r="A25" i="19"/>
  <c r="A17" i="19"/>
  <c r="A18" i="19"/>
  <c r="A19" i="19"/>
  <c r="A20" i="19"/>
  <c r="A21" i="19"/>
  <c r="A22" i="19"/>
  <c r="A10" i="19"/>
  <c r="A11" i="19"/>
  <c r="A12" i="19"/>
  <c r="A13" i="19"/>
  <c r="A14" i="19"/>
  <c r="A15" i="19"/>
  <c r="A16" i="19"/>
  <c r="A9" i="19"/>
  <c r="A55" i="19"/>
  <c r="A56" i="19"/>
  <c r="A57" i="19"/>
  <c r="A58" i="19"/>
  <c r="A59" i="19"/>
  <c r="A60" i="19"/>
  <c r="A61" i="19"/>
  <c r="A62" i="19"/>
  <c r="A63" i="19"/>
  <c r="A54" i="19"/>
  <c r="A67" i="19"/>
  <c r="A68" i="19"/>
  <c r="A69" i="19"/>
  <c r="A70" i="19"/>
  <c r="A66" i="19"/>
  <c r="A55" i="9"/>
  <c r="A57" i="9"/>
  <c r="A58" i="9"/>
  <c r="A59" i="9"/>
  <c r="D247" i="23"/>
  <c r="D248" i="23"/>
  <c r="D280" i="23"/>
  <c r="D269" i="23"/>
  <c r="D253" i="23"/>
  <c r="D252" i="23"/>
  <c r="D254" i="23"/>
  <c r="D251" i="23"/>
  <c r="D296" i="23"/>
  <c r="D260" i="23"/>
  <c r="D262" i="23"/>
  <c r="D261" i="23"/>
  <c r="D250" i="23"/>
  <c r="D286" i="23"/>
  <c r="D256" i="23"/>
  <c r="D259" i="23"/>
  <c r="D257" i="23"/>
  <c r="D249" i="23"/>
  <c r="D255" i="23"/>
  <c r="D258" i="23"/>
  <c r="D265" i="23"/>
  <c r="D163" i="23"/>
  <c r="D282" i="23"/>
  <c r="D294" i="23"/>
  <c r="D295" i="23"/>
  <c r="D203" i="23"/>
  <c r="D221" i="23"/>
  <c r="D170" i="23"/>
  <c r="D206" i="23"/>
  <c r="D191" i="23"/>
  <c r="D174" i="23"/>
  <c r="D190" i="23"/>
  <c r="D222" i="23"/>
  <c r="D287" i="23"/>
  <c r="D182" i="23"/>
  <c r="D181" i="23"/>
  <c r="D183" i="23"/>
  <c r="D208" i="23"/>
  <c r="D185" i="23"/>
  <c r="D184" i="23"/>
  <c r="D196" i="23"/>
  <c r="D215" i="23"/>
  <c r="D200" i="23"/>
  <c r="D225" i="23"/>
  <c r="D172" i="23"/>
  <c r="D214" i="23"/>
  <c r="D202" i="23"/>
  <c r="D199" i="23"/>
  <c r="D179" i="23"/>
  <c r="D178" i="23"/>
  <c r="D224" i="23"/>
  <c r="D204" i="23"/>
  <c r="D171" i="23"/>
  <c r="D210" i="23"/>
  <c r="D187" i="23"/>
  <c r="D223" i="23"/>
  <c r="D189" i="23"/>
  <c r="D226" i="23"/>
  <c r="D207" i="23"/>
  <c r="D201" i="23"/>
  <c r="D188" i="23"/>
  <c r="D205" i="23"/>
  <c r="D220" i="23"/>
  <c r="D263" i="23"/>
  <c r="D134" i="23"/>
  <c r="D135" i="23"/>
  <c r="D173" i="23"/>
  <c r="D197" i="23"/>
  <c r="D176" i="23"/>
  <c r="D169" i="23"/>
  <c r="D180" i="23"/>
  <c r="D175" i="23"/>
  <c r="D217" i="23"/>
  <c r="D219" i="23"/>
  <c r="D165" i="23"/>
  <c r="D209" i="23"/>
  <c r="D246" i="23"/>
  <c r="D293" i="23"/>
  <c r="D195" i="23"/>
  <c r="D216" i="23"/>
  <c r="D274" i="23"/>
  <c r="D275" i="23"/>
  <c r="D143" i="23"/>
  <c r="D145" i="23"/>
  <c r="D146" i="23"/>
  <c r="D144" i="23"/>
  <c r="D147" i="23"/>
  <c r="D142" i="23"/>
  <c r="D141" i="23"/>
  <c r="D140" i="23"/>
  <c r="D151" i="23"/>
  <c r="D276" i="23"/>
  <c r="D238" i="23"/>
  <c r="D233" i="23"/>
  <c r="D232" i="23"/>
  <c r="D235" i="23"/>
  <c r="D229" i="23"/>
  <c r="D239" i="23"/>
  <c r="D234" i="23"/>
  <c r="D243" i="23"/>
  <c r="D231" i="23"/>
  <c r="D230" i="23"/>
  <c r="D236" i="23"/>
  <c r="D241" i="23"/>
  <c r="D237" i="23"/>
  <c r="D242" i="23"/>
  <c r="D240" i="23"/>
  <c r="D228" i="23"/>
  <c r="D154" i="23"/>
  <c r="D270" i="23"/>
  <c r="D152" i="23"/>
  <c r="D272" i="23"/>
  <c r="D153" i="23"/>
  <c r="D166" i="23"/>
  <c r="D278" i="23"/>
  <c r="D291" i="23"/>
  <c r="D186" i="23"/>
  <c r="D192" i="23"/>
  <c r="D193" i="23"/>
  <c r="D292" i="23"/>
  <c r="D211" i="23"/>
  <c r="D213" i="23"/>
  <c r="D212" i="23"/>
  <c r="D277" i="23"/>
  <c r="D155" i="23"/>
  <c r="D194" i="23"/>
  <c r="D156" i="23"/>
  <c r="D198" i="23"/>
  <c r="D159" i="23"/>
  <c r="D157" i="23"/>
  <c r="D218" i="23"/>
  <c r="D168" i="23"/>
  <c r="D177" i="23"/>
  <c r="D245" i="23"/>
  <c r="D244" i="23"/>
  <c r="D148" i="23"/>
  <c r="D136" i="23"/>
  <c r="D149" i="23"/>
  <c r="D227" i="23"/>
  <c r="D160" i="23"/>
  <c r="D164" i="23"/>
  <c r="D162" i="23"/>
  <c r="D281" i="23"/>
  <c r="D150" i="23"/>
  <c r="D167" i="23"/>
  <c r="D137" i="23"/>
  <c r="D139" i="23"/>
  <c r="D158" i="23"/>
  <c r="D138" i="23"/>
  <c r="D161" i="23"/>
  <c r="D283" i="23"/>
  <c r="D122" i="23"/>
  <c r="D289" i="23"/>
  <c r="D74" i="23"/>
  <c r="D75" i="23"/>
  <c r="D104" i="23"/>
  <c r="D103" i="23"/>
  <c r="D106" i="23"/>
  <c r="D112" i="23"/>
  <c r="D101" i="23"/>
  <c r="D69" i="23"/>
  <c r="D111" i="23"/>
  <c r="D78" i="23"/>
  <c r="D273" i="23"/>
  <c r="D80" i="23"/>
  <c r="D70" i="23"/>
  <c r="D79" i="23"/>
  <c r="D290" i="23"/>
  <c r="D93" i="23"/>
  <c r="D91" i="23"/>
  <c r="D94" i="23"/>
  <c r="D98" i="23"/>
  <c r="D97" i="23"/>
  <c r="D95" i="23"/>
  <c r="D96" i="23"/>
  <c r="D92" i="23"/>
  <c r="D68" i="23"/>
  <c r="D71" i="23"/>
  <c r="D90" i="23"/>
  <c r="D83" i="23"/>
  <c r="D109" i="23"/>
  <c r="D81" i="23"/>
  <c r="D110" i="23"/>
  <c r="D102" i="23"/>
  <c r="D264" i="23"/>
  <c r="D120" i="23"/>
  <c r="D125" i="23"/>
  <c r="D62" i="23"/>
  <c r="D61" i="23"/>
  <c r="D117" i="23"/>
  <c r="D63" i="23"/>
  <c r="D64" i="23"/>
  <c r="D126" i="23"/>
  <c r="D73" i="23"/>
  <c r="D105" i="23"/>
  <c r="D108" i="23"/>
  <c r="D72" i="23"/>
  <c r="D100" i="23"/>
  <c r="D99" i="23"/>
  <c r="D76" i="23"/>
  <c r="D128" i="23"/>
  <c r="D107" i="23"/>
  <c r="D129" i="23"/>
  <c r="D77" i="23"/>
  <c r="D82" i="23"/>
  <c r="D65" i="23"/>
  <c r="D67" i="23"/>
  <c r="D59" i="23"/>
  <c r="D66" i="23"/>
  <c r="D60" i="23"/>
  <c r="D133" i="23"/>
  <c r="D115" i="23"/>
  <c r="D132" i="23"/>
  <c r="D116" i="23"/>
  <c r="D131" i="23"/>
  <c r="D114" i="23"/>
  <c r="D127" i="23"/>
  <c r="D130" i="23"/>
  <c r="D119" i="23"/>
  <c r="D113" i="23"/>
  <c r="D271" i="23"/>
  <c r="D86" i="23"/>
  <c r="D84" i="23"/>
  <c r="D89" i="23"/>
  <c r="D88" i="23"/>
  <c r="D85" i="23"/>
  <c r="D87" i="23"/>
  <c r="D118" i="23"/>
  <c r="D123" i="23"/>
  <c r="D124" i="23"/>
  <c r="D121" i="23"/>
  <c r="D284" i="23"/>
  <c r="D7" i="23"/>
  <c r="D279" i="23"/>
  <c r="D48" i="23"/>
  <c r="D45" i="23"/>
  <c r="D47" i="23"/>
  <c r="D46" i="23"/>
  <c r="D5" i="23"/>
  <c r="D6" i="23"/>
  <c r="D8" i="23"/>
  <c r="D58" i="23"/>
  <c r="D285" i="23"/>
  <c r="D267" i="23"/>
  <c r="D19" i="23"/>
  <c r="D21" i="23"/>
  <c r="D18" i="23"/>
  <c r="D25" i="23"/>
  <c r="D39" i="23"/>
  <c r="D12" i="23"/>
  <c r="D24" i="23"/>
  <c r="D32" i="23"/>
  <c r="D20" i="23"/>
  <c r="D23" i="23"/>
  <c r="D22" i="23"/>
  <c r="D27" i="23"/>
  <c r="D34" i="23"/>
  <c r="D14" i="23"/>
  <c r="D11" i="23"/>
  <c r="D36" i="23"/>
  <c r="D31" i="23"/>
  <c r="D33" i="23"/>
  <c r="D38" i="23"/>
  <c r="D30" i="23"/>
  <c r="D17" i="23"/>
  <c r="D266" i="23"/>
  <c r="D37" i="23"/>
  <c r="D29" i="23"/>
  <c r="D35" i="23"/>
  <c r="D13" i="23"/>
  <c r="D43" i="23"/>
  <c r="D268" i="23"/>
  <c r="D15" i="23"/>
  <c r="D16" i="23"/>
  <c r="D28" i="23"/>
  <c r="D26" i="23"/>
  <c r="D53" i="23"/>
  <c r="D56" i="23"/>
  <c r="D4" i="23"/>
  <c r="D54" i="23"/>
  <c r="D55" i="23"/>
  <c r="D57" i="23"/>
  <c r="D2" i="23"/>
  <c r="D3" i="23"/>
  <c r="D9" i="23"/>
  <c r="D10" i="23"/>
  <c r="D40" i="23"/>
  <c r="D42" i="23"/>
  <c r="D51" i="23"/>
  <c r="D44" i="23"/>
  <c r="D41" i="23"/>
  <c r="D52" i="23"/>
  <c r="D49" i="23"/>
  <c r="D50" i="23"/>
  <c r="D288" i="23"/>
  <c r="D2" i="31"/>
  <c r="C58" i="23"/>
  <c r="C285" i="23"/>
  <c r="C267" i="23"/>
  <c r="C19" i="23"/>
  <c r="C21" i="23"/>
  <c r="C18" i="23"/>
  <c r="C25" i="23"/>
  <c r="C39" i="23"/>
  <c r="C12" i="23"/>
  <c r="C24" i="23"/>
  <c r="C32" i="23"/>
  <c r="C20" i="23"/>
  <c r="C23" i="23"/>
  <c r="C22" i="23"/>
  <c r="C27" i="23"/>
  <c r="C34" i="23"/>
  <c r="C14" i="23"/>
  <c r="C11" i="23"/>
  <c r="C36" i="23"/>
  <c r="C31" i="23"/>
  <c r="C33" i="23"/>
  <c r="C38" i="23"/>
  <c r="C30" i="23"/>
  <c r="C17" i="23"/>
  <c r="C266" i="23"/>
  <c r="C37" i="23"/>
  <c r="C29" i="23"/>
  <c r="C35" i="23"/>
  <c r="C13" i="23"/>
  <c r="C43" i="23"/>
  <c r="C268" i="23"/>
  <c r="C15" i="23"/>
  <c r="C16" i="23"/>
  <c r="C28" i="23"/>
  <c r="C26" i="23"/>
  <c r="C53" i="23"/>
  <c r="C56" i="23"/>
  <c r="C4" i="23"/>
  <c r="C54" i="23"/>
  <c r="C55" i="23"/>
  <c r="C57" i="23"/>
  <c r="C2" i="23"/>
  <c r="C3" i="23"/>
  <c r="C9" i="23"/>
  <c r="C10" i="23"/>
  <c r="C40" i="23"/>
  <c r="C42" i="23"/>
  <c r="C51" i="23"/>
  <c r="C44" i="23"/>
  <c r="C41" i="23"/>
  <c r="C52" i="23"/>
  <c r="C49" i="23"/>
  <c r="C50" i="23"/>
  <c r="C279" i="23"/>
  <c r="C48" i="23"/>
  <c r="C45" i="23"/>
  <c r="C47" i="23"/>
  <c r="C46" i="23"/>
  <c r="C5" i="23"/>
  <c r="C6" i="23"/>
  <c r="C8" i="23"/>
  <c r="C7" i="23"/>
  <c r="C284" i="23"/>
  <c r="C289" i="23"/>
  <c r="C74" i="23"/>
  <c r="C75" i="23"/>
  <c r="C104" i="23"/>
  <c r="C103" i="23"/>
  <c r="C106" i="23"/>
  <c r="C112" i="23"/>
  <c r="C101" i="23"/>
  <c r="C69" i="23"/>
  <c r="C111" i="23"/>
  <c r="C78" i="23"/>
  <c r="C273" i="23"/>
  <c r="C80" i="23"/>
  <c r="C70" i="23"/>
  <c r="C79" i="23"/>
  <c r="C290" i="23"/>
  <c r="C93" i="23"/>
  <c r="C91" i="23"/>
  <c r="C94" i="23"/>
  <c r="C98" i="23"/>
  <c r="C97" i="23"/>
  <c r="C95" i="23"/>
  <c r="C96" i="23"/>
  <c r="C92" i="23"/>
  <c r="C68" i="23"/>
  <c r="C71" i="23"/>
  <c r="C90" i="23"/>
  <c r="C83" i="23"/>
  <c r="C109" i="23"/>
  <c r="C81" i="23"/>
  <c r="C110" i="23"/>
  <c r="C102" i="23"/>
  <c r="C264" i="23"/>
  <c r="C120" i="23"/>
  <c r="C125" i="23"/>
  <c r="C62" i="23"/>
  <c r="C61" i="23"/>
  <c r="C117" i="23"/>
  <c r="C63" i="23"/>
  <c r="C64" i="23"/>
  <c r="C126" i="23"/>
  <c r="C73" i="23"/>
  <c r="C105" i="23"/>
  <c r="C108" i="23"/>
  <c r="C72" i="23"/>
  <c r="C100" i="23"/>
  <c r="C99" i="23"/>
  <c r="C76" i="23"/>
  <c r="C128" i="23"/>
  <c r="C107" i="23"/>
  <c r="C129" i="23"/>
  <c r="C77" i="23"/>
  <c r="C82" i="23"/>
  <c r="C65" i="23"/>
  <c r="C67" i="23"/>
  <c r="C59" i="23"/>
  <c r="C66" i="23"/>
  <c r="C60" i="23"/>
  <c r="C133" i="23"/>
  <c r="C115" i="23"/>
  <c r="C132" i="23"/>
  <c r="C116" i="23"/>
  <c r="C131" i="23"/>
  <c r="C114" i="23"/>
  <c r="C127" i="23"/>
  <c r="C130" i="23"/>
  <c r="C119" i="23"/>
  <c r="C113" i="23"/>
  <c r="C271" i="23"/>
  <c r="C86" i="23"/>
  <c r="C84" i="23"/>
  <c r="C89" i="23"/>
  <c r="C88" i="23"/>
  <c r="C85" i="23"/>
  <c r="C87" i="23"/>
  <c r="C118" i="23"/>
  <c r="C123" i="23"/>
  <c r="C124" i="23"/>
  <c r="C121" i="23"/>
  <c r="C122" i="23"/>
  <c r="C283" i="23"/>
  <c r="C282" i="23"/>
  <c r="C294" i="23"/>
  <c r="C295" i="23"/>
  <c r="C203" i="23"/>
  <c r="C221" i="23"/>
  <c r="C170" i="23"/>
  <c r="C206" i="23"/>
  <c r="C191" i="23"/>
  <c r="C174" i="23"/>
  <c r="C190" i="23"/>
  <c r="C222" i="23"/>
  <c r="C287" i="23"/>
  <c r="C182" i="23"/>
  <c r="C181" i="23"/>
  <c r="C183" i="23"/>
  <c r="C208" i="23"/>
  <c r="C185" i="23"/>
  <c r="C184" i="23"/>
  <c r="C196" i="23"/>
  <c r="C215" i="23"/>
  <c r="C200" i="23"/>
  <c r="C225" i="23"/>
  <c r="C172" i="23"/>
  <c r="C214" i="23"/>
  <c r="C202" i="23"/>
  <c r="C199" i="23"/>
  <c r="C179" i="23"/>
  <c r="C178" i="23"/>
  <c r="C224" i="23"/>
  <c r="C204" i="23"/>
  <c r="C171" i="23"/>
  <c r="C210" i="23"/>
  <c r="C187" i="23"/>
  <c r="C223" i="23"/>
  <c r="C189" i="23"/>
  <c r="C226" i="23"/>
  <c r="C207" i="23"/>
  <c r="C201" i="23"/>
  <c r="C188" i="23"/>
  <c r="C205" i="23"/>
  <c r="C220" i="23"/>
  <c r="C263" i="23"/>
  <c r="C134" i="23"/>
  <c r="C135" i="23"/>
  <c r="C173" i="23"/>
  <c r="C197" i="23"/>
  <c r="C176" i="23"/>
  <c r="C169" i="23"/>
  <c r="C180" i="23"/>
  <c r="C175" i="23"/>
  <c r="C217" i="23"/>
  <c r="C219" i="23"/>
  <c r="C165" i="23"/>
  <c r="C209" i="23"/>
  <c r="C246" i="23"/>
  <c r="C293" i="23"/>
  <c r="C195" i="23"/>
  <c r="C216" i="23"/>
  <c r="C274" i="23"/>
  <c r="C275" i="23"/>
  <c r="C143" i="23"/>
  <c r="C145" i="23"/>
  <c r="C146" i="23"/>
  <c r="C144" i="23"/>
  <c r="C147" i="23"/>
  <c r="C142" i="23"/>
  <c r="C141" i="23"/>
  <c r="C140" i="23"/>
  <c r="C151" i="23"/>
  <c r="C276" i="23"/>
  <c r="C238" i="23"/>
  <c r="C233" i="23"/>
  <c r="C232" i="23"/>
  <c r="C235" i="23"/>
  <c r="C229" i="23"/>
  <c r="C239" i="23"/>
  <c r="C234" i="23"/>
  <c r="C243" i="23"/>
  <c r="C231" i="23"/>
  <c r="C230" i="23"/>
  <c r="C236" i="23"/>
  <c r="C241" i="23"/>
  <c r="C237" i="23"/>
  <c r="C242" i="23"/>
  <c r="C240" i="23"/>
  <c r="C228" i="23"/>
  <c r="C154" i="23"/>
  <c r="C270" i="23"/>
  <c r="C152" i="23"/>
  <c r="C272" i="23"/>
  <c r="C153" i="23"/>
  <c r="C166" i="23"/>
  <c r="C278" i="23"/>
  <c r="C291" i="23"/>
  <c r="C186" i="23"/>
  <c r="C192" i="23"/>
  <c r="C193" i="23"/>
  <c r="C292" i="23"/>
  <c r="C211" i="23"/>
  <c r="C213" i="23"/>
  <c r="C212" i="23"/>
  <c r="C277" i="23"/>
  <c r="C155" i="23"/>
  <c r="C194" i="23"/>
  <c r="C156" i="23"/>
  <c r="C198" i="23"/>
  <c r="C159" i="23"/>
  <c r="C157" i="23"/>
  <c r="C218" i="23"/>
  <c r="C168" i="23"/>
  <c r="C177" i="23"/>
  <c r="C245" i="23"/>
  <c r="C244" i="23"/>
  <c r="C148" i="23"/>
  <c r="C136" i="23"/>
  <c r="C149" i="23"/>
  <c r="C227" i="23"/>
  <c r="C160" i="23"/>
  <c r="C164" i="23"/>
  <c r="C162" i="23"/>
  <c r="C281" i="23"/>
  <c r="C150" i="23"/>
  <c r="C167" i="23"/>
  <c r="C137" i="23"/>
  <c r="C139" i="23"/>
  <c r="C158" i="23"/>
  <c r="C138" i="23"/>
  <c r="C161" i="23"/>
  <c r="C163" i="23"/>
  <c r="C265" i="23"/>
  <c r="C269" i="23"/>
  <c r="C253" i="23"/>
  <c r="C252" i="23"/>
  <c r="C254" i="23"/>
  <c r="C251" i="23"/>
  <c r="C296" i="23"/>
  <c r="C260" i="23"/>
  <c r="C262" i="23"/>
  <c r="C261" i="23"/>
  <c r="C250" i="23"/>
  <c r="C286" i="23"/>
  <c r="C256" i="23"/>
  <c r="C259" i="23"/>
  <c r="C257" i="23"/>
  <c r="C249" i="23"/>
  <c r="C255" i="23"/>
  <c r="C258" i="23"/>
  <c r="C280" i="23"/>
  <c r="C247" i="23"/>
  <c r="C248" i="23"/>
  <c r="C288" i="23"/>
  <c r="C72" i="26"/>
  <c r="C37" i="9"/>
  <c r="F60" i="15"/>
  <c r="G60" i="15"/>
  <c r="I60" i="15"/>
  <c r="J59" i="24" l="1"/>
  <c r="J60" i="24"/>
  <c r="J61" i="24"/>
  <c r="J62" i="24"/>
  <c r="J63" i="24"/>
  <c r="J64" i="24"/>
  <c r="J46" i="24"/>
  <c r="J47" i="24"/>
  <c r="J48" i="24"/>
  <c r="J49" i="24"/>
  <c r="J50" i="24"/>
  <c r="J51" i="24"/>
  <c r="J31" i="24"/>
  <c r="J32" i="24"/>
  <c r="J33" i="24"/>
  <c r="J34" i="24"/>
  <c r="J35" i="24"/>
  <c r="J36" i="24"/>
  <c r="J37" i="24"/>
  <c r="B4" i="27"/>
  <c r="B1" i="27"/>
  <c r="B4" i="24"/>
  <c r="B1" i="24"/>
  <c r="B1" i="22"/>
  <c r="B4" i="22"/>
  <c r="B1" i="30"/>
  <c r="B1" i="15"/>
  <c r="B4" i="28"/>
  <c r="B1" i="28"/>
  <c r="B4" i="29"/>
  <c r="B1" i="29"/>
  <c r="D167" i="31"/>
  <c r="D166" i="31"/>
  <c r="D161" i="31"/>
  <c r="D165" i="31"/>
  <c r="D162" i="31"/>
  <c r="D168" i="31"/>
  <c r="D170" i="31"/>
  <c r="D169" i="31"/>
  <c r="D164" i="31"/>
  <c r="D160" i="31"/>
  <c r="D163" i="31"/>
  <c r="D376" i="31"/>
  <c r="C376" i="31"/>
  <c r="C167" i="31"/>
  <c r="C166" i="31"/>
  <c r="C161" i="31"/>
  <c r="C165" i="31"/>
  <c r="C162" i="31"/>
  <c r="C168" i="31"/>
  <c r="C170" i="31"/>
  <c r="C169" i="31"/>
  <c r="C164" i="31"/>
  <c r="C160" i="31"/>
  <c r="C163" i="31"/>
  <c r="D362" i="31"/>
  <c r="D247" i="31"/>
  <c r="D365" i="31"/>
  <c r="D250" i="31"/>
  <c r="D273" i="31"/>
  <c r="D274" i="31"/>
  <c r="D358" i="31"/>
  <c r="D195" i="31"/>
  <c r="D194" i="31"/>
  <c r="D351" i="31"/>
  <c r="D360" i="31"/>
  <c r="D178" i="31"/>
  <c r="D188" i="31"/>
  <c r="D200" i="31"/>
  <c r="D267" i="31"/>
  <c r="D264" i="31"/>
  <c r="D311" i="31"/>
  <c r="D302" i="31"/>
  <c r="D218" i="31"/>
  <c r="D187" i="31"/>
  <c r="D340" i="31"/>
  <c r="D221" i="31"/>
  <c r="D234" i="31"/>
  <c r="D237" i="31"/>
  <c r="D367" i="31"/>
  <c r="D229" i="31"/>
  <c r="D189" i="31"/>
  <c r="D184" i="31"/>
  <c r="D199" i="31"/>
  <c r="D263" i="31"/>
  <c r="D190" i="31"/>
  <c r="D319" i="31"/>
  <c r="D249" i="31"/>
  <c r="D248" i="31"/>
  <c r="D364" i="31"/>
  <c r="D341" i="31"/>
  <c r="D198" i="31"/>
  <c r="D224" i="31"/>
  <c r="D245" i="31"/>
  <c r="D244" i="31"/>
  <c r="D272" i="31"/>
  <c r="D298" i="31"/>
  <c r="D299" i="31"/>
  <c r="D303" i="31"/>
  <c r="D251" i="31"/>
  <c r="D236" i="31"/>
  <c r="D269" i="31"/>
  <c r="D368" i="31"/>
  <c r="D295" i="31"/>
  <c r="D179" i="31"/>
  <c r="D219" i="31"/>
  <c r="D337" i="31"/>
  <c r="D338" i="31"/>
  <c r="D202" i="31"/>
  <c r="D277" i="31"/>
  <c r="D278" i="31"/>
  <c r="D329" i="31"/>
  <c r="D361" i="31"/>
  <c r="D238" i="31"/>
  <c r="D241" i="31"/>
  <c r="D242" i="31"/>
  <c r="D243" i="31"/>
  <c r="D239" i="31"/>
  <c r="D240" i="31"/>
  <c r="D201" i="31"/>
  <c r="D216" i="31"/>
  <c r="D270" i="31"/>
  <c r="D217" i="31"/>
  <c r="D293" i="31"/>
  <c r="D191" i="31"/>
  <c r="D231" i="31"/>
  <c r="D348" i="31"/>
  <c r="D183" i="31"/>
  <c r="D326" i="31"/>
  <c r="D307" i="31"/>
  <c r="D369" i="31"/>
  <c r="D265" i="31"/>
  <c r="D223" i="31"/>
  <c r="D225" i="31"/>
  <c r="D328" i="31"/>
  <c r="D226" i="31"/>
  <c r="D321" i="31"/>
  <c r="D233" i="31"/>
  <c r="D335" i="31"/>
  <c r="D320" i="31"/>
  <c r="D325" i="31"/>
  <c r="D334" i="31"/>
  <c r="D323" i="31"/>
  <c r="D327" i="31"/>
  <c r="D322" i="31"/>
  <c r="D347" i="31"/>
  <c r="D193" i="31"/>
  <c r="D330" i="31"/>
  <c r="D349" i="31"/>
  <c r="D271" i="31"/>
  <c r="D324" i="31"/>
  <c r="D333" i="31"/>
  <c r="D230" i="31"/>
  <c r="D181" i="31"/>
  <c r="D339" i="31"/>
  <c r="D252" i="31"/>
  <c r="D310" i="31"/>
  <c r="D363" i="31"/>
  <c r="D256" i="31"/>
  <c r="D211" i="31"/>
  <c r="D254" i="31"/>
  <c r="D255" i="31"/>
  <c r="D282" i="31"/>
  <c r="D296" i="31"/>
  <c r="D182" i="31"/>
  <c r="D261" i="31"/>
  <c r="D280" i="31"/>
  <c r="D281" i="31"/>
  <c r="D331" i="31"/>
  <c r="D232" i="31"/>
  <c r="D197" i="31"/>
  <c r="D196" i="31"/>
  <c r="D222" i="31"/>
  <c r="D279" i="31"/>
  <c r="D180" i="31"/>
  <c r="D343" i="31"/>
  <c r="D344" i="31"/>
  <c r="D346" i="31"/>
  <c r="D345" i="31"/>
  <c r="D313" i="31"/>
  <c r="D306" i="31"/>
  <c r="D204" i="31"/>
  <c r="D206" i="31"/>
  <c r="D253" i="31"/>
  <c r="D305" i="31"/>
  <c r="D359" i="31"/>
  <c r="D294" i="31"/>
  <c r="D350" i="31"/>
  <c r="D215" i="31"/>
  <c r="D315" i="31"/>
  <c r="D177" i="31"/>
  <c r="D336" i="31"/>
  <c r="D227" i="31"/>
  <c r="D259" i="31"/>
  <c r="D260" i="31"/>
  <c r="D186" i="31"/>
  <c r="D284" i="31"/>
  <c r="D208" i="31"/>
  <c r="D205" i="31"/>
  <c r="D370" i="31"/>
  <c r="D287" i="31"/>
  <c r="D286" i="31"/>
  <c r="D288" i="31"/>
  <c r="D292" i="31"/>
  <c r="D291" i="31"/>
  <c r="D289" i="31"/>
  <c r="D290" i="31"/>
  <c r="D276" i="31"/>
  <c r="D275" i="31"/>
  <c r="D258" i="31"/>
  <c r="D283" i="31"/>
  <c r="D220" i="31"/>
  <c r="D185" i="31"/>
  <c r="D214" i="31"/>
  <c r="D209" i="31"/>
  <c r="D210" i="31"/>
  <c r="D312" i="31"/>
  <c r="D366" i="31"/>
  <c r="D171" i="31"/>
  <c r="D308" i="31"/>
  <c r="D309" i="31"/>
  <c r="D304" i="31"/>
  <c r="D300" i="31"/>
  <c r="D203" i="31"/>
  <c r="D207" i="31"/>
  <c r="D317" i="31"/>
  <c r="D314" i="31"/>
  <c r="D235" i="31"/>
  <c r="D301" i="31"/>
  <c r="D342" i="31"/>
  <c r="D297" i="31"/>
  <c r="D316" i="31"/>
  <c r="D285" i="31"/>
  <c r="D318" i="31"/>
  <c r="D332" i="31"/>
  <c r="D213" i="31"/>
  <c r="D257" i="31"/>
  <c r="D262" i="31"/>
  <c r="D228" i="31"/>
  <c r="D246" i="31"/>
  <c r="D268" i="31"/>
  <c r="D212" i="31"/>
  <c r="D266" i="31"/>
  <c r="D192" i="31"/>
  <c r="D174" i="31"/>
  <c r="D172" i="31"/>
  <c r="D173" i="31"/>
  <c r="D175" i="31"/>
  <c r="D176" i="31"/>
  <c r="D352" i="31"/>
  <c r="D357" i="31"/>
  <c r="C357" i="31"/>
  <c r="C362" i="31"/>
  <c r="C247" i="31"/>
  <c r="C365" i="31"/>
  <c r="C250" i="31"/>
  <c r="C273" i="31"/>
  <c r="C274" i="31"/>
  <c r="C358" i="31"/>
  <c r="C195" i="31"/>
  <c r="C194" i="31"/>
  <c r="C351" i="31"/>
  <c r="C360" i="31"/>
  <c r="C178" i="31"/>
  <c r="C188" i="31"/>
  <c r="C200" i="31"/>
  <c r="C267" i="31"/>
  <c r="C264" i="31"/>
  <c r="C311" i="31"/>
  <c r="C302" i="31"/>
  <c r="C218" i="31"/>
  <c r="C187" i="31"/>
  <c r="C340" i="31"/>
  <c r="C221" i="31"/>
  <c r="C234" i="31"/>
  <c r="C237" i="31"/>
  <c r="C367" i="31"/>
  <c r="C229" i="31"/>
  <c r="C189" i="31"/>
  <c r="C184" i="31"/>
  <c r="C199" i="31"/>
  <c r="C263" i="31"/>
  <c r="C190" i="31"/>
  <c r="C319" i="31"/>
  <c r="C249" i="31"/>
  <c r="C248" i="31"/>
  <c r="C364" i="31"/>
  <c r="C341" i="31"/>
  <c r="C198" i="31"/>
  <c r="C224" i="31"/>
  <c r="C245" i="31"/>
  <c r="C244" i="31"/>
  <c r="C272" i="31"/>
  <c r="C298" i="31"/>
  <c r="C299" i="31"/>
  <c r="C303" i="31"/>
  <c r="C251" i="31"/>
  <c r="C236" i="31"/>
  <c r="C269" i="31"/>
  <c r="C368" i="31"/>
  <c r="C295" i="31"/>
  <c r="C179" i="31"/>
  <c r="C219" i="31"/>
  <c r="C337" i="31"/>
  <c r="C338" i="31"/>
  <c r="C202" i="31"/>
  <c r="C277" i="31"/>
  <c r="C278" i="31"/>
  <c r="C329" i="31"/>
  <c r="C361" i="31"/>
  <c r="C238" i="31"/>
  <c r="C241" i="31"/>
  <c r="C242" i="31"/>
  <c r="C243" i="31"/>
  <c r="C239" i="31"/>
  <c r="C240" i="31"/>
  <c r="C201" i="31"/>
  <c r="C216" i="31"/>
  <c r="C270" i="31"/>
  <c r="C217" i="31"/>
  <c r="C293" i="31"/>
  <c r="C191" i="31"/>
  <c r="C231" i="31"/>
  <c r="C348" i="31"/>
  <c r="C183" i="31"/>
  <c r="C326" i="31"/>
  <c r="C307" i="31"/>
  <c r="C369" i="31"/>
  <c r="C265" i="31"/>
  <c r="C223" i="31"/>
  <c r="C225" i="31"/>
  <c r="C328" i="31"/>
  <c r="C226" i="31"/>
  <c r="C321" i="31"/>
  <c r="C233" i="31"/>
  <c r="C335" i="31"/>
  <c r="C320" i="31"/>
  <c r="C325" i="31"/>
  <c r="C334" i="31"/>
  <c r="C323" i="31"/>
  <c r="C327" i="31"/>
  <c r="C322" i="31"/>
  <c r="C347" i="31"/>
  <c r="C193" i="31"/>
  <c r="C330" i="31"/>
  <c r="C349" i="31"/>
  <c r="C271" i="31"/>
  <c r="C324" i="31"/>
  <c r="C333" i="31"/>
  <c r="C230" i="31"/>
  <c r="C181" i="31"/>
  <c r="C339" i="31"/>
  <c r="C252" i="31"/>
  <c r="C310" i="31"/>
  <c r="C363" i="31"/>
  <c r="C256" i="31"/>
  <c r="C211" i="31"/>
  <c r="C254" i="31"/>
  <c r="C255" i="31"/>
  <c r="C282" i="31"/>
  <c r="C296" i="31"/>
  <c r="C182" i="31"/>
  <c r="C261" i="31"/>
  <c r="C280" i="31"/>
  <c r="C281" i="31"/>
  <c r="C331" i="31"/>
  <c r="C232" i="31"/>
  <c r="C197" i="31"/>
  <c r="C196" i="31"/>
  <c r="C222" i="31"/>
  <c r="C279" i="31"/>
  <c r="C180" i="31"/>
  <c r="C343" i="31"/>
  <c r="C344" i="31"/>
  <c r="C346" i="31"/>
  <c r="C345" i="31"/>
  <c r="C313" i="31"/>
  <c r="C306" i="31"/>
  <c r="C204" i="31"/>
  <c r="C206" i="31"/>
  <c r="C253" i="31"/>
  <c r="C305" i="31"/>
  <c r="C359" i="31"/>
  <c r="C294" i="31"/>
  <c r="C350" i="31"/>
  <c r="C215" i="31"/>
  <c r="C315" i="31"/>
  <c r="C177" i="31"/>
  <c r="C336" i="31"/>
  <c r="C227" i="31"/>
  <c r="C259" i="31"/>
  <c r="C260" i="31"/>
  <c r="C186" i="31"/>
  <c r="C284" i="31"/>
  <c r="C208" i="31"/>
  <c r="C205" i="31"/>
  <c r="C370" i="31"/>
  <c r="C287" i="31"/>
  <c r="C286" i="31"/>
  <c r="C288" i="31"/>
  <c r="C292" i="31"/>
  <c r="C291" i="31"/>
  <c r="C289" i="31"/>
  <c r="C290" i="31"/>
  <c r="C276" i="31"/>
  <c r="C275" i="31"/>
  <c r="C258" i="31"/>
  <c r="C283" i="31"/>
  <c r="C220" i="31"/>
  <c r="C185" i="31"/>
  <c r="C214" i="31"/>
  <c r="C209" i="31"/>
  <c r="C210" i="31"/>
  <c r="C312" i="31"/>
  <c r="C366" i="31"/>
  <c r="C171" i="31"/>
  <c r="C308" i="31"/>
  <c r="C309" i="31"/>
  <c r="C304" i="31"/>
  <c r="C300" i="31"/>
  <c r="C203" i="31"/>
  <c r="C207" i="31"/>
  <c r="C317" i="31"/>
  <c r="C314" i="31"/>
  <c r="C235" i="31"/>
  <c r="C301" i="31"/>
  <c r="C342" i="31"/>
  <c r="C297" i="31"/>
  <c r="C316" i="31"/>
  <c r="C285" i="31"/>
  <c r="C318" i="31"/>
  <c r="C332" i="31"/>
  <c r="C213" i="31"/>
  <c r="C257" i="31"/>
  <c r="C262" i="31"/>
  <c r="C228" i="31"/>
  <c r="C246" i="31"/>
  <c r="C268" i="31"/>
  <c r="C212" i="31"/>
  <c r="C266" i="31"/>
  <c r="C192" i="31"/>
  <c r="C174" i="31"/>
  <c r="C172" i="31"/>
  <c r="C173" i="31"/>
  <c r="C175" i="31"/>
  <c r="C176" i="31"/>
  <c r="C352" i="31"/>
  <c r="D390" i="31"/>
  <c r="D391" i="31"/>
  <c r="D104" i="31"/>
  <c r="D69" i="31"/>
  <c r="D134" i="31"/>
  <c r="D54" i="31"/>
  <c r="D109" i="31"/>
  <c r="D102" i="31"/>
  <c r="D90" i="31"/>
  <c r="D89" i="31"/>
  <c r="D114" i="31"/>
  <c r="D74" i="31"/>
  <c r="D73" i="31"/>
  <c r="D75" i="31"/>
  <c r="D76" i="31"/>
  <c r="D126" i="31"/>
  <c r="D67" i="31"/>
  <c r="D125" i="31"/>
  <c r="D61" i="31"/>
  <c r="D115" i="31"/>
  <c r="D82" i="31"/>
  <c r="D135" i="31"/>
  <c r="D139" i="31"/>
  <c r="D101" i="31"/>
  <c r="D108" i="31"/>
  <c r="D132" i="31"/>
  <c r="D353" i="31"/>
  <c r="D3" i="31"/>
  <c r="D392" i="31"/>
  <c r="D158" i="31"/>
  <c r="D71" i="31"/>
  <c r="D50" i="31"/>
  <c r="D72" i="31"/>
  <c r="D27" i="31"/>
  <c r="D157" i="31"/>
  <c r="D131" i="31"/>
  <c r="D46" i="31"/>
  <c r="D48" i="31"/>
  <c r="D159" i="31"/>
  <c r="D389" i="31"/>
  <c r="D93" i="31"/>
  <c r="D128" i="31"/>
  <c r="D355" i="31"/>
  <c r="D62" i="31"/>
  <c r="D105" i="31"/>
  <c r="D63" i="31"/>
  <c r="D100" i="31"/>
  <c r="D372" i="31"/>
  <c r="D373" i="31"/>
  <c r="D34" i="31"/>
  <c r="D36" i="31"/>
  <c r="D37" i="31"/>
  <c r="D35" i="31"/>
  <c r="D38" i="31"/>
  <c r="D33" i="31"/>
  <c r="D32" i="31"/>
  <c r="D31" i="31"/>
  <c r="D39" i="31"/>
  <c r="D374" i="31"/>
  <c r="D151" i="31"/>
  <c r="D146" i="31"/>
  <c r="D145" i="31"/>
  <c r="D148" i="31"/>
  <c r="D142" i="31"/>
  <c r="D152" i="31"/>
  <c r="D147" i="31"/>
  <c r="D156" i="31"/>
  <c r="D144" i="31"/>
  <c r="D143" i="31"/>
  <c r="D149" i="31"/>
  <c r="D154" i="31"/>
  <c r="D150" i="31"/>
  <c r="D155" i="31"/>
  <c r="D153" i="31"/>
  <c r="D141" i="31"/>
  <c r="D41" i="31"/>
  <c r="D356" i="31"/>
  <c r="D28" i="31"/>
  <c r="D354" i="31"/>
  <c r="D11" i="31"/>
  <c r="D13" i="31"/>
  <c r="D10" i="31"/>
  <c r="D17" i="31"/>
  <c r="D26" i="31"/>
  <c r="D8" i="31"/>
  <c r="D16" i="31"/>
  <c r="D21" i="31"/>
  <c r="D12" i="31"/>
  <c r="D15" i="31"/>
  <c r="D14" i="31"/>
  <c r="D18" i="31"/>
  <c r="D23" i="31"/>
  <c r="D9" i="31"/>
  <c r="D7" i="31"/>
  <c r="D24" i="31"/>
  <c r="D20" i="31"/>
  <c r="D22" i="31"/>
  <c r="D25" i="31"/>
  <c r="D19" i="31"/>
  <c r="D6" i="31"/>
  <c r="D371" i="31"/>
  <c r="D133" i="31"/>
  <c r="D106" i="31"/>
  <c r="D130" i="31"/>
  <c r="D59" i="31"/>
  <c r="D84" i="31"/>
  <c r="D375" i="31"/>
  <c r="D378" i="31"/>
  <c r="D81" i="31"/>
  <c r="D95" i="31"/>
  <c r="D92" i="31"/>
  <c r="D138" i="31"/>
  <c r="D94" i="31"/>
  <c r="D42" i="31"/>
  <c r="D44" i="31"/>
  <c r="D43" i="31"/>
  <c r="D388" i="31"/>
  <c r="D124" i="31"/>
  <c r="D122" i="31"/>
  <c r="D121" i="31"/>
  <c r="D383" i="31"/>
  <c r="D66" i="31"/>
  <c r="D80" i="31"/>
  <c r="D96" i="31"/>
  <c r="D98" i="31"/>
  <c r="D111" i="31"/>
  <c r="D112" i="31"/>
  <c r="D97" i="31"/>
  <c r="D381" i="31"/>
  <c r="D68" i="31"/>
  <c r="D91" i="31"/>
  <c r="D113" i="31"/>
  <c r="D137" i="31"/>
  <c r="D77" i="31"/>
  <c r="D83" i="31"/>
  <c r="D384" i="31"/>
  <c r="D123" i="31"/>
  <c r="D60" i="31"/>
  <c r="D107" i="31"/>
  <c r="D386" i="31"/>
  <c r="D79" i="31"/>
  <c r="D140" i="31"/>
  <c r="D56" i="31"/>
  <c r="D136" i="31"/>
  <c r="D119" i="31"/>
  <c r="D382" i="31"/>
  <c r="D88" i="31"/>
  <c r="D103" i="31"/>
  <c r="D129" i="31"/>
  <c r="D57" i="31"/>
  <c r="D65" i="31"/>
  <c r="D64" i="31"/>
  <c r="D78" i="31"/>
  <c r="D55" i="31"/>
  <c r="D87" i="31"/>
  <c r="D385" i="31"/>
  <c r="D118" i="31"/>
  <c r="D117" i="31"/>
  <c r="D58" i="31"/>
  <c r="D116" i="31"/>
  <c r="D380" i="31"/>
  <c r="D53" i="31"/>
  <c r="D70" i="31"/>
  <c r="D387" i="31"/>
  <c r="D110" i="31"/>
  <c r="D99" i="31"/>
  <c r="D120" i="31"/>
  <c r="D377" i="31"/>
  <c r="D40" i="31"/>
  <c r="D86" i="31"/>
  <c r="D85" i="31"/>
  <c r="D127" i="31"/>
  <c r="D47" i="31"/>
  <c r="D4" i="31"/>
  <c r="D51" i="31"/>
  <c r="D52" i="31"/>
  <c r="D29" i="31"/>
  <c r="D30" i="31"/>
  <c r="D5" i="31"/>
  <c r="D49" i="31"/>
  <c r="D45" i="31"/>
  <c r="D379" i="31"/>
  <c r="C390" i="31"/>
  <c r="C391" i="31"/>
  <c r="C104" i="31"/>
  <c r="C69" i="31"/>
  <c r="C134" i="31"/>
  <c r="C54" i="31"/>
  <c r="C109" i="31"/>
  <c r="C102" i="31"/>
  <c r="C90" i="31"/>
  <c r="C89" i="31"/>
  <c r="C114" i="31"/>
  <c r="C74" i="31"/>
  <c r="C73" i="31"/>
  <c r="C75" i="31"/>
  <c r="C76" i="31"/>
  <c r="C126" i="31"/>
  <c r="C67" i="31"/>
  <c r="C125" i="31"/>
  <c r="C61" i="31"/>
  <c r="C115" i="31"/>
  <c r="C82" i="31"/>
  <c r="C135" i="31"/>
  <c r="C139" i="31"/>
  <c r="C101" i="31"/>
  <c r="C108" i="31"/>
  <c r="C132" i="31"/>
  <c r="C353" i="31"/>
  <c r="C2" i="31"/>
  <c r="C3" i="31"/>
  <c r="C392" i="31"/>
  <c r="C158" i="31"/>
  <c r="C71" i="31"/>
  <c r="C50" i="31"/>
  <c r="C72" i="31"/>
  <c r="C27" i="31"/>
  <c r="C157" i="31"/>
  <c r="C131" i="31"/>
  <c r="C46" i="31"/>
  <c r="C48" i="31"/>
  <c r="C159" i="31"/>
  <c r="C389" i="31"/>
  <c r="C93" i="31"/>
  <c r="C128" i="31"/>
  <c r="C355" i="31"/>
  <c r="C62" i="31"/>
  <c r="C105" i="31"/>
  <c r="C63" i="31"/>
  <c r="C100" i="31"/>
  <c r="C372" i="31"/>
  <c r="C373" i="31"/>
  <c r="C34" i="31"/>
  <c r="C36" i="31"/>
  <c r="C37" i="31"/>
  <c r="C35" i="31"/>
  <c r="C38" i="31"/>
  <c r="C33" i="31"/>
  <c r="C32" i="31"/>
  <c r="C31" i="31"/>
  <c r="C39" i="31"/>
  <c r="C374" i="31"/>
  <c r="C151" i="31"/>
  <c r="C146" i="31"/>
  <c r="C145" i="31"/>
  <c r="C148" i="31"/>
  <c r="C142" i="31"/>
  <c r="C152" i="31"/>
  <c r="C147" i="31"/>
  <c r="C156" i="31"/>
  <c r="C144" i="31"/>
  <c r="C143" i="31"/>
  <c r="C149" i="31"/>
  <c r="C154" i="31"/>
  <c r="C150" i="31"/>
  <c r="C155" i="31"/>
  <c r="C153" i="31"/>
  <c r="C141" i="31"/>
  <c r="C41" i="31"/>
  <c r="C356" i="31"/>
  <c r="C28" i="31"/>
  <c r="C354" i="31"/>
  <c r="C11" i="31"/>
  <c r="C13" i="31"/>
  <c r="C10" i="31"/>
  <c r="C17" i="31"/>
  <c r="C26" i="31"/>
  <c r="C8" i="31"/>
  <c r="C16" i="31"/>
  <c r="C21" i="31"/>
  <c r="C12" i="31"/>
  <c r="C15" i="31"/>
  <c r="C14" i="31"/>
  <c r="C18" i="31"/>
  <c r="C23" i="31"/>
  <c r="C9" i="31"/>
  <c r="C7" i="31"/>
  <c r="C24" i="31"/>
  <c r="C20" i="31"/>
  <c r="C22" i="31"/>
  <c r="C25" i="31"/>
  <c r="C19" i="31"/>
  <c r="C6" i="31"/>
  <c r="C371" i="31"/>
  <c r="C133" i="31"/>
  <c r="C106" i="31"/>
  <c r="C130" i="31"/>
  <c r="C59" i="31"/>
  <c r="C84" i="31"/>
  <c r="C375" i="31"/>
  <c r="C378" i="31"/>
  <c r="C81" i="31"/>
  <c r="C95" i="31"/>
  <c r="C92" i="31"/>
  <c r="C138" i="31"/>
  <c r="C94" i="31"/>
  <c r="C42" i="31"/>
  <c r="C44" i="31"/>
  <c r="C43" i="31"/>
  <c r="C388" i="31"/>
  <c r="C124" i="31"/>
  <c r="C122" i="31"/>
  <c r="C121" i="31"/>
  <c r="C383" i="31"/>
  <c r="C66" i="31"/>
  <c r="C80" i="31"/>
  <c r="C96" i="31"/>
  <c r="C98" i="31"/>
  <c r="C111" i="31"/>
  <c r="C112" i="31"/>
  <c r="C97" i="31"/>
  <c r="C381" i="31"/>
  <c r="C68" i="31"/>
  <c r="C91" i="31"/>
  <c r="C113" i="31"/>
  <c r="C137" i="31"/>
  <c r="C77" i="31"/>
  <c r="C83" i="31"/>
  <c r="C384" i="31"/>
  <c r="C123" i="31"/>
  <c r="C60" i="31"/>
  <c r="C107" i="31"/>
  <c r="C386" i="31"/>
  <c r="C79" i="31"/>
  <c r="C140" i="31"/>
  <c r="C56" i="31"/>
  <c r="C136" i="31"/>
  <c r="C119" i="31"/>
  <c r="C382" i="31"/>
  <c r="C88" i="31"/>
  <c r="C103" i="31"/>
  <c r="C129" i="31"/>
  <c r="C57" i="31"/>
  <c r="C65" i="31"/>
  <c r="C64" i="31"/>
  <c r="C78" i="31"/>
  <c r="C55" i="31"/>
  <c r="C87" i="31"/>
  <c r="C385" i="31"/>
  <c r="C118" i="31"/>
  <c r="C117" i="31"/>
  <c r="C58" i="31"/>
  <c r="C116" i="31"/>
  <c r="C380" i="31"/>
  <c r="C53" i="31"/>
  <c r="C70" i="31"/>
  <c r="C387" i="31"/>
  <c r="C110" i="31"/>
  <c r="C99" i="31"/>
  <c r="C120" i="31"/>
  <c r="C377" i="31"/>
  <c r="C40" i="31"/>
  <c r="C86" i="31"/>
  <c r="C85" i="31"/>
  <c r="C127" i="31"/>
  <c r="C47" i="31"/>
  <c r="C4" i="31"/>
  <c r="C51" i="31"/>
  <c r="C52" i="31"/>
  <c r="C29" i="31"/>
  <c r="C30" i="31"/>
  <c r="C5" i="31"/>
  <c r="C49" i="31"/>
  <c r="C45" i="31"/>
  <c r="C379" i="31"/>
  <c r="B4" i="30"/>
  <c r="G10" i="19"/>
  <c r="G11" i="19"/>
  <c r="G12" i="19"/>
  <c r="G13" i="19"/>
  <c r="G14" i="19"/>
  <c r="G15" i="19"/>
  <c r="G16" i="19"/>
  <c r="G17" i="19"/>
  <c r="G18" i="19"/>
  <c r="G19" i="19"/>
  <c r="G20" i="19"/>
  <c r="G21" i="19"/>
  <c r="G22" i="19"/>
  <c r="G9" i="19"/>
  <c r="I68" i="29"/>
  <c r="H68" i="29"/>
  <c r="G68" i="29"/>
  <c r="F68" i="29"/>
  <c r="E68" i="29"/>
  <c r="D68" i="29"/>
  <c r="C68" i="29"/>
  <c r="J58" i="29"/>
  <c r="J57" i="29"/>
  <c r="J56" i="29"/>
  <c r="J55" i="29"/>
  <c r="J54" i="29"/>
  <c r="J53" i="29"/>
  <c r="J52" i="29"/>
  <c r="J51" i="29"/>
  <c r="J50" i="29"/>
  <c r="J49" i="29"/>
  <c r="J48" i="29"/>
  <c r="I45" i="29"/>
  <c r="H45" i="29"/>
  <c r="G45" i="29"/>
  <c r="F45" i="29"/>
  <c r="E45" i="29"/>
  <c r="D45" i="29"/>
  <c r="C45" i="29"/>
  <c r="J44" i="29"/>
  <c r="J43" i="29"/>
  <c r="J42" i="29"/>
  <c r="J41" i="29"/>
  <c r="J40" i="29"/>
  <c r="J39" i="29"/>
  <c r="J38" i="29"/>
  <c r="J37" i="29"/>
  <c r="J36" i="29"/>
  <c r="J35" i="29"/>
  <c r="I32" i="29"/>
  <c r="H32" i="29"/>
  <c r="G32" i="29"/>
  <c r="F32" i="29"/>
  <c r="E32" i="29"/>
  <c r="D32" i="29"/>
  <c r="C32" i="29"/>
  <c r="J31" i="29"/>
  <c r="J30" i="29"/>
  <c r="J29" i="29"/>
  <c r="J28" i="29"/>
  <c r="J27" i="29"/>
  <c r="J26" i="29"/>
  <c r="J25" i="29"/>
  <c r="J24" i="29"/>
  <c r="J23" i="29"/>
  <c r="J22" i="29"/>
  <c r="I19" i="29"/>
  <c r="H19" i="29"/>
  <c r="G19" i="29"/>
  <c r="F19" i="29"/>
  <c r="E19" i="29"/>
  <c r="D19" i="29"/>
  <c r="C19" i="29"/>
  <c r="J18" i="29"/>
  <c r="J17" i="29"/>
  <c r="J16" i="29"/>
  <c r="J15" i="29"/>
  <c r="J14" i="29"/>
  <c r="J13" i="29"/>
  <c r="J12" i="29"/>
  <c r="J11" i="29"/>
  <c r="J10" i="29"/>
  <c r="J9" i="29"/>
  <c r="B32" i="28"/>
  <c r="J68" i="27"/>
  <c r="E65" i="27"/>
  <c r="F65" i="27"/>
  <c r="G65" i="27"/>
  <c r="H65" i="27"/>
  <c r="I65" i="27"/>
  <c r="D65" i="27"/>
  <c r="I69" i="27"/>
  <c r="H69" i="27"/>
  <c r="G69" i="27"/>
  <c r="F69" i="27"/>
  <c r="E69" i="27"/>
  <c r="D69" i="27"/>
  <c r="E70" i="24"/>
  <c r="F70" i="24"/>
  <c r="G70" i="24"/>
  <c r="H70" i="24"/>
  <c r="I70" i="24"/>
  <c r="D70" i="24"/>
  <c r="C65" i="24"/>
  <c r="C64" i="27"/>
  <c r="I64" i="27"/>
  <c r="H64" i="27"/>
  <c r="G64" i="27"/>
  <c r="F64" i="27"/>
  <c r="E64" i="27"/>
  <c r="D64" i="27"/>
  <c r="C52" i="27"/>
  <c r="C38" i="27"/>
  <c r="I52" i="27"/>
  <c r="H52" i="27"/>
  <c r="G52" i="27"/>
  <c r="F52" i="27"/>
  <c r="E52" i="27"/>
  <c r="D52" i="27"/>
  <c r="J52" i="27" s="1"/>
  <c r="I38" i="27"/>
  <c r="H38" i="27"/>
  <c r="G38" i="27"/>
  <c r="F38" i="27"/>
  <c r="E38" i="27"/>
  <c r="D38" i="27"/>
  <c r="J56" i="27"/>
  <c r="J57" i="27"/>
  <c r="J58" i="27"/>
  <c r="J59" i="27"/>
  <c r="J60" i="27"/>
  <c r="J61" i="27"/>
  <c r="J62" i="27"/>
  <c r="J63" i="27"/>
  <c r="J55" i="27"/>
  <c r="J42" i="27"/>
  <c r="J43" i="27"/>
  <c r="J44" i="27"/>
  <c r="J45" i="27"/>
  <c r="J46" i="27"/>
  <c r="J47" i="27"/>
  <c r="J48" i="27"/>
  <c r="J49" i="27"/>
  <c r="J50" i="27"/>
  <c r="J51" i="27"/>
  <c r="J41" i="27"/>
  <c r="J27" i="27"/>
  <c r="J28" i="27"/>
  <c r="J29" i="27"/>
  <c r="J30" i="27"/>
  <c r="J31" i="27"/>
  <c r="J32" i="27"/>
  <c r="J33" i="27"/>
  <c r="J34" i="27"/>
  <c r="J35" i="27"/>
  <c r="J36" i="27"/>
  <c r="J37" i="27"/>
  <c r="J26" i="27"/>
  <c r="I23" i="27"/>
  <c r="H23" i="27"/>
  <c r="G23" i="27"/>
  <c r="F23" i="27"/>
  <c r="E23" i="27"/>
  <c r="D23" i="27"/>
  <c r="C23" i="27"/>
  <c r="C65" i="27" s="1"/>
  <c r="J7" i="27"/>
  <c r="J22" i="27"/>
  <c r="J21" i="27"/>
  <c r="J20" i="27"/>
  <c r="J19" i="27"/>
  <c r="J18" i="27"/>
  <c r="J17" i="27"/>
  <c r="J16" i="27"/>
  <c r="J15" i="27"/>
  <c r="J14" i="27"/>
  <c r="J13" i="27"/>
  <c r="J12" i="27"/>
  <c r="J11" i="27"/>
  <c r="J10" i="27"/>
  <c r="J9" i="27"/>
  <c r="C17" i="26"/>
  <c r="C19" i="26"/>
  <c r="C16" i="26"/>
  <c r="C18" i="26"/>
  <c r="C20" i="26"/>
  <c r="C6" i="26"/>
  <c r="C9" i="26"/>
  <c r="C7" i="26"/>
  <c r="C12" i="26"/>
  <c r="C2" i="26"/>
  <c r="C3" i="26"/>
  <c r="C15" i="26"/>
  <c r="C10" i="26"/>
  <c r="C14" i="26"/>
  <c r="C4" i="26"/>
  <c r="C11" i="26"/>
  <c r="C13" i="26"/>
  <c r="C8" i="26"/>
  <c r="C5" i="26"/>
  <c r="C25" i="26"/>
  <c r="C27" i="26"/>
  <c r="C24" i="26"/>
  <c r="C38" i="26"/>
  <c r="C39" i="26"/>
  <c r="C28" i="26"/>
  <c r="C31" i="26"/>
  <c r="C23" i="26"/>
  <c r="C22" i="26"/>
  <c r="C37" i="26"/>
  <c r="C32" i="26"/>
  <c r="C26" i="26"/>
  <c r="C35" i="26"/>
  <c r="C30" i="26"/>
  <c r="C36" i="26"/>
  <c r="C29" i="26"/>
  <c r="C34" i="26"/>
  <c r="C33" i="26"/>
  <c r="C21" i="26"/>
  <c r="C40" i="26"/>
  <c r="C49" i="26"/>
  <c r="C63" i="26"/>
  <c r="C68" i="26"/>
  <c r="C73" i="26"/>
  <c r="C74" i="26"/>
  <c r="C54" i="26"/>
  <c r="C61" i="26"/>
  <c r="C47" i="26"/>
  <c r="C64" i="26"/>
  <c r="C51" i="26"/>
  <c r="C50" i="26"/>
  <c r="C66" i="26"/>
  <c r="C59" i="26"/>
  <c r="C58" i="26"/>
  <c r="C70" i="26"/>
  <c r="C65" i="26"/>
  <c r="C45" i="26"/>
  <c r="C42" i="26"/>
  <c r="C57" i="26"/>
  <c r="C48" i="26"/>
  <c r="C43" i="26"/>
  <c r="C41" i="26"/>
  <c r="C46" i="26"/>
  <c r="C69" i="26"/>
  <c r="C53" i="26"/>
  <c r="C44" i="26"/>
  <c r="C56" i="26"/>
  <c r="C62" i="26"/>
  <c r="C71" i="26"/>
  <c r="C55" i="26"/>
  <c r="C52" i="26"/>
  <c r="C60" i="26"/>
  <c r="C67" i="26"/>
  <c r="J7" i="24"/>
  <c r="J57" i="24" s="1"/>
  <c r="J7" i="22"/>
  <c r="J97" i="22" l="1"/>
  <c r="J96" i="22"/>
  <c r="J92" i="22"/>
  <c r="J88" i="22"/>
  <c r="J90" i="22"/>
  <c r="J86" i="22"/>
  <c r="J95" i="22"/>
  <c r="J91" i="22"/>
  <c r="J87" i="22"/>
  <c r="J94" i="22"/>
  <c r="J93" i="22"/>
  <c r="J89" i="22"/>
  <c r="J101" i="22"/>
  <c r="J105" i="22"/>
  <c r="J107" i="22"/>
  <c r="J100" i="22"/>
  <c r="J104" i="22"/>
  <c r="J108" i="22"/>
  <c r="J102" i="22"/>
  <c r="J106" i="22"/>
  <c r="J103" i="22"/>
  <c r="J109" i="22"/>
  <c r="J53" i="22"/>
  <c r="J52" i="22"/>
  <c r="J48" i="22"/>
  <c r="J44" i="22"/>
  <c r="J50" i="22"/>
  <c r="J42" i="22"/>
  <c r="J51" i="22"/>
  <c r="J47" i="22"/>
  <c r="J43" i="22"/>
  <c r="J46" i="22"/>
  <c r="J49" i="22"/>
  <c r="J45" i="22"/>
  <c r="J74" i="22"/>
  <c r="H69" i="29"/>
  <c r="I69" i="29"/>
  <c r="G69" i="29"/>
  <c r="J36" i="22"/>
  <c r="J32" i="22"/>
  <c r="J64" i="22"/>
  <c r="J77" i="22"/>
  <c r="J35" i="22"/>
  <c r="J67" i="22"/>
  <c r="J63" i="22"/>
  <c r="J76" i="22"/>
  <c r="J34" i="22"/>
  <c r="J66" i="22"/>
  <c r="J62" i="22"/>
  <c r="J75" i="22"/>
  <c r="J70" i="22"/>
  <c r="J37" i="22"/>
  <c r="J33" i="22"/>
  <c r="J65" i="22"/>
  <c r="J78" i="22"/>
  <c r="C69" i="29"/>
  <c r="D69" i="29"/>
  <c r="E69" i="29"/>
  <c r="J32" i="29"/>
  <c r="J19" i="29"/>
  <c r="J68" i="29"/>
  <c r="J45" i="29"/>
  <c r="J56" i="24"/>
  <c r="J64" i="27"/>
  <c r="J38" i="27"/>
  <c r="J23" i="27"/>
  <c r="J65" i="27" l="1"/>
  <c r="J69" i="27" s="1"/>
  <c r="B6" i="30"/>
  <c r="J69" i="29"/>
  <c r="F66" i="24" l="1"/>
  <c r="G66" i="24"/>
  <c r="H66" i="24"/>
  <c r="I66" i="24"/>
  <c r="E53" i="24"/>
  <c r="F53" i="24"/>
  <c r="G53" i="24"/>
  <c r="H53" i="24"/>
  <c r="I53" i="24"/>
  <c r="I65" i="24"/>
  <c r="H65" i="24"/>
  <c r="G65" i="24"/>
  <c r="F65" i="24"/>
  <c r="E65" i="24"/>
  <c r="D65" i="24"/>
  <c r="I52" i="24"/>
  <c r="H52" i="24"/>
  <c r="G52" i="24"/>
  <c r="F52" i="24"/>
  <c r="E52" i="24"/>
  <c r="D52" i="24"/>
  <c r="I38" i="24"/>
  <c r="H38" i="24"/>
  <c r="G38" i="24"/>
  <c r="F38" i="24"/>
  <c r="E38" i="24"/>
  <c r="D38" i="24"/>
  <c r="I23" i="24"/>
  <c r="H23" i="24"/>
  <c r="G23" i="24"/>
  <c r="F23" i="24"/>
  <c r="E23" i="24"/>
  <c r="D23" i="24"/>
  <c r="D53" i="24" s="1"/>
  <c r="C23" i="24"/>
  <c r="C52" i="24"/>
  <c r="C38" i="24"/>
  <c r="I83" i="22"/>
  <c r="H83" i="22"/>
  <c r="G83" i="22"/>
  <c r="F83" i="22"/>
  <c r="I82" i="22"/>
  <c r="H82" i="22"/>
  <c r="G82" i="22"/>
  <c r="F82" i="22"/>
  <c r="E82" i="22"/>
  <c r="D82" i="22"/>
  <c r="C82" i="22"/>
  <c r="I68" i="22"/>
  <c r="H68" i="22"/>
  <c r="G68" i="22"/>
  <c r="F68" i="22"/>
  <c r="E68" i="22"/>
  <c r="E83" i="22" s="1"/>
  <c r="D68" i="22"/>
  <c r="C68" i="22"/>
  <c r="I39" i="22"/>
  <c r="H39" i="22"/>
  <c r="G39" i="22"/>
  <c r="F39" i="22"/>
  <c r="I38" i="22"/>
  <c r="H38" i="22"/>
  <c r="G38" i="22"/>
  <c r="F38" i="22"/>
  <c r="E38" i="22"/>
  <c r="D38" i="22"/>
  <c r="C38" i="22"/>
  <c r="I24" i="22"/>
  <c r="H24" i="22"/>
  <c r="G24" i="22"/>
  <c r="F24" i="22"/>
  <c r="E24" i="22"/>
  <c r="E39" i="22" s="1"/>
  <c r="D24" i="22"/>
  <c r="D39" i="22" s="1"/>
  <c r="C24" i="22"/>
  <c r="D6" i="9"/>
  <c r="D23" i="9" l="1"/>
  <c r="D65" i="9"/>
  <c r="D37" i="9"/>
  <c r="D38" i="9" s="1"/>
  <c r="D83" i="22"/>
  <c r="J83" i="22" s="1"/>
  <c r="C83" i="22"/>
  <c r="C39" i="22"/>
  <c r="D66" i="24"/>
  <c r="J53" i="24"/>
  <c r="C53" i="24"/>
  <c r="C66" i="24" s="1"/>
  <c r="C70" i="24" s="1"/>
  <c r="J14" i="24"/>
  <c r="J42" i="24"/>
  <c r="J22" i="24"/>
  <c r="J16" i="24"/>
  <c r="J26" i="24"/>
  <c r="J44" i="24"/>
  <c r="J52" i="24"/>
  <c r="J15" i="24"/>
  <c r="J17" i="24"/>
  <c r="J58" i="24"/>
  <c r="J11" i="24"/>
  <c r="J19" i="24"/>
  <c r="J29" i="24"/>
  <c r="J66" i="24"/>
  <c r="J70" i="24" s="1"/>
  <c r="J65" i="24"/>
  <c r="J18" i="24"/>
  <c r="J12" i="24"/>
  <c r="J20" i="24"/>
  <c r="J30" i="24"/>
  <c r="J69" i="24"/>
  <c r="J43" i="24"/>
  <c r="J9" i="24"/>
  <c r="J27" i="24"/>
  <c r="J45" i="24"/>
  <c r="J10" i="24"/>
  <c r="J28" i="24"/>
  <c r="J13" i="24"/>
  <c r="J21" i="24"/>
  <c r="J13" i="22"/>
  <c r="J17" i="22"/>
  <c r="J21" i="22"/>
  <c r="J27" i="22"/>
  <c r="J31" i="22"/>
  <c r="J58" i="22"/>
  <c r="J72" i="22"/>
  <c r="J59" i="22"/>
  <c r="J68" i="22"/>
  <c r="J11" i="22"/>
  <c r="J15" i="22"/>
  <c r="J19" i="22"/>
  <c r="J23" i="22"/>
  <c r="J29" i="22"/>
  <c r="J60" i="22"/>
  <c r="J82" i="22"/>
  <c r="J14" i="22"/>
  <c r="J18" i="22"/>
  <c r="J28" i="22"/>
  <c r="J10" i="22"/>
  <c r="J22" i="22"/>
  <c r="J73" i="22"/>
  <c r="J12" i="22"/>
  <c r="J16" i="22"/>
  <c r="J20" i="22"/>
  <c r="J26" i="22"/>
  <c r="J30" i="22"/>
  <c r="J57" i="22"/>
  <c r="J61" i="22"/>
  <c r="J71" i="22"/>
  <c r="G41" i="19"/>
  <c r="G42" i="19"/>
  <c r="G43" i="19"/>
  <c r="G44" i="19"/>
  <c r="G45" i="19"/>
  <c r="G46" i="19"/>
  <c r="G47" i="19"/>
  <c r="G48" i="19"/>
  <c r="G49" i="19"/>
  <c r="G50" i="19" l="1"/>
  <c r="J38" i="22"/>
  <c r="J38" i="24"/>
  <c r="J23" i="24"/>
  <c r="J24" i="22"/>
  <c r="B1" i="19"/>
  <c r="B1" i="9"/>
  <c r="H6" i="19"/>
  <c r="I6" i="19"/>
  <c r="J6" i="19"/>
  <c r="J42" i="19" s="1"/>
  <c r="G64" i="19"/>
  <c r="G71" i="19" s="1"/>
  <c r="G72" i="19" s="1"/>
  <c r="I23" i="15"/>
  <c r="I35" i="15"/>
  <c r="I59" i="15"/>
  <c r="B4" i="19"/>
  <c r="C50" i="19"/>
  <c r="C37" i="19"/>
  <c r="C23" i="19"/>
  <c r="E6" i="9"/>
  <c r="E11" i="9" s="1"/>
  <c r="F6" i="9"/>
  <c r="C23" i="9"/>
  <c r="C38" i="9" s="1"/>
  <c r="A32" i="9"/>
  <c r="E32" i="9"/>
  <c r="A33" i="9"/>
  <c r="E33" i="9"/>
  <c r="A34" i="9"/>
  <c r="E34" i="9"/>
  <c r="A35" i="9"/>
  <c r="E35" i="9"/>
  <c r="A36" i="9"/>
  <c r="E36" i="9"/>
  <c r="F23" i="9" l="1"/>
  <c r="F65" i="9"/>
  <c r="F37" i="9"/>
  <c r="F38" i="9" s="1"/>
  <c r="H27" i="19"/>
  <c r="H36" i="19"/>
  <c r="H25" i="19"/>
  <c r="H31" i="19"/>
  <c r="H32" i="19"/>
  <c r="H28" i="19"/>
  <c r="H33" i="19"/>
  <c r="H34" i="19"/>
  <c r="H30" i="19"/>
  <c r="H26" i="19"/>
  <c r="H35" i="19"/>
  <c r="J39" i="22"/>
  <c r="I36" i="15"/>
  <c r="E25" i="9"/>
  <c r="E41" i="9"/>
  <c r="E54" i="9"/>
  <c r="I76" i="19"/>
  <c r="I55" i="19"/>
  <c r="I63" i="19"/>
  <c r="I47" i="19"/>
  <c r="I31" i="19"/>
  <c r="I11" i="19"/>
  <c r="I19" i="19"/>
  <c r="I56" i="19"/>
  <c r="I54" i="19"/>
  <c r="I48" i="19"/>
  <c r="I32" i="19"/>
  <c r="I12" i="19"/>
  <c r="I20" i="19"/>
  <c r="I57" i="19"/>
  <c r="I49" i="19"/>
  <c r="I41" i="19"/>
  <c r="I33" i="19"/>
  <c r="I13" i="19"/>
  <c r="I21" i="19"/>
  <c r="I67" i="19"/>
  <c r="I58" i="19"/>
  <c r="I42" i="19"/>
  <c r="I26" i="19"/>
  <c r="I34" i="19"/>
  <c r="I14" i="19"/>
  <c r="I22" i="19"/>
  <c r="I68" i="19"/>
  <c r="I59" i="19"/>
  <c r="I43" i="19"/>
  <c r="I27" i="19"/>
  <c r="I35" i="19"/>
  <c r="I15" i="19"/>
  <c r="I9" i="19"/>
  <c r="I69" i="19"/>
  <c r="I60" i="19"/>
  <c r="I44" i="19"/>
  <c r="I28" i="19"/>
  <c r="I36" i="19"/>
  <c r="I16" i="19"/>
  <c r="I70" i="19"/>
  <c r="I61" i="19"/>
  <c r="I45" i="19"/>
  <c r="I29" i="19"/>
  <c r="I25" i="19"/>
  <c r="I17" i="19"/>
  <c r="I66" i="19"/>
  <c r="I62" i="19"/>
  <c r="I46" i="19"/>
  <c r="I30" i="19"/>
  <c r="I10" i="19"/>
  <c r="I18" i="19"/>
  <c r="E80" i="9"/>
  <c r="H44" i="19"/>
  <c r="H48" i="19"/>
  <c r="H47" i="19"/>
  <c r="H41" i="19"/>
  <c r="H45" i="19"/>
  <c r="H49" i="19"/>
  <c r="H42" i="19"/>
  <c r="H46" i="19"/>
  <c r="H43" i="19"/>
  <c r="J47" i="19"/>
  <c r="J48" i="19"/>
  <c r="J46" i="19"/>
  <c r="J45" i="19"/>
  <c r="J44" i="19"/>
  <c r="J49" i="19"/>
  <c r="J43" i="19"/>
  <c r="J41" i="19"/>
  <c r="H64" i="19"/>
  <c r="H72" i="19" s="1"/>
  <c r="J64" i="19"/>
  <c r="J71" i="19"/>
  <c r="J72" i="19" s="1"/>
  <c r="E10" i="9"/>
  <c r="C38" i="19"/>
  <c r="E9" i="9"/>
  <c r="G23" i="19"/>
  <c r="G75" i="19" s="1"/>
  <c r="G77" i="19" s="1"/>
  <c r="F37" i="19"/>
  <c r="F50" i="19"/>
  <c r="F23" i="19"/>
  <c r="E23" i="19"/>
  <c r="D37" i="19"/>
  <c r="D50" i="19"/>
  <c r="E37" i="19"/>
  <c r="E50" i="19"/>
  <c r="D23" i="19"/>
  <c r="E22" i="9"/>
  <c r="E18" i="9"/>
  <c r="E21" i="9"/>
  <c r="E17" i="9"/>
  <c r="E20" i="9"/>
  <c r="E16" i="9"/>
  <c r="E12" i="9"/>
  <c r="E31" i="9"/>
  <c r="E19" i="9"/>
  <c r="E81" i="9"/>
  <c r="E37" i="9" l="1"/>
  <c r="I50" i="19"/>
  <c r="E23" i="9"/>
  <c r="I64" i="19"/>
  <c r="I71" i="19" s="1"/>
  <c r="I72" i="19" s="1"/>
  <c r="H50" i="19"/>
  <c r="J50" i="19"/>
  <c r="J75" i="19" s="1"/>
  <c r="J77" i="19" s="1"/>
  <c r="H37" i="19"/>
  <c r="I23" i="19"/>
  <c r="G38" i="19"/>
  <c r="I37" i="19"/>
  <c r="F38" i="19"/>
  <c r="E38" i="19"/>
  <c r="D38" i="19"/>
  <c r="E44" i="9"/>
  <c r="E55" i="9"/>
  <c r="E83" i="9"/>
  <c r="E45" i="9"/>
  <c r="E56" i="9"/>
  <c r="E82" i="9"/>
  <c r="E43" i="9"/>
  <c r="E42" i="9"/>
  <c r="E70" i="9"/>
  <c r="E59" i="9"/>
  <c r="E58" i="9"/>
  <c r="E57" i="9"/>
  <c r="E38" i="9" l="1"/>
  <c r="H38" i="19"/>
  <c r="H77" i="19"/>
  <c r="I75" i="19"/>
  <c r="I77" i="19" s="1"/>
  <c r="I38" i="19"/>
  <c r="D35" i="15"/>
  <c r="D59" i="15"/>
  <c r="E59" i="15"/>
  <c r="F59" i="15"/>
  <c r="G59" i="15"/>
  <c r="H59" i="15"/>
  <c r="H60" i="15" s="1"/>
  <c r="C59" i="15"/>
  <c r="C35" i="15"/>
  <c r="J65" i="15"/>
  <c r="J66" i="15"/>
  <c r="J67" i="15"/>
  <c r="J68" i="15"/>
  <c r="J69" i="15"/>
  <c r="J63" i="15"/>
  <c r="J51" i="15"/>
  <c r="J52" i="15"/>
  <c r="J53" i="15"/>
  <c r="J54" i="15"/>
  <c r="J55" i="15"/>
  <c r="J56" i="15"/>
  <c r="J57" i="15"/>
  <c r="J58" i="15"/>
  <c r="J50" i="15"/>
  <c r="J40" i="15"/>
  <c r="J41" i="15"/>
  <c r="J42" i="15"/>
  <c r="J43" i="15"/>
  <c r="J44" i="15"/>
  <c r="J45" i="15"/>
  <c r="J46" i="15"/>
  <c r="J47" i="15"/>
  <c r="J48" i="15"/>
  <c r="J49" i="15"/>
  <c r="J39" i="15"/>
  <c r="J27" i="15"/>
  <c r="J28" i="15"/>
  <c r="J29" i="15"/>
  <c r="J30" i="15"/>
  <c r="J31" i="15"/>
  <c r="J32" i="15"/>
  <c r="J33" i="15"/>
  <c r="J34" i="15"/>
  <c r="J26" i="15"/>
  <c r="J10" i="15"/>
  <c r="J11" i="15"/>
  <c r="J12" i="15"/>
  <c r="J13" i="15"/>
  <c r="J14" i="15"/>
  <c r="J15" i="15"/>
  <c r="J16" i="15"/>
  <c r="J17" i="15"/>
  <c r="J18" i="15"/>
  <c r="J19" i="15"/>
  <c r="J20" i="15"/>
  <c r="J21" i="15"/>
  <c r="J22" i="15"/>
  <c r="J9" i="15"/>
  <c r="H35" i="15"/>
  <c r="G35" i="15"/>
  <c r="H23" i="15"/>
  <c r="G23" i="15"/>
  <c r="F35" i="15"/>
  <c r="F23" i="15"/>
  <c r="F36" i="15" s="1"/>
  <c r="E35" i="15"/>
  <c r="E23" i="15"/>
  <c r="B4" i="15"/>
  <c r="A69" i="15"/>
  <c r="A68" i="15"/>
  <c r="A67" i="15"/>
  <c r="A66" i="15"/>
  <c r="A65" i="15"/>
  <c r="A58" i="15"/>
  <c r="A57" i="15"/>
  <c r="A56" i="15"/>
  <c r="A55" i="15"/>
  <c r="A54" i="15"/>
  <c r="C23" i="15"/>
  <c r="D23" i="15"/>
  <c r="E71" i="9"/>
  <c r="E72" i="9"/>
  <c r="E73" i="9"/>
  <c r="E74" i="9"/>
  <c r="E60" i="9"/>
  <c r="E65" i="9" s="1"/>
  <c r="E61" i="9"/>
  <c r="E62" i="9"/>
  <c r="E63" i="9"/>
  <c r="E64" i="9"/>
  <c r="C101" i="9"/>
  <c r="C89" i="9"/>
  <c r="C76" i="9"/>
  <c r="C65" i="9"/>
  <c r="D101" i="9"/>
  <c r="B4" i="9"/>
  <c r="C77" i="9" l="1"/>
  <c r="E36" i="15"/>
  <c r="E60" i="15" s="1"/>
  <c r="J59" i="15"/>
  <c r="H36" i="15"/>
  <c r="C36" i="15"/>
  <c r="C60" i="15" s="1"/>
  <c r="C64" i="15" s="1"/>
  <c r="G36" i="15"/>
  <c r="D36" i="15"/>
  <c r="D60" i="15" s="1"/>
  <c r="J35" i="15"/>
  <c r="J23" i="15"/>
  <c r="D76" i="9"/>
  <c r="D77" i="9" s="1"/>
  <c r="E75" i="9"/>
  <c r="F50" i="9"/>
  <c r="F101" i="9"/>
  <c r="F76" i="9"/>
  <c r="F77" i="9" s="1"/>
  <c r="F89" i="9"/>
  <c r="D50" i="9"/>
  <c r="D89" i="9"/>
  <c r="J36" i="15" l="1"/>
  <c r="J60" i="15" s="1"/>
  <c r="E76" i="9"/>
  <c r="E77" i="9" s="1"/>
  <c r="A96" i="9" l="1"/>
  <c r="E96" i="9"/>
  <c r="A97" i="9"/>
  <c r="E97" i="9"/>
  <c r="A98" i="9"/>
  <c r="E98" i="9"/>
  <c r="A84" i="9"/>
  <c r="E84" i="9"/>
  <c r="A85" i="9"/>
  <c r="E85" i="9"/>
  <c r="A86" i="9"/>
  <c r="E86" i="9"/>
  <c r="A87" i="9"/>
  <c r="E87" i="9"/>
  <c r="A71" i="9"/>
  <c r="A72" i="9"/>
  <c r="A73" i="9"/>
  <c r="A74" i="9"/>
  <c r="A60" i="9"/>
  <c r="A61" i="9"/>
  <c r="A46" i="9"/>
  <c r="E46" i="9"/>
  <c r="A47" i="9"/>
  <c r="E47" i="9"/>
  <c r="A48" i="9"/>
  <c r="E48" i="9"/>
  <c r="A63" i="9" l="1"/>
  <c r="A100" i="9"/>
  <c r="A99" i="9"/>
  <c r="A88" i="9"/>
  <c r="A75" i="9"/>
  <c r="A64" i="9"/>
  <c r="A62" i="9"/>
  <c r="A49" i="9"/>
  <c r="E99" i="9"/>
  <c r="E100" i="9"/>
  <c r="E88" i="9"/>
  <c r="E89" i="9" s="1"/>
  <c r="E49" i="9"/>
  <c r="E50" i="9" s="1"/>
  <c r="E101" i="9" l="1"/>
  <c r="G64" i="15"/>
  <c r="F64" i="15"/>
  <c r="I64" i="15"/>
  <c r="E64" i="15"/>
  <c r="H64" i="15"/>
  <c r="D64" i="15"/>
  <c r="J64" i="15"/>
</calcChain>
</file>

<file path=xl/sharedStrings.xml><?xml version="1.0" encoding="utf-8"?>
<sst xmlns="http://schemas.openxmlformats.org/spreadsheetml/2006/main" count="5383" uniqueCount="3638">
  <si>
    <t>Statement of Net Position</t>
  </si>
  <si>
    <t>XBRL Element</t>
  </si>
  <si>
    <t>Governmental Activities</t>
  </si>
  <si>
    <t>ASSETS</t>
  </si>
  <si>
    <t>Current Assets:</t>
  </si>
  <si>
    <t>acfr:AccountsReceivableNetOfAllowance</t>
  </si>
  <si>
    <t>acfr:AccruedInterestReceivable</t>
  </si>
  <si>
    <t>acfr:InternalBalance</t>
  </si>
  <si>
    <t>acfr:PrepaidExpenses</t>
  </si>
  <si>
    <t>acfr:CurrentAssets</t>
  </si>
  <si>
    <t>Total Current Assets</t>
  </si>
  <si>
    <t>Noncurrent Assets:</t>
  </si>
  <si>
    <t>acfr:OtherNoncurrentAssets</t>
  </si>
  <si>
    <t>acfr:NotesReceivable</t>
  </si>
  <si>
    <t>acfr:CapitalAssetsNotBeingDepreciated</t>
  </si>
  <si>
    <t>acfr:CapitalAssetsBeingDepreciatedNet</t>
  </si>
  <si>
    <t>acfr:NoncurrentAssets</t>
  </si>
  <si>
    <t>Total Noncurrent Assets</t>
  </si>
  <si>
    <t>acfr:Assets</t>
  </si>
  <si>
    <t>Total Assets</t>
  </si>
  <si>
    <t>DEFERRED OUTFLOWS OF RESOURCES</t>
  </si>
  <si>
    <t>acfr:DeferredOutflowsOfResourcesPension</t>
  </si>
  <si>
    <t>acfr:DeferredOutflowsOfResourcesOPEB</t>
  </si>
  <si>
    <t>acfr:DeferredOutflowsOfResources</t>
  </si>
  <si>
    <t>Total Deferred Outflows of Resources</t>
  </si>
  <si>
    <t>LIABILITIES</t>
  </si>
  <si>
    <t>acfr:AccountsPayable</t>
  </si>
  <si>
    <t>acfr:DepositsHeldforOthers</t>
  </si>
  <si>
    <t>acfr:AccruedWagesPayable</t>
  </si>
  <si>
    <t>acfr:UnearnedRevenue</t>
  </si>
  <si>
    <t>acfr:CompensatedAbsencesPayableCurrent</t>
  </si>
  <si>
    <t>acfr:OtherCurrentLiabilities</t>
  </si>
  <si>
    <t>acfr:CurrentLiabilities</t>
  </si>
  <si>
    <t>Total Current Liabilities</t>
  </si>
  <si>
    <t>acfr:CompensatedAbsencesPayableNonCurrent</t>
  </si>
  <si>
    <t>acfr:NetOPEBLiability</t>
  </si>
  <si>
    <t>acfr:NetPensionLiability</t>
  </si>
  <si>
    <t>acfr:NoncurrentLiabilities</t>
  </si>
  <si>
    <t>Total Noncurrent Liabilities</t>
  </si>
  <si>
    <t>acfr:Liabilities</t>
  </si>
  <si>
    <t>Total Liabilities</t>
  </si>
  <si>
    <t>DEFERRED INFLOWS OF RESOURCES</t>
  </si>
  <si>
    <t>acfr:DeferredInflowsOfResourcesPension</t>
  </si>
  <si>
    <t>acfr:DeferredInflowsOfResourcesOPEB</t>
  </si>
  <si>
    <t>acfr:DeferredInflowsOfResources</t>
  </si>
  <si>
    <t>Total Deferred Inflows of Resources</t>
  </si>
  <si>
    <t>NET POSITION</t>
  </si>
  <si>
    <t>acfr:NetInvestmentInCapitalAssets</t>
  </si>
  <si>
    <t>acfr:RestrictedNetPosition</t>
  </si>
  <si>
    <t>acfr:UnrestrictedNetPosition</t>
  </si>
  <si>
    <t>acfr:NetPosition</t>
  </si>
  <si>
    <t>Total Net Position</t>
  </si>
  <si>
    <t>acfr:DeferredRevenue</t>
  </si>
  <si>
    <t>acfr:Land</t>
  </si>
  <si>
    <t>Land</t>
  </si>
  <si>
    <t>acfr:DueToOthers</t>
  </si>
  <si>
    <t>Label with Spaces</t>
  </si>
  <si>
    <t>Category</t>
  </si>
  <si>
    <t>noncurrent_assets</t>
  </si>
  <si>
    <t>current_assets</t>
  </si>
  <si>
    <t>current_liabilities</t>
  </si>
  <si>
    <t>deferred_outflows</t>
  </si>
  <si>
    <t>noncurrent_liabilities</t>
  </si>
  <si>
    <t>deferred_inflows</t>
  </si>
  <si>
    <t>net_position</t>
  </si>
  <si>
    <t>Computer Software</t>
  </si>
  <si>
    <t>Patents</t>
  </si>
  <si>
    <t>Timber Rights</t>
  </si>
  <si>
    <t>Trademarks</t>
  </si>
  <si>
    <t>Water Rights</t>
  </si>
  <si>
    <t>Easements Right Of Way</t>
  </si>
  <si>
    <t>Lease Assets Right Of Use</t>
  </si>
  <si>
    <t>Intangible Assets</t>
  </si>
  <si>
    <t>Cash And Cash Equivalents And Investments</t>
  </si>
  <si>
    <t>Trade Receivable</t>
  </si>
  <si>
    <t>Trade Receivable Allowance</t>
  </si>
  <si>
    <t>Trade Receivable Net Of Allowance</t>
  </si>
  <si>
    <t>Claims And Judgments Receivable</t>
  </si>
  <si>
    <t>Claims And Judgments Receivable Allowance</t>
  </si>
  <si>
    <t>Claims And Judgments Receivable Net Of Allowance</t>
  </si>
  <si>
    <t>Tenant Accounts Receivable</t>
  </si>
  <si>
    <t>Tenant Accounts Receivable Allowance</t>
  </si>
  <si>
    <t>Tenant Accounts Receivable Net Of Allowances</t>
  </si>
  <si>
    <t>Investments With State Treasury</t>
  </si>
  <si>
    <t>Investments With Fiscal Agents</t>
  </si>
  <si>
    <t>Deposits With Fiscal Agents</t>
  </si>
  <si>
    <t>Investments Held By Third Parties</t>
  </si>
  <si>
    <t>Buildings And Equipment</t>
  </si>
  <si>
    <t>Tuition And Fees Receivable</t>
  </si>
  <si>
    <t>Tuition And Fees Allowances</t>
  </si>
  <si>
    <t>Tuition And Fees Receivable Net Of Allowance</t>
  </si>
  <si>
    <t>Interest And Penalties Receivable On Taxes</t>
  </si>
  <si>
    <t>Advances Receivable</t>
  </si>
  <si>
    <t>Court Orders Receivable</t>
  </si>
  <si>
    <t>Service Fees Receivable</t>
  </si>
  <si>
    <t>Forfeiture Certificate Recording Fees Receivable</t>
  </si>
  <si>
    <t>Other Receivables</t>
  </si>
  <si>
    <t>Payments In Lieu Of Taxes Receivable</t>
  </si>
  <si>
    <t>Local Unit Share Of Assessment Improvement Costs Receivable</t>
  </si>
  <si>
    <t>Due From Primary Government</t>
  </si>
  <si>
    <t>Due From Retirement System</t>
  </si>
  <si>
    <t>Due From Employees</t>
  </si>
  <si>
    <t>Due From Related Parties</t>
  </si>
  <si>
    <t>Due From Component Unit</t>
  </si>
  <si>
    <t>Lottery Ticket Inventories</t>
  </si>
  <si>
    <t>Prepaid Expenses</t>
  </si>
  <si>
    <t>Prepaid Deposits</t>
  </si>
  <si>
    <t>Prepaids And Other Assets</t>
  </si>
  <si>
    <t>Regulatory Assets Current</t>
  </si>
  <si>
    <t>Unbilled Revenue</t>
  </si>
  <si>
    <t>Securities Lending Collateral Assets</t>
  </si>
  <si>
    <t>Derivative Instruments Assets Current</t>
  </si>
  <si>
    <t>Assets Held For Sale</t>
  </si>
  <si>
    <t>Advances To Developers</t>
  </si>
  <si>
    <t>Contractors Advances</t>
  </si>
  <si>
    <t>Current Assets Custom</t>
  </si>
  <si>
    <t>Other Current Assets</t>
  </si>
  <si>
    <t>Inventory Road Materials</t>
  </si>
  <si>
    <t>Inventory Equipment Materials And Parts</t>
  </si>
  <si>
    <t>Inventory</t>
  </si>
  <si>
    <t>Special Assessment Taxes Receivable</t>
  </si>
  <si>
    <t>Special Assessment Taxes Receivable Unavailable</t>
  </si>
  <si>
    <t>Assessments Receivable</t>
  </si>
  <si>
    <t>Assessments Receivable Allowance</t>
  </si>
  <si>
    <t>Assessments Receivable Net Of Allowance</t>
  </si>
  <si>
    <t>Due To Fiduciary Funds</t>
  </si>
  <si>
    <t>Due To Proprietary Funds</t>
  </si>
  <si>
    <t>Due To General Fund</t>
  </si>
  <si>
    <t>Due To Other Funds</t>
  </si>
  <si>
    <t>Notes Receivable</t>
  </si>
  <si>
    <t>Notes Receivable Allowance</t>
  </si>
  <si>
    <t>Notes Receivable Net Of Allowance</t>
  </si>
  <si>
    <t>Utilities And Water Receivable</t>
  </si>
  <si>
    <t>Delinquent Utility Bills Receivable</t>
  </si>
  <si>
    <t>Utilities And Water Receivable Allowance</t>
  </si>
  <si>
    <t>Utilities And Water Receivable Net Of Allowance</t>
  </si>
  <si>
    <t>Certificates Of Deposit Noncurrent</t>
  </si>
  <si>
    <t>Due From State Government Noncurrent</t>
  </si>
  <si>
    <t>Due From Other Governments Noncurrent</t>
  </si>
  <si>
    <t>Due From Component Unit Noncurrent</t>
  </si>
  <si>
    <t>Connection Fees Receivable Noncurrent</t>
  </si>
  <si>
    <t>Installment Receivable Noncurrent</t>
  </si>
  <si>
    <t>Capital And Lateral Assets Receivable</t>
  </si>
  <si>
    <t>Long Term Contracts Receivable</t>
  </si>
  <si>
    <t>Delinquent Taxes Receivable Noncurrent</t>
  </si>
  <si>
    <t>Accrued Interest On Delinquent Taxes</t>
  </si>
  <si>
    <t>Special Assessment Receivable Noncurrent</t>
  </si>
  <si>
    <t>Inventory Non Current</t>
  </si>
  <si>
    <t>Derivative Instruments Assets Non Current</t>
  </si>
  <si>
    <t>Lottery Prize Reserves</t>
  </si>
  <si>
    <t>Assets Held By Other Governments</t>
  </si>
  <si>
    <t>Due From Federal Government Noncurrent</t>
  </si>
  <si>
    <t>Regulatory Assets Non Current</t>
  </si>
  <si>
    <t>Net Pension Asset</t>
  </si>
  <si>
    <t>Net OPEB Asset</t>
  </si>
  <si>
    <t>Unamortized Discounts On Bonds Sold By Local Unit</t>
  </si>
  <si>
    <t>Noncurrent Assets Custom</t>
  </si>
  <si>
    <t>Other Noncurrent Assets</t>
  </si>
  <si>
    <t>Other Assets</t>
  </si>
  <si>
    <t>Land Contracts Receivable</t>
  </si>
  <si>
    <t>Land Contracts Receivables Allowance</t>
  </si>
  <si>
    <t>Land Contracts Receivables Net Of Allowance</t>
  </si>
  <si>
    <t>Loans And Notes Receivable</t>
  </si>
  <si>
    <t>Loans And Notes Receivable Allowance</t>
  </si>
  <si>
    <t>Loans And Notes Receivable Net Of Allowance</t>
  </si>
  <si>
    <t>Cash And Cash Equivalents</t>
  </si>
  <si>
    <t>Bonds Payable Due In More Than One Year Payable From Restricted Assets</t>
  </si>
  <si>
    <t>Long Term Debt Due In More Than One Year Payable From Restricted Assets</t>
  </si>
  <si>
    <t>Net Pension Liability Payable From Restricted Assets</t>
  </si>
  <si>
    <t>Family Self Suffciency Escrows</t>
  </si>
  <si>
    <t>Accounts Payable Noncurrent Payable From Restricted Assets</t>
  </si>
  <si>
    <t>Advances From Other Funds Noncurrent Payable From Restricted Assets</t>
  </si>
  <si>
    <t>Payable From Restricted Assets Custom</t>
  </si>
  <si>
    <t>Other Noncurrent Liabilities Payable From Restricted Assets</t>
  </si>
  <si>
    <t>Noncurrent Liabilities Payable From Restricted Assets</t>
  </si>
  <si>
    <t>Payable From Restricted Assets</t>
  </si>
  <si>
    <t>Connection Fees Receivable</t>
  </si>
  <si>
    <t>Connection Fees Receivable Allowance</t>
  </si>
  <si>
    <t>Connection Fees Receivable Net Of Allowance</t>
  </si>
  <si>
    <t>Penalties Receivable</t>
  </si>
  <si>
    <t>Penalties Receivable Allowance</t>
  </si>
  <si>
    <t>Penalties Receivable Net Of Allowance</t>
  </si>
  <si>
    <t>Net Investment In Capital Assets</t>
  </si>
  <si>
    <t>Unrestricted Net Position</t>
  </si>
  <si>
    <t>Road Equipment</t>
  </si>
  <si>
    <t>Shop Equipment</t>
  </si>
  <si>
    <t>Engineering Equipment</t>
  </si>
  <si>
    <t>Yard And Storage Equipment</t>
  </si>
  <si>
    <t>Office Equipment And Furniture</t>
  </si>
  <si>
    <t>Equipment</t>
  </si>
  <si>
    <t>Machinery And Equipment</t>
  </si>
  <si>
    <t>Advances To Other Governments</t>
  </si>
  <si>
    <t>Advances To Primary Government</t>
  </si>
  <si>
    <t>Advances To Other Funds</t>
  </si>
  <si>
    <t>Advances To Component Unit</t>
  </si>
  <si>
    <t>Advances Noncurrent</t>
  </si>
  <si>
    <t>Accrued Unemployment</t>
  </si>
  <si>
    <t>Compensated Absences Payable Non Current</t>
  </si>
  <si>
    <t>Environmental And Disposal Liabilities</t>
  </si>
  <si>
    <t>Accrued Liabilities Noncurrent</t>
  </si>
  <si>
    <t>Due To State Due In More Than One Year</t>
  </si>
  <si>
    <t>Unearned Revenue Noncurrent</t>
  </si>
  <si>
    <t>Estimated Liability For Landfill Post Closure Care Costs</t>
  </si>
  <si>
    <t>Noncurrent Portion Of Uninsured Claim Liability</t>
  </si>
  <si>
    <t>Accrued Expenses Noncurrent</t>
  </si>
  <si>
    <t>Bond Payable Due In More Than One Year</t>
  </si>
  <si>
    <t>General Obligation Bonds Payable Due In More Than One Year</t>
  </si>
  <si>
    <t>Installment Debt Payable Due In More Than One Year</t>
  </si>
  <si>
    <t>Unlimited Tax Bonds Principal Due In More Than One Year</t>
  </si>
  <si>
    <t>Limited Tax Bonds Principal Due In More Than One Year</t>
  </si>
  <si>
    <t>Intergovernmental Agreement Payable Due In More Than One Year</t>
  </si>
  <si>
    <t>Asset Retirement Obligations Due In More Than One Year</t>
  </si>
  <si>
    <t>Bond Premiums Payable Due In More Than One Year</t>
  </si>
  <si>
    <t>Unamortized Premium On Bonds Due In More Than One Year</t>
  </si>
  <si>
    <t>Notes Payable Due In More Than One Year</t>
  </si>
  <si>
    <t>Loans Payable Due In More Than One Year</t>
  </si>
  <si>
    <t>Loan Guarantee Liabilities</t>
  </si>
  <si>
    <t>Leases Payable Due In More Than One Year</t>
  </si>
  <si>
    <t>Revenue Bonds Payable Due In More Than One Year</t>
  </si>
  <si>
    <t>Long Term Debt Due In More Than One Year</t>
  </si>
  <si>
    <t>Vested Employee Benefits Payable Due In More Than One Year</t>
  </si>
  <si>
    <t>Contracts Payable Due In More Than One Year</t>
  </si>
  <si>
    <t>Performance Bonds Payable Due In More Than One Year</t>
  </si>
  <si>
    <t>Lottery Prize Liability Noncurrent</t>
  </si>
  <si>
    <t>Regulatory Liability Non Current</t>
  </si>
  <si>
    <t>Deferred Revenue</t>
  </si>
  <si>
    <t>Derivative Instruments Liability Non Current</t>
  </si>
  <si>
    <t>Retainage Payable Noncurrent</t>
  </si>
  <si>
    <t>Claims And Judgments Payable Noncurrent</t>
  </si>
  <si>
    <t>Customer Deposits Noncurrent</t>
  </si>
  <si>
    <t>Accrued Landfill Closure And Postclosure Care Costs</t>
  </si>
  <si>
    <t>Pollution Remediation Obligation</t>
  </si>
  <si>
    <t>Self Insurance Liabilities Net Of Current Portion</t>
  </si>
  <si>
    <t>Net Pension Liability</t>
  </si>
  <si>
    <t>Net OPEB Liability</t>
  </si>
  <si>
    <t>Noncurrent Liabilities Custom</t>
  </si>
  <si>
    <t>Other Noncurrent Liabilities</t>
  </si>
  <si>
    <t>Customer And Other Government Receivables</t>
  </si>
  <si>
    <t>Customer And Other Government Receivable Allowance</t>
  </si>
  <si>
    <t>Customer And Other Government Receivables Net Of Allowance</t>
  </si>
  <si>
    <t>Works Of Art</t>
  </si>
  <si>
    <t>Capital Assets Not Being Depreciated Custom</t>
  </si>
  <si>
    <t>Other Capital Assets Not Being Depreciated</t>
  </si>
  <si>
    <t>Capital Assets Not Being Depreciated</t>
  </si>
  <si>
    <t>Accumulated Depreciationand Amortization</t>
  </si>
  <si>
    <t>Capital Assets Being Depreciated Net Of Accumulated Depreciation And Amortization Custom</t>
  </si>
  <si>
    <t>Other Capital Assets Being Depreciated Net Of Accumulated Depreciation And Amortization</t>
  </si>
  <si>
    <t>Capital Assets Being Depreciated Net</t>
  </si>
  <si>
    <t>Other Capital Assets</t>
  </si>
  <si>
    <t>Investments Endowment</t>
  </si>
  <si>
    <t>Investments In Joint Ventures</t>
  </si>
  <si>
    <t>Investments Of Surplus Funds</t>
  </si>
  <si>
    <t>Investments In Subsidiaries</t>
  </si>
  <si>
    <t>Investments In Associates</t>
  </si>
  <si>
    <t>Other Investments</t>
  </si>
  <si>
    <t>Long Term Investments</t>
  </si>
  <si>
    <t>Accrued Interest And Penalties</t>
  </si>
  <si>
    <t>Cash Overdrafts</t>
  </si>
  <si>
    <t>Cash Bonds Payable</t>
  </si>
  <si>
    <t>Court Orders Payable</t>
  </si>
  <si>
    <t>Payroll Deductions Payable</t>
  </si>
  <si>
    <t>Penalties Payable</t>
  </si>
  <si>
    <t>Short Term Debt Payable</t>
  </si>
  <si>
    <t>Grants Payable</t>
  </si>
  <si>
    <t>Vouchers Payable</t>
  </si>
  <si>
    <t>Drain Orders Payable</t>
  </si>
  <si>
    <t>Annuities Payable</t>
  </si>
  <si>
    <t>Taxes Payable</t>
  </si>
  <si>
    <t>Retainage Payable</t>
  </si>
  <si>
    <t>Unclaimed Money</t>
  </si>
  <si>
    <t>Garnishments Payable</t>
  </si>
  <si>
    <t>Patients Or Inmates Trust Money Payable</t>
  </si>
  <si>
    <t>Restitutions Payable</t>
  </si>
  <si>
    <t>Undistributed Receipts</t>
  </si>
  <si>
    <t>Undistributed Tax Collections</t>
  </si>
  <si>
    <t>Receipts Refundable</t>
  </si>
  <si>
    <t>Checks Written Against Future Deposits</t>
  </si>
  <si>
    <t>Regulatory Liability Current</t>
  </si>
  <si>
    <t>Customer Deposits</t>
  </si>
  <si>
    <t>Performance Deposits Payable</t>
  </si>
  <si>
    <t>Due To Primary Government</t>
  </si>
  <si>
    <t>Due To Component Unit</t>
  </si>
  <si>
    <t>Due To Employees</t>
  </si>
  <si>
    <t>Due To Fiscal Agent</t>
  </si>
  <si>
    <t>Due To Former Employees</t>
  </si>
  <si>
    <t>Due To Intermediate School Districts</t>
  </si>
  <si>
    <t>Due To Community College</t>
  </si>
  <si>
    <t>Due To Special Education</t>
  </si>
  <si>
    <t>Due To Court Wards</t>
  </si>
  <si>
    <t>Due To Taxpayers Tax Overpayments And Duplicate Payments</t>
  </si>
  <si>
    <t>Due To Education</t>
  </si>
  <si>
    <t>Due To Related Parties</t>
  </si>
  <si>
    <t>Due To Others</t>
  </si>
  <si>
    <t>Internal Balances Payable</t>
  </si>
  <si>
    <t>Escrow Deposits</t>
  </si>
  <si>
    <t>Refundable Deposits Bonds</t>
  </si>
  <si>
    <t>Lottery Prizes Payable</t>
  </si>
  <si>
    <t>Lottery Prize Liability Current</t>
  </si>
  <si>
    <t>Unearned Revenue</t>
  </si>
  <si>
    <t>Unearned Ticket Sales</t>
  </si>
  <si>
    <t>Current Liabilities Custom</t>
  </si>
  <si>
    <t>Other Current Liabilities</t>
  </si>
  <si>
    <t>Other Accounts Receivable</t>
  </si>
  <si>
    <t>Other Accounts Receivable Allowance</t>
  </si>
  <si>
    <t>Other Accounts Receivable Net</t>
  </si>
  <si>
    <t>Accounts Receivable</t>
  </si>
  <si>
    <t>Accounts Receivable Allowance</t>
  </si>
  <si>
    <t>Accounts Receivable Net Of Allowance</t>
  </si>
  <si>
    <t>Accrued Interest Payable From Restricted Assets</t>
  </si>
  <si>
    <t>Bonds Payable Due Within One Year Payable From Restricted Assets</t>
  </si>
  <si>
    <t>Revenue Bonds Payable Due Within One Year Payable From Restricted Assets</t>
  </si>
  <si>
    <t>Long Term Debt Due Within One Year Payable From Restricted Assets</t>
  </si>
  <si>
    <t>Customer Deposits Payable From Restricted Assets</t>
  </si>
  <si>
    <t>Contracts Payable Due Within One Year Payable From Restricted Assets</t>
  </si>
  <si>
    <t>Accounts Payable Payable From Restricted Assets</t>
  </si>
  <si>
    <t>Tenant Security Deposits Payable From Resticted Assets</t>
  </si>
  <si>
    <t>Due To Other Agencies Payable From Resticted Assets</t>
  </si>
  <si>
    <t>Advances From Other Funds Payable From Restricted Assets</t>
  </si>
  <si>
    <t>Unearned Revenue Payable From Resticted Assets</t>
  </si>
  <si>
    <t>Other Current Liabilities Payable From Resticted Assets</t>
  </si>
  <si>
    <t>Current Liabilities Payable From Restricted Assets</t>
  </si>
  <si>
    <t>Leases Receivable</t>
  </si>
  <si>
    <t>Leases Receivable Allowance</t>
  </si>
  <si>
    <t>Leases Receivable Net Of Allowance</t>
  </si>
  <si>
    <t>Cash On Hand</t>
  </si>
  <si>
    <t>Cash</t>
  </si>
  <si>
    <t>Receivable</t>
  </si>
  <si>
    <t>Allowance For Receivables</t>
  </si>
  <si>
    <t>Receivables</t>
  </si>
  <si>
    <t>Land Improvements Non Depreciating</t>
  </si>
  <si>
    <t>Land Improvements Depreciating</t>
  </si>
  <si>
    <t>Land And Improvements</t>
  </si>
  <si>
    <t>Pooled Cash And Investments</t>
  </si>
  <si>
    <t>Other Current Investments</t>
  </si>
  <si>
    <t>Investments Current</t>
  </si>
  <si>
    <t>Government Claims Receivable</t>
  </si>
  <si>
    <t>Government Claims Receivable Allowance</t>
  </si>
  <si>
    <t>Government Claims Receivable Net Of Allowance</t>
  </si>
  <si>
    <t>Due To Cities</t>
  </si>
  <si>
    <t>Due To Counties</t>
  </si>
  <si>
    <t>Due To Libraries</t>
  </si>
  <si>
    <t>Due To Road Commissions</t>
  </si>
  <si>
    <t>Due To Schools</t>
  </si>
  <si>
    <t>Due To Townships</t>
  </si>
  <si>
    <t>Due To Villages</t>
  </si>
  <si>
    <t>Due To State Government</t>
  </si>
  <si>
    <t>Due To Federal Government</t>
  </si>
  <si>
    <t>Due To Other Governments</t>
  </si>
  <si>
    <t>Dup _ 1 _ Due To Governments</t>
  </si>
  <si>
    <t>Cash Savings</t>
  </si>
  <si>
    <t>Cash Payroll Bank Account</t>
  </si>
  <si>
    <t>Cash Checking</t>
  </si>
  <si>
    <t>Cash In Bank</t>
  </si>
  <si>
    <t>Grants And Contracts Receivable</t>
  </si>
  <si>
    <t>Grants And Contracts Receivable Allowance</t>
  </si>
  <si>
    <t>Grants And Contracts Receivable Net Of Allowance</t>
  </si>
  <si>
    <t>Advances From Other Funds Noncurrent</t>
  </si>
  <si>
    <t>Advances From Other Governments Noncurrent</t>
  </si>
  <si>
    <t>Advances From Primary Government Noncurrent</t>
  </si>
  <si>
    <t>Advances From State Noncurrent</t>
  </si>
  <si>
    <t>Advances From Federal Government Noncurrent</t>
  </si>
  <si>
    <t>Advances Special Assessment Districts</t>
  </si>
  <si>
    <t>Other Advances</t>
  </si>
  <si>
    <t>Advances Received Noncurrent</t>
  </si>
  <si>
    <t>Accumulated Depreciation Buildings Building Additions And Improvements</t>
  </si>
  <si>
    <t>Accumulated Depreciation Road Equipment</t>
  </si>
  <si>
    <t>Accumulated Depreciation Shop Equipment</t>
  </si>
  <si>
    <t>Accumulated Depreciation Engineering Equipment</t>
  </si>
  <si>
    <t>Accumulated Depreciation Yard And Storage Equipment</t>
  </si>
  <si>
    <t>Accumulated Depreciation Office Equipment And Furniture</t>
  </si>
  <si>
    <t>Accumulated Depreciation Vehicles</t>
  </si>
  <si>
    <t>Accumulated Depreciation Books And Related Materials</t>
  </si>
  <si>
    <t>Accumulated Depreciation Water System</t>
  </si>
  <si>
    <t>Accumulated Depreciation Sewer System</t>
  </si>
  <si>
    <t>Accumulated Depreciation Land Improvements</t>
  </si>
  <si>
    <t>Accumulated Depreciation Depletable Assets ISTHISTHERIGHTPLACE</t>
  </si>
  <si>
    <t>Accumulated Depreciation</t>
  </si>
  <si>
    <t>Grants And Contracts Receivable Noncurrent</t>
  </si>
  <si>
    <t>Allowance For Grants And Contracts Receivable Noncurrent</t>
  </si>
  <si>
    <t>Grants And Contracts Receivable Net Of Allowance Noncurrent</t>
  </si>
  <si>
    <t>Inter Governmental Receivable</t>
  </si>
  <si>
    <t>Inter Governmental Receivable Allowance</t>
  </si>
  <si>
    <t>Inter Governmental Receivable Net Of Allowance</t>
  </si>
  <si>
    <t>Uninsured Claim Liability Current Portion</t>
  </si>
  <si>
    <t>Land Contracts Payable</t>
  </si>
  <si>
    <t>Bonds Payable Due Within One Year</t>
  </si>
  <si>
    <t>Unamortized Premium On Bonds Principal Due Within One Year</t>
  </si>
  <si>
    <t>General Obligation Bonds Payable Due Within One Year</t>
  </si>
  <si>
    <t>Self Insurance Liabilities Current Portion</t>
  </si>
  <si>
    <t>Claims And Judgments Payable Due Within One Year</t>
  </si>
  <si>
    <t>Notes Payable Due Within One Year</t>
  </si>
  <si>
    <t>Loans Payable Due Within One Year</t>
  </si>
  <si>
    <t>Leases Payable Due Within One Year</t>
  </si>
  <si>
    <t>Revenue Bonds Payable Due Within One Year</t>
  </si>
  <si>
    <t>Unlimited Tax Bonds Principal Due Within One Year</t>
  </si>
  <si>
    <t>Limited Tax Bonds Principal Due Within One Year</t>
  </si>
  <si>
    <t>Intergovernmental Agreement Payable Principal Due Within One Year</t>
  </si>
  <si>
    <t>Asset Retirement Obligations Principal Due Within One Year</t>
  </si>
  <si>
    <t>Performance Bonds Payable Due Within One Year</t>
  </si>
  <si>
    <t>Installment Debt Principal Due Within One Year</t>
  </si>
  <si>
    <t>Long Term Debt Due Within One Year</t>
  </si>
  <si>
    <t>Vested Employee Benefits Payable Due Within One Year</t>
  </si>
  <si>
    <t>Contracts Payable Due Within One Year</t>
  </si>
  <si>
    <t>Securities Lending Obligations Liability</t>
  </si>
  <si>
    <t>Derivative Instruments Liability Current</t>
  </si>
  <si>
    <t>Noncurrent Liabilities Due Within One Year</t>
  </si>
  <si>
    <t>Bond Premium Principal Due Within One Year</t>
  </si>
  <si>
    <t>Construction In Progress</t>
  </si>
  <si>
    <t>Land And Construction In Progress</t>
  </si>
  <si>
    <t>Accounts Receivable Noncurrent</t>
  </si>
  <si>
    <t>Accounts Receivable Noncurrent Allowance</t>
  </si>
  <si>
    <t>Accounts Receivable Net Noncurrent</t>
  </si>
  <si>
    <t>Accrued Interest Receivable</t>
  </si>
  <si>
    <t>Interest Receivable Allowances</t>
  </si>
  <si>
    <t>Accrued Interest Receivable Net Of Allowance</t>
  </si>
  <si>
    <t>Intangible Assets Net Of Accumulated Amortization</t>
  </si>
  <si>
    <t>Property Taxes Receivable</t>
  </si>
  <si>
    <t>Property Taxes Receivable Allowance</t>
  </si>
  <si>
    <t>Property Taxes Receivable Net Of Allowance</t>
  </si>
  <si>
    <t>Accounts Receivable Unbilled</t>
  </si>
  <si>
    <t>Accounts Receivable Unbilled Allowance</t>
  </si>
  <si>
    <t>Accounts Receivable Unbilled Net Of Allowance</t>
  </si>
  <si>
    <t>Advances From Other Funds</t>
  </si>
  <si>
    <t>Advances From Other Governments</t>
  </si>
  <si>
    <t>Advances From Grantors</t>
  </si>
  <si>
    <t>Advances Current</t>
  </si>
  <si>
    <t>Property Plant And Equipment Net Of Depreciation</t>
  </si>
  <si>
    <t>Loans Receivable</t>
  </si>
  <si>
    <t>Loans Receivable Allowance</t>
  </si>
  <si>
    <t>Loans Receivable Net Of Allowance</t>
  </si>
  <si>
    <t>Assets Held For Sale Noncurrent</t>
  </si>
  <si>
    <t>Land Held For Resale</t>
  </si>
  <si>
    <t>Payroll Taxes Payable</t>
  </si>
  <si>
    <t>Other Accounts Payable</t>
  </si>
  <si>
    <t>Accounts Payable</t>
  </si>
  <si>
    <t>Restricted Net Position For Debt Service</t>
  </si>
  <si>
    <t>Restricted Net Position For Capital Projects</t>
  </si>
  <si>
    <t>Restricted Net Position For General Government</t>
  </si>
  <si>
    <t>Restricted Net Position For Law Enforcement</t>
  </si>
  <si>
    <t>Restricted Net Position For Housing Services</t>
  </si>
  <si>
    <t>Restricted Net Position For Community Development</t>
  </si>
  <si>
    <t>Restricted Net Position For Health And Sanitation</t>
  </si>
  <si>
    <t>Restricted Net Position For Public Ways And Facilities</t>
  </si>
  <si>
    <t>Restricted Net Position For Public Safety</t>
  </si>
  <si>
    <t>Restricted Net Position For Public Works</t>
  </si>
  <si>
    <t>Restricted Net Position For Parks And Recreation</t>
  </si>
  <si>
    <t>Restricted Net Position For Recreation And Culture</t>
  </si>
  <si>
    <t>Restricted Net Position For Grants</t>
  </si>
  <si>
    <t>Restricted Net Position For Donor Restricted</t>
  </si>
  <si>
    <t>Restricted Net Position For Prizes</t>
  </si>
  <si>
    <t>Restricted Net Position For Other</t>
  </si>
  <si>
    <t>Restricted Components Of Net Position Custom</t>
  </si>
  <si>
    <t>Other Restricted Components Of Net Position</t>
  </si>
  <si>
    <t>Restricted Net Position</t>
  </si>
  <si>
    <t>Due From Fiduciary Funds</t>
  </si>
  <si>
    <t>Due From Custodial Funds</t>
  </si>
  <si>
    <t>Due From Enterprise Funds</t>
  </si>
  <si>
    <t>Due From Tax Collection Funds</t>
  </si>
  <si>
    <t>Internal Balance</t>
  </si>
  <si>
    <t>Due From Other Funds</t>
  </si>
  <si>
    <t>Notes And Loans Receivable Noncurrent</t>
  </si>
  <si>
    <t>Allowance For Notes And Loans Receivable Noncurrent</t>
  </si>
  <si>
    <t>Notes And Loans Receivable Net Noncurrent</t>
  </si>
  <si>
    <t>Due From Cities</t>
  </si>
  <si>
    <t>Due From Counties</t>
  </si>
  <si>
    <t>Due From Libraries</t>
  </si>
  <si>
    <t>Due From Road Commissions</t>
  </si>
  <si>
    <t>Due From Schools</t>
  </si>
  <si>
    <t>Due From Townships Except Road Agreements</t>
  </si>
  <si>
    <t>Due From Villages</t>
  </si>
  <si>
    <t>Due From State Government</t>
  </si>
  <si>
    <t>Due From Federal Government</t>
  </si>
  <si>
    <t>Due From Townships Road Agreements</t>
  </si>
  <si>
    <t>Due From Other Governments</t>
  </si>
  <si>
    <t>Due From Government</t>
  </si>
  <si>
    <t>Buildings</t>
  </si>
  <si>
    <t>Leasehold Improvements</t>
  </si>
  <si>
    <t>Improvements Other Than Buildings</t>
  </si>
  <si>
    <t>Buildings And Improvements</t>
  </si>
  <si>
    <t>Accrued Vacation Payable</t>
  </si>
  <si>
    <t>Accrued Sick Leave Payable</t>
  </si>
  <si>
    <t>Compensated Absences Payable Current</t>
  </si>
  <si>
    <t>Deferred Inflows Of Resources Taxes Levied For A Subsequent Period</t>
  </si>
  <si>
    <t>Deferred Inflows From Deferred Amount On Refunding</t>
  </si>
  <si>
    <t>Deferred Inflows Of Resources Property Taxes</t>
  </si>
  <si>
    <t>Deferred Inflows Of Resources Drain Orders</t>
  </si>
  <si>
    <t>Deferred Inflows Of Resources Sales Of Future Revenues</t>
  </si>
  <si>
    <t>Deferred Inflows Of Resources Leases</t>
  </si>
  <si>
    <t>Deferred Inflows Of Resources Debt</t>
  </si>
  <si>
    <t>Deferred Inflows Of Resources OPEB</t>
  </si>
  <si>
    <t>Deferred Inflows Of Resources Pension And OPEB Items</t>
  </si>
  <si>
    <t>Deferred Inflows Of Resources OPEB Changes In Assumptions</t>
  </si>
  <si>
    <t>Deferred Inflows Of Resources OPEB Contributions Made After Measurement Date</t>
  </si>
  <si>
    <t>Deferred Inflowsof Resources OPEB Difference Expected And Actual</t>
  </si>
  <si>
    <t>Deferred Inflowsof Resources OPEB Net Dif Projected And Actual Earnings Pension Plan Investments</t>
  </si>
  <si>
    <t>Deferred Inflows From OPEB Changes In Proportion</t>
  </si>
  <si>
    <t>Deferred Inflows Of Resources Pension</t>
  </si>
  <si>
    <t>Deferred Inflows Of Resources Pension Changes In Assumptions</t>
  </si>
  <si>
    <t>Deferred Inflows Of Resources Pension Contributions Made After Measurement Date</t>
  </si>
  <si>
    <t>Deferred Inflowsof Resources Pension Difference Expected And Actual</t>
  </si>
  <si>
    <t>Deferred Inflowsof Resources Pension Net Dif Projected And Actual Earnings Pension Plan Investments</t>
  </si>
  <si>
    <t>Deferred Inflows From Pension Changes In Proportion</t>
  </si>
  <si>
    <t>Deferred Inflows Of Resources Custom</t>
  </si>
  <si>
    <t>Other Deferred Inflows Of Resources</t>
  </si>
  <si>
    <t>Land Construction In Progress And Other Non Depreciable Assets</t>
  </si>
  <si>
    <t>Taxes Receivable Personal Property Current Levy</t>
  </si>
  <si>
    <t>Taxes Receivable Real Property Current Levy</t>
  </si>
  <si>
    <t>Taxes Receivable Delinquent Real Property</t>
  </si>
  <si>
    <t>Taxes Receivable Delinquent Personal Property</t>
  </si>
  <si>
    <t>Special Assessments Receivable Delinquent</t>
  </si>
  <si>
    <t>Delinquent Taxes Receivable</t>
  </si>
  <si>
    <t>Income Tax Receivable</t>
  </si>
  <si>
    <t>Sales Tax Receivable</t>
  </si>
  <si>
    <t>Other Taxes Receivable</t>
  </si>
  <si>
    <t>Taxes Receivable</t>
  </si>
  <si>
    <t>Other Accounts Payable And Accrued Liabilities</t>
  </si>
  <si>
    <t>Accounts Payable And Accrued Liabilities</t>
  </si>
  <si>
    <t>Bond Interest Payable</t>
  </si>
  <si>
    <t>Accrued Interest Payable</t>
  </si>
  <si>
    <t>Deferred Outflows Of Resources Debt</t>
  </si>
  <si>
    <t>Deferred Outflows Of Resources OPEB</t>
  </si>
  <si>
    <t>Deferred Outflows Of Resources OPEB Changes In Assumptions</t>
  </si>
  <si>
    <t>Deferred Outflows Of Resources OPEB Contributions Made After Measurement Date</t>
  </si>
  <si>
    <t>Deferred Outflowsof Resources OPEB Difference Expected And Actual</t>
  </si>
  <si>
    <t>Deferred Outflows Of Resources OPEB Net Dif Projected And Actual Earnings Pension Plan Investments</t>
  </si>
  <si>
    <t>Deferred Outflows From OPEB Changes In Proportion</t>
  </si>
  <si>
    <t>Deferred Outflows Of Resources Other</t>
  </si>
  <si>
    <t>Deferred Outflows Of Resources Pension</t>
  </si>
  <si>
    <t>Deferred Outflows Of Resources Pension Changes In Assumptions</t>
  </si>
  <si>
    <t>Deferred Outflows Of Resources Pension Contributions Made After Measurement Date</t>
  </si>
  <si>
    <t>Deferred Outflowsof Resources Pension Difference Expected And Actual</t>
  </si>
  <si>
    <t>Deferred Outflows Of Resources Pension Net Dif Projected And Actual Earnings Pension Plan Investments</t>
  </si>
  <si>
    <t>Deferred Outflows From Pension Changes In Proportion</t>
  </si>
  <si>
    <t>Deferred Outflows Of Resources Custom</t>
  </si>
  <si>
    <t>Other Deferred Outflows Of Resources</t>
  </si>
  <si>
    <t>Deferred Outflows Of Resources</t>
  </si>
  <si>
    <t>Cash And Cash Equivalents With Fiscal And Escrow And Other Agents</t>
  </si>
  <si>
    <t>Cash And Cash Equivalents With Treasurer</t>
  </si>
  <si>
    <t>Cash And Cash Equivalents With Trustee</t>
  </si>
  <si>
    <t>Cash And Cash Equivalents Others</t>
  </si>
  <si>
    <t>Deposits Receivable</t>
  </si>
  <si>
    <t>Deposits Receivable Allowance</t>
  </si>
  <si>
    <t>Deposits Receivable Net Of Allowance</t>
  </si>
  <si>
    <t>Restricted Cash And Cash Equivalents</t>
  </si>
  <si>
    <t>Restricted Cash And Investments</t>
  </si>
  <si>
    <t>Investments Restricted</t>
  </si>
  <si>
    <t>Restricted Accounts Receivable Net Of Allowance</t>
  </si>
  <si>
    <t>Restricted Certificates Of Deposit</t>
  </si>
  <si>
    <t>Restricted Bond And Interest Redemption</t>
  </si>
  <si>
    <t>Restricted Bond Reserve</t>
  </si>
  <si>
    <t>Restricted Cash Repairs Replacement And Improvements Reserve</t>
  </si>
  <si>
    <t>Restricted Receivables And Deposits</t>
  </si>
  <si>
    <t>Restricted Cash Debt Service</t>
  </si>
  <si>
    <t>Restricted Cash Debt Retirement</t>
  </si>
  <si>
    <t>Restricted Assets Custom</t>
  </si>
  <si>
    <t>Other Restricted Assets</t>
  </si>
  <si>
    <t>Restricted Cash</t>
  </si>
  <si>
    <t>Restricted Assets</t>
  </si>
  <si>
    <t>Accrued Wages And Related Liabilities Payable</t>
  </si>
  <si>
    <t>Accrued Wages Payable</t>
  </si>
  <si>
    <t>Accrued Tuition And Fees</t>
  </si>
  <si>
    <t>Accrued Connection Fees</t>
  </si>
  <si>
    <t>Accrued Expenses Payable</t>
  </si>
  <si>
    <t>Other Accrued Expenses</t>
  </si>
  <si>
    <t>Accrued Liabilities</t>
  </si>
  <si>
    <t>Leases Accumulated Amortization</t>
  </si>
  <si>
    <t>Accumulated Amortization</t>
  </si>
  <si>
    <t>Mains And Connections</t>
  </si>
  <si>
    <t>Meters</t>
  </si>
  <si>
    <t>Utility</t>
  </si>
  <si>
    <t>Infrastructure</t>
  </si>
  <si>
    <t>Leases Receivable Noncurrent</t>
  </si>
  <si>
    <t>Allowance For Leases Receivable Noncurrent</t>
  </si>
  <si>
    <t>Leases Receivable Net Noncurrent</t>
  </si>
  <si>
    <t>Certificates Of Deposit</t>
  </si>
  <si>
    <t>Cash Equivalents</t>
  </si>
  <si>
    <t>acfr:AccountsReceivable</t>
  </si>
  <si>
    <t>acfr:AccountsReceivableAllowance</t>
  </si>
  <si>
    <t>acfr:AccountsReceivableNetNoncurrent</t>
  </si>
  <si>
    <t>acfr:AccountsReceivableNoncurrent</t>
  </si>
  <si>
    <t>acfr:AccountsReceivableNoncurrentAllowance</t>
  </si>
  <si>
    <t>acfr:AccountsReceivableUnbilled</t>
  </si>
  <si>
    <t>acfr:AccountsReceivableUnbilledAllowance</t>
  </si>
  <si>
    <t>acfr:AccountsReceivableUnbilledNetOfAllowance</t>
  </si>
  <si>
    <t>acfr:AccruedInterestReceivableNetOfAllowance</t>
  </si>
  <si>
    <t>acfr:AdvancesReceivable</t>
  </si>
  <si>
    <t>acfr:AdvancesToDevelopers</t>
  </si>
  <si>
    <t>acfr:AllowanceForGrantsAndContractsReceivableNoncurrent</t>
  </si>
  <si>
    <t>acfr:AllowanceForLeasesReceivableNoncurrent</t>
  </si>
  <si>
    <t>acfr:AllowanceForNotesAndLoansReceivableNoncurrent</t>
  </si>
  <si>
    <t>acfr:AllowanceForReceivables</t>
  </si>
  <si>
    <t>acfr:AssessmentsReceivable</t>
  </si>
  <si>
    <t>acfr:AssessmentsReceivableAllowance</t>
  </si>
  <si>
    <t>acfr:AssessmentsReceivableNetOfAllowance</t>
  </si>
  <si>
    <t>acfr:AssetRetirementObligationsPrincipalDueWithinOneYear</t>
  </si>
  <si>
    <t>acfr:AssetsHeldForSale</t>
  </si>
  <si>
    <t>acfr:BondPremiumPrincipalDueWithinOneYear</t>
  </si>
  <si>
    <t>acfr:BondsPayableDueWithinOneYear</t>
  </si>
  <si>
    <t>acfr:Cash</t>
  </si>
  <si>
    <t>acfr:CashAndCashEquivalents</t>
  </si>
  <si>
    <t>acfr:CashAndCashEquivalentsAndInvestments</t>
  </si>
  <si>
    <t>acfr:CashAndCashEquivalentsOthers</t>
  </si>
  <si>
    <t>acfr:CashAndCashEquivalentsWithFiscalAndEscrowAndOtherAgents</t>
  </si>
  <si>
    <t>acfr:CashAndCashEquivalentsWithTreasurer</t>
  </si>
  <si>
    <t>acfr:CashAndCashEquivalentsWithTrustee</t>
  </si>
  <si>
    <t>acfr:CashChecking</t>
  </si>
  <si>
    <t>acfr:CashEquivalents</t>
  </si>
  <si>
    <t>acfr:CashInBank</t>
  </si>
  <si>
    <t>acfr:CashOnHand</t>
  </si>
  <si>
    <t>acfr:CashPayrollBankAccount</t>
  </si>
  <si>
    <t>acfr:CashSavings</t>
  </si>
  <si>
    <t>acfr:CertificatesOfDeposit</t>
  </si>
  <si>
    <t>acfr:ClaimsAndJudgmentsPayableDueWithinOneYear</t>
  </si>
  <si>
    <t>acfr:ClaimsAndJudgmentsReceivable</t>
  </si>
  <si>
    <t>acfr:ClaimsAndJudgmentsReceivableAllowance</t>
  </si>
  <si>
    <t>acfr:ClaimsAndJudgmentsReceivableNetOfAllowance</t>
  </si>
  <si>
    <t>acfr:ComputerSoftware</t>
  </si>
  <si>
    <t>acfr:ConnectionFeesReceivable</t>
  </si>
  <si>
    <t>acfr:ConnectionFeesReceivableAllowance</t>
  </si>
  <si>
    <t>acfr:ConnectionFeesReceivableNetOfAllowance</t>
  </si>
  <si>
    <t>acfr:ContractorsAdvances</t>
  </si>
  <si>
    <t>acfr:ContractsPayableDueWithinOneYear</t>
  </si>
  <si>
    <t>acfr:CourtOrdersReceivable</t>
  </si>
  <si>
    <t>acfr:CurrentAssetsCustom</t>
  </si>
  <si>
    <t>acfr:CustomerAndOtherGovernmentReceivableAllowance</t>
  </si>
  <si>
    <t>acfr:CustomerAndOtherGovernmentReceivables</t>
  </si>
  <si>
    <t>acfr:CustomerAndOtherGovernmentReceivablesNetOfAllowance</t>
  </si>
  <si>
    <t>acfr:DelinquentTaxesReceivable</t>
  </si>
  <si>
    <t>acfr:DelinquentUtilityBillsReceivable</t>
  </si>
  <si>
    <t>acfr:DepositsReceivable</t>
  </si>
  <si>
    <t>acfr:DepositsReceivableAllowance</t>
  </si>
  <si>
    <t>acfr:DepositsReceivableNetOfAllowance</t>
  </si>
  <si>
    <t>acfr:DepositsWithFiscalAgents</t>
  </si>
  <si>
    <t>acfr:DerivativeInstrumentsAssetsCurrent</t>
  </si>
  <si>
    <t>acfr:DerivativeInstrumentsLiabilityCurrent</t>
  </si>
  <si>
    <t>acfr:DueFromCities</t>
  </si>
  <si>
    <t>acfr:DueFromComponentUnit</t>
  </si>
  <si>
    <t>acfr:DueFromCounties</t>
  </si>
  <si>
    <t>acfr:DueFromCustodialFunds</t>
  </si>
  <si>
    <t>acfr:DueFromEmployees</t>
  </si>
  <si>
    <t>acfr:DueFromEnterpriseFunds</t>
  </si>
  <si>
    <t>acfr:DueFromFederalGovernment</t>
  </si>
  <si>
    <t>acfr:DueFromFiduciaryFunds</t>
  </si>
  <si>
    <t>acfr:DueFromGovernment</t>
  </si>
  <si>
    <t>acfr:DueFromLibraries</t>
  </si>
  <si>
    <t>acfr:DueFromOtherFunds</t>
  </si>
  <si>
    <t>acfr:DueFromOtherGovernments</t>
  </si>
  <si>
    <t>acfr:DueFromPrimaryGovernment</t>
  </si>
  <si>
    <t>acfr:DueFromRelatedParties</t>
  </si>
  <si>
    <t>acfr:DueFromRetirementSystem</t>
  </si>
  <si>
    <t>acfr:DueFromRoadCommissions</t>
  </si>
  <si>
    <t>acfr:DueFromSchools</t>
  </si>
  <si>
    <t>acfr:DueFromStateGovernment</t>
  </si>
  <si>
    <t>acfr:DueFromTaxCollectionFunds</t>
  </si>
  <si>
    <t>acfr:DueFromTownshipsExceptRoadAgreements</t>
  </si>
  <si>
    <t>acfr:DueFromTownshipsRoadAgreements</t>
  </si>
  <si>
    <t>acfr:DueFromVillages</t>
  </si>
  <si>
    <t>acfr:EasementsRightOfWay</t>
  </si>
  <si>
    <t>acfr:ForfeitureCertificateRecordingFeesReceivable</t>
  </si>
  <si>
    <t>acfr:GeneralObligationBondsPayableDueWithinOneYear</t>
  </si>
  <si>
    <t>acfr:GovernmentClaimsReceivable</t>
  </si>
  <si>
    <t>acfr:GovernmentClaimsReceivableAllowance</t>
  </si>
  <si>
    <t>acfr:GovernmentClaimsReceivableNetOfAllowance</t>
  </si>
  <si>
    <t>acfr:GrantsAndContractsReceivable</t>
  </si>
  <si>
    <t>acfr:GrantsAndContractsReceivableAllowance</t>
  </si>
  <si>
    <t>acfr:GrantsAndContractsReceivableNetOfAllowance</t>
  </si>
  <si>
    <t>acfr:GrantsAndContractsReceivableNetOfAllowanceNoncurrent</t>
  </si>
  <si>
    <t>acfr:GrantsAndContractsReceivableNoncurrent</t>
  </si>
  <si>
    <t>acfr:IncomeTaxReceivable</t>
  </si>
  <si>
    <t>acfr:InstallmentDebtPrincipalDueWithinOneYear</t>
  </si>
  <si>
    <t>acfr:IntangibleAssets</t>
  </si>
  <si>
    <t>acfr:IntangibleAssetsNetOfAccumulatedAmortization</t>
  </si>
  <si>
    <t>acfr:InterGovernmentalReceivable</t>
  </si>
  <si>
    <t>acfr:InterGovernmentalReceivableAllowance</t>
  </si>
  <si>
    <t>acfr:InterGovernmentalReceivableNetOfAllowance</t>
  </si>
  <si>
    <t>acfr:InterestAndPenaltiesReceivableOnTaxes</t>
  </si>
  <si>
    <t>acfr:InterestReceivableAllowances</t>
  </si>
  <si>
    <t>acfr:IntergovernmentalAgreementPayablePrincipalDueWithinOneYear</t>
  </si>
  <si>
    <t>acfr:Inventory</t>
  </si>
  <si>
    <t>acfr:InventoryEquipmentMaterialsAndParts</t>
  </si>
  <si>
    <t>acfr:InventoryRoadMaterials</t>
  </si>
  <si>
    <t>acfr:InvestmentsCurrent</t>
  </si>
  <si>
    <t>acfr:InvestmentsHeldByThirdParties</t>
  </si>
  <si>
    <t>acfr:InvestmentsRestricted</t>
  </si>
  <si>
    <t>acfr:InvestmentsWithFiscalAgents</t>
  </si>
  <si>
    <t>acfr:InvestmentsWithStateTreasury</t>
  </si>
  <si>
    <t>acfr:LandContractsPayable</t>
  </si>
  <si>
    <t>acfr:LandContractsReceivable</t>
  </si>
  <si>
    <t>acfr:LandContractsReceivablesAllowance</t>
  </si>
  <si>
    <t>acfr:LandContractsReceivablesNetOfAllowance</t>
  </si>
  <si>
    <t>acfr:LeaseAssetsRightOfUse</t>
  </si>
  <si>
    <t>acfr:LeasesPayableDueWithinOneYear</t>
  </si>
  <si>
    <t>acfr:LeasesReceivable</t>
  </si>
  <si>
    <t>acfr:LeasesReceivableAllowance</t>
  </si>
  <si>
    <t>acfr:LeasesReceivableNetNoncurrent</t>
  </si>
  <si>
    <t>acfr:LeasesReceivableNetOfAllowance</t>
  </si>
  <si>
    <t>acfr:LeasesReceivableNoncurrent</t>
  </si>
  <si>
    <t>acfr:LimitedTaxBondsPrincipalDueWithinOneYear</t>
  </si>
  <si>
    <t>acfr:LoansAndNotesReceivable</t>
  </si>
  <si>
    <t>acfr:LoansAndNotesReceivableAllowance</t>
  </si>
  <si>
    <t>acfr:LoansAndNotesReceivableNetOfAllowance</t>
  </si>
  <si>
    <t>acfr:LoansPayableDueWithinOneYear</t>
  </si>
  <si>
    <t>acfr:LoansReceivable</t>
  </si>
  <si>
    <t>acfr:LoansReceivableAllowance</t>
  </si>
  <si>
    <t>acfr:LoansReceivableNetOfAllowance</t>
  </si>
  <si>
    <t>acfr:LocalUnitShareOfAssessmentImprovementCostsReceivable</t>
  </si>
  <si>
    <t>acfr:LongTermDebtDueWithinOneYear</t>
  </si>
  <si>
    <t>acfr:LotteryTicketInventories</t>
  </si>
  <si>
    <t>acfr:NoncurrentLiabilitiesDueWithinOneYear</t>
  </si>
  <si>
    <t>acfr:NotesAndLoansReceivableNetNoncurrent</t>
  </si>
  <si>
    <t>acfr:NotesAndLoansReceivableNoncurrent</t>
  </si>
  <si>
    <t>acfr:NotesPayableDueWithinOneYear</t>
  </si>
  <si>
    <t>acfr:NotesReceivableAllowance</t>
  </si>
  <si>
    <t>acfr:NotesReceivableNetOfAllowance</t>
  </si>
  <si>
    <t>acfr:OtherAccountsReceivable</t>
  </si>
  <si>
    <t>acfr:OtherAccountsReceivableAllowance</t>
  </si>
  <si>
    <t>acfr:OtherAccountsReceivableNet</t>
  </si>
  <si>
    <t>acfr:OtherCurrentAssets</t>
  </si>
  <si>
    <t>acfr:OtherCurrentInvestments</t>
  </si>
  <si>
    <t>acfr:OtherReceivables</t>
  </si>
  <si>
    <t>acfr:OtherRestrictedAssets</t>
  </si>
  <si>
    <t>acfr:OtherTaxesReceivable</t>
  </si>
  <si>
    <t>acfr:Patents</t>
  </si>
  <si>
    <t>acfr:PaymentsInLieuOfTaxesReceivable</t>
  </si>
  <si>
    <t>acfr:PenaltiesReceivable</t>
  </si>
  <si>
    <t>acfr:PenaltiesReceivableAllowance</t>
  </si>
  <si>
    <t>acfr:PenaltiesReceivableNetOfAllowance</t>
  </si>
  <si>
    <t>acfr:PerformanceBondsPayableDueWithinOneYear</t>
  </si>
  <si>
    <t>acfr:PooledCashAndInvestments</t>
  </si>
  <si>
    <t>acfr:PrepaidDeposits</t>
  </si>
  <si>
    <t>acfr:PrepaidsAndOtherAssets</t>
  </si>
  <si>
    <t>acfr:PropertyTaxesReceivable</t>
  </si>
  <si>
    <t>acfr:PropertyTaxesReceivableAllowance</t>
  </si>
  <si>
    <t>acfr:PropertyTaxesReceivableNetOfAllowance</t>
  </si>
  <si>
    <t>acfr:Receivable</t>
  </si>
  <si>
    <t>acfr:Receivables</t>
  </si>
  <si>
    <t>acfr:RegulatoryAssetsCurrent</t>
  </si>
  <si>
    <t>acfr:RestrictedAccountsReceivableNetOfAllowance</t>
  </si>
  <si>
    <t>acfr:RestrictedAssets</t>
  </si>
  <si>
    <t>acfr:RestrictedAssetsCustom</t>
  </si>
  <si>
    <t>acfr:RestrictedBondAndInterestRedemption</t>
  </si>
  <si>
    <t>acfr:RestrictedBondReserve</t>
  </si>
  <si>
    <t>acfr:RestrictedCash</t>
  </si>
  <si>
    <t>acfr:RestrictedCashAndCashEquivalents</t>
  </si>
  <si>
    <t>acfr:RestrictedCashAndInvestments</t>
  </si>
  <si>
    <t>acfr:RestrictedCashDebtRetirement</t>
  </si>
  <si>
    <t>acfr:RestrictedCashDebtService</t>
  </si>
  <si>
    <t>acfr:RestrictedCashRepairsReplacementAndImprovementsReserve</t>
  </si>
  <si>
    <t>acfr:RestrictedCertificatesOfDeposit</t>
  </si>
  <si>
    <t>acfr:RestrictedReceivablesAndDeposits</t>
  </si>
  <si>
    <t>acfr:RevenueBondsPayableDueWithinOneYear</t>
  </si>
  <si>
    <t>acfr:SalesTaxReceivable</t>
  </si>
  <si>
    <t>acfr:SecuritiesLendingCollateralAssets</t>
  </si>
  <si>
    <t>acfr:SecuritiesLendingObligationsLiability</t>
  </si>
  <si>
    <t>acfr:SelfInsuranceLiabilitiesCurrentPortion</t>
  </si>
  <si>
    <t>acfr:ServiceFeesReceivable</t>
  </si>
  <si>
    <t>acfr:SpecialAssessmentTaxesReceivable</t>
  </si>
  <si>
    <t>acfr:SpecialAssessmentTaxesReceivableUnavailable</t>
  </si>
  <si>
    <t>acfr:SpecialAssessmentsReceivableDelinquent</t>
  </si>
  <si>
    <t>acfr:TaxesReceivable</t>
  </si>
  <si>
    <t>acfr:TaxesReceivableDelinquentPersonalProperty</t>
  </si>
  <si>
    <t>acfr:TaxesReceivableDelinquentRealProperty</t>
  </si>
  <si>
    <t>acfr:TaxesReceivablePersonalPropertyCurrentLevy</t>
  </si>
  <si>
    <t>acfr:TaxesReceivableRealPropertyCurrentLevy</t>
  </si>
  <si>
    <t>acfr:TenantAccountsReceivable</t>
  </si>
  <si>
    <t>acfr:TenantAccountsReceivableAllowance</t>
  </si>
  <si>
    <t>acfr:TenantAccountsReceivableNetOfAllowances</t>
  </si>
  <si>
    <t>acfr:TimberRights</t>
  </si>
  <si>
    <t>acfr:TradeReceivable</t>
  </si>
  <si>
    <t>acfr:TradeReceivableAllowance</t>
  </si>
  <si>
    <t>acfr:TradeReceivableNetOfAllowance</t>
  </si>
  <si>
    <t>acfr:Trademarks</t>
  </si>
  <si>
    <t>acfr:TuitionAndFeesAllowances</t>
  </si>
  <si>
    <t>acfr:TuitionAndFeesReceivable</t>
  </si>
  <si>
    <t>acfr:TuitionAndFeesReceivableNetOfAllowance</t>
  </si>
  <si>
    <t>acfr:UnamortizedPremiumOnBondsPrincipalDueWithinOneYear</t>
  </si>
  <si>
    <t>acfr:UnbilledRevenue</t>
  </si>
  <si>
    <t>acfr:UninsuredClaimLiabilityCurrentPortion</t>
  </si>
  <si>
    <t>acfr:UnlimitedTaxBondsPrincipalDueWithinOneYear</t>
  </si>
  <si>
    <t>acfr:UtilitiesAndWaterReceivable</t>
  </si>
  <si>
    <t>acfr:UtilitiesAndWaterReceivableAllowance</t>
  </si>
  <si>
    <t>acfr:UtilitiesAndWaterReceivableNetOfAllowance</t>
  </si>
  <si>
    <t>acfr:VestedEmployeeBenefitsPayableDueWithinOneYear</t>
  </si>
  <si>
    <t>acfr:WaterRights</t>
  </si>
  <si>
    <t>acfr:AccountsPayableAndAccruedLiabilities</t>
  </si>
  <si>
    <t>acfr:AccountsPayableNoncurrentPayableFromRestrictedAssets</t>
  </si>
  <si>
    <t>acfr:AccountsPayablePayableFromRestrictedAssets</t>
  </si>
  <si>
    <t>acfr:AccruedConnectionFees</t>
  </si>
  <si>
    <t>acfr:AccruedExpensesPayable</t>
  </si>
  <si>
    <t>acfr:AccruedInterestAndPenalties</t>
  </si>
  <si>
    <t>acfr:AccruedInterestPayable</t>
  </si>
  <si>
    <t>acfr:AccruedInterestPayableFromRestrictedAssets</t>
  </si>
  <si>
    <t>acfr:AccruedLiabilities</t>
  </si>
  <si>
    <t>acfr:AccruedSickLeavePayable</t>
  </si>
  <si>
    <t>acfr:AccruedTuitionAndFees</t>
  </si>
  <si>
    <t>acfr:AccruedVacationPayable</t>
  </si>
  <si>
    <t>acfr:AccruedWagesAndRelatedLiabilitiesPayable</t>
  </si>
  <si>
    <t>acfr:AdvancesCurrent</t>
  </si>
  <si>
    <t>acfr:AdvancesFromFederalGovernmentNoncurrent</t>
  </si>
  <si>
    <t>acfr:AdvancesFromGrantors</t>
  </si>
  <si>
    <t>acfr:AdvancesFromOtherFunds</t>
  </si>
  <si>
    <t>acfr:AdvancesFromOtherFundsNoncurrent</t>
  </si>
  <si>
    <t>acfr:AdvancesFromOtherFundsNoncurrentPayableFromRestrictedAssets</t>
  </si>
  <si>
    <t>acfr:AdvancesFromOtherFundsPayableFromRestrictedAssets</t>
  </si>
  <si>
    <t>acfr:AdvancesFromOtherGovernments</t>
  </si>
  <si>
    <t>acfr:AdvancesFromOtherGovernmentsNoncurrent</t>
  </si>
  <si>
    <t>acfr:AdvancesFromPrimaryGovernmentNoncurrent</t>
  </si>
  <si>
    <t>acfr:AdvancesFromStateNoncurrent</t>
  </si>
  <si>
    <t>acfr:AdvancesReceivedNoncurrent</t>
  </si>
  <si>
    <t>acfr:AdvancesSpecialAssessmentDistricts</t>
  </si>
  <si>
    <t>acfr:AnnuitiesPayable</t>
  </si>
  <si>
    <t>acfr:BondInterestPayable</t>
  </si>
  <si>
    <t>acfr:BondsPayableDueInMoreThanOneYearPayableFromRestrictedAssets</t>
  </si>
  <si>
    <t>acfr:BondsPayableDueWithinOneYearPayableFromRestrictedAssets</t>
  </si>
  <si>
    <t>acfr:CashBondsPayable</t>
  </si>
  <si>
    <t>acfr:CashOverdrafts</t>
  </si>
  <si>
    <t>acfr:ChecksWrittenAgainstFutureDeposits</t>
  </si>
  <si>
    <t>acfr:ContractsPayableDueWithinOneYearPayableFromRestrictedAssets</t>
  </si>
  <si>
    <t>acfr:CourtOrdersPayable</t>
  </si>
  <si>
    <t>acfr:CurrentLiabilitiesCustom</t>
  </si>
  <si>
    <t>acfr:CurrentLiabilitiesPayableFromRestrictedAssets</t>
  </si>
  <si>
    <t>acfr:CustomerDeposits</t>
  </si>
  <si>
    <t>acfr:CustomerDepositsPayableFromRestrictedAssets</t>
  </si>
  <si>
    <t>acfr:DrainOrdersPayable</t>
  </si>
  <si>
    <t>acfr:DueToCities</t>
  </si>
  <si>
    <t>acfr:DueToCommunityCollege</t>
  </si>
  <si>
    <t>acfr:DueToComponentUnit</t>
  </si>
  <si>
    <t>acfr:DueToCounties</t>
  </si>
  <si>
    <t>acfr:DueToCourtWards</t>
  </si>
  <si>
    <t>acfr:DueToEducation</t>
  </si>
  <si>
    <t>acfr:DueToEmployees</t>
  </si>
  <si>
    <t>acfr:DueToFederalGovernment</t>
  </si>
  <si>
    <t>acfr:DueToFiduciaryFunds</t>
  </si>
  <si>
    <t>acfr:DueToFiscalAgent</t>
  </si>
  <si>
    <t>acfr:DueToFormerEmployees</t>
  </si>
  <si>
    <t>acfr:DueToGeneralFund</t>
  </si>
  <si>
    <t>acfr:DueToIntermediateSchoolDistricts</t>
  </si>
  <si>
    <t>acfr:DueToLibraries</t>
  </si>
  <si>
    <t>acfr:DueToOtherAgenciesPayableFromRestictedAssets</t>
  </si>
  <si>
    <t>acfr:DueToOtherFunds</t>
  </si>
  <si>
    <t>acfr:DueToOtherGovernments</t>
  </si>
  <si>
    <t>acfr:DueToPrimaryGovernment</t>
  </si>
  <si>
    <t>acfr:DueToProprietaryFunds</t>
  </si>
  <si>
    <t>acfr:DueToRelatedParties</t>
  </si>
  <si>
    <t>acfr:DueToRoadCommissions</t>
  </si>
  <si>
    <t>acfr:DueToSchools</t>
  </si>
  <si>
    <t>acfr:DueToSpecialEducation</t>
  </si>
  <si>
    <t>acfr:DueToStateGovernment</t>
  </si>
  <si>
    <t>acfr:DueToTaxpayersTaxOverpaymentsAndDuplicatePayments</t>
  </si>
  <si>
    <t>acfr:DueToTownships</t>
  </si>
  <si>
    <t>acfr:DueToVillages</t>
  </si>
  <si>
    <t>acfr:Dup_1_DueToGovernments</t>
  </si>
  <si>
    <t>acfr:EscrowDeposits</t>
  </si>
  <si>
    <t>acfr:FamilySelfSuffciencyEscrows</t>
  </si>
  <si>
    <t>acfr:GarnishmentsPayable</t>
  </si>
  <si>
    <t>acfr:GrantsPayable</t>
  </si>
  <si>
    <t>acfr:InternalBalancesPayable</t>
  </si>
  <si>
    <t>acfr:LongTermDebtDueInMoreThanOneYearPayableFromRestrictedAssets</t>
  </si>
  <si>
    <t>acfr:LongTermDebtDueWithinOneYearPayableFromRestrictedAssets</t>
  </si>
  <si>
    <t>acfr:LotteryPrizeLiabilityCurrent</t>
  </si>
  <si>
    <t>acfr:LotteryPrizesPayable</t>
  </si>
  <si>
    <t>acfr:NetPensionLiabilityPayableFromRestrictedAssets</t>
  </si>
  <si>
    <t>acfr:NoncurrentLiabilitiesPayableFromRestrictedAssets</t>
  </si>
  <si>
    <t>acfr:OtherAccountsPayable</t>
  </si>
  <si>
    <t>acfr:OtherAccountsPayableAndAccruedLiabilities</t>
  </si>
  <si>
    <t>acfr:OtherAccruedExpenses</t>
  </si>
  <si>
    <t>acfr:OtherAdvances</t>
  </si>
  <si>
    <t>acfr:OtherCurrentLiabilitiesPayableFromRestictedAssets</t>
  </si>
  <si>
    <t>acfr:OtherNoncurrentLiabilitiesPayableFromRestrictedAssets</t>
  </si>
  <si>
    <t>acfr:PatientsOrInmatesTrustMoneyPayable</t>
  </si>
  <si>
    <t>acfr:PayableFromRestrictedAssets</t>
  </si>
  <si>
    <t>acfr:PayableFromRestrictedAssetsCustom</t>
  </si>
  <si>
    <t>acfr:PayrollDeductionsPayable</t>
  </si>
  <si>
    <t>acfr:PayrollTaxesPayable</t>
  </si>
  <si>
    <t>acfr:PenaltiesPayable</t>
  </si>
  <si>
    <t>acfr:PerformanceDepositsPayable</t>
  </si>
  <si>
    <t>acfr:ReceiptsRefundable</t>
  </si>
  <si>
    <t>acfr:RefundableDepositsBonds</t>
  </si>
  <si>
    <t>acfr:RegulatoryLiabilityCurrent</t>
  </si>
  <si>
    <t>acfr:RestitutionsPayable</t>
  </si>
  <si>
    <t>acfr:RetainagePayable</t>
  </si>
  <si>
    <t>acfr:RevenueBondsPayableDueWithinOneYearPayableFromRestrictedAssets</t>
  </si>
  <si>
    <t>acfr:ShortTermDebtPayable</t>
  </si>
  <si>
    <t>acfr:TaxesPayable</t>
  </si>
  <si>
    <t>acfr:TenantSecurityDepositsPayableFromRestictedAssets</t>
  </si>
  <si>
    <t>acfr:UnclaimedMoney</t>
  </si>
  <si>
    <t>acfr:UndistributedReceipts</t>
  </si>
  <si>
    <t>acfr:UndistributedTaxCollections</t>
  </si>
  <si>
    <t>acfr:UnearnedRevenuePayableFromRestictedAssets</t>
  </si>
  <si>
    <t>acfr:UnearnedTicketSales</t>
  </si>
  <si>
    <t>acfr:VouchersPayable</t>
  </si>
  <si>
    <t>acfr:DeferredInflowsFromDeferredAmountOnRefunding</t>
  </si>
  <si>
    <t>acfr:DeferredInflowsFromOPEBChangesInProportion</t>
  </si>
  <si>
    <t>acfr:DeferredInflowsFromPensionChangesInProportion</t>
  </si>
  <si>
    <t>acfr:DeferredInflowsOfResourcesCustom</t>
  </si>
  <si>
    <t>acfr:DeferredInflowsOfResourcesDebt</t>
  </si>
  <si>
    <t>acfr:DeferredInflowsOfResourcesDrainOrders</t>
  </si>
  <si>
    <t>acfr:DeferredInflowsOfResourcesLeases</t>
  </si>
  <si>
    <t>acfr:DeferredInflowsOfResourcesOPEBChangesInAssumptions</t>
  </si>
  <si>
    <t>acfr:DeferredInflowsOfResourcesOPEBContributionsMadeAfterMeasurementDate</t>
  </si>
  <si>
    <t>acfr:DeferredInflowsOfResourcesPensionAndOPEBItems</t>
  </si>
  <si>
    <t>acfr:DeferredInflowsOfResourcesPensionChangesInAssumptions</t>
  </si>
  <si>
    <t>acfr:DeferredInflowsOfResourcesPensionContributionsMadeAfterMeasurementDate</t>
  </si>
  <si>
    <t>acfr:DeferredInflowsOfResourcesPropertyTaxes</t>
  </si>
  <si>
    <t>acfr:DeferredInflowsOfResourcesSalesOfFutureRevenues</t>
  </si>
  <si>
    <t>acfr:DeferredInflowsOfResourcesTaxesLeviedForASubsequentPeriod</t>
  </si>
  <si>
    <t>acfr:DeferredInflowsofResourcesOPEBDifferenceExpectedAndActual</t>
  </si>
  <si>
    <t>acfr:DeferredInflowsofResourcesOPEBNetDifProjectedAndActualEarningsPensionPlanInvestments</t>
  </si>
  <si>
    <t>acfr:DeferredInflowsofResourcesPensionDifferenceExpectedAndActual</t>
  </si>
  <si>
    <t>acfr:DeferredInflowsofResourcesPensionNetDifProjectedAndActualEarningsPensionPlanInvestments</t>
  </si>
  <si>
    <t>acfr:OtherDeferredInflowsOfResources</t>
  </si>
  <si>
    <t>acfr:DeferredOutflowsFromOPEBChangesInProportion</t>
  </si>
  <si>
    <t>acfr:DeferredOutflowsFromPensionChangesInProportion</t>
  </si>
  <si>
    <t>acfr:DeferredOutflowsOfResourcesCustom</t>
  </si>
  <si>
    <t>acfr:DeferredOutflowsOfResourcesDebt</t>
  </si>
  <si>
    <t>acfr:DeferredOutflowsOfResourcesOPEBChangesInAssumptions</t>
  </si>
  <si>
    <t>acfr:DeferredOutflowsOfResourcesOPEBContributionsMadeAfterMeasurementDate</t>
  </si>
  <si>
    <t>acfr:DeferredOutflowsOfResourcesOPEBNetDifProjectedAndActualEarningsPensionPlanInvestments</t>
  </si>
  <si>
    <t>acfr:DeferredOutflowsOfResourcesOther</t>
  </si>
  <si>
    <t>acfr:DeferredOutflowsOfResourcesPensionChangesInAssumptions</t>
  </si>
  <si>
    <t>acfr:DeferredOutflowsOfResourcesPensionContributionsMadeAfterMeasurementDate</t>
  </si>
  <si>
    <t>acfr:DeferredOutflowsOfResourcesPensionNetDifProjectedAndActualEarningsPensionPlanInvestments</t>
  </si>
  <si>
    <t>acfr:DeferredOutflowsofResourcesOPEBDifferenceExpectedAndActual</t>
  </si>
  <si>
    <t>acfr:DeferredOutflowsofResourcesPensionDifferenceExpectedAndActual</t>
  </si>
  <si>
    <t>acfr:OtherDeferredOutflowsOfResources</t>
  </si>
  <si>
    <t>acfr:OtherRestrictedComponentsOfNetPosition</t>
  </si>
  <si>
    <t>acfr:RestrictedComponentsOfNetPositionCustom</t>
  </si>
  <si>
    <t>acfr:RestrictedNetPositionForCapitalProjects</t>
  </si>
  <si>
    <t>acfr:RestrictedNetPositionForCommunityDevelopment</t>
  </si>
  <si>
    <t>acfr:RestrictedNetPositionForDebtService</t>
  </si>
  <si>
    <t>acfr:RestrictedNetPositionForDonorRestricted</t>
  </si>
  <si>
    <t>acfr:RestrictedNetPositionForGeneralGovernment</t>
  </si>
  <si>
    <t>acfr:RestrictedNetPositionForGrants</t>
  </si>
  <si>
    <t>acfr:RestrictedNetPositionForHealthAndSanitation</t>
  </si>
  <si>
    <t>acfr:RestrictedNetPositionForHousingServices</t>
  </si>
  <si>
    <t>acfr:RestrictedNetPositionForLawEnforcement</t>
  </si>
  <si>
    <t>acfr:RestrictedNetPositionForOther</t>
  </si>
  <si>
    <t>acfr:RestrictedNetPositionForParksAndRecreation</t>
  </si>
  <si>
    <t>acfr:RestrictedNetPositionForPrizes</t>
  </si>
  <si>
    <t>acfr:RestrictedNetPositionForPublicSafety</t>
  </si>
  <si>
    <t>acfr:RestrictedNetPositionForPublicWaysAndFacilities</t>
  </si>
  <si>
    <t>acfr:RestrictedNetPositionForPublicWorks</t>
  </si>
  <si>
    <t>acfr:RestrictedNetPositionForRecreationAndCulture</t>
  </si>
  <si>
    <t>acfr:AccruedInterestOnDelinquentTaxes</t>
  </si>
  <si>
    <t>acfr:AccumulatedAmortization</t>
  </si>
  <si>
    <t>acfr:AccumulatedDepreciation</t>
  </si>
  <si>
    <t>acfr:AccumulatedDepreciationBooksAndRelatedMaterials</t>
  </si>
  <si>
    <t>acfr:AccumulatedDepreciationBuildingsBuildingAdditionsAndImprovements</t>
  </si>
  <si>
    <t>acfr:AccumulatedDepreciationDepletableAssetsISTHISTHERIGHTPLACE</t>
  </si>
  <si>
    <t>acfr:AccumulatedDepreciationEngineeringEquipment</t>
  </si>
  <si>
    <t>acfr:AccumulatedDepreciationLandImprovements</t>
  </si>
  <si>
    <t>acfr:AccumulatedDepreciationOfficeEquipmentAndFurniture</t>
  </si>
  <si>
    <t>acfr:AccumulatedDepreciationRoadEquipment</t>
  </si>
  <si>
    <t>acfr:AccumulatedDepreciationSewerSystem</t>
  </si>
  <si>
    <t>acfr:AccumulatedDepreciationShopEquipment</t>
  </si>
  <si>
    <t>acfr:AccumulatedDepreciationVehicles</t>
  </si>
  <si>
    <t>acfr:AccumulatedDepreciationWaterSystem</t>
  </si>
  <si>
    <t>acfr:AccumulatedDepreciationYardAndStorageEquipment</t>
  </si>
  <si>
    <t>acfr:AccumulatedDepreciationandAmortization</t>
  </si>
  <si>
    <t>acfr:AssetsHeldByOtherGovernments</t>
  </si>
  <si>
    <t>acfr:AssetsHeldForSaleNoncurrent</t>
  </si>
  <si>
    <t>acfr:Buildings</t>
  </si>
  <si>
    <t>acfr:BuildingsAndEquipment</t>
  </si>
  <si>
    <t>acfr:BuildingsAndImprovements</t>
  </si>
  <si>
    <t>acfr:CapitalAndLateralAssetsReceivable</t>
  </si>
  <si>
    <t>acfr:CapitalAssetsBeingDepreciatedNetOfAccumulatedDepreciationAndAmortizationCustom</t>
  </si>
  <si>
    <t>acfr:CapitalAssetsNotBeingDepreciatedCustom</t>
  </si>
  <si>
    <t>acfr:CertificatesOfDepositNoncurrent</t>
  </si>
  <si>
    <t>acfr:ConnectionFeesReceivableNoncurrent</t>
  </si>
  <si>
    <t>acfr:ConstructionInProgress</t>
  </si>
  <si>
    <t>acfr:DelinquentTaxesReceivableNoncurrent</t>
  </si>
  <si>
    <t>acfr:DerivativeInstrumentsAssetsNonCurrent</t>
  </si>
  <si>
    <t>acfr:DueFromComponentUnitNoncurrent</t>
  </si>
  <si>
    <t>acfr:DueFromFederalGovernmentNoncurrent</t>
  </si>
  <si>
    <t>acfr:DueFromOtherGovernmentsNoncurrent</t>
  </si>
  <si>
    <t>acfr:DueFromStateGovernmentNoncurrent</t>
  </si>
  <si>
    <t>acfr:EngineeringEquipment</t>
  </si>
  <si>
    <t>acfr:Equipment</t>
  </si>
  <si>
    <t>acfr:ImprovementsOtherThanBuildings</t>
  </si>
  <si>
    <t>acfr:Infrastructure</t>
  </si>
  <si>
    <t>acfr:InstallmentReceivableNoncurrent</t>
  </si>
  <si>
    <t>acfr:InventoryNonCurrent</t>
  </si>
  <si>
    <t>acfr:InvestmentsEndowment</t>
  </si>
  <si>
    <t>acfr:InvestmentsInAssociates</t>
  </si>
  <si>
    <t>acfr:InvestmentsInJointVentures</t>
  </si>
  <si>
    <t>acfr:InvestmentsInSubsidiaries</t>
  </si>
  <si>
    <t>acfr:InvestmentsOfSurplusFunds</t>
  </si>
  <si>
    <t>acfr:LandAndConstructionInProgress</t>
  </si>
  <si>
    <t>acfr:LandAndImprovements</t>
  </si>
  <si>
    <t>acfr:LandConstructionInProgressAndOtherNonDepreciableAssets</t>
  </si>
  <si>
    <t>acfr:LandHeldForResale</t>
  </si>
  <si>
    <t>acfr:LandImprovementsDepreciating</t>
  </si>
  <si>
    <t>acfr:LandImprovementsNonDepreciating</t>
  </si>
  <si>
    <t>acfr:LeaseholdImprovements</t>
  </si>
  <si>
    <t>acfr:LeasesAccumulatedAmortization</t>
  </si>
  <si>
    <t>acfr:LongTermContractsReceivable</t>
  </si>
  <si>
    <t>acfr:LongTermInvestments</t>
  </si>
  <si>
    <t>acfr:LotteryPrizeReserves</t>
  </si>
  <si>
    <t>acfr:MachineryAndEquipment</t>
  </si>
  <si>
    <t>acfr:MainsAndConnections</t>
  </si>
  <si>
    <t>acfr:Meters</t>
  </si>
  <si>
    <t>acfr:NetOPEBAsset</t>
  </si>
  <si>
    <t>acfr:NetPensionAsset</t>
  </si>
  <si>
    <t>acfr:NoncurrentAssetsCustom</t>
  </si>
  <si>
    <t>acfr:OfficeEquipmentAndFurniture</t>
  </si>
  <si>
    <t>acfr:OtherAssets</t>
  </si>
  <si>
    <t>acfr:OtherCapitalAssets</t>
  </si>
  <si>
    <t>acfr:OtherCapitalAssetsBeingDepreciatedNetOfAccumulatedDepreciationAndAmortization</t>
  </si>
  <si>
    <t>acfr:OtherCapitalAssetsNotBeingDepreciated</t>
  </si>
  <si>
    <t>acfr:OtherInvestments</t>
  </si>
  <si>
    <t>acfr:PropertyPlantAndEquipmentNetOfDepreciation</t>
  </si>
  <si>
    <t>acfr:RegulatoryAssetsNonCurrent</t>
  </si>
  <si>
    <t>acfr:RoadEquipment</t>
  </si>
  <si>
    <t>acfr:ShopEquipment</t>
  </si>
  <si>
    <t>acfr:SpecialAssessmentReceivableNoncurrent</t>
  </si>
  <si>
    <t>acfr:UnamortizedDiscountsOnBondsSoldByLocalUnit</t>
  </si>
  <si>
    <t>acfr:Utility</t>
  </si>
  <si>
    <t>acfr:WorksOfArt</t>
  </si>
  <si>
    <t>acfr:YardAndStorageEquipment</t>
  </si>
  <si>
    <t>acfr:AccruedExpensesNoncurrent</t>
  </si>
  <si>
    <t>acfr:AccruedLandfillClosureAndPostclosureCareCosts</t>
  </si>
  <si>
    <t>acfr:AccruedLiabilitiesNoncurrent</t>
  </si>
  <si>
    <t>acfr:AccruedUnemployment</t>
  </si>
  <si>
    <t>acfr:AdvancesNoncurrent</t>
  </si>
  <si>
    <t>acfr:AdvancesToComponentUnit</t>
  </si>
  <si>
    <t>acfr:AdvancesToOtherFunds</t>
  </si>
  <si>
    <t>acfr:AdvancesToOtherGovernments</t>
  </si>
  <si>
    <t>acfr:AdvancesToPrimaryGovernment</t>
  </si>
  <si>
    <t>acfr:AssetRetirementObligationsDueInMoreThanOneYear</t>
  </si>
  <si>
    <t>acfr:BondPayableDueInMoreThanOneYear</t>
  </si>
  <si>
    <t>acfr:BondPremiumsPayableDueInMoreThanOneYear</t>
  </si>
  <si>
    <t>acfr:ClaimsAndJudgmentsPayableNoncurrent</t>
  </si>
  <si>
    <t>acfr:ContractsPayableDueInMoreThanOneYear</t>
  </si>
  <si>
    <t>acfr:CustomerDepositsNoncurrent</t>
  </si>
  <si>
    <t>acfr:DerivativeInstrumentsLiabilityNonCurrent</t>
  </si>
  <si>
    <t>acfr:DueToStateDueInMoreThanOneYear</t>
  </si>
  <si>
    <t>acfr:EnvironmentalAndDisposalLiabilities</t>
  </si>
  <si>
    <t>acfr:EstimatedLiabilityForLandfillPostClosureCareCosts</t>
  </si>
  <si>
    <t>acfr:GeneralObligationBondsPayableDueInMoreThanOneYear</t>
  </si>
  <si>
    <t>acfr:InstallmentDebtPayableDueInMoreThanOneYear</t>
  </si>
  <si>
    <t>acfr:IntergovernmentalAgreementPayableDueInMoreThanOneYear</t>
  </si>
  <si>
    <t>acfr:LeasesPayableDueInMoreThanOneYear</t>
  </si>
  <si>
    <t>acfr:LimitedTaxBondsPrincipalDueInMoreThanOneYear</t>
  </si>
  <si>
    <t>acfr:LoanGuaranteeLiabilities</t>
  </si>
  <si>
    <t>acfr:LoansPayableDueInMoreThanOneYear</t>
  </si>
  <si>
    <t>acfr:LongTermDebtDueInMoreThanOneYear</t>
  </si>
  <si>
    <t>acfr:LotteryPrizeLiabilityNoncurrent</t>
  </si>
  <si>
    <t>acfr:NoncurrentLiabilitiesCustom</t>
  </si>
  <si>
    <t>acfr:NoncurrentPortionOfUninsuredClaimLiability</t>
  </si>
  <si>
    <t>acfr:NotesPayableDueInMoreThanOneYear</t>
  </si>
  <si>
    <t>acfr:OtherNoncurrentLiabilities</t>
  </si>
  <si>
    <t>acfr:PerformanceBondsPayableDueInMoreThanOneYear</t>
  </si>
  <si>
    <t>acfr:PollutionRemediationObligation</t>
  </si>
  <si>
    <t>acfr:RegulatoryLiabilityNonCurrent</t>
  </si>
  <si>
    <t>acfr:RetainagePayableNoncurrent</t>
  </si>
  <si>
    <t>acfr:RevenueBondsPayableDueInMoreThanOneYear</t>
  </si>
  <si>
    <t>acfr:SelfInsuranceLiabilitiesNetOfCurrentPortion</t>
  </si>
  <si>
    <t>acfr:UnamortizedPremiumOnBondsDueInMoreThanOneYear</t>
  </si>
  <si>
    <t>acfr:UnearnedRevenueNoncurrent</t>
  </si>
  <si>
    <t>acfr:UnlimitedTaxBondsPrincipalDueInMoreThanOneYear</t>
  </si>
  <si>
    <t>acfr:VestedEmployeeBenefitsPayableDueInMoreThanOneYear</t>
  </si>
  <si>
    <t>Municipality</t>
  </si>
  <si>
    <t>Statement</t>
  </si>
  <si>
    <t>Date</t>
  </si>
  <si>
    <t>Current Liabilities:</t>
  </si>
  <si>
    <t>Noncurrent Liabilities:</t>
  </si>
  <si>
    <t>City of Clayton</t>
  </si>
  <si>
    <t>Governmental Funds</t>
  </si>
  <si>
    <t>Statement of Revenues, Expenditures and Changes in Fund Balance</t>
  </si>
  <si>
    <t>General Fund</t>
  </si>
  <si>
    <t>REVENUES</t>
  </si>
  <si>
    <t>acfr:RevenuesModifiedAccrual</t>
  </si>
  <si>
    <t>Total Revenues</t>
  </si>
  <si>
    <t>EXPENDITURES</t>
  </si>
  <si>
    <t>acfr:ExpendituresModifiedAccrual</t>
  </si>
  <si>
    <t>Total Expenditures</t>
  </si>
  <si>
    <t>acfr:ExcessDeficiencyOfRevenuesOverUnderExpenditures</t>
  </si>
  <si>
    <t>Excess (Deficiency) of Revenues Over (Under) Expenditures</t>
  </si>
  <si>
    <t>OTHER FINANCING SOURCES (USES)</t>
  </si>
  <si>
    <t>acfr:OtherFinancingSourcesModifiedAccrual</t>
  </si>
  <si>
    <t>Total Other Financing Sources (Uses)</t>
  </si>
  <si>
    <t>acfr:NetChangeInFundBalance</t>
  </si>
  <si>
    <t>Net Change in Fund Balances</t>
  </si>
  <si>
    <t>FUND BALANCES</t>
  </si>
  <si>
    <t>acfr:FundBalance</t>
  </si>
  <si>
    <t>Beginning of year, restated</t>
  </si>
  <si>
    <t>End of fiscal year</t>
  </si>
  <si>
    <t>Scope</t>
  </si>
  <si>
    <t>Government-Wide</t>
  </si>
  <si>
    <t>End of Fiscal Year Date</t>
  </si>
  <si>
    <t>Business-Type Activities? (Y/N)</t>
  </si>
  <si>
    <t>Component Units? (Y/N)</t>
  </si>
  <si>
    <t>Y</t>
  </si>
  <si>
    <t>Select fund type or delete column</t>
  </si>
  <si>
    <t>Type fund name</t>
  </si>
  <si>
    <t>Statement of Activities</t>
  </si>
  <si>
    <t>Expenses</t>
  </si>
  <si>
    <t>Charges for Services</t>
  </si>
  <si>
    <t>Operating Grants and Contributions</t>
  </si>
  <si>
    <t>Capital Grants and Contributions</t>
  </si>
  <si>
    <t>Total Governmental Activities</t>
  </si>
  <si>
    <t>Total Primary Government</t>
  </si>
  <si>
    <t>PRIMARY GOVERNMENT</t>
  </si>
  <si>
    <t>Governmental Activities:</t>
  </si>
  <si>
    <t>Business-type Activities:</t>
  </si>
  <si>
    <t>COMPONENT UNITS</t>
  </si>
  <si>
    <t>Total Component Units</t>
  </si>
  <si>
    <t>Total Business-type Activities</t>
  </si>
  <si>
    <t>Program Revenues</t>
  </si>
  <si>
    <t>Net (Expense) Revenue and Changes in Net Position</t>
  </si>
  <si>
    <t>acfr:GeneralRevenuesNet</t>
  </si>
  <si>
    <t>Total General Revenues</t>
  </si>
  <si>
    <t>Change in Net Position</t>
  </si>
  <si>
    <t>Net position (deficit), beginning of year</t>
  </si>
  <si>
    <t>Net position (deficit), end of year</t>
  </si>
  <si>
    <t>acfr:ChangesInNetPosition</t>
  </si>
  <si>
    <t>acfr:NetPositionAtBeginningOfPeriodAfterAdjustments</t>
  </si>
  <si>
    <t>GENERAL REVENUES AND TRANSFERS</t>
  </si>
  <si>
    <t>General revenues:</t>
  </si>
  <si>
    <t>Total General Revenues and Transfers</t>
  </si>
  <si>
    <t>Total Transfers</t>
  </si>
  <si>
    <t>Transfers:</t>
  </si>
  <si>
    <t>Revenues for Cultural Activities</t>
  </si>
  <si>
    <t>Revenue for Traffic Violations</t>
  </si>
  <si>
    <t>Revenue for Ordinance Fines and Costs</t>
  </si>
  <si>
    <t>Revenue for Statute Costs</t>
  </si>
  <si>
    <t>Revenue for Bond Forfeitures and Bond Costs</t>
  </si>
  <si>
    <t>Revenues from Fines and Forfeitures and Penalties</t>
  </si>
  <si>
    <t>Revenue for Business Licenses and Permits</t>
  </si>
  <si>
    <t>Revenue for Cable TV Franchise Fees</t>
  </si>
  <si>
    <t>Revenue for Non Business Licenses and Permits</t>
  </si>
  <si>
    <t>Revenue for Licenses and Permits and Franchise Fees</t>
  </si>
  <si>
    <t>Revenue Sharing</t>
  </si>
  <si>
    <t>Revenue</t>
  </si>
  <si>
    <t>Expense</t>
  </si>
  <si>
    <t>Capital Outlay</t>
  </si>
  <si>
    <t>Depreciation Expense</t>
  </si>
  <si>
    <t>Debt Service, Principal Repayment</t>
  </si>
  <si>
    <t>Debt Service, Interest and Fiscal Charges</t>
  </si>
  <si>
    <t>Debt Service</t>
  </si>
  <si>
    <t>Depreciation Unallocated</t>
  </si>
  <si>
    <t>Cost of Issue of Bonds and Securities</t>
  </si>
  <si>
    <t>Net Expense (Revenue)</t>
  </si>
  <si>
    <t>Legislative and Executive</t>
  </si>
  <si>
    <t>Judicial</t>
  </si>
  <si>
    <t>General Government Administration</t>
  </si>
  <si>
    <t>General Government Services, Other</t>
  </si>
  <si>
    <t>General Government</t>
  </si>
  <si>
    <t>Security of Persons and Property Services</t>
  </si>
  <si>
    <t>Court Equity</t>
  </si>
  <si>
    <t>Drug Case Information Management</t>
  </si>
  <si>
    <t>Drunk Driving Case Flow Assistance</t>
  </si>
  <si>
    <t>Crime Victims Rights</t>
  </si>
  <si>
    <t>Indigent Defense</t>
  </si>
  <si>
    <t>Public Safety Services</t>
  </si>
  <si>
    <t>Highways and Streets</t>
  </si>
  <si>
    <t>Public Health and Sanitation Services</t>
  </si>
  <si>
    <t>Medical Care Facility</t>
  </si>
  <si>
    <t>Ambulance</t>
  </si>
  <si>
    <t>State Health Benefit</t>
  </si>
  <si>
    <t>Health</t>
  </si>
  <si>
    <t>Welfare</t>
  </si>
  <si>
    <t>Health and Welfare</t>
  </si>
  <si>
    <t>Electricity and Power Services</t>
  </si>
  <si>
    <t>Public Utilities</t>
  </si>
  <si>
    <t>Community Services</t>
  </si>
  <si>
    <t>Community Development</t>
  </si>
  <si>
    <t>Economic Development Services</t>
  </si>
  <si>
    <t>Other Development Services</t>
  </si>
  <si>
    <t>Community Development Block Grants</t>
  </si>
  <si>
    <t>Local Community Stabilization Share</t>
  </si>
  <si>
    <t>Community and Economic Development Services</t>
  </si>
  <si>
    <t>Library</t>
  </si>
  <si>
    <t>Golf</t>
  </si>
  <si>
    <t>Harbor Services</t>
  </si>
  <si>
    <t>Convention Center Services</t>
  </si>
  <si>
    <t>Parks and Recreation</t>
  </si>
  <si>
    <t>Recreation and Culture</t>
  </si>
  <si>
    <t>Conservation Services</t>
  </si>
  <si>
    <t>Airport Services</t>
  </si>
  <si>
    <t>Transportation Services</t>
  </si>
  <si>
    <t>Sanitary Sewer Services</t>
  </si>
  <si>
    <t>Water Supply Services</t>
  </si>
  <si>
    <t>Storm Sewer Services</t>
  </si>
  <si>
    <t>Sanitation</t>
  </si>
  <si>
    <t>Public Works Services</t>
  </si>
  <si>
    <t>Court Related Charges</t>
  </si>
  <si>
    <t>Fees</t>
  </si>
  <si>
    <t>Court Filing Fees</t>
  </si>
  <si>
    <t>Jury Demand Fees</t>
  </si>
  <si>
    <t>Writ of Garnishment, Restitution, Attachment or Execution</t>
  </si>
  <si>
    <t>Attorney Fee Reimbursement</t>
  </si>
  <si>
    <t>Guardian Ad Litem Reimbursement</t>
  </si>
  <si>
    <t>Probation Oversight Fee</t>
  </si>
  <si>
    <t>Estate Inventory Fee</t>
  </si>
  <si>
    <t>Friend of the Court Statutory Handling Fee</t>
  </si>
  <si>
    <t>Friend of the Court Service Fee</t>
  </si>
  <si>
    <t>Miscellaneous Court Costs and Fees</t>
  </si>
  <si>
    <t>Services Rendered</t>
  </si>
  <si>
    <t>Building Inspection Fees</t>
  </si>
  <si>
    <t>Ambulance Transport Fees</t>
  </si>
  <si>
    <t>Title Search Fee</t>
  </si>
  <si>
    <t>Pre Forfeiture Mailing Notice Cost</t>
  </si>
  <si>
    <t>Sales</t>
  </si>
  <si>
    <t>Use and Admission Fees</t>
  </si>
  <si>
    <t>Parking Fees</t>
  </si>
  <si>
    <t>Traffic Violations</t>
  </si>
  <si>
    <t>Ordinance Fines and Costs</t>
  </si>
  <si>
    <t>Statute Costs</t>
  </si>
  <si>
    <t>Bond Forfeitures and Bond Costs</t>
  </si>
  <si>
    <t>Business Licenses and Permits</t>
  </si>
  <si>
    <t>Cable TV Franchise Fees</t>
  </si>
  <si>
    <t>Non Business Licenses and Permits</t>
  </si>
  <si>
    <t>Licenses and Permits and Franchise Fees</t>
  </si>
  <si>
    <t>Public Schools Services</t>
  </si>
  <si>
    <t>Public Ways and Facilities Services</t>
  </si>
  <si>
    <t>Public Assistance Services</t>
  </si>
  <si>
    <t>Special Election Reimbursement</t>
  </si>
  <si>
    <t>Elections</t>
  </si>
  <si>
    <t>Survey and Remonumentation</t>
  </si>
  <si>
    <t>Planning and Zoning</t>
  </si>
  <si>
    <t>Cemetery</t>
  </si>
  <si>
    <t>Equipment and Equipment Rental</t>
  </si>
  <si>
    <t>Property Maintenance</t>
  </si>
  <si>
    <t>Homestead</t>
  </si>
  <si>
    <t>Building Authority</t>
  </si>
  <si>
    <t>Telecommunications</t>
  </si>
  <si>
    <t>Facilities Maintenance</t>
  </si>
  <si>
    <t>Township Properties</t>
  </si>
  <si>
    <t>Education Services</t>
  </si>
  <si>
    <t>Higher Education</t>
  </si>
  <si>
    <t>Unemployment Compensation</t>
  </si>
  <si>
    <t>Garage Services</t>
  </si>
  <si>
    <t>Jail Stores Commissary Services</t>
  </si>
  <si>
    <t>Contingency Services</t>
  </si>
  <si>
    <t>Other Public Services</t>
  </si>
  <si>
    <t>Other Programs</t>
  </si>
  <si>
    <t>Information Technology</t>
  </si>
  <si>
    <t>Housing and Community Development</t>
  </si>
  <si>
    <t>Lottery Prize Awards</t>
  </si>
  <si>
    <t/>
  </si>
  <si>
    <t>program_revenues</t>
  </si>
  <si>
    <t>general_revenues</t>
  </si>
  <si>
    <t>Allowance for Chargebacks</t>
  </si>
  <si>
    <t>Allowance for Refunds</t>
  </si>
  <si>
    <t>Redemptions and Reconveyance</t>
  </si>
  <si>
    <t>Payment in Lieu of Taxes</t>
  </si>
  <si>
    <t>Taxes and Tax Related Revenues</t>
  </si>
  <si>
    <t>Investment Gains (Losses)</t>
  </si>
  <si>
    <t>Investment Income</t>
  </si>
  <si>
    <t>Lease Investment Income</t>
  </si>
  <si>
    <t>Investment Income and Rentals</t>
  </si>
  <si>
    <t>Grants, Contributions and Donations from Federal Governmental Entities</t>
  </si>
  <si>
    <t>Grants, Contributions and Donations from State Governmental Entities</t>
  </si>
  <si>
    <t>Grants, Contributions and Donations from Local Units</t>
  </si>
  <si>
    <t>Grants, Contributions and Donations from Others</t>
  </si>
  <si>
    <t>Public and Private Contributions</t>
  </si>
  <si>
    <t>Proceeds from Bond and Note Issuance</t>
  </si>
  <si>
    <t>Private Contributions and Donations</t>
  </si>
  <si>
    <t>Cash Over or Short</t>
  </si>
  <si>
    <t>Gain (Loss) on Sale of Capital Assets</t>
  </si>
  <si>
    <t>Recovery of Cost Incurred</t>
  </si>
  <si>
    <t>Other General Revenues</t>
  </si>
  <si>
    <t>Transfers, Net</t>
  </si>
  <si>
    <t>Transfer of Capital Assets In</t>
  </si>
  <si>
    <t>Transfers of Capital Assets Out</t>
  </si>
  <si>
    <t>Internal Transfers</t>
  </si>
  <si>
    <t>Transfer to Escrow for Bond Refunding</t>
  </si>
  <si>
    <t>Other Financing Sources, Lease Financing</t>
  </si>
  <si>
    <t>Discounts on Bonds or Notes</t>
  </si>
  <si>
    <t>Premium on Bonds or Notes</t>
  </si>
  <si>
    <t>Bond or Insurance Recoveries</t>
  </si>
  <si>
    <t>Special Items</t>
  </si>
  <si>
    <t>Extraordinary Items</t>
  </si>
  <si>
    <t>Adjustments for Transfer of Revenues Within Activities</t>
  </si>
  <si>
    <t>General Revenues and Transfers</t>
  </si>
  <si>
    <t>transfers</t>
  </si>
  <si>
    <t>Name</t>
  </si>
  <si>
    <t>State</t>
  </si>
  <si>
    <t>California</t>
  </si>
  <si>
    <t>National Forest Reserve Taxes</t>
  </si>
  <si>
    <t>Trailer Tax</t>
  </si>
  <si>
    <t>Accommodations Tax (PA 263 of 1974)</t>
  </si>
  <si>
    <t>Parking Occupancy Tax</t>
  </si>
  <si>
    <t>Industrial Facilities Tax</t>
  </si>
  <si>
    <t>Commercial Facilities Tax</t>
  </si>
  <si>
    <t>Income Tax</t>
  </si>
  <si>
    <t>Transaction Privilege Tax</t>
  </si>
  <si>
    <t>Current Property Taxes, Extra or Special Voted</t>
  </si>
  <si>
    <t>Current Personal Property Tax</t>
  </si>
  <si>
    <t>Current Real Property Tax</t>
  </si>
  <si>
    <t>Property Tax</t>
  </si>
  <si>
    <t>Delinquent Real Property Tax</t>
  </si>
  <si>
    <t>Delinquent Personal Property Tax</t>
  </si>
  <si>
    <t>Marijuana Tax</t>
  </si>
  <si>
    <t>City Utility Users Tax</t>
  </si>
  <si>
    <t>Motor Fuel Tax</t>
  </si>
  <si>
    <t>Lottery for Education, Lottery Proceeds</t>
  </si>
  <si>
    <t>Corporate Tax</t>
  </si>
  <si>
    <t>Usage of Utilities Tax</t>
  </si>
  <si>
    <t>Convention Tax</t>
  </si>
  <si>
    <t>Sales and Use Tax</t>
  </si>
  <si>
    <t>Sales Tax</t>
  </si>
  <si>
    <t>Unclaimed Property</t>
  </si>
  <si>
    <t>Nursing Home and Hospital Provider Fees</t>
  </si>
  <si>
    <t>Business License Tax</t>
  </si>
  <si>
    <t>Property Transfer Tax</t>
  </si>
  <si>
    <t>Documents Transfer Tax</t>
  </si>
  <si>
    <t>Transfer Stamps Tax</t>
  </si>
  <si>
    <t>Hotel and Motel Tax</t>
  </si>
  <si>
    <t>Vehicles Tax</t>
  </si>
  <si>
    <t>Meals Tax</t>
  </si>
  <si>
    <t>Franchise Income Tax</t>
  </si>
  <si>
    <t>Other Tax for General Purpose</t>
  </si>
  <si>
    <t>Taxes</t>
  </si>
  <si>
    <t>Collection Fees</t>
  </si>
  <si>
    <t>Interest and Penalties on Taxes</t>
  </si>
  <si>
    <t>Community Wide Special Assessments</t>
  </si>
  <si>
    <t>County Expense of Sale</t>
  </si>
  <si>
    <t>Commercial Forest Reserve</t>
  </si>
  <si>
    <t>Sub Marginal Land Act</t>
  </si>
  <si>
    <t>Tax Reverted Property</t>
  </si>
  <si>
    <t>Property Tax Administration Fee</t>
  </si>
  <si>
    <t>Interest and Penalties on Special Assessments</t>
  </si>
  <si>
    <t>Special Assessments</t>
  </si>
  <si>
    <t>Fines and Forfeitures and Penalties</t>
  </si>
  <si>
    <t>Dividends</t>
  </si>
  <si>
    <t>Interest</t>
  </si>
  <si>
    <t>Interest and Dividends</t>
  </si>
  <si>
    <t>Interest, Dividends, Royalties and Rent</t>
  </si>
  <si>
    <t>Rent</t>
  </si>
  <si>
    <t>Royalties</t>
  </si>
  <si>
    <t>Rents and Royalties</t>
  </si>
  <si>
    <t>Shared Revenue</t>
  </si>
  <si>
    <t>Use of Money and Property</t>
  </si>
  <si>
    <t>Gas and Oil Royalties</t>
  </si>
  <si>
    <t>Casino Revenue Sharing</t>
  </si>
  <si>
    <t>Recreation Fees</t>
  </si>
  <si>
    <t>Refunds and Rebates</t>
  </si>
  <si>
    <t>Reimbursements</t>
  </si>
  <si>
    <t>Grants and Entitlements Not Restricted for Specific Programs</t>
  </si>
  <si>
    <t>acfr:ProgramRevenues,acfr:Expenses,acfr:NetExpenseRevenue</t>
  </si>
  <si>
    <t>Total Governmental Funds</t>
  </si>
  <si>
    <t>acfr:ExpensesForGeneralGovernmentServicesLegislativeAndExecutive</t>
  </si>
  <si>
    <t>acfr:RevenueUsedForGeneralGovernmentServicesLegislativeAndExecutive</t>
  </si>
  <si>
    <t>acfr:NetExpenseRevenueForLegislativeAndExecutive</t>
  </si>
  <si>
    <t>acfr:ExpensesForGeneralGovernmentServicesJudicial</t>
  </si>
  <si>
    <t>acfr:RevenueUsedForGeneralGovernmentServicesJudicial</t>
  </si>
  <si>
    <t>acfr:NetExpenseRevenueForJudicial</t>
  </si>
  <si>
    <t>acfr:ExpensesForGeneralGovernmentServicesAdministration</t>
  </si>
  <si>
    <t>acfr:RevenueUsedForGeneralGovernmentServicesAdministration</t>
  </si>
  <si>
    <t>acfr:NetExpenseRevenueForGovernmentAdministration</t>
  </si>
  <si>
    <t>acfr:ExpensesForGeneralGovernmentServicesOther</t>
  </si>
  <si>
    <t>acfr:RevenueUsedForGeneralGovernmentServicesOther</t>
  </si>
  <si>
    <t>acfr:NetExpenseRevenueGeneralGovernmentServicesOther</t>
  </si>
  <si>
    <t>acfr:ExpensesForGeneralGovernmentServices</t>
  </si>
  <si>
    <t>acfr:RevenueForGeneralGovernment</t>
  </si>
  <si>
    <t>acfr:NetExpenseRevenueGeneralGovernmentServices</t>
  </si>
  <si>
    <t>acfr:ExpensesForSecurityOfPersonsAndPropertyServices</t>
  </si>
  <si>
    <t>acfr:RevenueUsedForSecurityOfPersonsAndPropertyServices</t>
  </si>
  <si>
    <t>acfr:NetExpenseRevenueForSecurityOfPersonsAndPropertyServices</t>
  </si>
  <si>
    <t>acfr:ExpensesForCourtOfEquity</t>
  </si>
  <si>
    <t>acfr:RevenueForCourtEquity</t>
  </si>
  <si>
    <t>acfr:NetExpenseRevenueCourtOfEquity</t>
  </si>
  <si>
    <t>acfr:ExpensesForDrugCaseInformationManagement</t>
  </si>
  <si>
    <t>acfr:RevenueForDrugCaseInformationManagement</t>
  </si>
  <si>
    <t>acfr:NetExpenseRevenueDrugCaseInformationManagement</t>
  </si>
  <si>
    <t>acfr:ExpensesForDrunkDrivingCaseFlowAssistance</t>
  </si>
  <si>
    <t>acfr:RevenueForDrunkDrivingCaseFlowAssistance</t>
  </si>
  <si>
    <t>acfr:NetExpenseRevenueForDrunkDrivingCaseFlowAssistance</t>
  </si>
  <si>
    <t>acfr:ExpensesForCrimeVictimsRights</t>
  </si>
  <si>
    <t>acfr:RevenueForCrimeVictimsRights</t>
  </si>
  <si>
    <t>acfr:NetExpenseRevenueCrimeVictimsRights</t>
  </si>
  <si>
    <t>acfr:ExpensesForIndigentDefense</t>
  </si>
  <si>
    <t>acfr:RevenueForIndigentDefense</t>
  </si>
  <si>
    <t>acfr:NetExpenseRevenueIndigentDefense</t>
  </si>
  <si>
    <t>acfr:ExpensesForPublicSafetyServices</t>
  </si>
  <si>
    <t>acfr:RevenueForPublicSafetyServices</t>
  </si>
  <si>
    <t>acfr:NetExpenseRevenueForPublicSafetyServices</t>
  </si>
  <si>
    <t>acfr:ExpensesForStreetsAndHighways</t>
  </si>
  <si>
    <t>acfr:RevenueUsedForHighwaysAndStreets</t>
  </si>
  <si>
    <t>acfr:NetExpenseRevenueForHighwaysAndStreets</t>
  </si>
  <si>
    <t>acfr:ExpensesForPublicHealthAndSanitationServices</t>
  </si>
  <si>
    <t>acfr:RevenueUsedForPublicHealthAndSanitationServices</t>
  </si>
  <si>
    <t>acfr:NetExpenseRevenueForPublicHealthAndSanitationServices</t>
  </si>
  <si>
    <t>acfr:ExpensesForMedicalCareFacility</t>
  </si>
  <si>
    <t>acfr:RevenueUsedForMedicalCareFacility</t>
  </si>
  <si>
    <t>acfr:NetExpenseRevenueForMedicalCareFacility</t>
  </si>
  <si>
    <t>acfr:ExpensesForAmbulance</t>
  </si>
  <si>
    <t>acfr:RevenueUsedForAmbulance</t>
  </si>
  <si>
    <t>acfr:NetExpenseRevenueForAmbulance</t>
  </si>
  <si>
    <t>acfr:ExpensesForStateHealthBenefitPlan</t>
  </si>
  <si>
    <t>acfr:RevenueUsedForStateHealthBenefit</t>
  </si>
  <si>
    <t>acfr:NetExpenseRevenueHealth</t>
  </si>
  <si>
    <t>acfr:ExpensesForWelfare</t>
  </si>
  <si>
    <t>acfr:RevenueForHealth</t>
  </si>
  <si>
    <t>acfr:NetExpenseRevenueStateHealthBenefitPlan</t>
  </si>
  <si>
    <t>acfr:ExpensesForHealth</t>
  </si>
  <si>
    <t>acfr:RevenueForWelfare</t>
  </si>
  <si>
    <t>acfr:NetExpenseRevenueForWelfare</t>
  </si>
  <si>
    <t>acfr:ExpensesForHealthAndWelfare</t>
  </si>
  <si>
    <t>acfr:RevenueForHealthAndWelfare</t>
  </si>
  <si>
    <t>acfr:NetExpenseRevenueHealthAndWelfare</t>
  </si>
  <si>
    <t>acfr:ExpensesForElectricityAndPowerServices</t>
  </si>
  <si>
    <t>acfr:RevenueUsedForElectricityAndPowerServices</t>
  </si>
  <si>
    <t>acfr:NetExpenseRevenueForElectricityAndPowerServices</t>
  </si>
  <si>
    <t>acfr:ExpensesForPublicUtilities</t>
  </si>
  <si>
    <t>acfr:RevenueUsedForPublicUtilities</t>
  </si>
  <si>
    <t>acfr:NetExpenseRevenuePublicUtilities</t>
  </si>
  <si>
    <t>acfr:ExpensesForCommunityServices</t>
  </si>
  <si>
    <t>acfr:RevenueUsedForCommunityServices</t>
  </si>
  <si>
    <t>acfr:NetExpenseRevenueForCommunityServices</t>
  </si>
  <si>
    <t>acfr:ExpensesForCommunityDevelopment</t>
  </si>
  <si>
    <t>acfr:RevenueUsedForCommunityDevelopment</t>
  </si>
  <si>
    <t>acfr:NetExpenseRevenueForCommunityDevelopment</t>
  </si>
  <si>
    <t>acfr:ExpensesForEconomicDevelopmentServices</t>
  </si>
  <si>
    <t>acfr:RevenueUsedForEconomicDevelopmentServices</t>
  </si>
  <si>
    <t>acfr:NetExpenseRevenueForEconomicDevelopmentServices</t>
  </si>
  <si>
    <t>acfr:ExpensesForOtherDevelopmentServices</t>
  </si>
  <si>
    <t>acfr:RevenueUsedForOtherDevelopmentServices</t>
  </si>
  <si>
    <t>acfr:NetExpenseRevenueForOtherDevelopmentServices</t>
  </si>
  <si>
    <t>acfr:ExpensesForCommunityDevelopmentBlockGrants</t>
  </si>
  <si>
    <t>acfr:RevenueForCommunityDevelopmentBlockGrants</t>
  </si>
  <si>
    <t>acfr:NetExpenseRevenueForCommunityDevelopmentBlockGrants</t>
  </si>
  <si>
    <t>acfr:ExpensesForLocalCommunityStabilizationShare</t>
  </si>
  <si>
    <t>acfr:RevenueForLocalCommunityStabilizationShare</t>
  </si>
  <si>
    <t>acfr:NetExpenseRevenueForLocalCommunityStabilizationShare</t>
  </si>
  <si>
    <t>acfr:ExpensesForCommunityAndEconomicDevelopmentServices</t>
  </si>
  <si>
    <t>acfr:RevenueForCommunityAndEconomicDevelopmentServices</t>
  </si>
  <si>
    <t>acfr:NetExpenseRevenueCommunityAndEconomicDevelopmentServices</t>
  </si>
  <si>
    <t>acfr:ExpensesForLibrary</t>
  </si>
  <si>
    <t>acfr:RevenueUsedForLibrary</t>
  </si>
  <si>
    <t>acfr:NetExpenseRevenueForLibrary</t>
  </si>
  <si>
    <t>acfr:ExpensesForGolf</t>
  </si>
  <si>
    <t>acfr:RevenueUsedForGolf</t>
  </si>
  <si>
    <t>acfr:NetExpenseRevenueForGolf</t>
  </si>
  <si>
    <t>acfr:ExpensesForHarborServices</t>
  </si>
  <si>
    <t>acfr:RevenueUsedForHarborServices</t>
  </si>
  <si>
    <t>acfr:NetExpenseRevenueForHarborServices</t>
  </si>
  <si>
    <t>acfr:ExpensesForConventionCenterServices</t>
  </si>
  <si>
    <t>acfr:RevenueUsedForConventionCenterServices</t>
  </si>
  <si>
    <t>acfr:NetExpenseRevenueForConventionCenterServices</t>
  </si>
  <si>
    <t>acfr:ExpensesForParksAndRecreation</t>
  </si>
  <si>
    <t>acfr:RevenueForParksAndRecreation</t>
  </si>
  <si>
    <t>acfr:NetExpenseRevenueForCulturalActivities</t>
  </si>
  <si>
    <t>acfr:ExpensesForCulturalActivities</t>
  </si>
  <si>
    <t>acfr:RevenuesForCulturalActivities</t>
  </si>
  <si>
    <t>acfr:NetExpenseRevenueForParksAndRecreation</t>
  </si>
  <si>
    <t>acfr:ExpensesForRecreationAndCulture</t>
  </si>
  <si>
    <t>acfr:RevenueForCultureAndRecreation</t>
  </si>
  <si>
    <t>acfr:NetExpenseRevenueForRecreationAndCulture</t>
  </si>
  <si>
    <t>acfr:ExpensesForConservationServices</t>
  </si>
  <si>
    <t>acfr:RevenueUsedForConservationServices</t>
  </si>
  <si>
    <t>acfr:NetExpenseRevenueForConservationServices</t>
  </si>
  <si>
    <t>acfr:ExpensesForAirportsServices</t>
  </si>
  <si>
    <t>acfr:RevenueUsedForAirportServices</t>
  </si>
  <si>
    <t>acfr:NetExpenseRevenueForAirportsServices</t>
  </si>
  <si>
    <t>acfr:ExpensesForTransportationServices</t>
  </si>
  <si>
    <t>acfr:RevenueForTransitServices</t>
  </si>
  <si>
    <t>acfr:NetExpenseRevenueForTransportationServices</t>
  </si>
  <si>
    <t>acfr:ExpensesForSanitarySewerServices</t>
  </si>
  <si>
    <t>acfr:RevenueUsedForSanitarySewerServices</t>
  </si>
  <si>
    <t>acfr:NetExpenseRevenueForSanitarySewerServices</t>
  </si>
  <si>
    <t>acfr:ExpensesForWaterSupplyServices</t>
  </si>
  <si>
    <t>acfr:RevenueUsedForWaterSupplyServices</t>
  </si>
  <si>
    <t>acfr:NetExpenseRevenueForWaterSupplyServices</t>
  </si>
  <si>
    <t>acfr:ExpensesForStormSewerServices</t>
  </si>
  <si>
    <t>acfr:RevenueUsedForStormSewerServices</t>
  </si>
  <si>
    <t>acfr:NetExpenseRevenueForStormSewerServices</t>
  </si>
  <si>
    <t>acfr:ExpensesForSanitation</t>
  </si>
  <si>
    <t>acfr:RevenueForSanitation</t>
  </si>
  <si>
    <t>acfr:NetExpenseRevenueForSanitation</t>
  </si>
  <si>
    <t>acfr:ExpensesForPublicWorksServices</t>
  </si>
  <si>
    <t>acfr:RevenueUsedForPublicWorksServices</t>
  </si>
  <si>
    <t>acfr:NetExpenseRevenueForPublicWorksServices</t>
  </si>
  <si>
    <t>acfr:ChargesForServicesCourtRelatedCharges</t>
  </si>
  <si>
    <t>acfr:NetExpenseRevenueCourtRelatedCharges</t>
  </si>
  <si>
    <t>acfr:ChargesForServicesFees</t>
  </si>
  <si>
    <t>acfr:NetExpenseRevenueFees</t>
  </si>
  <si>
    <t>acfr:ChargesForServicesCourtFilingFees</t>
  </si>
  <si>
    <t>acfr:NetExpenseRevenueCourtFilingFees</t>
  </si>
  <si>
    <t>acfr:ChargesForServicesJuryDemandFees</t>
  </si>
  <si>
    <t>acfr:NetExpenseRevenueJuryDemandFees</t>
  </si>
  <si>
    <t>acfr:ChargesForServicesWritOfGarnishmentRestitutionAttachmentOrExecution</t>
  </si>
  <si>
    <t>acfr:NetExpenseRevenueWritOfGarnishmentRestitutionAttachmentOrExecution</t>
  </si>
  <si>
    <t>acfr:ChargesForServicesAttorneyFeeReimbursement</t>
  </si>
  <si>
    <t>acfr:NetExpenseRevenueAttorneyFeeReimbursement</t>
  </si>
  <si>
    <t>acfr:ChargesForServicesGuardianAdLitemReimbursement</t>
  </si>
  <si>
    <t>acfr:NetExpenseRevenueGuardianAdLitemReimbursement</t>
  </si>
  <si>
    <t>acfr:ChargesForServicesProbationOversightFee</t>
  </si>
  <si>
    <t>acfr:NetExpenseRevenueProbationOversightFee</t>
  </si>
  <si>
    <t>acfr:ChargesForServicesEstateInventoryFee</t>
  </si>
  <si>
    <t>acfr:NetExpenseRevenueEstateInventoryFee</t>
  </si>
  <si>
    <t>acfr:ChargesForServicesFriendOfTheCourtStatutoryHandlingFee</t>
  </si>
  <si>
    <t>acfr:NetExpenseRevenueFriendOfTheCourtStatutoryHandlingFee</t>
  </si>
  <si>
    <t>acfr:ChargesForServicesFriendOfTheCourtServiceFee</t>
  </si>
  <si>
    <t>acfr:NetExpenseRevenueFriendOfTheCourtServiceFee</t>
  </si>
  <si>
    <t>acfr:ChargesForServicesMiscellaneousCourtCostsAndFees</t>
  </si>
  <si>
    <t>acfr:NetExpenseRevenueMiscellaneousCourtCostsAndFees</t>
  </si>
  <si>
    <t>acfr:ChargesForServicesServicesRendered</t>
  </si>
  <si>
    <t>acfr:NetExpenseRevenueServicesRendered</t>
  </si>
  <si>
    <t>acfr:ChargesForServicesBuildingInspectionFees</t>
  </si>
  <si>
    <t>acfr:NetExpenseRevenueBuildingInspectionFees</t>
  </si>
  <si>
    <t>acfr:ChargesForServicesAmbulanceTransportFees</t>
  </si>
  <si>
    <t>acfr:NetExpenseRevenueAmbulanceTransportFees</t>
  </si>
  <si>
    <t>acfr:ChargesForServicesTitleSearchFee</t>
  </si>
  <si>
    <t>acfr:NetExpenseRevenueTitleSearchFee</t>
  </si>
  <si>
    <t>acfr:ChargesForServicesPreForfeitureMailingNoticeCost</t>
  </si>
  <si>
    <t>acfr:NetExpenseRevenuePreForfeitureMailingNoticeCost</t>
  </si>
  <si>
    <t>acfr:ChargesForServicesSales</t>
  </si>
  <si>
    <t>acfr:NetExpenseRevenueSales</t>
  </si>
  <si>
    <t>acfr:ChargesForServicesUseAndAdmissionFees</t>
  </si>
  <si>
    <t>acfr:NetExpenseRevenueUseAndAdmissionFees</t>
  </si>
  <si>
    <t>acfr:ChargesForServicesRevenueFromParkingFacilities</t>
  </si>
  <si>
    <t>acfr:NetExpenseRevenueChargesForServicesRevenueFromParkingFacilities</t>
  </si>
  <si>
    <t>acfr:ChargesForServices</t>
  </si>
  <si>
    <t>acfr:NetExpenseRevenueChargesForServices</t>
  </si>
  <si>
    <t>acfr:ChargesForServicesTrafficViolations</t>
  </si>
  <si>
    <t>acfr:NetExpenseRevenueTrafficViolations</t>
  </si>
  <si>
    <t>acfr:ChargesForServicesOrdinanceFinesAndCosts</t>
  </si>
  <si>
    <t>acfr:NetExpenseRevenueOrdinanceFinesAndCosts</t>
  </si>
  <si>
    <t>acfr:ChargesForServicesStatuteCosts</t>
  </si>
  <si>
    <t>acfr:NetExpenseRevenueStatuteCosts</t>
  </si>
  <si>
    <t>acfr:ChargesForServicesBondForfeituresAndBondCosts</t>
  </si>
  <si>
    <t>acfr:NetExpenseRevenueBondForfeituresAndBondCosts</t>
  </si>
  <si>
    <t>acfr:RevenueFromFinesAndForfeituresAndPenalties</t>
  </si>
  <si>
    <t>acfr:NetExpenseRevenueFinesAndForfeituresAndPenalties</t>
  </si>
  <si>
    <t>acfr:ChargesForServicesBusinessLicensesAndPermits</t>
  </si>
  <si>
    <t>acfr:NetExpenseRevenueChargesForServicesBusinessLicensesAndPermits</t>
  </si>
  <si>
    <t>acfr:ChargesForServicesCableTVFranchiseFees</t>
  </si>
  <si>
    <t>acfr:NetExpenseRevenueChargesForServicesCableTVFranchiseFees</t>
  </si>
  <si>
    <t>acfr:ChargesForServicesNonBusinessLicensesAndPermits</t>
  </si>
  <si>
    <t>acfr:NetExpenseRevenueChargesForServicesNonBusinessLicensesAndPermits</t>
  </si>
  <si>
    <t>acfr:ChargesForServicesLicensesAndPermitsAndFranchiseFees</t>
  </si>
  <si>
    <t>acfr:NetExpenseRevenueChargesForServicesLicensesAndPermitsAndFranchiseFees</t>
  </si>
  <si>
    <t>acfr:ExpensesForPublicSchoolsServices</t>
  </si>
  <si>
    <t>acfr:RevenueUsedForPublicSchoolsServices</t>
  </si>
  <si>
    <t>acfr:NetExpenseRevenueForPublicSchoolsServices</t>
  </si>
  <si>
    <t>acfr:ExpensesForPublicWaysAndFacilitiesServices</t>
  </si>
  <si>
    <t>acfr:RevenueUsedForPublicWaysAndFacilitiesServices</t>
  </si>
  <si>
    <t>acfr:NetExpenseRevenueForPublicWaysAndFacilitiesServices</t>
  </si>
  <si>
    <t>acfr:ExpensesForPublicAssistanceServices</t>
  </si>
  <si>
    <t>acfr:RevenueUsedForPublicAssistanceServices</t>
  </si>
  <si>
    <t>acfr:NetExpenseRevenueForPublicAssistanceServices</t>
  </si>
  <si>
    <t>acfr:ExpensesForSpecialElectionReimbursement</t>
  </si>
  <si>
    <t>acfr:RevenueForSpecialElectionReimbursement</t>
  </si>
  <si>
    <t>acfr:NetExpenseRevenueForSpecialElectionReimbursement</t>
  </si>
  <si>
    <t>acfr:ExpensesForElections</t>
  </si>
  <si>
    <t>acfr:RevenueUsedForElections</t>
  </si>
  <si>
    <t>acfr:NetExpenseRevenueForElections</t>
  </si>
  <si>
    <t>acfr:ExpensesForSurveyAndRemonumentation</t>
  </si>
  <si>
    <t>acfr:RevenueForSurveyAndRemonumentation</t>
  </si>
  <si>
    <t>acfr:NetExpenseRevenueForSurveyAndRemonumentation</t>
  </si>
  <si>
    <t>acfr:ExpensesForPlanningAndZoning</t>
  </si>
  <si>
    <t>acfr:RevenueUsedForPlanningAndZoning</t>
  </si>
  <si>
    <t>acfr:NetExpenseRevenueForPlanningAndZoning</t>
  </si>
  <si>
    <t>acfr:ExpensesForCemetery</t>
  </si>
  <si>
    <t>acfr:RevenueUsedForCemetery</t>
  </si>
  <si>
    <t>acfr:NetExpenseRevenueForCemetery</t>
  </si>
  <si>
    <t>acfr:ExpensesForEquipmentAndEquipmentRental</t>
  </si>
  <si>
    <t>acfr:RevenueUsedForEquipmentAndEquipmentRental</t>
  </si>
  <si>
    <t>acfr:NetExpenseRevenueForEquipmentAndEquipmentRental</t>
  </si>
  <si>
    <t>acfr:ExpensesForPropertyMaintenance</t>
  </si>
  <si>
    <t>acfr:RevenueUsedForPropertyMaintenance</t>
  </si>
  <si>
    <t>acfr:NetExpenseRevenueForPropertyMaintenance</t>
  </si>
  <si>
    <t>acfr:ExpensesForHomestead</t>
  </si>
  <si>
    <t>acfr:RevenueUsedForHomestead</t>
  </si>
  <si>
    <t>acfr:NetExpenseRevenueForHomestead</t>
  </si>
  <si>
    <t>acfr:ExpensesForBuildingAuthority</t>
  </si>
  <si>
    <t>acfr:RevenueUsedForBuildingAuthority</t>
  </si>
  <si>
    <t>acfr:NetExpenseRevenueForBuildingAuthority</t>
  </si>
  <si>
    <t>acfr:ExpensesForTelecommunications</t>
  </si>
  <si>
    <t>acfr:RevenueUsedForTelecommunications</t>
  </si>
  <si>
    <t>acfr:NetExpenseRevenueForTelecommunications</t>
  </si>
  <si>
    <t>acfr:ExpensesForFacilitiesMaintenance</t>
  </si>
  <si>
    <t>acfr:RevenueForFacilitiesMaintenance</t>
  </si>
  <si>
    <t>acfr:NetExpenseRevenueForFacilitiesMaintenance</t>
  </si>
  <si>
    <t>acfr:ExpensesForTownshipProperties</t>
  </si>
  <si>
    <t>acfr:RevenueUsedForTownshipProperties</t>
  </si>
  <si>
    <t>acfr:NetExpenseRevenueForTownshipProperties</t>
  </si>
  <si>
    <t>acfr:ExpensesForEducationServices</t>
  </si>
  <si>
    <t>acfr:RevenueUsedForEducationServices</t>
  </si>
  <si>
    <t>acfr:NetExpenseRevenueForEducationServices</t>
  </si>
  <si>
    <t>acfr:ExpensesForHigherEducation</t>
  </si>
  <si>
    <t>acfr:RevenueUsedForHigherEducation</t>
  </si>
  <si>
    <t>acfr:NetExpenseRevenueForHigherEducation</t>
  </si>
  <si>
    <t>acfr:ExpensesForUnemploymentCompensation</t>
  </si>
  <si>
    <t>acfr:RevenueUsedForUnemploymentCompensation</t>
  </si>
  <si>
    <t>acfr:NetExpenseRevenueForUnemploymentCompensation</t>
  </si>
  <si>
    <t>acfr:ExpensesForGaragesServices</t>
  </si>
  <si>
    <t>acfr:RevenueUsedForGarageServices</t>
  </si>
  <si>
    <t>acfr:NetExpenseRevenueForGaragesServices</t>
  </si>
  <si>
    <t>acfr:ExpensesForJailStoresCommissaryServices</t>
  </si>
  <si>
    <t>acfr:RevenueUsedForJailStoresCommissaryServices</t>
  </si>
  <si>
    <t>acfr:NetExpenseRevenueForJailStoresCommissaryServices</t>
  </si>
  <si>
    <t>acfr:ExpensesForContingencyServices</t>
  </si>
  <si>
    <t>acfr:RevenueUsedForContingencyServices</t>
  </si>
  <si>
    <t>acfr:NetExpenseRevenueForContingencyServices</t>
  </si>
  <si>
    <t>acfr:ExpensesForOtherPublicServices</t>
  </si>
  <si>
    <t>acfr:RevenueUsedForOtherPublicServices</t>
  </si>
  <si>
    <t>acfr:NetExpenseRevenueForOtherPublicServices</t>
  </si>
  <si>
    <t>acfr:RevenueSharing</t>
  </si>
  <si>
    <t>acfr:NetExpenseRevenueForRevenueSharing</t>
  </si>
  <si>
    <t>acfr:OtherExpenses</t>
  </si>
  <si>
    <t>acfr:RevenueUsedForOtherPrograms</t>
  </si>
  <si>
    <t>acfr:OtherNetExpenseRevenue</t>
  </si>
  <si>
    <t>acfr:Expenses</t>
  </si>
  <si>
    <t>acfr:ProgramRevenues</t>
  </si>
  <si>
    <t>acfr:NetExpenseRevenue</t>
  </si>
  <si>
    <t>acfr:ExpensesForFinancialAndTaxAdministrationInformationTechnology</t>
  </si>
  <si>
    <t>acfr:ExpensesForHousingAndCommunityDevelopment</t>
  </si>
  <si>
    <t>acfr:NetExpenseRevenueForHousingAndCommunityDevelopmentServices</t>
  </si>
  <si>
    <t>acfr:ExpensesForLotteryPrizeAwards</t>
  </si>
  <si>
    <t>acfr:NetExpenseRevenueLotteryPrizes</t>
  </si>
  <si>
    <t>acfr:CapitalOutlay</t>
  </si>
  <si>
    <t>acfr:NetExpenseRevenueForCapitalOutlay</t>
  </si>
  <si>
    <t>acfr:DepreciationExpense</t>
  </si>
  <si>
    <t>acfr:DebtServicePrincipalRepayment</t>
  </si>
  <si>
    <t>acfr:NetExpenseRevenueForDebtServicePrincipalRepayment</t>
  </si>
  <si>
    <t>acfr:DebtServiceInterestAndFiscalCharges</t>
  </si>
  <si>
    <t>acfr:NetExpenseRevenueForDebtServiceInterestAndFiscalCharges</t>
  </si>
  <si>
    <t>acfr:DebtService</t>
  </si>
  <si>
    <t>acfr:NetExpenseRevenueDebtService</t>
  </si>
  <si>
    <t>acfr:DepreciationUnallocated</t>
  </si>
  <si>
    <t>acfr:NetExpenseRevenueForDepreciationUnallocated</t>
  </si>
  <si>
    <t>acfr:CostOfIssueOfBondsAndSecurities</t>
  </si>
  <si>
    <t>acfr:NetExpenseRevenueForCostOfIssueOfBondsAndSecurities</t>
  </si>
  <si>
    <t>acfr:NetExpenseRevenuePublicSafetyProtectiveServices</t>
  </si>
  <si>
    <t>acfr:RevenueFromNationalForestReserveTaxes</t>
  </si>
  <si>
    <t>acfr:RevenueFromTrailerTax</t>
  </si>
  <si>
    <t>acfr:RevenueFromAccomodationsTax</t>
  </si>
  <si>
    <t>acfr:RevenueFromParkingOccupancyTax</t>
  </si>
  <si>
    <t>acfr:RevenueFromIndustrialFacilitiesTax</t>
  </si>
  <si>
    <t>acfr:RevenueFromCommercialFacilitiesTax</t>
  </si>
  <si>
    <t>acfr:RevenueFromIncomeTax</t>
  </si>
  <si>
    <t>acfr:RevenueFromTransactionPrivilegeTax</t>
  </si>
  <si>
    <t>acfr:RevenueFromCurrentPropertyTaxesExtraOrSpecialVoted</t>
  </si>
  <si>
    <t>acfr:RevenueFromCurrentPersonalPropertyTax</t>
  </si>
  <si>
    <t>acfr:RevenuesFromCurrentRealPropertyTax</t>
  </si>
  <si>
    <t>acfr:RevenueFromPropertyTax</t>
  </si>
  <si>
    <t>acfr:RevenueFromDelinquentRealPropertyTax</t>
  </si>
  <si>
    <t>acfr:RevenueFromDelinquentPersonalPropertyTax</t>
  </si>
  <si>
    <t>acfr:RevenueFromMarijuanaTax</t>
  </si>
  <si>
    <t>acfr:RevenueFromCityUtilityUsersTax</t>
  </si>
  <si>
    <t>acfr:RevenueFromMotorFuelTax</t>
  </si>
  <si>
    <t>acfr:RevenueFromLotteryForEducationLotteryProceeds</t>
  </si>
  <si>
    <t>acfr:RevenueFromCorporateTax</t>
  </si>
  <si>
    <t>acfr:RevenueFromUsageOfUtilitiesTax</t>
  </si>
  <si>
    <t>acfr:RevenueFromConventionTax</t>
  </si>
  <si>
    <t>acfr:RevenueFromSalesAndUseTax</t>
  </si>
  <si>
    <t>acfr:RevenueFromSalesTax</t>
  </si>
  <si>
    <t>acfr:RevenueFromUnclaimedProperty</t>
  </si>
  <si>
    <t>acfr:RevenueFromNursingHomeAndHospitalProviderFees</t>
  </si>
  <si>
    <t>acfr:RevenueFromBusinessLicenseTax</t>
  </si>
  <si>
    <t>acfr:RevenueFromPropertyTransferTax</t>
  </si>
  <si>
    <t>acfr:RevenueFromDocumentsTransferTax</t>
  </si>
  <si>
    <t>acfr:RevenueFromTransferStampsTax</t>
  </si>
  <si>
    <t>acfr:RevenueFromHotelAndMotelTax</t>
  </si>
  <si>
    <t>acfr:RevenueFromVehiclesTax</t>
  </si>
  <si>
    <t>acfr:RevenueFromMealsTax</t>
  </si>
  <si>
    <t>acfr:RevenueFromFranchiseIncomeTax</t>
  </si>
  <si>
    <t>acfr:RevenueFromOtherTaxForGeneralPurpose</t>
  </si>
  <si>
    <t>acfr:RevenueFromTaxes</t>
  </si>
  <si>
    <t>acfr:AllowanceForChargebacks</t>
  </si>
  <si>
    <t>acfr:AllowanceForRefunds</t>
  </si>
  <si>
    <t>acfr:RevenueFromCollectionFees</t>
  </si>
  <si>
    <t>acfr:RevenueFromInterestAndPenaltiesOnTaxes</t>
  </si>
  <si>
    <t>acfr:RevenueFromCommunityWideSpecialAssessments</t>
  </si>
  <si>
    <t>acfr:RedemptionsAndReconveyance</t>
  </si>
  <si>
    <t>acfr:RevenueFromCountyExpenseOfSale</t>
  </si>
  <si>
    <t>acfr:RevenueFromCommercialForestReserve</t>
  </si>
  <si>
    <t>acfr:RevenueFromSubMarginalLandAct</t>
  </si>
  <si>
    <t>acfr:RevenueFromTaxRevertedProperty</t>
  </si>
  <si>
    <t>acfr:PaymentInLieuOfTaxes</t>
  </si>
  <si>
    <t>acfr:RevenueFromPropertyTaxAdministrationFee</t>
  </si>
  <si>
    <t>acfr:TaxesAndTaxRelatedRevenues</t>
  </si>
  <si>
    <t>acfr:RevenuesFromInterestAndPenaltiesOnSpecialAssessments</t>
  </si>
  <si>
    <t>acfr:RevenueFromSpecialAssessments</t>
  </si>
  <si>
    <t>acfr:RevenueFromDividends</t>
  </si>
  <si>
    <t>acfr:RevenueFromInterest</t>
  </si>
  <si>
    <t>acfr:RevenueFromInterestAndDividends</t>
  </si>
  <si>
    <t>acfr:InvestmentGainsLosses</t>
  </si>
  <si>
    <t>acfr:InvestmentIncome</t>
  </si>
  <si>
    <t>acfr:RevenueFromInterestAndRent</t>
  </si>
  <si>
    <t>acfr:LeaseInvestmentIncome</t>
  </si>
  <si>
    <t>acfr:InvestmentIncomeAndRentals</t>
  </si>
  <si>
    <t>acfr:RevenueFromRent</t>
  </si>
  <si>
    <t>acfr:RevenueFromRoyalties</t>
  </si>
  <si>
    <t>acfr:RevenueFromRentsAndRoyalties</t>
  </si>
  <si>
    <t>acfr:RevenueFromSharedRevenue</t>
  </si>
  <si>
    <t>acfr:RevenueFromUseOfMoneyAndProperty</t>
  </si>
  <si>
    <t>acfr:RevenueFromGasAndOilRoyalties</t>
  </si>
  <si>
    <t>acfr:RevenueFromCasinoRevenueSharing</t>
  </si>
  <si>
    <t>acfr:RevenueFromRecreationFees</t>
  </si>
  <si>
    <t>acfr:RevenueFromRefundsAndRebates</t>
  </si>
  <si>
    <t>acfr:RevenueFromReimbursements</t>
  </si>
  <si>
    <t>acfr:RevenueFromGrantsAndEntitlementsForSpecificProgramsUnrestricted</t>
  </si>
  <si>
    <t>acfr:GrantsContributionsAndDonationsFromFederalGovernmentalEntities</t>
  </si>
  <si>
    <t>acfr:GrantsContributionsAndDonationsFromStateGovernmentalEntities</t>
  </si>
  <si>
    <t>acfr:GrantsContributionsAndDonationsFromLocalUnits</t>
  </si>
  <si>
    <t>acfr:GrantsContributionsAndDonationsFromOthers</t>
  </si>
  <si>
    <t>acfr:PublicAndPrivateContributions</t>
  </si>
  <si>
    <t>acfr:ProceedsFromBondAndNoteIssuance</t>
  </si>
  <si>
    <t>acfr:PrivateContributionsAndDonations</t>
  </si>
  <si>
    <t>acfr:CashOverOrShort</t>
  </si>
  <si>
    <t>acfr:GainLossOnSaleOfCapitalAssets</t>
  </si>
  <si>
    <t>acfr:RecoveryOfCostIncurred</t>
  </si>
  <si>
    <t>acfr:OtherGeneralRevenues</t>
  </si>
  <si>
    <t>acfr:TransfersNet</t>
  </si>
  <si>
    <t>acfr:TransfersIn</t>
  </si>
  <si>
    <t>acfr:TransfersOut</t>
  </si>
  <si>
    <t>acfr:InternalTransfers</t>
  </si>
  <si>
    <t>acfr:TransferToEscrowForBondRefunding</t>
  </si>
  <si>
    <t>acfr:OtherFinancingSourcesLeaseFinancing</t>
  </si>
  <si>
    <t>acfr:DiscountsOnBondsOrNotes</t>
  </si>
  <si>
    <t>acfr:PremiumOnBondsOrNotes</t>
  </si>
  <si>
    <t>acfr:BondOrInsuranceRecoveries</t>
  </si>
  <si>
    <t>acfr:SpecialItems</t>
  </si>
  <si>
    <t>acfr:ExtraordinaryItems</t>
  </si>
  <si>
    <t>acfr:AdjustmentsForTransferOfRevenuesWithinActivities</t>
  </si>
  <si>
    <t>acfr:GeneralRevenuesAndTransfers</t>
  </si>
  <si>
    <t>Proprietary Funds</t>
  </si>
  <si>
    <t>Business-Type Activities - Enterprise Funds</t>
  </si>
  <si>
    <t>Internal Service Funds</t>
  </si>
  <si>
    <t>Labels</t>
  </si>
  <si>
    <t>Labels with Spaces</t>
  </si>
  <si>
    <t>Acfr</t>
  </si>
  <si>
    <t>ProprietaryFundsRevenuesExpensesAbstract</t>
  </si>
  <si>
    <t>Proprietary Funds, Revenues, Expenses and Changes in Fund Net Position [Abstract]</t>
  </si>
  <si>
    <t>TypeOfActivitiesProprietaryFundsAxis</t>
  </si>
  <si>
    <t>Type of Activities Proprietary Funds [Axis]</t>
  </si>
  <si>
    <t>OperatingRevenuesAbstract</t>
  </si>
  <si>
    <t>Operating Revenues [Abstract]</t>
  </si>
  <si>
    <t>ChargesForServicesFinesAndForfeituresAbstract</t>
  </si>
  <si>
    <t>Charges for Services, Fines and Forfeitures [Abstract]</t>
  </si>
  <si>
    <t>OperatingExpensesAbstract</t>
  </si>
  <si>
    <t>Operating Expenses [Abstract]</t>
  </si>
  <si>
    <t>HealthOperatingExpensesAbstract</t>
  </si>
  <si>
    <t>Health Operating Expenses [Abstract]</t>
  </si>
  <si>
    <t>ExpensesForLotteryActivitiesAbstract</t>
  </si>
  <si>
    <t>Expenses for Lottery Activities [Abstract]</t>
  </si>
  <si>
    <t>ContributionsFromLocalUnitsAbstract</t>
  </si>
  <si>
    <t>Contributions from Local Units [Abstract]</t>
  </si>
  <si>
    <t>RecreationAndCultureOperatingExpensesAbstract</t>
  </si>
  <si>
    <t>Recreation and Culture Operating Expenses [Abstract]</t>
  </si>
  <si>
    <t>IntergovernmentalRevenueAbstract</t>
  </si>
  <si>
    <t>Intergovernmental Revenue [Abstract]</t>
  </si>
  <si>
    <t>NonoperatingExpensesAbstract</t>
  </si>
  <si>
    <t>Nonoperating Expenses [Abstract]</t>
  </si>
  <si>
    <t>InvestmentIncomeAbstract</t>
  </si>
  <si>
    <t>Investment Income [Abstract]</t>
  </si>
  <si>
    <t>NonoperatingRevenuesExpensesAbstract</t>
  </si>
  <si>
    <t>Nonoperating Revenues Expenses [Abstract]</t>
  </si>
  <si>
    <t>GrantsContributionsAndDonationsAbstract</t>
  </si>
  <si>
    <t>Grants, Contributions and Donations [Abstract]</t>
  </si>
  <si>
    <t>OtherFinancingSourcesAbstract</t>
  </si>
  <si>
    <t>Other Financing Sources [Abstract]</t>
  </si>
  <si>
    <t>CapitalContributionsAndTransfersAbstract</t>
  </si>
  <si>
    <t>Capital Contributions and Transfers [Abstract]</t>
  </si>
  <si>
    <t>ContributionsAbstract</t>
  </si>
  <si>
    <t>Contributions [Abstract]</t>
  </si>
  <si>
    <t>NonoperatingRevenuesAbstract</t>
  </si>
  <si>
    <t>Nonoperating Revenues [Abstract]</t>
  </si>
  <si>
    <t>TransfersAbstract</t>
  </si>
  <si>
    <t>Transfers [Abstract]</t>
  </si>
  <si>
    <t>TaxAndTaxRelatedRevenuesAbstract</t>
  </si>
  <si>
    <t>Tax and Tax Related Revenues and Allowances [Abstract]</t>
  </si>
  <si>
    <t>InterestAndRentsRevenuesAbstract</t>
  </si>
  <si>
    <t>Investment Income and Rentals [Abstract]</t>
  </si>
  <si>
    <t>RevenueFromInterestAndDividendsAbstract</t>
  </si>
  <si>
    <t>Revenue from Interest and Dividends [Abstract]</t>
  </si>
  <si>
    <t>PublicWorksOperatingExpensesAbstract</t>
  </si>
  <si>
    <t>Public Works Operating Expenses [Abstract]</t>
  </si>
  <si>
    <t>ChargesForServicesAbstract</t>
  </si>
  <si>
    <t>Charges for Services, General [Abstract]</t>
  </si>
  <si>
    <t>ChargesForServicesCourtRelatedCharges</t>
  </si>
  <si>
    <t>Revenue for Court Related Charges</t>
  </si>
  <si>
    <t>ChargesForServicesFees</t>
  </si>
  <si>
    <t>Revenue for Fees</t>
  </si>
  <si>
    <t>ChargesForServicesCourtFilingFees</t>
  </si>
  <si>
    <t>Revenue for Court Filing Fees</t>
  </si>
  <si>
    <t>ChargesForServicesJuryDemandFees</t>
  </si>
  <si>
    <t>Revenue for Jury Demand Fees</t>
  </si>
  <si>
    <t>ChargesForServicesWritOfGarnishmentRestitutionAttachmentOrExecution</t>
  </si>
  <si>
    <t>Revenue for Writ of Garnishment, Restitution, Attachment or Execution</t>
  </si>
  <si>
    <t>ChargesForServicesAttorneyFeeReimbursement</t>
  </si>
  <si>
    <t>Revenue for Attorney Fee Reimbursement</t>
  </si>
  <si>
    <t>ChargesForServicesGuardianAdLitemReimbursement</t>
  </si>
  <si>
    <t>Revenue for Guardian Ad Litem Reimbursement</t>
  </si>
  <si>
    <t>ChargesForServicesProbationOversightFee</t>
  </si>
  <si>
    <t>Revenue for Probation Oversight Fee</t>
  </si>
  <si>
    <t>ChargesForServicesEstateInventoryFee</t>
  </si>
  <si>
    <t>Revenue for Estate Inventory Fee</t>
  </si>
  <si>
    <t>ChargesForServicesFriendOfTheCourtStatutoryHandlingFee</t>
  </si>
  <si>
    <t>Revenue for Friend of the Court Statutory Handling Fee</t>
  </si>
  <si>
    <t>ChargesForServicesFriendOfTheCourtServiceFee</t>
  </si>
  <si>
    <t>Revenue for Friend of the Court Service Fee</t>
  </si>
  <si>
    <t>ChargesForServicesMiscellaneousCourtCostsAndFees</t>
  </si>
  <si>
    <t>Revenue for Miscellaneous Court Costs and Fees</t>
  </si>
  <si>
    <t>ChargesForServicesServicesRendered</t>
  </si>
  <si>
    <t>Revenue for Services Rendered</t>
  </si>
  <si>
    <t>ChargesForServicesBuildingInspectionFees</t>
  </si>
  <si>
    <t>Revenue for Building Inspection Fees</t>
  </si>
  <si>
    <t>ChargesForServicesAmbulanceTransportFees</t>
  </si>
  <si>
    <t>Revenue for Ambulance Transport Fees</t>
  </si>
  <si>
    <t>ChargesForServicesTitleSearchFee</t>
  </si>
  <si>
    <t>Revenue for Title Search Fee</t>
  </si>
  <si>
    <t>ChargesForServicesPreForfeitureMailingNoticeCost</t>
  </si>
  <si>
    <t>Revenue for Pre Forfeiture Mailing Notice Cost</t>
  </si>
  <si>
    <t>ChargesForServicesSales</t>
  </si>
  <si>
    <t>Revenue for Sales</t>
  </si>
  <si>
    <t>ChargesForServicesUseAndAdmissionFees</t>
  </si>
  <si>
    <t>Revenue for Use and Admission Fees</t>
  </si>
  <si>
    <t>ChargesForServicesRevenueFromParkingFacilities</t>
  </si>
  <si>
    <t>Revenue for Parking Fees</t>
  </si>
  <si>
    <t>ChargesForServices</t>
  </si>
  <si>
    <t>Revenue for Charges for Services</t>
  </si>
  <si>
    <t>ChargesForServicesTrafficViolations</t>
  </si>
  <si>
    <t>ChargesForServicesOrdinanceFinesAndCosts</t>
  </si>
  <si>
    <t>ChargesForServicesStatuteCosts</t>
  </si>
  <si>
    <t>ChargesForServicesBondForfeituresAndBondCosts</t>
  </si>
  <si>
    <t>RevenueFromFinesAndForfeituresAndPenalties</t>
  </si>
  <si>
    <t>ChargesForServicesLicensesAndPermitsRevenuesAbstract</t>
  </si>
  <si>
    <t>Charges for Services, Licenses and Permits Revenues [Abstract]</t>
  </si>
  <si>
    <t>ChargesForServicesBusinessLicensesAndPermits</t>
  </si>
  <si>
    <t>ChargesForServicesCableTVFranchiseFees</t>
  </si>
  <si>
    <t>ChargesForServicesNonBusinessLicensesAndPermits</t>
  </si>
  <si>
    <t>ChargesForServicesLicensesAndPermitsAndFranchiseFees</t>
  </si>
  <si>
    <t>RevenueFromTuitionAndFees</t>
  </si>
  <si>
    <t>Revenues from Tuition and Fees</t>
  </si>
  <si>
    <t>TaxCollectionFeesForTaxFund</t>
  </si>
  <si>
    <t>Tax Collection Fees for Tax Fund</t>
  </si>
  <si>
    <t>InterestAndPenaltiesForTaxFund</t>
  </si>
  <si>
    <t>Interest and Penalties for Tax Fund</t>
  </si>
  <si>
    <t>RevenueFromTuitionAndFeesNetOfAllowances</t>
  </si>
  <si>
    <t>Revenues from Tuition and Fees (Net of Allowances)</t>
  </si>
  <si>
    <t>ScholarshipAllowances</t>
  </si>
  <si>
    <t>Scholarship Allowances</t>
  </si>
  <si>
    <t>TuitionAndFeesAllowances</t>
  </si>
  <si>
    <t>Tuition and Fees, Allowance</t>
  </si>
  <si>
    <t>ChargesToOtherFunds</t>
  </si>
  <si>
    <t>Charges to Other Funds</t>
  </si>
  <si>
    <t>RevenueFares</t>
  </si>
  <si>
    <t>Fare Revenue</t>
  </si>
  <si>
    <t>RegulatedOperatingRevenueWasteWater</t>
  </si>
  <si>
    <t>Regulated Operating Revenue, Waste Water</t>
  </si>
  <si>
    <t>RegulatedOperatingRevenueWater</t>
  </si>
  <si>
    <t>Regulated Operating Revenue, Water</t>
  </si>
  <si>
    <t>RevenuefromAuxiliaryEnterprises</t>
  </si>
  <si>
    <t>Revenues from Auxiliary Enterprises</t>
  </si>
  <si>
    <t>RevenueFromConnectionFees</t>
  </si>
  <si>
    <t>Revenues from Connection Fees</t>
  </si>
  <si>
    <t>RevenueFromRents</t>
  </si>
  <si>
    <t>Revenues from Rents</t>
  </si>
  <si>
    <t>RevenueFromInstallationFees</t>
  </si>
  <si>
    <t>Revenues from Installation Fees</t>
  </si>
  <si>
    <t>RevenueFromChargesForUtilities</t>
  </si>
  <si>
    <t>Revenues from Charges for Utilities</t>
  </si>
  <si>
    <t>RevenueFromSaleOfFuel</t>
  </si>
  <si>
    <t>Revenues from Sale of Fuel</t>
  </si>
  <si>
    <t>RevenueFromRefundsAndRebates</t>
  </si>
  <si>
    <t>Revenues from Refunds and Rebates</t>
  </si>
  <si>
    <t>RevenueFromReimbursements</t>
  </si>
  <si>
    <t>Revenues from Reimbursements</t>
  </si>
  <si>
    <t>LotteryRevenuesAbstract</t>
  </si>
  <si>
    <t>Lottery Revenues [Abstract]</t>
  </si>
  <si>
    <t>RevenueFromLotteryTicketSales</t>
  </si>
  <si>
    <t>Revenues from Lottery Ticket Sales</t>
  </si>
  <si>
    <t>RevenueFromLotteryLicenseApplicationFees</t>
  </si>
  <si>
    <t>Revenues from Lottery License Application Fees</t>
  </si>
  <si>
    <t>RevenueFromLotterySecurityProceeds</t>
  </si>
  <si>
    <t>Revenues from Lottery Security Proceeds</t>
  </si>
  <si>
    <t>ExpensesForLotteryLicenseApplicationFees</t>
  </si>
  <si>
    <t>OperatingContributionsAndPremiums</t>
  </si>
  <si>
    <t>Operating Contributions and Premiums</t>
  </si>
  <si>
    <t>OperatingGrants</t>
  </si>
  <si>
    <t>Operating Grants</t>
  </si>
  <si>
    <t>OtherOperatingRevenue</t>
  </si>
  <si>
    <t>Other Operating Revenue</t>
  </si>
  <si>
    <t>RevenueOperating</t>
  </si>
  <si>
    <t>Operating Revenue</t>
  </si>
  <si>
    <t>ExpensesForDepartmentOfPublicWorksDPW</t>
  </si>
  <si>
    <t>Expenses for Department of Public Works (DPW)</t>
  </si>
  <si>
    <t>ExpensesForEngineersEngineering</t>
  </si>
  <si>
    <t>Expenses for Engineers, Engineering</t>
  </si>
  <si>
    <t>ExpensesForSanitationDepartment</t>
  </si>
  <si>
    <t>Expenses for Sanitation Department</t>
  </si>
  <si>
    <t>ExpensesForSanitaryLandfill</t>
  </si>
  <si>
    <t>Expenses for Sanitary Landfill</t>
  </si>
  <si>
    <t>ExpensesForSewageDisposal</t>
  </si>
  <si>
    <t>Expenses for Sewage Disposal</t>
  </si>
  <si>
    <t>ExpensesForWaterAndSewerSystems</t>
  </si>
  <si>
    <t>Expenses for Water and Sewer Systems</t>
  </si>
  <si>
    <t>ExpensesForRubbishCollection</t>
  </si>
  <si>
    <t>Expenses for Rubbish Collection</t>
  </si>
  <si>
    <t>ExpensesForAirportsServices</t>
  </si>
  <si>
    <t>Expenses for Airport Services</t>
  </si>
  <si>
    <t>ExpensesForTransportationServices</t>
  </si>
  <si>
    <t>Expenses for Transportation Services</t>
  </si>
  <si>
    <t>ExpensesForHarborServices</t>
  </si>
  <si>
    <t>Expenses for Harbor Services</t>
  </si>
  <si>
    <t>ExpensesForHospitalization</t>
  </si>
  <si>
    <t>Expenses for Hospitalization</t>
  </si>
  <si>
    <t>ExpensesForAmbulance</t>
  </si>
  <si>
    <t>Expenses for Ambulance</t>
  </si>
  <si>
    <t>ExpensesForHospitalOperations</t>
  </si>
  <si>
    <t>Expenses for Hospital Operations</t>
  </si>
  <si>
    <t>ExpensesForParksAndRecreationDepartment</t>
  </si>
  <si>
    <t>Expenses for Parks and Recreation Department</t>
  </si>
  <si>
    <t>ExpensesForParksAdministration</t>
  </si>
  <si>
    <t>Expenses for Parks Administration</t>
  </si>
  <si>
    <t>ExpensesForParksFacilities</t>
  </si>
  <si>
    <t>Expenses for Parks Facilities</t>
  </si>
  <si>
    <t>ExpensesForParksSupervision</t>
  </si>
  <si>
    <t>Expenses for Parks Supervision</t>
  </si>
  <si>
    <t>ExpensesForParksPolicing</t>
  </si>
  <si>
    <t>Expenses for Parks Policing</t>
  </si>
  <si>
    <t>ExpensesForParksLighting</t>
  </si>
  <si>
    <t>Expenses for Parks Lighting</t>
  </si>
  <si>
    <t>ExpensesForParksMaintenance</t>
  </si>
  <si>
    <t>Expenses for Parks Maintenance</t>
  </si>
  <si>
    <t>ExpensesForParksAndRecreation</t>
  </si>
  <si>
    <t>Expenses for Parks and Recreation</t>
  </si>
  <si>
    <t>ExpensesForAcademicSupport</t>
  </si>
  <si>
    <t>Expenses for Academic Support</t>
  </si>
  <si>
    <t>ExpensesForAuditoriumCivicCenter</t>
  </si>
  <si>
    <t>Expenses for Auditorium, Civic Center</t>
  </si>
  <si>
    <t>ExpensesForOtherPublicServices</t>
  </si>
  <si>
    <t>Expenses for Other Public Services</t>
  </si>
  <si>
    <t>ExpensesForInstruction</t>
  </si>
  <si>
    <t>Expenses for Instruction</t>
  </si>
  <si>
    <t>ExpensesForStudentGrantsAndScholarships</t>
  </si>
  <si>
    <t>Expenses for Student Grants and Scholarships</t>
  </si>
  <si>
    <t>ExpensesForFinancialAndTaxAdministrationInformationTechnology</t>
  </si>
  <si>
    <t>Expenses for Information Technology</t>
  </si>
  <si>
    <t>ExpensesForStudentService</t>
  </si>
  <si>
    <t>Expenses for Student Services</t>
  </si>
  <si>
    <t>ExpensesForSalariesAndBenefits</t>
  </si>
  <si>
    <t>Expenses for Salaries and Benefits</t>
  </si>
  <si>
    <t>BenefitsExpensePensionAndOPEBAbstract</t>
  </si>
  <si>
    <t>Benefits Expense, Pension and OPEB [Abstract]</t>
  </si>
  <si>
    <t>OPEBExpense</t>
  </si>
  <si>
    <t>OPEB Expense</t>
  </si>
  <si>
    <t>PensionExpense</t>
  </si>
  <si>
    <t>Pension Expense</t>
  </si>
  <si>
    <t>BenefitsExpensePensionAndOPEB</t>
  </si>
  <si>
    <t>Benefits Expense, Pension and OPEB</t>
  </si>
  <si>
    <t>BenefitsExpense</t>
  </si>
  <si>
    <t>Benefits Expense</t>
  </si>
  <si>
    <t>InterestExpense</t>
  </si>
  <si>
    <t>Interest Expense</t>
  </si>
  <si>
    <t>CommunicationExpense</t>
  </si>
  <si>
    <t>Communication Expense</t>
  </si>
  <si>
    <t>CommunityPromotionExpense</t>
  </si>
  <si>
    <t>Community Promotion Expense</t>
  </si>
  <si>
    <t>PrintingAndPublishingExpense</t>
  </si>
  <si>
    <t>Printing and Publishing Expense</t>
  </si>
  <si>
    <t>ExpensesForClaimsAndJudgments</t>
  </si>
  <si>
    <t>Expenses for Claims and Judgments</t>
  </si>
  <si>
    <t>ExpensesForServicesAndSupplies</t>
  </si>
  <si>
    <t>Expenses for Services and Supplies</t>
  </si>
  <si>
    <t>ExpensesForStateInstitutions</t>
  </si>
  <si>
    <t>Expenses for State Institutions</t>
  </si>
  <si>
    <t>ExpensesForAuxiliaryEnterprises</t>
  </si>
  <si>
    <t>Expenses for Auxiliary Enterprises</t>
  </si>
  <si>
    <t>ExpensesForRefundsAndRebates</t>
  </si>
  <si>
    <t>Expenses for Refunds and Rebates</t>
  </si>
  <si>
    <t>ExpensesForProfessionalServices</t>
  </si>
  <si>
    <t>Expenses for Professional and Contractual Services</t>
  </si>
  <si>
    <t>ExpensesForEquipmentAndEquipmentRental</t>
  </si>
  <si>
    <t>Expenses for Equipment and Equipment Rental</t>
  </si>
  <si>
    <t>RentExpense</t>
  </si>
  <si>
    <t>Rent Expense</t>
  </si>
  <si>
    <t>ExpensesForSpecialAssessments</t>
  </si>
  <si>
    <t>Expenses for Special Assessments</t>
  </si>
  <si>
    <t>RepairAndMaintenance</t>
  </si>
  <si>
    <t>Repair and Maintenance</t>
  </si>
  <si>
    <t>ExpensesForGeneralGovernmentServices</t>
  </si>
  <si>
    <t>Expenses for General Government Services</t>
  </si>
  <si>
    <t>ExpensesForInstitutionalSupport</t>
  </si>
  <si>
    <t>Expenses for Institutional Support</t>
  </si>
  <si>
    <t>CostOfMaterialsAndServicesRendered</t>
  </si>
  <si>
    <t>Cost of Materials and Services Rendered</t>
  </si>
  <si>
    <t>DepreciationExpense</t>
  </si>
  <si>
    <t>AmortizationExpense</t>
  </si>
  <si>
    <t>Amortization Expense</t>
  </si>
  <si>
    <t>DepletionDepreciationAndAmortizationExpense</t>
  </si>
  <si>
    <t>Depletion, Depreciation and Amortization Expense</t>
  </si>
  <si>
    <t>BadDebtExpense</t>
  </si>
  <si>
    <t>Bad Debt Expense</t>
  </si>
  <si>
    <t>ExpensesForUtilities</t>
  </si>
  <si>
    <t>Utilities Expense</t>
  </si>
  <si>
    <t>HousingAssistancePaymentsExpense</t>
  </si>
  <si>
    <t>Housing Assistance Payments</t>
  </si>
  <si>
    <t>TenantServicesExpenses</t>
  </si>
  <si>
    <t>Tenant Services Expense</t>
  </si>
  <si>
    <t>InsuranceExpense</t>
  </si>
  <si>
    <t>Insurance Expense</t>
  </si>
  <si>
    <t>StateTrunklineOverheadExpense</t>
  </si>
  <si>
    <t>State Trunkline Overhead Expense</t>
  </si>
  <si>
    <t>HealthServicesExpense</t>
  </si>
  <si>
    <t>Health Services Expense</t>
  </si>
  <si>
    <t>ExpensesForProtectiveServices</t>
  </si>
  <si>
    <t>Protective Services</t>
  </si>
  <si>
    <t>SewageTreatmentExpense</t>
  </si>
  <si>
    <t>Sewage Treatment Expense</t>
  </si>
  <si>
    <t>MaterialsAndSuppliesExpense</t>
  </si>
  <si>
    <t>Materials and Supplies Expense</t>
  </si>
  <si>
    <t>FinancialAidExpense</t>
  </si>
  <si>
    <t>Financial Aid Expense</t>
  </si>
  <si>
    <t>ExpensesForLotteryPrizeAwards</t>
  </si>
  <si>
    <t>Expenses for Lottery Prize Awards</t>
  </si>
  <si>
    <t>ExpensesForLotteryGameCosts</t>
  </si>
  <si>
    <t>Expenses for Lottery Game Costs</t>
  </si>
  <si>
    <t>ExpensesForLotteryRetailerCommissions</t>
  </si>
  <si>
    <t>Expenses for Lottery Retailer Commissions</t>
  </si>
  <si>
    <t>ExpensesForLotteryRetailerBonuses</t>
  </si>
  <si>
    <t>Expenses for Lottery Retailer Bonuses</t>
  </si>
  <si>
    <t>ExpensesForLotteryOperatorFees</t>
  </si>
  <si>
    <t>Expenses for Lottery Operator Fees</t>
  </si>
  <si>
    <t>ExpensesForLotteryPromotionPublicRelationsAndPointOfSale</t>
  </si>
  <si>
    <t>Expenses for Lottery Promotion, Public Relations, and Point of Sale</t>
  </si>
  <si>
    <t>InterestExpenseImputedOnAnnuitizedPrizeLiability</t>
  </si>
  <si>
    <t>Interest Expense Imputed on Annuitized Prize Liability</t>
  </si>
  <si>
    <t>OtherLotteryCosts</t>
  </si>
  <si>
    <t>Other Lottery Costs</t>
  </si>
  <si>
    <t>OtherOperatingExpenses</t>
  </si>
  <si>
    <t>Other Operating Expenses</t>
  </si>
  <si>
    <t>OperatingExpense</t>
  </si>
  <si>
    <t>Operating Expense</t>
  </si>
  <si>
    <t>OperatingIncomeLoss</t>
  </si>
  <si>
    <t>Operating Income (Loss)</t>
  </si>
  <si>
    <t>TaxRevenuesAbstract</t>
  </si>
  <si>
    <t>Nonoperating Revenues</t>
  </si>
  <si>
    <t>Tax Revenues [Abstract]</t>
  </si>
  <si>
    <t>RevenueFromNationalForestReserveTaxes</t>
  </si>
  <si>
    <t>Revenues from National Forest Reserve Taxes</t>
  </si>
  <si>
    <t>RevenueFromTrailerTax</t>
  </si>
  <si>
    <t>Revenues from Trailer Tax</t>
  </si>
  <si>
    <t>RevenueFromAccomodationsTax</t>
  </si>
  <si>
    <t>Revenues from Accommodations Tax (PA 263 of 1974)</t>
  </si>
  <si>
    <t>RevenueFromParkingOccupancyTax</t>
  </si>
  <si>
    <t>Revenues from Parking Occupancy Tax</t>
  </si>
  <si>
    <t>RevenueFromIndustrialFacilitiesTax</t>
  </si>
  <si>
    <t>Revenues from Industrial Facilities Tax</t>
  </si>
  <si>
    <t>RevenueFromCommercialFacilitiesTax</t>
  </si>
  <si>
    <t>Revenues from Commercial Facilities Tax</t>
  </si>
  <si>
    <t>RevenueFromIncomeTax</t>
  </si>
  <si>
    <t>Revenues from Income Tax</t>
  </si>
  <si>
    <t>RevenueFromTransactionPrivilegeTax</t>
  </si>
  <si>
    <t>Revenues from Transaction Privilege Tax</t>
  </si>
  <si>
    <t>PropertyTaxAbstract</t>
  </si>
  <si>
    <t>Property Tax [Abstract]</t>
  </si>
  <si>
    <t>RevenueFromCurrentPropertyTaxesExtraOrSpecialVoted</t>
  </si>
  <si>
    <t>Revenues from Current Property Taxes, Extra or Special Voted</t>
  </si>
  <si>
    <t>RevenueFromCurrentPersonalPropertyTax</t>
  </si>
  <si>
    <t>Revenues from Current Personal Property Tax</t>
  </si>
  <si>
    <t>RevenuesFromCurrentRealPropertyTax</t>
  </si>
  <si>
    <t>Revenues from Current Real Property Tax</t>
  </si>
  <si>
    <t>RevenueFromPropertyTax</t>
  </si>
  <si>
    <t>Revenues from Property Tax</t>
  </si>
  <si>
    <t>RevenueFromDelinquentRealPropertyTax</t>
  </si>
  <si>
    <t>Revenues from Delinquent Real Property Tax</t>
  </si>
  <si>
    <t>RevenueFromDelinquentPersonalPropertyTax</t>
  </si>
  <si>
    <t>Revenues from Delinquent Personal Property Tax</t>
  </si>
  <si>
    <t>RevenueFromInterestAndPenaltiesOnTaxes</t>
  </si>
  <si>
    <t>Revenues from Interest and Penalties on Taxes</t>
  </si>
  <si>
    <t>RevenueFromSalesTax</t>
  </si>
  <si>
    <t>Revenues from Sales Tax</t>
  </si>
  <si>
    <t>RevenueFromMarijuanaTax</t>
  </si>
  <si>
    <t>Revenues from Marijuana Tax</t>
  </si>
  <si>
    <t>RevenueFromUsageOfUtilitiesTax</t>
  </si>
  <si>
    <t>Revenues from Usage of Utilities Tax</t>
  </si>
  <si>
    <t>RevenueFromCityUtilityUsersTax</t>
  </si>
  <si>
    <t>Revenues from City Utility Users Tax</t>
  </si>
  <si>
    <t>RevenueFromSalesAndUseTax</t>
  </si>
  <si>
    <t>Revenues from Sales and Use Tax</t>
  </si>
  <si>
    <t>RevenueFromMotorFuelTax</t>
  </si>
  <si>
    <t>Revenues from Motor Fuel Tax</t>
  </si>
  <si>
    <t>RevenueFromLotteryForEducationLotteryProceeds</t>
  </si>
  <si>
    <t>Revenues from Lottery for Education, Lottery Proceeds</t>
  </si>
  <si>
    <t>RevenueFromCorporateTax</t>
  </si>
  <si>
    <t>Revenues from Corporate Tax</t>
  </si>
  <si>
    <t>RevenueFromConventionTax</t>
  </si>
  <si>
    <t>Revenues from Convention Tax</t>
  </si>
  <si>
    <t>RevenueFromUnclaimedProperty</t>
  </si>
  <si>
    <t>Revenues from Unclaimed Property</t>
  </si>
  <si>
    <t>RevenueFromNursingHomeAndHospitalProviderFees</t>
  </si>
  <si>
    <t>Revenues from Nursing Home and Hospital Provider Fees</t>
  </si>
  <si>
    <t>RevenueFromBusinessLicenseTax</t>
  </si>
  <si>
    <t>Revenues from Business License Tax</t>
  </si>
  <si>
    <t>RevenueFromPropertyTransferTax</t>
  </si>
  <si>
    <t>Revenues from Property Transfer Tax</t>
  </si>
  <si>
    <t>RevenueFromDocumentsTransferTax</t>
  </si>
  <si>
    <t>Revenues from Documents Transfer Tax</t>
  </si>
  <si>
    <t>RevenueFromTransferStampsTax</t>
  </si>
  <si>
    <t>Revenues from Transfer Stamps Tax</t>
  </si>
  <si>
    <t>RevenueFromHotelAndMotelTax</t>
  </si>
  <si>
    <t>Revenues from Hotel and Motel Tax</t>
  </si>
  <si>
    <t>RevenueFromVehiclesTax</t>
  </si>
  <si>
    <t>Revenues from Vehicles Tax</t>
  </si>
  <si>
    <t>RevenueFromMealsTax</t>
  </si>
  <si>
    <t>Revenues from Meals Tax</t>
  </si>
  <si>
    <t>RevenueFromFranchiseIncomeTax</t>
  </si>
  <si>
    <t>Revenues from Franchise Income Tax</t>
  </si>
  <si>
    <t>RevenueFromOtherTaxForGeneralPurpose</t>
  </si>
  <si>
    <t>Revenues from Other Tax for General Purpose</t>
  </si>
  <si>
    <t>RevenueFromTaxes</t>
  </si>
  <si>
    <t>Revenues from Taxes</t>
  </si>
  <si>
    <t>RevenueFromAllowanceForTaxesAbstract</t>
  </si>
  <si>
    <t>Allowances [Abstract]</t>
  </si>
  <si>
    <t>AllowanceForChargebacks</t>
  </si>
  <si>
    <t>AllowanceForRefunds</t>
  </si>
  <si>
    <t>RevenueFromCollectionFees</t>
  </si>
  <si>
    <t>Revenues from Collection Fees</t>
  </si>
  <si>
    <t>RevenueFromCommunityWideSpecialAssessments</t>
  </si>
  <si>
    <t>Revenues from Community Wide Special Assessments</t>
  </si>
  <si>
    <t>RedemptionsAndReconveyance</t>
  </si>
  <si>
    <t>RevenueFromCountyExpenseOfSale</t>
  </si>
  <si>
    <t>Revenues from County Expense of Sale</t>
  </si>
  <si>
    <t>RevenueFromCommercialForestReserve</t>
  </si>
  <si>
    <t>Revenues from Commercial Forest Reserve</t>
  </si>
  <si>
    <t>RevenueFromSubMarginalLandAct</t>
  </si>
  <si>
    <t>Revenues from Sub Marginal Land Act</t>
  </si>
  <si>
    <t>RevenueFromTaxRevertedProperty</t>
  </si>
  <si>
    <t>Revenues from Tax Reverted Property</t>
  </si>
  <si>
    <t>PaymentInLieuOfTaxes</t>
  </si>
  <si>
    <t>RevenueFromPropertyTaxAdministrationFee</t>
  </si>
  <si>
    <t>Revenues from Property Tax Administration Fee</t>
  </si>
  <si>
    <t>TaxesAndTaxRelatedRevenues</t>
  </si>
  <si>
    <t>SpecialAssessmentsAbstract</t>
  </si>
  <si>
    <t>Special Assessments [Abstract]</t>
  </si>
  <si>
    <t>RevenuesFromInterestAndPenaltiesOnSpecialAssessments</t>
  </si>
  <si>
    <t>Revenues from Interest and Penalties on Special Assessments</t>
  </si>
  <si>
    <t>RevenueFromSpecialAssessments</t>
  </si>
  <si>
    <t>Revenues from Special Assessments</t>
  </si>
  <si>
    <t>IntergovernmentalRevenueFromFederalGovernmentAbstract</t>
  </si>
  <si>
    <t>Intergovernmental Revenues from Federal Government [Abstract]</t>
  </si>
  <si>
    <t>FederalGrantsGeneralGovernment</t>
  </si>
  <si>
    <t>Federal Grants, General Government</t>
  </si>
  <si>
    <t>FederalGrantsPublicSafety</t>
  </si>
  <si>
    <t>Federal Grants, Public Safety</t>
  </si>
  <si>
    <t>FederalGrantsSanitation</t>
  </si>
  <si>
    <t>Federal Grants, Sanitation</t>
  </si>
  <si>
    <t>FederalGrantsHealthAndHospital</t>
  </si>
  <si>
    <t>Federal Grants, Health and Hospital</t>
  </si>
  <si>
    <t>FederalGrantsWelfare</t>
  </si>
  <si>
    <t>Federal Grants, Welfare</t>
  </si>
  <si>
    <t>FederalGrantsCultureAndRecreation</t>
  </si>
  <si>
    <t>Federal Grants, Culture and Recreation</t>
  </si>
  <si>
    <t>FederalGrantsCommunityDevelopmentBlockGrants</t>
  </si>
  <si>
    <t>Federal Grants, Community Development Block Grants</t>
  </si>
  <si>
    <t>FederalCapitalGrants</t>
  </si>
  <si>
    <t>Federal Capital Grants</t>
  </si>
  <si>
    <t>GrantsContributionsAndDonationsFromFederalGovernmentalEntities</t>
  </si>
  <si>
    <t>IntergovernmentalRevenueFromStateGovernmentAbstract</t>
  </si>
  <si>
    <t>Intergovernmental Revenues from State Government [Abstract]</t>
  </si>
  <si>
    <t>StateGrantsPublicSafety</t>
  </si>
  <si>
    <t>State Grants, Public Safety</t>
  </si>
  <si>
    <t>StateGrantsDrunkDrivingCaseFlowAssistance</t>
  </si>
  <si>
    <t>State Grants, Drunk Driving Case Flow Assistance</t>
  </si>
  <si>
    <t>StateGrantsDrugCaseInformationManagementAccount</t>
  </si>
  <si>
    <t>State Grants, Drug Case Information Management Account</t>
  </si>
  <si>
    <t>StateGrantsHighwaysAndStreets</t>
  </si>
  <si>
    <t>State Grants, Highway and Streets</t>
  </si>
  <si>
    <t>StateGrantsCourtEquity</t>
  </si>
  <si>
    <t>State Grants, Court Equity</t>
  </si>
  <si>
    <t>StateGrantsSanitation</t>
  </si>
  <si>
    <t>State Grants, Sanitation</t>
  </si>
  <si>
    <t>StateGrantsHealth</t>
  </si>
  <si>
    <t>State Grants, Health</t>
  </si>
  <si>
    <t>StateGrantsWelfare</t>
  </si>
  <si>
    <t>State Grants, Welfare</t>
  </si>
  <si>
    <t>StateGrantsCultureAndRecreation</t>
  </si>
  <si>
    <t>State Grants, Culture and Recreation</t>
  </si>
  <si>
    <t>StateGrantsCrimeVictimsRights</t>
  </si>
  <si>
    <t>State Grants, Crime Victims Rights</t>
  </si>
  <si>
    <t>StateGrantsIndigentDefenseGrant</t>
  </si>
  <si>
    <t>State Grants, Indigent Defense Grant</t>
  </si>
  <si>
    <t>StateGrantsStateRevenueSharing</t>
  </si>
  <si>
    <t>State Grants, State Revenue Sharing</t>
  </si>
  <si>
    <t>StateGrantsLocalCommunityStabilizationShare</t>
  </si>
  <si>
    <t>State Grants, Local Community Stabilization Share</t>
  </si>
  <si>
    <t>StateGrantsSurveyAndRemonumentation</t>
  </si>
  <si>
    <t>State Grants, Survey and Remonumentation</t>
  </si>
  <si>
    <t>StateGrantsSpecialElectionReimbursement</t>
  </si>
  <si>
    <t>State Grants, Special Election Reimbursement</t>
  </si>
  <si>
    <t>StateCapitalGrants</t>
  </si>
  <si>
    <t>State Capital Grants</t>
  </si>
  <si>
    <t>GrantsContributionsAndDonationsFromStateGovernmentalEntities</t>
  </si>
  <si>
    <t>GrantsContributionsAndDonationsFromLocalUnits</t>
  </si>
  <si>
    <t>GrantsContributionsAndDonationsFromOthers</t>
  </si>
  <si>
    <t>PrivateContributionsAndDonations</t>
  </si>
  <si>
    <t>RevenueFromDividends</t>
  </si>
  <si>
    <t>Revenues from Dividends</t>
  </si>
  <si>
    <t>RevenueFromInterest</t>
  </si>
  <si>
    <t>Revenues from Interest</t>
  </si>
  <si>
    <t>RevenueFromInterestAndDividends</t>
  </si>
  <si>
    <t>Revenues from Interest and Dividends</t>
  </si>
  <si>
    <t>RevenuesFromRentsAndRoyaltiesAbstract</t>
  </si>
  <si>
    <t>Revenues from Rents and Royalties [Abstract]</t>
  </si>
  <si>
    <t>RevenueFromRent</t>
  </si>
  <si>
    <t>Revenues from Rent</t>
  </si>
  <si>
    <t>RevenueFromRoyalties</t>
  </si>
  <si>
    <t>Revenues from Royalties</t>
  </si>
  <si>
    <t>RevenueFromRentsAndRoyalties</t>
  </si>
  <si>
    <t>Revenues from Rents and Royalties</t>
  </si>
  <si>
    <t>InvestmentGainsLosses</t>
  </si>
  <si>
    <t>InvestmentIncome</t>
  </si>
  <si>
    <t>RevenueFromInterestAndRent</t>
  </si>
  <si>
    <t>Revenues from Interest, Dividends, Royalties and Rent</t>
  </si>
  <si>
    <t>LeaseInvestmentIncome</t>
  </si>
  <si>
    <t>InvestmentIncomeAndRentals</t>
  </si>
  <si>
    <t>RevenueFromSubsidies</t>
  </si>
  <si>
    <t>Revenues from Subsidies</t>
  </si>
  <si>
    <t>PublicAndPrivateContributions</t>
  </si>
  <si>
    <t>RevenuesFromConnectionFeesNonoperating</t>
  </si>
  <si>
    <t>Revenues from Connection Fees, Nonoperating</t>
  </si>
  <si>
    <t>StateRetirementPlanContributions</t>
  </si>
  <si>
    <t>State Retirement Plan Contributions</t>
  </si>
  <si>
    <t>StateOPEBContribution</t>
  </si>
  <si>
    <t>State OPEB Contribution</t>
  </si>
  <si>
    <t>GainLossOnSaleOfCapitalAssets</t>
  </si>
  <si>
    <t>CashOverOrShort</t>
  </si>
  <si>
    <t>Gifts</t>
  </si>
  <si>
    <t>StateAppropriations</t>
  </si>
  <si>
    <t>State Appropriations</t>
  </si>
  <si>
    <t>MiscellaneousOtherRevenue</t>
  </si>
  <si>
    <t>Miscellaneous Other Revenue</t>
  </si>
  <si>
    <t>OtherNonoperatingRevenuesExpenses</t>
  </si>
  <si>
    <t>Other Nonoperating Revenues (Expenses)</t>
  </si>
  <si>
    <t>NonoperatingRevenues</t>
  </si>
  <si>
    <t>GrantRelatedExpenses</t>
  </si>
  <si>
    <t>Grant Related Expenses</t>
  </si>
  <si>
    <t>ProjectCosts</t>
  </si>
  <si>
    <t>Project Costs</t>
  </si>
  <si>
    <t>ContributionsToOtherGovernments</t>
  </si>
  <si>
    <t>Contributions to Other Governments</t>
  </si>
  <si>
    <t>ExpensesForOtherWelfareServices</t>
  </si>
  <si>
    <t>Expenses for Other Welfare Services</t>
  </si>
  <si>
    <t>IssuanceCostAndAmortizationOfBondDiscount</t>
  </si>
  <si>
    <t>Issuance Cost and Amortization of Bond Discount</t>
  </si>
  <si>
    <t>DebtServiceInterestAndFiscalCharges</t>
  </si>
  <si>
    <t>NonoperatingExpenses</t>
  </si>
  <si>
    <t>Nonoperating Expenses</t>
  </si>
  <si>
    <t>NonoperatingRevenuesAndExpenses</t>
  </si>
  <si>
    <t>Nonoperating Revenues and (Expenses)</t>
  </si>
  <si>
    <t>ContributionsCapital</t>
  </si>
  <si>
    <t>Contributions, Capital</t>
  </si>
  <si>
    <t>ContributionsfromCitizensAndDevelopers</t>
  </si>
  <si>
    <t>Contributions from Citizens and Developers</t>
  </si>
  <si>
    <t>ContributionsOther</t>
  </si>
  <si>
    <t>Contributions, Other</t>
  </si>
  <si>
    <t>Contributions</t>
  </si>
  <si>
    <t>TransfersIn</t>
  </si>
  <si>
    <t>TransfersOut</t>
  </si>
  <si>
    <t>TransfersofCapitalAssetsFromToOtherFunds</t>
  </si>
  <si>
    <t>Transfers of Capital Assets From (To) Other Funds</t>
  </si>
  <si>
    <t>TotalCapitalContributionsAndTransfers</t>
  </si>
  <si>
    <t>Capital Contributions and Transfers</t>
  </si>
  <si>
    <t>OtherFinancingSourcesLeaseFinancing</t>
  </si>
  <si>
    <t>Other Financing Sources</t>
  </si>
  <si>
    <t>ProceedsFromSaleOfBondsNotes</t>
  </si>
  <si>
    <t>Proceeds from Sale of Bonds, Notes</t>
  </si>
  <si>
    <t>PremiumOnBondsOrNotes</t>
  </si>
  <si>
    <t>BondOrInsuranceRecoveries</t>
  </si>
  <si>
    <t>OtherFinancingSources</t>
  </si>
  <si>
    <t>ProceedsFromBondAndNoteIssuance</t>
  </si>
  <si>
    <t>NetPositionAbstract</t>
  </si>
  <si>
    <t>Net Position [Abstract]</t>
  </si>
  <si>
    <t>ChangeInAccountingPrinciple</t>
  </si>
  <si>
    <t>Change in Accounting Principle</t>
  </si>
  <si>
    <t>NetPositionRestated</t>
  </si>
  <si>
    <t>Net Position, Restated</t>
  </si>
  <si>
    <t>Statement of Revenues, Expenses, and Changes in Net Position</t>
  </si>
  <si>
    <t>Totals</t>
  </si>
  <si>
    <t>acfr:RevenueOperating</t>
  </si>
  <si>
    <t>Total Operating Revenues</t>
  </si>
  <si>
    <t>acfr:OperatingExpense</t>
  </si>
  <si>
    <t>Total Operating Expenses</t>
  </si>
  <si>
    <t>acfr:NonoperatingRevenuesAndExpenses</t>
  </si>
  <si>
    <t>Total Nonoperating Revenues (expenses)</t>
  </si>
  <si>
    <t>acfr:ContributionsCapital</t>
  </si>
  <si>
    <t>Total Capital Contributions</t>
  </si>
  <si>
    <t>Change in net position</t>
  </si>
  <si>
    <t>OPERATING EXPENSES</t>
  </si>
  <si>
    <t>OPERATING REVENUES</t>
  </si>
  <si>
    <t>NONOPERATING REVENUES (EXPENSES)</t>
  </si>
  <si>
    <t xml:space="preserve">	
acfr:IncomeLossBeforeCapitalContributions</t>
  </si>
  <si>
    <t>Income (loss) before capital contributions</t>
  </si>
  <si>
    <t>CAPITAL CONTRIBUTIONS</t>
  </si>
  <si>
    <t>Net position, end of year</t>
  </si>
  <si>
    <t>Net position, beginning of year</t>
  </si>
  <si>
    <t>Label (without spaces)</t>
  </si>
  <si>
    <t>Label (with Spaces)</t>
  </si>
  <si>
    <t>XBRL Tag</t>
  </si>
  <si>
    <t>ProceedsFromTuitionAndFees</t>
  </si>
  <si>
    <t>Proceeds from Tuition and Fees</t>
  </si>
  <si>
    <t>Cash Flows from Operating Activities</t>
  </si>
  <si>
    <t>ProceedsFromSalesAndServices</t>
  </si>
  <si>
    <t>Proceeds from Sales and Services</t>
  </si>
  <si>
    <t>ProceedsFromInternalServicesProvided</t>
  </si>
  <si>
    <t>Proceeds from Internal Services Provided</t>
  </si>
  <si>
    <t>PaymentsToEmployees</t>
  </si>
  <si>
    <t>Payments to Employees</t>
  </si>
  <si>
    <t>PaymentsToSuppliers</t>
  </si>
  <si>
    <t>Payments to Suppliers</t>
  </si>
  <si>
    <t>ProceedsFomTenants</t>
  </si>
  <si>
    <t>Proceeds from Tenants</t>
  </si>
  <si>
    <t>ProceedsFromOperatingGrants</t>
  </si>
  <si>
    <t>Proceeds from Operating Grants</t>
  </si>
  <si>
    <t>ProceedsFromCustomers</t>
  </si>
  <si>
    <t>Proceeds from Customers</t>
  </si>
  <si>
    <t>PaymentsForHousingAssistance</t>
  </si>
  <si>
    <t>Payments for Housing Assistance</t>
  </si>
  <si>
    <t>PaymentsToLandlords</t>
  </si>
  <si>
    <t>Payments to Landlords</t>
  </si>
  <si>
    <t>ProceedsFromTapFees</t>
  </si>
  <si>
    <t>Proceeds from Tap Fees</t>
  </si>
  <si>
    <t>PaymentsForInterfundServicesUsed</t>
  </si>
  <si>
    <t>Payments for Interfund Services Used</t>
  </si>
  <si>
    <t>CashPaidForClaimsPaid</t>
  </si>
  <si>
    <t>Payments for Claims</t>
  </si>
  <si>
    <t>PaymentsForGoodsAndServices</t>
  </si>
  <si>
    <t>Payments for Goods and Services</t>
  </si>
  <si>
    <t>PaymentsForOperationMaintenanceAndWater</t>
  </si>
  <si>
    <t>Payments for Operation, Maintenance and Water</t>
  </si>
  <si>
    <t>ProceedsFromDelinquentTaxesCollected</t>
  </si>
  <si>
    <t>Proceeds from Delinquent Taxes Collected</t>
  </si>
  <si>
    <t>PaymentsForDelinquentTaxesPurchased</t>
  </si>
  <si>
    <t>Payments for Delinquent Taxes Purchased</t>
  </si>
  <si>
    <t>PaymentsForInterestOnDelinquentTaxes</t>
  </si>
  <si>
    <t>Payments for Interest on Delinquent Taxes</t>
  </si>
  <si>
    <t>ProceedsFromPropertyTaxesOperating</t>
  </si>
  <si>
    <t>Proceeds from Property Taxes</t>
  </si>
  <si>
    <t>ProceedsFromTaxes</t>
  </si>
  <si>
    <t>Proceeds from Taxes</t>
  </si>
  <si>
    <t>ProceedsFromInterestAndPenaltiesOnTaxes</t>
  </si>
  <si>
    <t>Proceeds from Interest and Penalties on Taxes</t>
  </si>
  <si>
    <t>ProceedsFromInterestAndRents</t>
  </si>
  <si>
    <t>Proceeds from Interest and Rents</t>
  </si>
  <si>
    <t>ProceedsFromQualityAssuranceSupplement</t>
  </si>
  <si>
    <t>Proceeds from Quality Assurance Supplement</t>
  </si>
  <si>
    <t>PaymentsForQualityAssuranceProviderTaxprogram</t>
  </si>
  <si>
    <t>Payments for Quality Assurance Provider Tax Program</t>
  </si>
  <si>
    <t>PaymentsToContractors</t>
  </si>
  <si>
    <t>Payments to Contractors</t>
  </si>
  <si>
    <t>ProceedsFromPermitsFeesAndSpecialAssessments</t>
  </si>
  <si>
    <t>Proceeds from Permits, Fees, and Special Assessments</t>
  </si>
  <si>
    <t>PaymentsForLotteryPrizes</t>
  </si>
  <si>
    <t>Payments for Lottery Prizes</t>
  </si>
  <si>
    <t>ProceedsFromLotteryTicketSales</t>
  </si>
  <si>
    <t>Proceeds from Lottery Ticket Sales</t>
  </si>
  <si>
    <t>PaymentsToLotteryRetailers</t>
  </si>
  <si>
    <t>Payments to Lottery Retailers</t>
  </si>
  <si>
    <t>ProvisionForReturnedLotteryTickets</t>
  </si>
  <si>
    <t>Provision for Returned Lottery Tickets</t>
  </si>
  <si>
    <t>ProvisionForFreeLotteryTicketRedemptions</t>
  </si>
  <si>
    <t>Provision for Free Lottery Ticket Redemptions</t>
  </si>
  <si>
    <t>ProceedsFromSpecialAssessmentCollections</t>
  </si>
  <si>
    <t>Proceeds from Special Assessment Collections</t>
  </si>
  <si>
    <t>ProceedsFromOtherOperatingActivities</t>
  </si>
  <si>
    <t>Proceeds from Other Operating Activities</t>
  </si>
  <si>
    <t>PaymentsForOtherOperatingActivities</t>
  </si>
  <si>
    <t>Payments for Other Operating Activities</t>
  </si>
  <si>
    <t>OtherCashFlowsFromOperatingActivities</t>
  </si>
  <si>
    <t>Other Cash Flows from Operating Activities</t>
  </si>
  <si>
    <t>CashProvidedByTaxes</t>
  </si>
  <si>
    <t>Cash from Real Estate Taxes and Corporate Personnel Property Replacement Taxes</t>
  </si>
  <si>
    <t>Cash Flows from Non Capital Financing Activities</t>
  </si>
  <si>
    <t>ProceedsFromPropertyTaxes</t>
  </si>
  <si>
    <t>ProceedsFromResidentTrustDeposits</t>
  </si>
  <si>
    <t>Proceeds from Resident Trust Deposits</t>
  </si>
  <si>
    <t>ProceedsFromContributionsAndDonations</t>
  </si>
  <si>
    <t>Proceeds from Contributions and Donations</t>
  </si>
  <si>
    <t>ProceedsFromStateAppropriations</t>
  </si>
  <si>
    <t>Proceeds from State Appropriations</t>
  </si>
  <si>
    <t>ProceedsFromGrantsAndContracts</t>
  </si>
  <si>
    <t>Proceeds from Grants and Contracts</t>
  </si>
  <si>
    <t>ProceedsFromSpecialAssessments</t>
  </si>
  <si>
    <t>Proceeds from Special Assessments</t>
  </si>
  <si>
    <t>CashPaidOrReturnedToOtherFunds</t>
  </si>
  <si>
    <t>Payments to Other Funds</t>
  </si>
  <si>
    <t>ProceedsFromOtherFunds</t>
  </si>
  <si>
    <t>Proceeds from Other Funds</t>
  </si>
  <si>
    <t>ProceedsFromTransactionPrivilegeTax</t>
  </si>
  <si>
    <t>Proceeds from Transaction Privilege Tax</t>
  </si>
  <si>
    <t>PaymentsForInterest</t>
  </si>
  <si>
    <t>Payments for Interest</t>
  </si>
  <si>
    <t>PaymentsForIntergovernmentalTransfers</t>
  </si>
  <si>
    <t>Payments for Intergovernmental Transfers</t>
  </si>
  <si>
    <t>ProceedsFromIntergovernmentalReceipts</t>
  </si>
  <si>
    <t>Proceeds from Intergovernmental Receipts</t>
  </si>
  <si>
    <t>ProceedsFromBondsAndNotes</t>
  </si>
  <si>
    <t>Proceeds from Bonds and Notes</t>
  </si>
  <si>
    <t>RepaymentsOfBondsAndNotes</t>
  </si>
  <si>
    <t>Repayments of Bonds and Notes</t>
  </si>
  <si>
    <t>ProceedsFromTransfersInNonCapitalFinancing</t>
  </si>
  <si>
    <t>Proceeds From Transfers In</t>
  </si>
  <si>
    <t>PaymentsForTransfersOutNonCapitalFinancing</t>
  </si>
  <si>
    <t>Payments for Transfers Out</t>
  </si>
  <si>
    <t>OtherCashFlowsFromNonCapitalFinancingActivities</t>
  </si>
  <si>
    <t>Proceeds from (Payments for) Other Non Capital Financing Activities</t>
  </si>
  <si>
    <t>PaymentsToEducationFund</t>
  </si>
  <si>
    <t>Payments to Education Fund</t>
  </si>
  <si>
    <t>PaymentsToPurchaseCapitalAssets</t>
  </si>
  <si>
    <t>Payments to Purchase Capital Assets</t>
  </si>
  <si>
    <t>Cash Flows from Capital and Related Financing Activities</t>
  </si>
  <si>
    <t>ProceedsFromCapitalGrants</t>
  </si>
  <si>
    <t>Proceeds from Capital Grants</t>
  </si>
  <si>
    <t>ProceedsFromSpecialAssessmentsForFinancingCapitalAssets</t>
  </si>
  <si>
    <t>Proceeds from Special Assessments for Financing Capital Assets</t>
  </si>
  <si>
    <t>ProceedsFromOtherFundsForCapitalFinancingActivities</t>
  </si>
  <si>
    <t>Proceeds from Other Funds for Capital Financing Activities</t>
  </si>
  <si>
    <t>PaymentsToOtherFundsForCapitalFinancingActivities</t>
  </si>
  <si>
    <t>Payments to Other Funds for Capital Financing Activities</t>
  </si>
  <si>
    <t>ProceedsFromTaxesRelatedToCapitalAssets</t>
  </si>
  <si>
    <t>Proceeds from Taxes Related to Capital Assets</t>
  </si>
  <si>
    <t>ProceedsFromIssuanceOfDebt</t>
  </si>
  <si>
    <t>Proceeds from Issuance of Debt</t>
  </si>
  <si>
    <t>RepaymentsOfBondPrincipal</t>
  </si>
  <si>
    <t>Repayments of Bond Principal</t>
  </si>
  <si>
    <t>PaymentsForInterestOnBonds</t>
  </si>
  <si>
    <t>Payments for Interest on Bonds</t>
  </si>
  <si>
    <t>DebtServiceFees</t>
  </si>
  <si>
    <t>Payments for Debt Service Fees</t>
  </si>
  <si>
    <t>ProceedsFromSalesOfCapitalAssets</t>
  </si>
  <si>
    <t>Proceeds from Sale of Capital Assets</t>
  </si>
  <si>
    <t>ProceedsFromCapitalContributions</t>
  </si>
  <si>
    <t>Proceeds from Capital Contributions</t>
  </si>
  <si>
    <t>ProceedsFromInsuranceRecovery</t>
  </si>
  <si>
    <t>Proceeds from Insurance Recovery</t>
  </si>
  <si>
    <t>ProceedsFomPaymentsForOtherCapitalAndFinancingRelatedActivities</t>
  </si>
  <si>
    <t>Proceeds from (Payments for) Other Capital and Financing Related Activities</t>
  </si>
  <si>
    <t>ProceedsFromSalesAndMaturitiesOfInvestments</t>
  </si>
  <si>
    <t>Proceeds from Sales and Maturities of Investments</t>
  </si>
  <si>
    <t>Cash Flows from Investing Activities</t>
  </si>
  <si>
    <t>ProceedsFromInterestOnInvestments</t>
  </si>
  <si>
    <t>Proceeds from Interest on Investments</t>
  </si>
  <si>
    <t>PaymentsToAcquireInvestments</t>
  </si>
  <si>
    <t>Payments to Acquire Investments</t>
  </si>
  <si>
    <t>ProceedsFromMaturedSecurities</t>
  </si>
  <si>
    <t>Proceeds from Matured Securities</t>
  </si>
  <si>
    <t>ProceedsFromPaymentsForOtherInvestingActivities</t>
  </si>
  <si>
    <t>Proceeds from (Payments for) Other Investing Activities</t>
  </si>
  <si>
    <t>Statement of Cash Flows</t>
  </si>
  <si>
    <t>acfr:NetCashProvidedByUsedInOperatingActivities</t>
  </si>
  <si>
    <t>Net cash provided by (used in) operating activities</t>
  </si>
  <si>
    <t>acfr:NetCashProvidedByUsedInNonCapitalFinancingActivities</t>
  </si>
  <si>
    <t>Net cash flows from noncapital financing activities</t>
  </si>
  <si>
    <t>acfr:NetCashProvidedByUsedInCapitalAndRelatedFinancingActivities</t>
  </si>
  <si>
    <t>Net cash provided by (used in) capital and related financing activities</t>
  </si>
  <si>
    <t>acfr:NetCashProvidedByUsedInInvestingActivities</t>
  </si>
  <si>
    <t>Net cash provided by (used in) investing activities</t>
  </si>
  <si>
    <t>CASH FLOWS FROM OPERATING ACTIVITIES</t>
  </si>
  <si>
    <t>CASH FLOWS FROM NONCAPITAL FINANCING ACTIVITIES</t>
  </si>
  <si>
    <t>CASH FLOWS FROM CAPITAL AND RELATED FINANCING ACTIVITIES</t>
  </si>
  <si>
    <t>CASH FLOWS FROM INVESTING ACTIVITIES</t>
  </si>
  <si>
    <t>Net Increase (Decrease) in Cash and Cash Equivalents</t>
  </si>
  <si>
    <t>acfr:CashAndCashEquivalentsPeriodIncreaseDecrease</t>
  </si>
  <si>
    <t>CASH AND CASH EQUIVALENTS</t>
  </si>
  <si>
    <t>acfr:CashAndCashEquivalentsPerCashFlows</t>
  </si>
  <si>
    <t>Cash and cash equivalents, beginning of year</t>
  </si>
  <si>
    <t>Cash and cash equivalents, end of year</t>
  </si>
  <si>
    <t>Reconciliation of Governmental Funds Balance Sheet to the Statement of Net Position</t>
  </si>
  <si>
    <t>Fund balances for governmental funds</t>
  </si>
  <si>
    <t>CAPITAL ASSETS</t>
  </si>
  <si>
    <t>ACCRUAL OF NON-CURRENT REVENEUS AND EXPENSES</t>
  </si>
  <si>
    <t>DEFERRED INFLOWS AND OUTFLOWS</t>
  </si>
  <si>
    <t>ALLOCATION OF INTERNAL SERVICE FUND NET POSITION</t>
  </si>
  <si>
    <t>Net Position of Governmental Activities</t>
  </si>
  <si>
    <t>Balance Sheet</t>
  </si>
  <si>
    <t>acfr:AssetsModifiedAccrual</t>
  </si>
  <si>
    <t>acfr:LiabilitiesModifiedAccrual</t>
  </si>
  <si>
    <t>acfr:DeferredInflowsOfResourcesModifiedAccrual</t>
  </si>
  <si>
    <t>Total Fund Balances</t>
  </si>
  <si>
    <t>acfr:LiabilitiesAndDeferredInflowsOfResourcesAndFundBalancesModifiedAccrual</t>
  </si>
  <si>
    <t>Total Liabilities, Deferred Inflows of Resources and Fund Balances</t>
  </si>
  <si>
    <t>Deferred Inflows of Resources</t>
  </si>
  <si>
    <t>Full Accrual XBRL Tag</t>
  </si>
  <si>
    <t>Modified Accrual XBRL Tag</t>
  </si>
  <si>
    <t>acfr:AccountsReceivableModifiedAccrual</t>
  </si>
  <si>
    <t>acfr:AccountsReceivableNetOfAllowanceModifiedAccrual</t>
  </si>
  <si>
    <t>acfr:AccruedInterestReceivableModifiedAccrual</t>
  </si>
  <si>
    <t>acfr:AccruedInterestReceivableNetOfAllowanceModifiedAccrual</t>
  </si>
  <si>
    <t>acfr:AssetsHeldForSaleModifiedAccrual</t>
  </si>
  <si>
    <t>acfr:CashModifiedAccrual</t>
  </si>
  <si>
    <t>acfr:CashAndCashEquivalentsModifiedAccrual</t>
  </si>
  <si>
    <t>acfr:CashAndCashEquivalentsAndInvestmentsModifiedAccrual</t>
  </si>
  <si>
    <t>acfr:CashAndCashEquivalentsWithFiscalAndEscrowAndOtherAgentsModifiedAccrual</t>
  </si>
  <si>
    <t>acfr:CashAndCashEquivalentsWithTreasurerModifiedAccrual</t>
  </si>
  <si>
    <t>acfr:CashAndCashEquivalentsWithTrusteeModifiedAccrual</t>
  </si>
  <si>
    <t>acfr:CashCheckingModifiedAccrual</t>
  </si>
  <si>
    <t>acfr:CashOnHandModifiedAccrual</t>
  </si>
  <si>
    <t>acfr:CashPayrollBankAccountModifiedAccrual</t>
  </si>
  <si>
    <t>acfr:CashSavingsModifiedAccrual</t>
  </si>
  <si>
    <t>acfr:CertificatesOfDepositModifiedAccrual</t>
  </si>
  <si>
    <t>acfr:ClaimsAndJudgmentsReceivableModifiedAccrual</t>
  </si>
  <si>
    <t>acfr:ClaimsAndJudgmentsReceivableNetOfAllowanceModifiedAccrual</t>
  </si>
  <si>
    <t>acfr:ContractsPayableDueWithinOneYearModifiedAccrual</t>
  </si>
  <si>
    <t>acfr:CourtOrdersReceivableModifiedAccrual</t>
  </si>
  <si>
    <t>acfr:DelinquentTaxesReceivableModifiedAccrual</t>
  </si>
  <si>
    <t>acfr:DelinquentUtilityBillsReceivableModifiedAccrual</t>
  </si>
  <si>
    <t>acfr:DepositsReceivableModifiedAccrual</t>
  </si>
  <si>
    <t>acfr:DepositsReceivableNetOfAllowanceModifiedAccrual</t>
  </si>
  <si>
    <t>acfr:DepositsWithFiscalAgentsModifiedAccrual</t>
  </si>
  <si>
    <t>acfr:DueFromCitiesModifiedAccrual</t>
  </si>
  <si>
    <t>acfr:DueFromComponentUnitModifiedAccrual</t>
  </si>
  <si>
    <t>acfr:DueFromCountiesModifiedAccrual</t>
  </si>
  <si>
    <t>acfr:DueFromEmployeesModifiedAccrual</t>
  </si>
  <si>
    <t>acfr:DueFromEnterpriseFundsModifiedAccrual</t>
  </si>
  <si>
    <t>acfr:DueFromFederalGovernmentModifiedAccrual</t>
  </si>
  <si>
    <t>acfr:DueFromFiduciaryFundsModifiedAccrual</t>
  </si>
  <si>
    <t>acfr:DueFromLibrariesModifiedAccrual</t>
  </si>
  <si>
    <t>acfr:DueFromOtherFundsModifiedAccrual</t>
  </si>
  <si>
    <t>acfr:DueFromRoadCommissionsModifiedAccrual</t>
  </si>
  <si>
    <t>acfr:DueFromSchoolsModifiedAccrual</t>
  </si>
  <si>
    <t>acfr:DueFromStateGovernmentModifiedAccrual</t>
  </si>
  <si>
    <t>acfr:DueFromTownshipsExceptRoadAgreementsModifiedAccrual</t>
  </si>
  <si>
    <t>acfr:DueFromTownshipsRoadAgreementsModifiedAccrual</t>
  </si>
  <si>
    <t>acfr:DueFromVillagesModifiedAccrual</t>
  </si>
  <si>
    <t>acfr:ForfeitureCertificateRecordingFeesReceivableModifiedAccrual</t>
  </si>
  <si>
    <t>acfr:GrantsAndContractsReceivableModifiedAccrual</t>
  </si>
  <si>
    <t>acfr:GrantsAndContractsReceivableNetOfAllowanceModifiedAccrual</t>
  </si>
  <si>
    <t>acfr:IncomeTaxReceivableModifiedAccrual</t>
  </si>
  <si>
    <t>acfr:InterGovernmentalReceivableModifiedAccrual</t>
  </si>
  <si>
    <t>acfr:InterGovernmentalReceivableNetOfAllowanceModifiedAccrual</t>
  </si>
  <si>
    <t>acfr:InterestAndPenaltiesReceivableOnTaxesModifiedAccrual</t>
  </si>
  <si>
    <t>acfr:InventoryModifiedAccrual</t>
  </si>
  <si>
    <t>acfr:InventoryEquipmentMaterialsAndPartsModifiedAccrual</t>
  </si>
  <si>
    <t>acfr:InventoryRoadMaterialsModifiedAccrual</t>
  </si>
  <si>
    <t>acfr:InvestmentsWithFiscalAgentsModifiedAccrual</t>
  </si>
  <si>
    <t>acfr:InvestmentsWithStateTreasuryModifiedAccrual</t>
  </si>
  <si>
    <t>acfr:LandContractsPayableModifiedAccrual</t>
  </si>
  <si>
    <t>acfr:LandContractsReceivableModifiedAccrual</t>
  </si>
  <si>
    <t>acfr:LandContractsReceivablesAllowanceModifiedAccrual</t>
  </si>
  <si>
    <t>acfr:LandContractsReceivablesNetOfAllowanceModifiedAccrual</t>
  </si>
  <si>
    <t>acfr:LeaseAssetsRightOfUseModifiedAccrual</t>
  </si>
  <si>
    <t>acfr:LeasesReceivableModifiedAccrual</t>
  </si>
  <si>
    <t>acfr:LeasesReceivableNetOfAllowanceModifiedAccrual</t>
  </si>
  <si>
    <t>acfr:LoansAndNotesReceivableModifiedAccrual</t>
  </si>
  <si>
    <t>acfr:LoansAndNotesReceivableNetOfAllowanceModifiedAccrual</t>
  </si>
  <si>
    <t>acfr:LoansReceivableModifiedAccrual</t>
  </si>
  <si>
    <t>acfr:LoansReceivableAllowanceModifiedAccrual</t>
  </si>
  <si>
    <t>acfr:LoansReceivableNetOfAllowanceModifiedAccrual</t>
  </si>
  <si>
    <t>acfr:LocalUnitShareOfAssessmentImprovementCostsReceivableModifiedAccrual</t>
  </si>
  <si>
    <t>acfr:NotesReceivableModifiedAccrual</t>
  </si>
  <si>
    <t>acfr:NotesReceivableAllowanceModifiedAccrual</t>
  </si>
  <si>
    <t>acfr:NotesReceivableNetOfAllowanceModifiedAccrual</t>
  </si>
  <si>
    <t>acfr:OtherAccountsReceivableModifiedAccrual</t>
  </si>
  <si>
    <t>acfr:OtherReceivablesModifiedAccrual</t>
  </si>
  <si>
    <t>acfr:OtherRestrictedAssetsModifiedAccrual</t>
  </si>
  <si>
    <t>acfr:OtherTaxesReceivableModifiedAccrual</t>
  </si>
  <si>
    <t>acfr:PaymentsInLieuOfTaxesReceivableModifiedAccrual</t>
  </si>
  <si>
    <t>acfr:PenaltiesReceivableModifiedAccrual</t>
  </si>
  <si>
    <t>acfr:PenaltiesReceivableNetOfAllowanceModifiedAccrual</t>
  </si>
  <si>
    <t>acfr:PooledCashAndInvestmentsModifiedAccrual</t>
  </si>
  <si>
    <t>acfr:PrepaidDepositsModifiedAccrual</t>
  </si>
  <si>
    <t>acfr:PrepaidExpensesModifiedAccrual</t>
  </si>
  <si>
    <t>acfr:PropertyTaxesReceivableModifiedAccrual</t>
  </si>
  <si>
    <t>acfr:PropertyTaxesReceivableNetOfAllowanceModifiedAccrual</t>
  </si>
  <si>
    <t>acfr:ReceivablesModifiedAccrual</t>
  </si>
  <si>
    <t>acfr:RestrictedAssetsModifiedAccrual</t>
  </si>
  <si>
    <t>acfr:RestrictedCashModifiedAccrual</t>
  </si>
  <si>
    <t>acfr:RestrictedCashAndCashEquivalentsModifiedAccrual</t>
  </si>
  <si>
    <t>acfr:RestrictedCashAndInvestmentsModifiedAccrual</t>
  </si>
  <si>
    <t>acfr:SalesTaxReceivableModifiedAccrual</t>
  </si>
  <si>
    <t>acfr:SecuritiesLendingCollateralAssetsModifiedAccrual</t>
  </si>
  <si>
    <t>acfr:SecuritiesLendingObligationsLiabilityModifiedAccrual</t>
  </si>
  <si>
    <t>acfr:ServiceFeesReceivableModifiedAccrual</t>
  </si>
  <si>
    <t>acfr:SpecialAssessmentTaxesReceivableModifiedAccrual</t>
  </si>
  <si>
    <t>acfr:SpecialAssessmentTaxesReceivableUnavailableModifiedAccrual</t>
  </si>
  <si>
    <t>acfr:SpecialAssessmentsReceivableDelinquentModifiedAccrual</t>
  </si>
  <si>
    <t>acfr:TaxesReceivableModifiedAccrual</t>
  </si>
  <si>
    <t>acfr:TaxesReceivableDelinquentPersonalPropertyModifiedAccrual</t>
  </si>
  <si>
    <t>acfr:TaxesReceivableDelinquentRealPropertyModifiedAccrual</t>
  </si>
  <si>
    <t>acfr:TaxesReceivablePersonalPropertyCurrentLevyModifiedAccrual</t>
  </si>
  <si>
    <t>acfr:TaxesReceivableRealPropertyCurrentLevyModifiedAccrual</t>
  </si>
  <si>
    <t>acfr:TuitionAndFeesAllowancesModifiedAccrual</t>
  </si>
  <si>
    <t>acfr:TuitionAndFeesReceivableModifiedAccrual</t>
  </si>
  <si>
    <t>acfr:TuitionAndFeesReceivableNetOfAllowanceModifiedAccrual</t>
  </si>
  <si>
    <t>acfr:AccountsPayableModifiedAccrual</t>
  </si>
  <si>
    <t>acfr:AccruedExpensesPayableModifiedAccrual</t>
  </si>
  <si>
    <t>acfr:AccruedInterestPayableModifiedAccrual</t>
  </si>
  <si>
    <t>acfr:AccruedLiabilitiesModifiedAccrual</t>
  </si>
  <si>
    <t>acfr:AccruedTuitionAndFeesModifiedAccrual</t>
  </si>
  <si>
    <t>acfr:AccruedVacationPayableModifiedAccrual</t>
  </si>
  <si>
    <t>acfr:AccruedWagesAndRelatedLiabilitiesPayableModifiedAccrual</t>
  </si>
  <si>
    <t>acfr:AccruedWagesPayableModifiedAccrual</t>
  </si>
  <si>
    <t>acfr:AdvancesFromFederalGovernmentNoncurrentModifiedAccrual</t>
  </si>
  <si>
    <t>acfr:AdvancesFromGrantorsModifiedAccrual</t>
  </si>
  <si>
    <t>acfr:AdvancesFromOtherFundsModifiedAccrual</t>
  </si>
  <si>
    <t>acfr:AdvancesFromOtherGovernmentsNoncurrentModifiedAccrual</t>
  </si>
  <si>
    <t>acfr:AdvancesFromStateNoncurrentModifiedAccrual</t>
  </si>
  <si>
    <t>acfr:AdvancesSpecialAssessmentDistrictsModifiedAccrual</t>
  </si>
  <si>
    <t>acfr:AnnuitiesPayableModifiedAccrual</t>
  </si>
  <si>
    <t>acfr:CashBondsPayableModifiedAccrual</t>
  </si>
  <si>
    <t>acfr:CourtOrdersPayableModifiedAccrual</t>
  </si>
  <si>
    <t>acfr:CustomerDepositsModifiedAccrual</t>
  </si>
  <si>
    <t>acfr:DepositsHeldforOthersModifiedAccrual</t>
  </si>
  <si>
    <t>acfr:DrainOrdersPayableModifiedAccrual</t>
  </si>
  <si>
    <t>acfr:DueToCitiesModifiedAccrual</t>
  </si>
  <si>
    <t>acfr:DueToCommunityCollegeModifiedAccrual</t>
  </si>
  <si>
    <t>acfr:DueToComponentUnitModifiedAccrual</t>
  </si>
  <si>
    <t>acfr:DueToCountiesModifiedAccrual</t>
  </si>
  <si>
    <t>acfr:DueToCourtWardsModifiedAccrual</t>
  </si>
  <si>
    <t>acfr:DueToEmployeesModifiedAccrual</t>
  </si>
  <si>
    <t>acfr:DueToFederalGovernmentModifiedAccrual</t>
  </si>
  <si>
    <t>acfr:DueToFiduciaryFundsModifiedAccrual</t>
  </si>
  <si>
    <t>acfr:DueToFiscalAgentModifiedAccrual</t>
  </si>
  <si>
    <t>acfr:DueToFormerEmployeesModifiedAccrual</t>
  </si>
  <si>
    <t>acfr:DueToIntermediateSchoolDistrictsModifiedAccrual</t>
  </si>
  <si>
    <t>acfr:DueToLibrariesModifiedAccrual</t>
  </si>
  <si>
    <t>acfr:DueToOtherFundsModifiedAccrual</t>
  </si>
  <si>
    <t>acfr:DueToOtherGovernmentsModifiedAccrual</t>
  </si>
  <si>
    <t>acfr:DueToOthersModifiedAccrual</t>
  </si>
  <si>
    <t>acfr:DueToPrimaryGovernmentModifiedAccrual</t>
  </si>
  <si>
    <t>acfr:DueToRoadCommissionsModifiedAccrual</t>
  </si>
  <si>
    <t>acfr:DueToSchoolsModifiedAccrual</t>
  </si>
  <si>
    <t>acfr:DueToSpecialEducationModifiedAccrual</t>
  </si>
  <si>
    <t>acfr:DueToStateGovernmentModifiedAccrual</t>
  </si>
  <si>
    <t>acfr:DueToTaxpayersTaxOverpaymentsAndDuplicatePaymentsModifiedAccrual</t>
  </si>
  <si>
    <t>acfr:DueToTownshipsModifiedAccrual</t>
  </si>
  <si>
    <t>acfr:DueToVillagesModifiedAccrual</t>
  </si>
  <si>
    <t>acfr:GarnishmentsPayableModifiedAccrual</t>
  </si>
  <si>
    <t>acfr:GrantsPayableModifiedAccrual</t>
  </si>
  <si>
    <t>acfr:OtherAdvancesModifiedAccrual</t>
  </si>
  <si>
    <t>acfr:PatientsOrInmatesTrustMoneyPayableModifiedAccrual</t>
  </si>
  <si>
    <t>acfr:PayableFromRestrictedAssetsModifiedAccrual</t>
  </si>
  <si>
    <t>acfr:PayrollDeductionsPayableModifiedAccrual</t>
  </si>
  <si>
    <t>acfr:PenaltiesPayableModifiedAccrual</t>
  </si>
  <si>
    <t>acfr:PerformanceDepositsPayableModifiedAccrual</t>
  </si>
  <si>
    <t>acfr:ReceiptsRefundableModifiedAccrual</t>
  </si>
  <si>
    <t>acfr:RegulatoryLiabilityCurrentModifiedAccrual</t>
  </si>
  <si>
    <t>acfr:RestitutionsPayableModifiedAccrual</t>
  </si>
  <si>
    <t>acfr:RetainagePayableModifiedAccrual</t>
  </si>
  <si>
    <t>acfr:TaxesPayableModifiedAccrual</t>
  </si>
  <si>
    <t>acfr:UnclaimedMoneyModifiedAccrual</t>
  </si>
  <si>
    <t>acfr:UndistributedReceiptsModifiedAccrual</t>
  </si>
  <si>
    <t>acfr:UndistributedTaxCollectionsModifiedAccrual</t>
  </si>
  <si>
    <t>acfr:UnearnedRevenueModifiedAccrual</t>
  </si>
  <si>
    <t>acfr:VouchersPayableModifiedAccrual</t>
  </si>
  <si>
    <t>acfr:DeferredInflowsOfResourcesPropertyTaxesModifiedAccrual</t>
  </si>
  <si>
    <t>acfr:DeferredInflowsOfResourcesTaxesLeviedForASubsequentPeriodModifiedAccrual</t>
  </si>
  <si>
    <t>acfr:OtherDeferredInflowsOfResourcesModifiedAccrual</t>
  </si>
  <si>
    <t>acfr:DeferredOutflowsOfResourcesModifiedAccrual</t>
  </si>
  <si>
    <t>acfr:OtherDeferredOutflowsOfResourcesModifiedAccrual</t>
  </si>
  <si>
    <t>acfr:ConstructionInProgressModifiedAccrual</t>
  </si>
  <si>
    <t>acfr:InvestmentsInJointVenturesModifiedAccrual</t>
  </si>
  <si>
    <t>acfr:InvestmentsOfSurplusFundsModifiedAccrual</t>
  </si>
  <si>
    <t>acfr:LeasesAccumulatedAmortizationModifiedAccrual</t>
  </si>
  <si>
    <t>acfr:LongTermContractsReceivableModifiedAccrual</t>
  </si>
  <si>
    <t>acfr:LongTermInvestmentsModifiedAccrual</t>
  </si>
  <si>
    <t>acfr:NetOPEBAssetModifiedAccrual</t>
  </si>
  <si>
    <t>acfr:NetPensionAssetModifiedAccrual</t>
  </si>
  <si>
    <t>acfr:OtherAssetsModifiedAccrual</t>
  </si>
  <si>
    <t>acfr:OtherInvestmentsModifiedAccrual</t>
  </si>
  <si>
    <t>acfr:UnamortizedDiscountsOnBondsSoldByLocalUnitModifiedAccrual</t>
  </si>
  <si>
    <t>acfr:AdvancesToComponentUnitModifiedAccrual</t>
  </si>
  <si>
    <t>acfr:AdvancesToOtherFundsModifiedAccrual</t>
  </si>
  <si>
    <t>acfr:AdvancesToOtherGovernmentsModifiedAccrual</t>
  </si>
  <si>
    <t>acfr:NetPensionLiabilityModifiedAccrual</t>
  </si>
  <si>
    <t>Other Cash and Cash Equivalents, Modified Accrual</t>
  </si>
  <si>
    <t>acfr:OtherCashAndCashEquivalentsModifiedAccrual</t>
  </si>
  <si>
    <t>Cash and Cash Equivalents and Investments, Modified Accrual</t>
  </si>
  <si>
    <t>acfr:CashAndInvestmentsModifiedAccrual</t>
  </si>
  <si>
    <t>Restricted Investments, Modified Accrual</t>
  </si>
  <si>
    <t>acfr:RestrictedInvestmentsModifiedAccrual</t>
  </si>
  <si>
    <t>Pooled Investments, Modified Accrual</t>
  </si>
  <si>
    <t>acfr:PooledInvestmentsModifiedAccrual</t>
  </si>
  <si>
    <t>Investments, Modified Accrual</t>
  </si>
  <si>
    <t>acfr:InvestmentsModifiedAccrual</t>
  </si>
  <si>
    <t>Investments Held by Third Parties Modified Accrual</t>
  </si>
  <si>
    <t>acfr:Dup_1_InvestmentsHeldByThirdPartiesModifiedAccrual</t>
  </si>
  <si>
    <t>Allowance for Uncollectible Receivables, Modified Accrual</t>
  </si>
  <si>
    <t>acfr:AllowanceForUncollectibleReceivablesModifiedAccrual</t>
  </si>
  <si>
    <t>Customer Receivable, Modified Accrual</t>
  </si>
  <si>
    <t>acfr:CustomerReceivableModifiedAccrual</t>
  </si>
  <si>
    <t>Allowance for Customer Receivables, Modified Accrual</t>
  </si>
  <si>
    <t>acfr:AllowanceForCustomerReceivablesModifiedAccrual</t>
  </si>
  <si>
    <t>Customer Receivable, Net of Allowance, Modified Accrual</t>
  </si>
  <si>
    <t>acfr:CustomerReceivableNetOfAllowanceModifiedAccrual</t>
  </si>
  <si>
    <t>Allowance for Uncollectible Interest, Modified Accrual</t>
  </si>
  <si>
    <t>acfr:AllowanceForUncollectibleInterestModifiedAccrual</t>
  </si>
  <si>
    <t>Utility Bills Receivable, Modified Accrual</t>
  </si>
  <si>
    <t>acfr:UtilityBillsReceivableModifiedAccrual</t>
  </si>
  <si>
    <t>Allowance for Property Taxes, Modified Accrual</t>
  </si>
  <si>
    <t>acfr:AllowanceForPropertyTaxesModifiedAccrual</t>
  </si>
  <si>
    <t>Allowance for Income Taxes, Modified Accrual</t>
  </si>
  <si>
    <t>acfr:AllowanceForIncomeTaxesModifiedAccrual</t>
  </si>
  <si>
    <t>Income Taxes Receivable, Net of Allowance, Modified Accrual</t>
  </si>
  <si>
    <t>acfr:IncomeTaxesReceivableNetOfAllowanceModifiedAccrual</t>
  </si>
  <si>
    <t>Allowance for Special Assessment Taxes, Modified Accrual</t>
  </si>
  <si>
    <t>acfr:AllowanceForSpecialAssessmentTaxesModifiedAccrual</t>
  </si>
  <si>
    <t>Special Assessment Taxes Receivable, Net of Allowance, Modified Accrual</t>
  </si>
  <si>
    <t>acfr:SpecialAssessmentTaxesReceivableNetOfAllowanceModifiedAccrual</t>
  </si>
  <si>
    <t>Allowance for Sales Taxes, Modified Accrual</t>
  </si>
  <si>
    <t>acfr:AllowanceForSalesTaxesModifiedAccrual</t>
  </si>
  <si>
    <t>Sales Taxes Receivable, Net of Allowance, Modified Accrual</t>
  </si>
  <si>
    <t>acfr:SalesTaxesReceivableNetOfAllowanceModifiedAccrual</t>
  </si>
  <si>
    <t>Allowance for Other Taxes Receivable, Modified Accrual</t>
  </si>
  <si>
    <t>acfr:AllowanceForOtherTaxesReceivableModifiedAccrual</t>
  </si>
  <si>
    <t>Other Taxes Receivable, Net of Allowance, Modified Accrual</t>
  </si>
  <si>
    <t>acfr:OtherTaxesReceivableNetOfAllowanceModifiedAccrual</t>
  </si>
  <si>
    <t>Allowance for Taxes, Modified Accrual</t>
  </si>
  <si>
    <t>acfr:AllowanceForTaxesModifiedAccrual</t>
  </si>
  <si>
    <t>Taxes Receivable, Net of Allowance, Modified Accrual</t>
  </si>
  <si>
    <t>acfr:TaxesReceivableNetOfAllowanceModifiedAccrual</t>
  </si>
  <si>
    <t>Allowance for Penalties Receivable, Modified Accrual</t>
  </si>
  <si>
    <t>acfr:AllowanceForPenaltiesReceivableModifiedAccrual</t>
  </si>
  <si>
    <t>Allowance for Leases Receivable, Modified Accrual</t>
  </si>
  <si>
    <t>acfr:AllowanceForLeasesReceivableModifiedAccrual</t>
  </si>
  <si>
    <t>Allowance for Grants and Contracts Receivable, Modified Accrual</t>
  </si>
  <si>
    <t>acfr:AllowanceForGrantsAndContractsReceivableModifiedAccrual</t>
  </si>
  <si>
    <t>Allowance for Deposits Receivable, Modified Accrual</t>
  </si>
  <si>
    <t>acfr:AllowanceForDepositsReceivableModifiedAccrual</t>
  </si>
  <si>
    <t>Allowance for Loans and Notes Receivable, Modified Accrual</t>
  </si>
  <si>
    <t>acfr:AllowanceForLoansAndNotesReceivableModifiedAccrual</t>
  </si>
  <si>
    <t>Allowance for Claims and Judgments Receivable, Modified Accrual</t>
  </si>
  <si>
    <t>acfr:AllowanceForClaimsAndJudgmentsReceivableModifiedAccrual</t>
  </si>
  <si>
    <t>Allowance for Inter Governmental Receivable, Modified Accrual</t>
  </si>
  <si>
    <t>acfr:AllowanceForInterGovernmentalReceivableModifiedAccrual</t>
  </si>
  <si>
    <t>Allowance for Receivable, Modified Accrual</t>
  </si>
  <si>
    <t>acfr:AllowanceForReceivableModifiedAccrual</t>
  </si>
  <si>
    <t>Receivables (Net of Allowance), Modified Accrual</t>
  </si>
  <si>
    <t>acfr:ReceivablesNetOfAllowanceModifiedAccrual</t>
  </si>
  <si>
    <t>Restricted Receivables, Modified Accrual</t>
  </si>
  <si>
    <t>acfr:RestrictedReceivablesModifiedAccrual</t>
  </si>
  <si>
    <t>Allowance for Restricted Receivable, Modified Accrual</t>
  </si>
  <si>
    <t>acfr:AllowanceForRestrictedReceivableModifiedAccrual</t>
  </si>
  <si>
    <t>Receivables, Restricted (Net of Allowance), Modified Accrual</t>
  </si>
  <si>
    <t>acfr:ReceivablesRestrictedNetOfAllowanceModifiedAccrual</t>
  </si>
  <si>
    <t>Investment Income Receivable, Modified Accrual</t>
  </si>
  <si>
    <t>acfr:InvestmentIncomeReceivableModifiedAccrual</t>
  </si>
  <si>
    <t>Allowance for Investment Income Receivable, Modified Accrual</t>
  </si>
  <si>
    <t>acfr:AllowanceForInvestmentIncomeReceivableModifiedAccrual</t>
  </si>
  <si>
    <t>Investment Income Receivable, Net of Allowance, Modified Accrual</t>
  </si>
  <si>
    <t>acfr:InvestmentIncomeReceivableNetOfAllowanceModifiedAccrual</t>
  </si>
  <si>
    <t>Allowance for Other Receivable, Modified Accrual</t>
  </si>
  <si>
    <t>acfr:AllowanceForOtherReceivableModifiedAccrual</t>
  </si>
  <si>
    <t>Other Receivables, (Net of Allowance), Modified Accrual</t>
  </si>
  <si>
    <t>acfr:OtherReceivablesNetOfAllowanceModifiedAccrual</t>
  </si>
  <si>
    <t>Receivables from Contracts, Modified Accrual</t>
  </si>
  <si>
    <t>acfr:ReceivablesFromContractsModifiedAccrual</t>
  </si>
  <si>
    <t>Due from Other Government, Modified Accrual</t>
  </si>
  <si>
    <t>acfr:DueFromOtherGovernmentModifiedAccrual</t>
  </si>
  <si>
    <t>Due from Others, Modified Accrual</t>
  </si>
  <si>
    <t>acfr:DueFromOthersModifiedAccrual</t>
  </si>
  <si>
    <t>Prepaid Insurance, Modified Accrual</t>
  </si>
  <si>
    <t>acfr:PrepaidInsuranceModifiedAccrual</t>
  </si>
  <si>
    <t>Other Prepaid Assets, Modified Accrual</t>
  </si>
  <si>
    <t>acfr:OtherPrepaidAssetsModifiedAccrual</t>
  </si>
  <si>
    <t>Prepaid Expenses and Other Assets, Modified Accrual</t>
  </si>
  <si>
    <t>acfr:PrepaidExpensesAndOtherAssetsModifiedAccrual</t>
  </si>
  <si>
    <t>Inventory and Prepaid Items, Modified Accrual</t>
  </si>
  <si>
    <t>acfr:InventoryAndPrepaidItemsModifiedAccrual</t>
  </si>
  <si>
    <t>Travel Advances Receivable, Modified Accrual</t>
  </si>
  <si>
    <t>acfr:TravelAdvancesReceivableModifiedAccrual</t>
  </si>
  <si>
    <t>Derivative Instruments, Assets, Modified Accrual</t>
  </si>
  <si>
    <t>acfr:DerivativeInstrumentsAssetsModifiedAccrual</t>
  </si>
  <si>
    <t>Regulatory Assets, Modified Accrual</t>
  </si>
  <si>
    <t>acfr:RegulatoryAssetsModifiedAccrual</t>
  </si>
  <si>
    <t>Assets, Modified Accrual</t>
  </si>
  <si>
    <t>Assets and Deferred Outflows of Resources, Modified Accrual</t>
  </si>
  <si>
    <t>acfr:AssetsAndDeferredOutflowsOfResourcesModifiedAccrual</t>
  </si>
  <si>
    <t>Cash Overdraft, Modified Accrual</t>
  </si>
  <si>
    <t>acfr:CashOverdraftModifiedAccrual</t>
  </si>
  <si>
    <t>Benefits Payable, Modified Accrual</t>
  </si>
  <si>
    <t>acfr:BenefitsPayableModifiedAccrual</t>
  </si>
  <si>
    <t>Inter Governmental Payable, Modified Accrual</t>
  </si>
  <si>
    <t>acfr:InterGovernmentalPayableModifiedAccrual</t>
  </si>
  <si>
    <t>Claims and Judgments Payable, Modified Accrual</t>
  </si>
  <si>
    <t>acfr:ClaimsAndJudgmentsPayableModifiedAccrual</t>
  </si>
  <si>
    <t>Payables for Others, Modified Accrual</t>
  </si>
  <si>
    <t>acfr:PayablesForOthersModifiedAccrual</t>
  </si>
  <si>
    <t>Accrued Payroll Taxes, Modified Accrual</t>
  </si>
  <si>
    <t>acfr:AccruedPayrollTaxesModifiedAccrual</t>
  </si>
  <si>
    <t>Accrued Benefits and Compensation Long Term, Modified Accrual</t>
  </si>
  <si>
    <t>acfr:AccruedBenefitsAndCompensationLongTermModifiedAccrual</t>
  </si>
  <si>
    <t>Compensated Absences Payable, Modified Accrual</t>
  </si>
  <si>
    <t>acfr:CompensatedAbsencesPayableModifiedAccrual</t>
  </si>
  <si>
    <t>All Other Accounts Payable and Accrued Liabilities, Modified Accrual</t>
  </si>
  <si>
    <t>acfr:AllOtherAccountsPayableAndAccruedLiabilitiesModifiedAccrual</t>
  </si>
  <si>
    <t>Due to Enterprise Funds, Modified Accrual</t>
  </si>
  <si>
    <t>acfr:DueToEnterpriseFundsModifiedAccrual</t>
  </si>
  <si>
    <t>Advances from Component Unit, Modified Accrual</t>
  </si>
  <si>
    <t>acfr:AdvancesFromComponentUnitModifiedAccrual</t>
  </si>
  <si>
    <t>Provision for Property Tax Refunds, Modified Accrual</t>
  </si>
  <si>
    <t>acfr:ProvisionForPropertyTaxRefundsModifiedAccrual</t>
  </si>
  <si>
    <t>Unamortized Premium on Bonds, Modified Accrual</t>
  </si>
  <si>
    <t>acfr:UnamortizedPremiumOnBondsModifiedAccrual</t>
  </si>
  <si>
    <t>Leases Payable, Modified Accrual</t>
  </si>
  <si>
    <t>acfr:LeasesPayableModifiedAccrual</t>
  </si>
  <si>
    <t>Bonds Payable, Modified Accrual</t>
  </si>
  <si>
    <t>acfr:BondsPayableModifiedAccrual</t>
  </si>
  <si>
    <t>Loans Payable, Modified Accrual</t>
  </si>
  <si>
    <t>acfr:LoansPayableModifiedAccrual</t>
  </si>
  <si>
    <t>Notes Payable, Modified Accrual</t>
  </si>
  <si>
    <t>acfr:NotesPayableModifiedAccrual</t>
  </si>
  <si>
    <t>Notes Payable, Due in More Than One Year, Modified Accrual</t>
  </si>
  <si>
    <t>acfr:NotesAndLoansPayableDueWithinOneYearModifiedAccrual</t>
  </si>
  <si>
    <t>Regulatory Liability, Modified Accrual</t>
  </si>
  <si>
    <t>acfr:RegulatoryLiabilityModifiedAccrual</t>
  </si>
  <si>
    <t>Derivative Instruments, Liability, Modified Accrual</t>
  </si>
  <si>
    <t>acfr:DerivativeInstrumentsLiabilityModifiedAccrual</t>
  </si>
  <si>
    <t>Other Liabilities, Modified Accrual</t>
  </si>
  <si>
    <t>acfr:OtherLiabilitiesModifiedAccrual</t>
  </si>
  <si>
    <t>Liabilities, Modified Accrual</t>
  </si>
  <si>
    <t>Deferred Inflows of Resources, Drain Fund, Modified Accrual</t>
  </si>
  <si>
    <t>acfr:DeferredInflowsOfResourcesDrainFundModifiedAccrual</t>
  </si>
  <si>
    <t>Deferred Inflows of Resources, Special Assessments, Modified Accrual</t>
  </si>
  <si>
    <t>acfr:DeferredInflowsOfResourcesSpecialAssessmentsModifiedAccrual</t>
  </si>
  <si>
    <t>Deferred Inflows of Resources, Unavailable Revenue, Modified Accrual</t>
  </si>
  <si>
    <t>acfr:DeferredInflowsOfResourcesUnavailableRevenueModifiedAccrual</t>
  </si>
  <si>
    <t>Liabilities and Deferred Inflows of Resources, Modified Accrual</t>
  </si>
  <si>
    <t>acfr:LiabilitiesAndDeferredInflowsOfResourcesModifiedAccrual</t>
  </si>
  <si>
    <t>Investment in Capital Assets, Modified Accrual</t>
  </si>
  <si>
    <t>acfr:InvestmentInCapitalAssetsModifiedAccrual</t>
  </si>
  <si>
    <t>Liabilities and Deferred Inflows of Resources and Fund Balances, Modified Accrual</t>
  </si>
  <si>
    <t>assets</t>
  </si>
  <si>
    <t>liabilities</t>
  </si>
  <si>
    <t>Fund Balance Nonspendable, Prepaids</t>
  </si>
  <si>
    <t>Fund Balance Nonspendable, Inventory</t>
  </si>
  <si>
    <t>Fund Balance Nonspendable, Long Term Advances to Other Funds</t>
  </si>
  <si>
    <t>Other Fund Balance Nonspendable</t>
  </si>
  <si>
    <t>Fund Balance Nonspendable</t>
  </si>
  <si>
    <t>Other Fund Balance Restricted</t>
  </si>
  <si>
    <t>Fund Balance Restricted</t>
  </si>
  <si>
    <t>Other Fund Balance Committed</t>
  </si>
  <si>
    <t>Fund Balance Committed</t>
  </si>
  <si>
    <t>Other Fund Balance Assigned</t>
  </si>
  <si>
    <t>Fund Balance Assigned</t>
  </si>
  <si>
    <t>Fund Balances Unassigned</t>
  </si>
  <si>
    <t>Fund Balance</t>
  </si>
  <si>
    <t>fund_balance</t>
  </si>
  <si>
    <t>acfr:FundBalanceNonspendablePrepaids</t>
  </si>
  <si>
    <t>acfr:FundBalanceNonspendableInventory</t>
  </si>
  <si>
    <t>acfr:FundBalanceNonspendableLongTermAdvancesToOtherFunds</t>
  </si>
  <si>
    <t>acfr:OtherFundBalanceNonspendable</t>
  </si>
  <si>
    <t>acfr:FundBalanceNonspendable</t>
  </si>
  <si>
    <t>acfr:OtherFundBalanceRestricted</t>
  </si>
  <si>
    <t>acfr:FundBalanceRestricted</t>
  </si>
  <si>
    <t>acfr:OtherFundBalanceCommitted</t>
  </si>
  <si>
    <t>acfr:FundBalanceCommitted</t>
  </si>
  <si>
    <t>acfr:OtherFundBalanceAssigned</t>
  </si>
  <si>
    <t>acfr:FundBalanceAssigned</t>
  </si>
  <si>
    <t>acfr:FundBalanceUnassigned</t>
  </si>
  <si>
    <t>ACCRUAL OF NON-CURRENT ITEMS</t>
  </si>
  <si>
    <t>CAPITAL ASSET TRANSACTIONS</t>
  </si>
  <si>
    <t>ALLOCATION OF INTERNAL SERVICE FUND ACTIVITY</t>
  </si>
  <si>
    <t>Change in Net Position of Governmental Activities on Statement of Activities</t>
  </si>
  <si>
    <t>Reconciliation of Governmental Funds Statement of Revenues, Expenditures, and Changes in Fund Balances to the Statement of Activities and Changes in Net Position</t>
  </si>
  <si>
    <t>Net Change in Fund Balances- Total Governmental Funds</t>
  </si>
  <si>
    <t>Revenues from National Forest Reserve Taxes, Modified Accrual</t>
  </si>
  <si>
    <t>Revenues from Commercial Facilities Tax, Modified Accrual</t>
  </si>
  <si>
    <t>Revenues from Trailer Tax, Modified Accrual</t>
  </si>
  <si>
    <t>Revenues from Accommodations Tax, Modified Accrual</t>
  </si>
  <si>
    <t>Revenues from Parking Occupancy Tax, Modified Accrual</t>
  </si>
  <si>
    <t>Revenues from Meals Tax, Modified Accrual</t>
  </si>
  <si>
    <t>Revenues from Industrial Facilities Tax, Modified Accrual</t>
  </si>
  <si>
    <t>Revenues from Income Tax, Modified Accrual</t>
  </si>
  <si>
    <t>Revenues from Property Tax, Modified Accrual</t>
  </si>
  <si>
    <t>Revenues from Current Property Taxes, Extra or Special Voted, Modified Accrual</t>
  </si>
  <si>
    <t>Revenues from Current Personal Property Tax, Modified Accrual</t>
  </si>
  <si>
    <t>Revenues from Delinquent Personal Property Tax, Modified Accrual</t>
  </si>
  <si>
    <t>Revenues from Delinquent Real Property Tax, Modified Accrual</t>
  </si>
  <si>
    <t>Revenues from Sales Tax, Modified Accrual</t>
  </si>
  <si>
    <t>Revenues from City Utility Users Tax, Modified Accrual</t>
  </si>
  <si>
    <t>Revenues from Sales and Use Tax, Modified Accrual</t>
  </si>
  <si>
    <t>Revenues from Business License Tax, Modified Accrual</t>
  </si>
  <si>
    <t>Revenues from Property Transfer Tax, Modified Accrual</t>
  </si>
  <si>
    <t>Revenues from Documents Transfer Tax, Modified Accrual</t>
  </si>
  <si>
    <t>Revenues from Transfer Stamps Tax, Modified Accrual</t>
  </si>
  <si>
    <t>Revenues from Vehicles Tax, Modified Accrual</t>
  </si>
  <si>
    <t>Revenues from Marijuana Tax, Modified Accrual</t>
  </si>
  <si>
    <t>Revenues from Other Taxes, Modified Accrual</t>
  </si>
  <si>
    <t>Revenues from Taxes, Modified Accrual</t>
  </si>
  <si>
    <t>Allowance for Chargebacks, Modified Accrual</t>
  </si>
  <si>
    <t>Allowance for Refunds, Modified Accrual</t>
  </si>
  <si>
    <t>Tax-Related Revenues [Abstract]</t>
  </si>
  <si>
    <t>Tax Collection Fees, Modified Accrual</t>
  </si>
  <si>
    <t>Revenues from Community Wide Special Assessments, Modified Accrual</t>
  </si>
  <si>
    <t>Redemptions and Reconveyance, Modified Accrual</t>
  </si>
  <si>
    <t>Revenues from County Expense of Sale, Modified Accrual</t>
  </si>
  <si>
    <t>Commercial Forest Reserve, Modified Accrual</t>
  </si>
  <si>
    <t>Sub Marginal Land Act, Modified Accrual</t>
  </si>
  <si>
    <t>Revenues from Tax Reverted Property, Modified Accrual</t>
  </si>
  <si>
    <t>Payment in Lieu of Taxes, Modified Accrual</t>
  </si>
  <si>
    <t>Property Tax Administration Fees, Modified Accrual</t>
  </si>
  <si>
    <t>Tax Revenues and Tax-Related Revenues, Modified Accrual</t>
  </si>
  <si>
    <t>Special Assessments Revenues [Abstract]</t>
  </si>
  <si>
    <t>Revenues from Interest and Penalties on Special Assessments, Modified Accrual</t>
  </si>
  <si>
    <t>Revenues from Special Assessments, Modified Accrual</t>
  </si>
  <si>
    <t>Revenues from Business Licenses and Permits, Modified Accrual</t>
  </si>
  <si>
    <t>Revenues from Non Business Licenses and Permits, Modified Accrual</t>
  </si>
  <si>
    <t>Revenues from Cable Franchise Fees, Modified Accrual</t>
  </si>
  <si>
    <t>Revenues from Licenses and Permits and Franchise Fees, Modified Accrual</t>
  </si>
  <si>
    <t>Federal Grants, General Government, Modified Accrual</t>
  </si>
  <si>
    <t>Federal Grants, Public Safety, Modified Accrual</t>
  </si>
  <si>
    <t>Federal Grants, Sanitation, Modified Accrual</t>
  </si>
  <si>
    <t>Federal Grants, Health and Hospital, Modified Accrual</t>
  </si>
  <si>
    <t>Federal Grants, Welfare, Modified Accrual</t>
  </si>
  <si>
    <t>Federal Grants, Culture and Recreation, Modified Accrual</t>
  </si>
  <si>
    <t>Federal Grants, Community Development Block Grant, Modified Accrual</t>
  </si>
  <si>
    <t>Federal Capital Grants, Modified Accrual</t>
  </si>
  <si>
    <t>Grants, Contributions and Donations from Federal Governmental Entities, Modified Accrual</t>
  </si>
  <si>
    <t>State Grants, Public Safety, Modified Accrual</t>
  </si>
  <si>
    <t>State Grants, Drunk Driving Case Flow Assistance, Modified Accrual</t>
  </si>
  <si>
    <t>State Grants, Drug Case Information Management, Modified Accrual</t>
  </si>
  <si>
    <t>State Grants, Highway and Streets, Modified Accrual</t>
  </si>
  <si>
    <t>State Grants, Court Equity, Modified Accrual</t>
  </si>
  <si>
    <t>State Grants, Sanitation, Modified Accrual</t>
  </si>
  <si>
    <t>State Grants, Health, Modified Accrual</t>
  </si>
  <si>
    <t>State Grants, Welfare, Modified Accrual</t>
  </si>
  <si>
    <t>State Grants, Culture and Recreation Modified Accrual</t>
  </si>
  <si>
    <t>State Grants, Crime Victims Rights, Modified Accrual</t>
  </si>
  <si>
    <t>State Grants, Indigent Defense, Modified Accrual</t>
  </si>
  <si>
    <t>State Grants, State Revenue Sharing, Modified Accrual</t>
  </si>
  <si>
    <t>State Grants, Local Community Stabilization Share, Modified Accrual</t>
  </si>
  <si>
    <t>State Grants, Survey and Remonumentation, Modified Accrual</t>
  </si>
  <si>
    <t>State Grants, Special Election Reimbursement, Modified Accrual</t>
  </si>
  <si>
    <t>State Capital Grants, Modified Accrual</t>
  </si>
  <si>
    <t>Grants, Contributions and Donations from State Governmental Entities, Modified Accrual</t>
  </si>
  <si>
    <t>Contributions from Local Units, Modified Accrual</t>
  </si>
  <si>
    <t>Charges for Services, Court Related Charges, Modified Accrual</t>
  </si>
  <si>
    <t>Charges for Services, Fees, Modified Accrual</t>
  </si>
  <si>
    <t>Charges for Services, Court Filing Fees, Modified Accrual</t>
  </si>
  <si>
    <t>Charges for Services, Jury Demand Fees, Modified Accrual</t>
  </si>
  <si>
    <t>Charges for Services, Writ of Garnishment, Restitution, Attachment or Execution, Modified Accrual</t>
  </si>
  <si>
    <t>Charges for Services, Attorney Fee Reimbursement, Modified Accrual</t>
  </si>
  <si>
    <t>Charges for Services, Guardian Ad Litem Reimbursement, Modified Accrual</t>
  </si>
  <si>
    <t>Charges for Services, Probation Oversight Fee, Modified Accrual</t>
  </si>
  <si>
    <t>Charges for Services, Estate Inventory Fee, Modified Accrual</t>
  </si>
  <si>
    <t>Charges for Services, Friend of the Court Statutory Handling Fee, Modified Accrual</t>
  </si>
  <si>
    <t>Charges for Services, Friend of the Court Service Fee, Modified Accrual</t>
  </si>
  <si>
    <t>Charges for Services, Miscellaneous Court Costs and Fees, Modified Accrual</t>
  </si>
  <si>
    <t>Charges for Services, Services Rendered, Modified Accrual</t>
  </si>
  <si>
    <t>Charges for Services, Building Inspection Fees, Modified Accrual</t>
  </si>
  <si>
    <t>Charges for Services, Ambulance Transport Fees, Modified Accrual</t>
  </si>
  <si>
    <t>Charges for Services, Title Search Fee, Modified Accrual</t>
  </si>
  <si>
    <t>Charges for Services, Pre Forfeiture Mailing Notice Cost, Modified Accrual</t>
  </si>
  <si>
    <t>Charges for Services, Sales, Modified Accrual</t>
  </si>
  <si>
    <t>Charges for Services, Use and Admission Fees, Modified Accrual</t>
  </si>
  <si>
    <t>Charges for Services, Parking Fees, Modified Accrual</t>
  </si>
  <si>
    <t>Charges for Services and Sales, Modified Accrual</t>
  </si>
  <si>
    <t>Fines, Forfeitures and Penalties [Abstract]</t>
  </si>
  <si>
    <t>Revenues from Traffic Violations, Modified Accrual</t>
  </si>
  <si>
    <t>Revenues from Ordinance Fines and Costs, Modified Accrual</t>
  </si>
  <si>
    <t>Revenues from Statute Costs, Modified Accrual</t>
  </si>
  <si>
    <t>Revenues from Bond Forfeitures and Bond Costs, Modified Accrual</t>
  </si>
  <si>
    <t>Revenues from Fines and Forfeitures and Penalties, Modified Accrual</t>
  </si>
  <si>
    <t>Revenues from Dividends, Modified Accrual</t>
  </si>
  <si>
    <t>Revenues from Interest, Modified Accrual</t>
  </si>
  <si>
    <t>Revenues from Interest and Dividends, Modified Accrual</t>
  </si>
  <si>
    <t>Revenues from Use of Money and Property, Modified Accrual</t>
  </si>
  <si>
    <t>Revenues from Interest and Rents, Modified Accrual</t>
  </si>
  <si>
    <t>Investment Gains (Losses), Modified Accrual</t>
  </si>
  <si>
    <t>Lease Investment Income, Modified Accrual</t>
  </si>
  <si>
    <t>Investment Income and Rentals, Modified Accrual</t>
  </si>
  <si>
    <t>Revenues from Royalties, Modified Accrual</t>
  </si>
  <si>
    <t>Revenues from Rents, Modified Accrual</t>
  </si>
  <si>
    <t>Revenues from Rents and Royalties, Modified Accrual</t>
  </si>
  <si>
    <t>Revenues from Judicial [Abstract]</t>
  </si>
  <si>
    <t>Revenues from Circuit Court, Modified Accrual</t>
  </si>
  <si>
    <t>Revenues from District And Municipal Court, Modified Accrual</t>
  </si>
  <si>
    <t>Revenues from Judicial, Friend of the Court, Modified Accrual</t>
  </si>
  <si>
    <t>Revenues from Law Library, Modified Accrual</t>
  </si>
  <si>
    <t>Revenues from Probate Court, Modified Accrual</t>
  </si>
  <si>
    <t>Revenues from Probation, Modified Accrual</t>
  </si>
  <si>
    <t>Revenues from Judicial, Modified Accrual</t>
  </si>
  <si>
    <t>Revenues from Financial and Tax Administration [Abstract]</t>
  </si>
  <si>
    <t>Revenues from Clerk, Modified Accrual</t>
  </si>
  <si>
    <t>Revenues from Information Technology, Modified Accrual</t>
  </si>
  <si>
    <t>Revenues from Property Description, Modified Accrual</t>
  </si>
  <si>
    <t>Revenues from Treasurer, Modified Accrual</t>
  </si>
  <si>
    <t>Revenues from Delinquent Tax Property Sales, Modified Accrual</t>
  </si>
  <si>
    <t>Revenues from Financial and Tax Administration, Modified Accrual</t>
  </si>
  <si>
    <t>Revenues from Other General Government [Abstract]</t>
  </si>
  <si>
    <t>Revenues from Retirement Board, Modified Accrual</t>
  </si>
  <si>
    <t>Revenues from Building Authority, Modified Accrual</t>
  </si>
  <si>
    <t>Revenues from Other General Government, Modified Accrual</t>
  </si>
  <si>
    <t>Revenues from Public Works [Abstract]</t>
  </si>
  <si>
    <t>Revenues from Department of Public Works, Modified Accrual</t>
  </si>
  <si>
    <t>Revenues from Water and Sewer Systems, Modified Accrual</t>
  </si>
  <si>
    <t>Revenues from Airport Services, Modified Accrual</t>
  </si>
  <si>
    <t>Revenues from Transportation Services, Modified Accrual</t>
  </si>
  <si>
    <t>Revenues from Public Works Services, Modified Accrual</t>
  </si>
  <si>
    <t>Revenues from Health and Welfare [Abstract]</t>
  </si>
  <si>
    <t>Revenues from Health Department, Modified Accrual</t>
  </si>
  <si>
    <t>Revenues from Mosquito Control, Modified Accrual</t>
  </si>
  <si>
    <t>Revenues from State Institutions, Modified Accrual</t>
  </si>
  <si>
    <t>Revenues from Ambulance and Emergency Services, Modified Accrual</t>
  </si>
  <si>
    <t>Revenues from Child Care, Family Division of Circuit Court, Modified Accrual</t>
  </si>
  <si>
    <t>Revenues from Child Care, Department of Human Services, Modified Accrual</t>
  </si>
  <si>
    <t>Revenues from Department of Human Services, Modified Accrual</t>
  </si>
  <si>
    <t>Revenues from Agency on Aging, Modified Accrual</t>
  </si>
  <si>
    <t>Revenues from Health and Welfare, Modified Accrual</t>
  </si>
  <si>
    <t>Revenues from Public Safety [Abstract]</t>
  </si>
  <si>
    <t>Revenues from Public Safety, Police, Sheriff and Constable, Modified Accrual</t>
  </si>
  <si>
    <t>Revenues from Public Safety, Fire Department, Modified Accrual</t>
  </si>
  <si>
    <t>Revenues from Animal Shelter, Dog Warden, Modified Accrual</t>
  </si>
  <si>
    <t>Revenues from Public Safety Services, Modified Accrual</t>
  </si>
  <si>
    <t>Revenues from Community and Economic Development [Abstract]</t>
  </si>
  <si>
    <t>Revenues from Abstract Department, Modified Accrual</t>
  </si>
  <si>
    <t>Revenues from Community And Economic Development Services, Modified Accrual</t>
  </si>
  <si>
    <t>Revenues from Recreation and Culture [Abstract]</t>
  </si>
  <si>
    <t>Revenues from Parks and Recreation Department, Modified Accrual</t>
  </si>
  <si>
    <t>Revenues from Library, Modified Accrual</t>
  </si>
  <si>
    <t>Revenues from Recreation and Culture, Modified Accrual</t>
  </si>
  <si>
    <t>Other Revenues [Abstract]</t>
  </si>
  <si>
    <t>Grants, Contributions and Donations from Others, Modified Accrual</t>
  </si>
  <si>
    <t>Revenues from Grants and Entitlements Restricted for Specific Programs, Modified Accrual</t>
  </si>
  <si>
    <t>Revenues from Grants and Entitlements Not Restricted for Specific Programs, Modified Accrual</t>
  </si>
  <si>
    <t>Revenues from Shared Revenue, Modified Accrual</t>
  </si>
  <si>
    <t>Private Contributions and Donations, Modified Accrual</t>
  </si>
  <si>
    <t>Cash Over or Short, Modified Accrual</t>
  </si>
  <si>
    <t>Refunds and Rebates, Modified Accrual</t>
  </si>
  <si>
    <t>Reimbursements, Modified Accrual</t>
  </si>
  <si>
    <t>Contributions from Primary Government, Modified Accrual</t>
  </si>
  <si>
    <t>Contributions to Permanent Fund, Modified Accrual</t>
  </si>
  <si>
    <t>Changes in Fair Value of Investments, Modified Accrual</t>
  </si>
  <si>
    <t>Recovery of Cost Incurred, Modified Accrual</t>
  </si>
  <si>
    <t>Other Revenues, Modified Accrual</t>
  </si>
  <si>
    <t>TaxesNationalForestReserveModifiedAccrual</t>
  </si>
  <si>
    <t>RevenueFromCommercialFacilitiesTaxModifiedAccrual</t>
  </si>
  <si>
    <t>RevenueFromTrailerTaxModifiedAccrual</t>
  </si>
  <si>
    <t>RevenueFromAccomodationsTaxModifiedAccrual</t>
  </si>
  <si>
    <t>RevenueFromParkingOccupancyTaxModifiedAccrual</t>
  </si>
  <si>
    <t>RevenueFromMealsTaxModifiedAccrual</t>
  </si>
  <si>
    <t>RevenueFromIndustrialFacilitiesTaxModifiedAccrual</t>
  </si>
  <si>
    <t>RevenueFromIncomeTaxModifiedAccrual</t>
  </si>
  <si>
    <t>RevenueFromPropertyTaxModifiedAccrual</t>
  </si>
  <si>
    <t>RevenueFromCurrentPropertyTaxesExtraOrSpecialVotedModifiedAccrual</t>
  </si>
  <si>
    <t>RevenueFromCurrentPersonalPropertyTaxModifiedAccrual</t>
  </si>
  <si>
    <t>RevenueFromDelinquentPersonalPropertyTaxModifiedAccrual</t>
  </si>
  <si>
    <t>RevenueFromDelinquentRealPropertyTaxModifiedAccrual</t>
  </si>
  <si>
    <t>RevenueFromSalesTaxModifiedAccrual</t>
  </si>
  <si>
    <t>RevenueFromCityUtilityUsersTaxModifiedAccrual</t>
  </si>
  <si>
    <t>RevenueFromSalesAndUseTaxModifiedAccrual</t>
  </si>
  <si>
    <t>RevenueFromBusinessLicenseTaxModifiedAccrual</t>
  </si>
  <si>
    <t>RevenueFromPropertyTransferTaxModifiedAccrual</t>
  </si>
  <si>
    <t>RevenueFromDocumentsTransferTaxModifiedAccrual</t>
  </si>
  <si>
    <t>RevenueFromTransferStampsTaxModifiedAccrual</t>
  </si>
  <si>
    <t>RevenueFromVehiclesTaxModifiedAccrual</t>
  </si>
  <si>
    <t>RevenueFromMarijuanaTaxModifiedAccrual</t>
  </si>
  <si>
    <t>RevenueFromOtherTaxesModifiedAccrual</t>
  </si>
  <si>
    <t>RevenueFromTaxesModifiedAccrual</t>
  </si>
  <si>
    <t>AllowanceForChargebacksModifiedAccrual</t>
  </si>
  <si>
    <t>AllowanceForRefundsModifiedAccrual</t>
  </si>
  <si>
    <t>TaxRelatedRevenuesAbstract</t>
  </si>
  <si>
    <t>TaxCollectionFeesModifiedAccrual</t>
  </si>
  <si>
    <t>RevenueFromCommunityWideSpecialAssessmentsModifiedAccrual</t>
  </si>
  <si>
    <t>RedemptionsAndReconveyanceModifiedAccrual</t>
  </si>
  <si>
    <t>RevenueFromCountyExpenseOfSaleModifiedAccrual</t>
  </si>
  <si>
    <t>CommercialForestReserveModifiedAccrual</t>
  </si>
  <si>
    <t>SubMarginalLandActModifiedAccrual</t>
  </si>
  <si>
    <t>RevenueFromTaxRevertedPropertyModifiedAccrual</t>
  </si>
  <si>
    <t>PaymentInLieuOfTaxesModifiedAccrual</t>
  </si>
  <si>
    <t>PropertyTaxAdministrationFeesModifiedAccrual</t>
  </si>
  <si>
    <t>TaxRevenuesAndTaxRelatedRevenuesModifiedAccrual</t>
  </si>
  <si>
    <t>SpecialAssessmentsRevenuesAbstract</t>
  </si>
  <si>
    <t>RevenueFromInterestAndPenaltiesOnSpecialAssessmentsModifiedAccrual</t>
  </si>
  <si>
    <t>RevenueFromSpecialAssessmentsModifiedAccrual</t>
  </si>
  <si>
    <t>RevenueFromBusinessLicensesAndPermitsModifiedAccrual</t>
  </si>
  <si>
    <t>RevenueFromNonBusinessLicensesAndPermitsModifiedAccrual</t>
  </si>
  <si>
    <t>RevenueFromCableFranchiseFeesModifiedAccrual</t>
  </si>
  <si>
    <t>RevenueFromLicensesAndPermitsAndFranchiseFeesModifiedAccrual</t>
  </si>
  <si>
    <t>FederalAidGrantsAndContributionsGeneralGovernmentModifiedAccrual</t>
  </si>
  <si>
    <t>FederalAidGrantsAndContributionsPublicSafetyModifiedAccrual</t>
  </si>
  <si>
    <t>FederalAidGrantsAndContributionsSanitationModifiedAccrual</t>
  </si>
  <si>
    <t>FederalAidGrantsAndContributionsHealthAndHospitalModifiedAccrual</t>
  </si>
  <si>
    <t>FederalAidGrantsAndContributionsWelfareModifiedAccrual</t>
  </si>
  <si>
    <t>FederalAidGrantsAndContributionsCultureAndRecreationModifiedAccrual</t>
  </si>
  <si>
    <t>FederalAidGrantsAndContributionsCDBGModifiedAccrual</t>
  </si>
  <si>
    <t>FederalCapitalGrantsModifiedAccrual</t>
  </si>
  <si>
    <t>GrantsContributionsAndDonationsFromFederalGovernmentalEntitiesModifiedAccrual</t>
  </si>
  <si>
    <t>IntergovernmentalRevenueFromStatePublicSafetyModifiedAccrual</t>
  </si>
  <si>
    <t>IntergovernmentalRevenueFromStateDrunkDrivingCaseFlowAssistanceModifiedAccrual</t>
  </si>
  <si>
    <t>IntergovernmentalRevenueFromStateDrugCaseInformationManagementModifiedAccrual</t>
  </si>
  <si>
    <t>IntergovernmentalRevenueFromStateStreetsAndHighwaysModifiedAccrual</t>
  </si>
  <si>
    <t>IntergovernmentalRevenueFromStateCourtOfEquityModifiedAccrual</t>
  </si>
  <si>
    <t>IntergovernmentalRevenueFromStateSanitationModifiedAccrual</t>
  </si>
  <si>
    <t>IntergovernmentalRevenueFromStateHealthAndHospitalsModifiedAccrual</t>
  </si>
  <si>
    <t>IntergovernmentalRevenueFromStateWelfareModifiedAccrual</t>
  </si>
  <si>
    <t>IntergovernmentalRevenueFromStateCultureAndRecreationModifiedAccrual</t>
  </si>
  <si>
    <t>IntergovernmentalRevenueFromStateCrimeVictimsRightsModifiedAccrual</t>
  </si>
  <si>
    <t>IntergovernmentalRevenueFromStateIndigentDefenseModifiedAccrual</t>
  </si>
  <si>
    <t>IntergovernmentalRevenueFromStateStateRevenueSharingModifiedAccrual</t>
  </si>
  <si>
    <t>StateGrantsLocalCommunityStabilizationShareModifiedAccrual</t>
  </si>
  <si>
    <t>IntergovernmentalRevenueFromStateSurveyAndRemonumentationModifiedAccrual</t>
  </si>
  <si>
    <t>IntergovernmentalRevenueFromStateSpecialElectionReimbursementModifiedAccrual</t>
  </si>
  <si>
    <t>StateCapitalGrantsModifiedAccrual</t>
  </si>
  <si>
    <t>GrantsContributionsAndDonationsFromStateGovernmentalEntitiesModifiedAccrual</t>
  </si>
  <si>
    <t>ContributionsFromLocalUnitsModifiedAccrual</t>
  </si>
  <si>
    <t>CourtRelatedChargesModifiedAccrual</t>
  </si>
  <si>
    <t>FeesModifiedAccrual</t>
  </si>
  <si>
    <t>CourtFilingFeesModifiedAccrual</t>
  </si>
  <si>
    <t>JuryDemandFeesModifiedAccrual</t>
  </si>
  <si>
    <t>WritOfGarnishmentRestitutionAttachmentOrExecutionModifiedAccrual</t>
  </si>
  <si>
    <t>AttorneyFeeReimbursementModifiedAccrual</t>
  </si>
  <si>
    <t>GuardianAdLitemReimbursementModifiedAccrual</t>
  </si>
  <si>
    <t>ProbationOversightFeeModifiedAccrual</t>
  </si>
  <si>
    <t>EstateInventoryFeeModifiedAccrual</t>
  </si>
  <si>
    <t>FriendOfTheCourtStatutoryHandlingFeeModifiedAccrual</t>
  </si>
  <si>
    <t>FriendOfTheCourtServiceFeeModifiedAccrual</t>
  </si>
  <si>
    <t>MiscellaneousCourtCostsAndFeesModifiedAccrual</t>
  </si>
  <si>
    <t>ServicesRenderedModifiedAccrual</t>
  </si>
  <si>
    <t>BuildingInspectionFeesModifiedAccrual</t>
  </si>
  <si>
    <t>AmbulanceTransportFeesModifiedAccrual</t>
  </si>
  <si>
    <t>TitleSearchFeeModifiedAccrual</t>
  </si>
  <si>
    <t>PreForfeitureMailingNoticeCostModifiedAccrual</t>
  </si>
  <si>
    <t>SalesModifiedAccrual</t>
  </si>
  <si>
    <t>UseAndAdmissionFeesModifiedAccrual</t>
  </si>
  <si>
    <t>ParkingFeesModifiedAccrual</t>
  </si>
  <si>
    <t>ChargesForServicesAndSalesModifiedAccrual</t>
  </si>
  <si>
    <t>FinesForfeituresAndPenaltiesAbstract</t>
  </si>
  <si>
    <t>RevenueFromFinesAndForfeituresTrafficViolationsModifiedAccrual</t>
  </si>
  <si>
    <t>RevenueFromFinesAndForfeituresOrdinanceFinesAndCostsModifiedAccrual</t>
  </si>
  <si>
    <t>RevenueFromFinesAndForfeituresStatuteCostsModifiedAccrual</t>
  </si>
  <si>
    <t>RevenueFromFinesAndForfeituresBondForfeituresAndBondCostsModifiedAccrual</t>
  </si>
  <si>
    <t>RevenueFromFinesAndForfeituresAndPenaltiesModifiedAccrual</t>
  </si>
  <si>
    <t>InvestmentIncomeAndRentalsAbstract</t>
  </si>
  <si>
    <t>RevenuesFromDividendsModifiedAccrual</t>
  </si>
  <si>
    <t>RevenuesFromInterestModifiedAccrual</t>
  </si>
  <si>
    <t>RevenueFromInterestAndDividendsModifiedAccrual</t>
  </si>
  <si>
    <t>RevenueFromUseOfMoneyAndPropertyModifiedAccrual</t>
  </si>
  <si>
    <t>RevenueFromInterestAndRentsModifiedAccrual</t>
  </si>
  <si>
    <t>InvestmentGainsLossesModifiedAccrual</t>
  </si>
  <si>
    <t>LeaseInvestmentIncomeModifiedAccrual</t>
  </si>
  <si>
    <t>InvestmentIncomeAndRentalsModifiedAccrual</t>
  </si>
  <si>
    <t>RevenuesFromRoyaltiesModifiedAccrual</t>
  </si>
  <si>
    <t>RevenueFromRentsModifiedAccrual</t>
  </si>
  <si>
    <t>RevenueFromRentsAndRoyaltiesModifiedAccrual</t>
  </si>
  <si>
    <t>RevenuesFromJudicialAbstract</t>
  </si>
  <si>
    <t>RevenuesFromJudicialCircuitCourtModifiedAccrual</t>
  </si>
  <si>
    <t>RevenuesFromJudicialDistrictAndMunicipalCourtModifiedAccrual</t>
  </si>
  <si>
    <t>RevenuesFromJudicialFriendOfTheCourtModifiedAccrual</t>
  </si>
  <si>
    <t>RevenuesFromJudicialLawLibraryModifiedAccrual</t>
  </si>
  <si>
    <t>RevenuesFromJudicialProbateCourtModifiedAccrual</t>
  </si>
  <si>
    <t>RevenuesFromJudicialProbationModifiedAccrual</t>
  </si>
  <si>
    <t>RevenuesFromJudicialActivitiesModifiedAccrual</t>
  </si>
  <si>
    <t>RevenuesFromFinancialAndTaxAdministrationAbstract</t>
  </si>
  <si>
    <t>RevenuesFromFinancialAndTaxAdministrationClerkModifiedAccrual</t>
  </si>
  <si>
    <t>RevenuesFromFinancialAndTaxAdministrationInformationTechnologyModifiedAccrual</t>
  </si>
  <si>
    <t>RevenuesFromFinancialAndTaxAdministrationPropertyDescriptionModifiedAccrual</t>
  </si>
  <si>
    <t>RevenuesFromFinancialAndTaxAdministrationTreasurerModifiedAccrual</t>
  </si>
  <si>
    <t>RevenuesFromFinancialAndTaxAdministrationDelinquentTaxPropertySalesModifiedAccrual</t>
  </si>
  <si>
    <t>RevenuesFromFinancialAndTaxAdministrationModifiedAccrual</t>
  </si>
  <si>
    <t>RevenuesFromOtherGeneralGovernmentAbstract</t>
  </si>
  <si>
    <t>RevenuesFromOtherGeneralGovernmentRetirementBoardModifiedAccrual</t>
  </si>
  <si>
    <t>RevenuesFromOtherGeneralGovernmentBuildingAuthorityModifiedAccrual</t>
  </si>
  <si>
    <t>RevenuesFromOtherGeneralGovernmentModifiedAccrual</t>
  </si>
  <si>
    <t>RevenuesFromPublicWorksAbstract</t>
  </si>
  <si>
    <t>RevenuesFromDepartmentOfPublicWorksModifiedAccrual</t>
  </si>
  <si>
    <t>RevenuesFromPublicWorksWaterAndSewerSystemsModifiedAccrual</t>
  </si>
  <si>
    <t>RevenuesFromPublicWorksAirportServicesModifiedAccrual</t>
  </si>
  <si>
    <t>RevenuesFromPublicWorksTransportationServicesModifiedAccrual</t>
  </si>
  <si>
    <t>RevenuesFromPublicWorksServicesModifiedAccrual</t>
  </si>
  <si>
    <t>RevenuesFromHealthAndWelfareAbstract</t>
  </si>
  <si>
    <t>RevenuesFromHealthAndWelfareHealthDepartmentModifiedAccrual</t>
  </si>
  <si>
    <t>RevenuesFromHealthAndWelfareMosquitoControlModifiedAccrual</t>
  </si>
  <si>
    <t>RevenuesFromStateInstitutionsModifiedAccrual</t>
  </si>
  <si>
    <t>RevenuesForAmbulanceAndEmergencyModifiedAccrual</t>
  </si>
  <si>
    <t>RevenuesFromHealthAndWelfareChildCareFamilyDivisionOfCircuitCourtModifiedAccrual</t>
  </si>
  <si>
    <t>RevenuesFromHealthAndWelfareChildCareDepartmentOfHumanServicesModifiedAccrual</t>
  </si>
  <si>
    <t>RevenueFromHealthAndWelfareDepartmentOfHumanServicesModifiedAccrual</t>
  </si>
  <si>
    <t>RevenueFromHealthAndWelfareAgencyOnAgingModifiedAccrual</t>
  </si>
  <si>
    <t>RevenuesFromHealthAndWelfareModifiedAccrual</t>
  </si>
  <si>
    <t>RevenuesFromPublicSafetyAbstract</t>
  </si>
  <si>
    <t>RevenueFromPublicSafetyPoliceSheriffAndConstableModifiedAccrual</t>
  </si>
  <si>
    <t>RevenuesFromPublicSafetyFireDepartmentModifiedAccrual</t>
  </si>
  <si>
    <t>RevenuesFromPublicSafetyAnimalShelterDogWardenModifiedAccrual</t>
  </si>
  <si>
    <t>RevenuesFromPublicSafetyServicesModifiedAccrual</t>
  </si>
  <si>
    <t>RevenuesFromCommunityAndEconomicDevelopmentAbstract</t>
  </si>
  <si>
    <t>RevenuesFromCommunityEconomicDevelopmentAbstractDepartmentModifiedAccrual</t>
  </si>
  <si>
    <t>RevenuesFromCommunityAndEconomicDevelopmentServicesModifiedAccrual</t>
  </si>
  <si>
    <t>RevenuesFromRecreationAndCultureAbstract</t>
  </si>
  <si>
    <t>RevenuesFromRecreationAndCultureParksAndRecreationDepartmentModifiedAccrual</t>
  </si>
  <si>
    <t>RevenuesFromRecreationAndCultureLibraryModifiedAccrual</t>
  </si>
  <si>
    <t>RevenuesFromRecreationAndCultureModifiedAccrual</t>
  </si>
  <si>
    <t>OtherRevenuesAbstract</t>
  </si>
  <si>
    <t>GrantsContributionsAndDonationsFromOthersModifiedAccrual</t>
  </si>
  <si>
    <t>RevenueFromGrantsAndEntitlementsRestrictedForSpecificProgramsModifiedAccrual</t>
  </si>
  <si>
    <t>RevenueFromGrantsAndEntitlementsNotRestrictedForSpecificProgramsModifiedAccrual</t>
  </si>
  <si>
    <t>RevenueFromSharedRevenueModifiedAccrual</t>
  </si>
  <si>
    <t>PublicAndPrivateContributionsModifiedAccrual</t>
  </si>
  <si>
    <t>CashOverOrShortModifiedAccrual</t>
  </si>
  <si>
    <t>RefundsAndRebatesModifiedAccrual</t>
  </si>
  <si>
    <t>ReimbursementsModifiedAccrual</t>
  </si>
  <si>
    <t>ContributionsFromPrimaryGovernmentModifiedAccrual</t>
  </si>
  <si>
    <t>ContributionsToPermanentFundModifiedAccrual</t>
  </si>
  <si>
    <t>ChangesInFairValueOfInvestmentsModifiedAccrual</t>
  </si>
  <si>
    <t>RecoveryOfCostIncurredModifiedAccrual</t>
  </si>
  <si>
    <t>OtherRevenuesModifiedAccrual</t>
  </si>
  <si>
    <t>Expenditures for General Government [Abstract]</t>
  </si>
  <si>
    <t>Expenditures for General Government Services, Administration, Modified Accrual</t>
  </si>
  <si>
    <t>Expenditures for Legislative [Abstract]</t>
  </si>
  <si>
    <t>Expenditures for Governing Body, Modified Accrual</t>
  </si>
  <si>
    <t>Expenditures for Legislative Committee, Modified Accrual</t>
  </si>
  <si>
    <t>Expenditures for Legislative, Modified Accrual</t>
  </si>
  <si>
    <t>Expenditures for Chief Executive [Abstract]</t>
  </si>
  <si>
    <t>Expenditures for Chief Executive, Modified Accrual</t>
  </si>
  <si>
    <t>Expenditures for Chief Executive, Administrator, Manager, Superintendent, Controller, Modified Accrual</t>
  </si>
  <si>
    <t>Expenses for Chief Executive, Organization Unit</t>
  </si>
  <si>
    <t>Expenditures for Financial and Tax Administration [Abstract]</t>
  </si>
  <si>
    <t>Expenditures for Accounting Department, Modified Accrual</t>
  </si>
  <si>
    <t>Expenditures for Budget Department, Director, Modified Accrual</t>
  </si>
  <si>
    <t>Expenditures for Clerk, Modified Accrual</t>
  </si>
  <si>
    <t>Expenditures for Internal Audit, External Audit, Board of Auditors, Modified Accrual</t>
  </si>
  <si>
    <t>Expenditures for Information Technology, Modified Accrual</t>
  </si>
  <si>
    <t>Expenditures for Purchasing, Modified Accrual</t>
  </si>
  <si>
    <t>Expenditures for Property Description, Modified Accrual</t>
  </si>
  <si>
    <t>Expenditures for County Survey and Remonumentation, Modified Accrual</t>
  </si>
  <si>
    <t>Expenditures for Board of Review, Modified Accrual</t>
  </si>
  <si>
    <t>Expenditures for Treasurer, Modified Accrual</t>
  </si>
  <si>
    <t>Expenditures for Delinquent Tax Property Sales, Modified Accrual</t>
  </si>
  <si>
    <t>Expenditures for Equalization Department, Modified Accrual</t>
  </si>
  <si>
    <t>Expenditures for Financial and Tax Administration, Modified Accrual</t>
  </si>
  <si>
    <t>Expenditures for Other General Government [Abstract]</t>
  </si>
  <si>
    <t>Expenditures for Elections, Modified Accrual</t>
  </si>
  <si>
    <t>Expenditures for Building and Grounds, Modified Accrual</t>
  </si>
  <si>
    <t>Expenditures for Attorney, Corporation Counsel, Modified Accrual</t>
  </si>
  <si>
    <t>Expenditures for Civil Service, Merit System, Modified Accrual</t>
  </si>
  <si>
    <t>Expenditures for Human Resources Department, Modified Accrual</t>
  </si>
  <si>
    <t>Expenditures for Building Authority, Modified Accrual</t>
  </si>
  <si>
    <t>Expenditures for Retirement Board, Modified Accrual</t>
  </si>
  <si>
    <t>Expenditures for General Government Services, Other, Modified Accrual</t>
  </si>
  <si>
    <t>Expenditures for General Government Services, Modified Accrual</t>
  </si>
  <si>
    <t>Expenditures for Judicial [Abstract]</t>
  </si>
  <si>
    <t>Expenditures for Trial Court, Modified Accrual</t>
  </si>
  <si>
    <t>Expenditures for Circuit Court, Modified Accrual</t>
  </si>
  <si>
    <t>Expenditures for District And Municipal Court, Modified Accrual</t>
  </si>
  <si>
    <t>Expenditures for Friend of the Court, Modified Accrual</t>
  </si>
  <si>
    <t>Expenditures for Friend of the Court Cooperative Reimbursement Program, Modified Accrual</t>
  </si>
  <si>
    <t>Expenditures for Law Library, Modified Accrual</t>
  </si>
  <si>
    <t>Expenditures for Probate Court, Modified Accrual</t>
  </si>
  <si>
    <t>Expenditures for Probation, Modified Accrual</t>
  </si>
  <si>
    <t>Expenditures for Prosecuting Attorney, Modified Accrual</t>
  </si>
  <si>
    <t>Expenditures for Grand Jury, Modified Accrual</t>
  </si>
  <si>
    <t>Expenditures for Family Counseling Services, Modified Accrual</t>
  </si>
  <si>
    <t>Expenditures for Judicial Activities, Modified Accrual</t>
  </si>
  <si>
    <t>Expenditures for Public Safety [Abstract]</t>
  </si>
  <si>
    <t>Expenditures for Police, Sheriff and Constable, Modified Accrual</t>
  </si>
  <si>
    <t>Expenditures for Administration, Modified Accrual</t>
  </si>
  <si>
    <t>Expenditures for Crime Control and Investigation, Modified Accrual</t>
  </si>
  <si>
    <t>Expenditures for Traffic and Safety Program, Modified Accrual</t>
  </si>
  <si>
    <t>Expenditures for Training, Modified Accrual</t>
  </si>
  <si>
    <t>Expenditures for Communications, Dispatch, Modified Accrual</t>
  </si>
  <si>
    <t>Expenditures for Liquor Law Enforcement, Modified Accrual</t>
  </si>
  <si>
    <t>Expenditures for Marine Law Enforcement, Modified Accrual</t>
  </si>
  <si>
    <t>Expenditures for Snowmobile Law Enforcement, Modified Accrual</t>
  </si>
  <si>
    <t>Expenditures for Fire Department [Abstract]</t>
  </si>
  <si>
    <t>Expenditures for Fire Department Administration, Modified Accrual</t>
  </si>
  <si>
    <t>Expenditures for Fire Fighting, Modified Accrual</t>
  </si>
  <si>
    <t>Expenditures for Fire Prevention, Modified Accrual</t>
  </si>
  <si>
    <t>Expenditures for Fire Training, Modified Accrual</t>
  </si>
  <si>
    <t>Expenditures for Fire Department Communication, Modified Accrual</t>
  </si>
  <si>
    <t>Expenditures for Fire Department, Modified Accrual</t>
  </si>
  <si>
    <t>Expenditures for Combined Public Safety Department, Modified Accrual</t>
  </si>
  <si>
    <t>Expenditures for Corrections Jail, Modified Accrual</t>
  </si>
  <si>
    <t>Expenditures for Juvenile Correctional Institute, Modified Accrual</t>
  </si>
  <si>
    <t>Expenditures for Corrections, Training, Modified Accrual</t>
  </si>
  <si>
    <t>Expenditures for Parole, Modified Accrual</t>
  </si>
  <si>
    <t>Expenditures for Building Inspections, Modified Accrual</t>
  </si>
  <si>
    <t>Expenditures for Emergency Management, Homeland Security, Modified Accrual</t>
  </si>
  <si>
    <t>Expenditures for Water Safety Council, Modified Accrual</t>
  </si>
  <si>
    <t>Expenditures for Animal Shelter, Dog Warden, Modified Accrual</t>
  </si>
  <si>
    <t>Expenditures for Security of Persons and Property Services, Modified Accrual</t>
  </si>
  <si>
    <t>Expenditures for Public Safety Services, Modified Accrual</t>
  </si>
  <si>
    <t>Expenditures for Public Works [Abstract]</t>
  </si>
  <si>
    <t>Expenditures for Infrastructure, Modified Accrual</t>
  </si>
  <si>
    <t>Expenditures for Department of Public Works, Modified Accrual</t>
  </si>
  <si>
    <t>Expenditures for Drain Commissioner, Water Resource Commissioner, Modified Accrual</t>
  </si>
  <si>
    <t>Expenditures for Sidewalks, Modified Accrual</t>
  </si>
  <si>
    <t>Expenditures for Drains, Public Benefit, Modified Accrual</t>
  </si>
  <si>
    <t>Expenditures for Roads, Streets, Bridges, Modified Accrual</t>
  </si>
  <si>
    <t>Expenditures for Engineering and Engineering, Modified Accrual</t>
  </si>
  <si>
    <t>Expenditures for Street Lighting, Modified Accrual</t>
  </si>
  <si>
    <t>Expenditures for Road Commission, Street Department, Modified Accrual</t>
  </si>
  <si>
    <t>Expenditures for Sanitation Department, Modified Accrual</t>
  </si>
  <si>
    <t>Expenditures for Street Cleaning, Modified Accrual</t>
  </si>
  <si>
    <t>Expenditures for Sanitary Landfill, Modified Accrual</t>
  </si>
  <si>
    <t>Expenditures for Sewage Disposal, Modified Accrual</t>
  </si>
  <si>
    <t>Expenditures for Rubbish Collection, Disposal, Modified Accrual</t>
  </si>
  <si>
    <t>Expenditures for Water and Sewer Systems, Modified Accrual</t>
  </si>
  <si>
    <t>Expenditures for Cemetery, Modified Accrual</t>
  </si>
  <si>
    <t>Expenditures for Soil Conservation, Modified Accrual</t>
  </si>
  <si>
    <t>Expenditures for Watershed Council, Modified Accrual</t>
  </si>
  <si>
    <t>Expenditures for Lake Improvements, Modified Accrual</t>
  </si>
  <si>
    <t>Expenditures for Sanitary Sewer Services, Modified Accrual</t>
  </si>
  <si>
    <t>Expenditures for Storm Sewer Services, Modified Accrual</t>
  </si>
  <si>
    <t>Expenditures for Electricity and Power Services, Modified Accrual</t>
  </si>
  <si>
    <t>Expenditures for Airport Services, Modified Accrual</t>
  </si>
  <si>
    <t>Expenditures for Transportation Services, Modified Accrual</t>
  </si>
  <si>
    <t>Expenditures for Harbor, Marina, Modified Accrual</t>
  </si>
  <si>
    <t>Expenditures for Public Works Services, Modified Accrual</t>
  </si>
  <si>
    <t>Expenditures for Health and Welfare [Abstract]</t>
  </si>
  <si>
    <t>Expenditures for Health Department, Modified Accrual</t>
  </si>
  <si>
    <t>Expenditures for Contagious Diseases, Modified Accrual</t>
  </si>
  <si>
    <t>Expenditures for Health Board, Modified Accrual</t>
  </si>
  <si>
    <t>Expenditures for Health Clinics, Modified Accrual</t>
  </si>
  <si>
    <t>Expenditures for Mosquito Control, Modified Accrual</t>
  </si>
  <si>
    <t>Expenditures for Pollution Control, Modified Accrual</t>
  </si>
  <si>
    <t>Expenditures for Alcoholism and Substance Abuse, Modified Accrual</t>
  </si>
  <si>
    <t>Expenditures for Hospital, Modified Accrual</t>
  </si>
  <si>
    <t>Expenditures for Medical Examiner, Modified Accrual</t>
  </si>
  <si>
    <t>Expenditures for Mental Health, Modified Accrual</t>
  </si>
  <si>
    <t>Expenditures for State Institutions, Modified Accrual</t>
  </si>
  <si>
    <t>Expenditures for Emergency Services and Ambulance, Modified Accrual</t>
  </si>
  <si>
    <t>Expenditures for Child Care, Family Division of Circuit Court, Modified Accrual</t>
  </si>
  <si>
    <t>Expenditures for Child Care, Department of Human Services, Modified Accrual</t>
  </si>
  <si>
    <t>Expenditures for Department of Human Services, Modified Accrual</t>
  </si>
  <si>
    <t>Expenditures for Medical Care Facility, Modified Accrual</t>
  </si>
  <si>
    <t>Expenditures for Agency on Aging, Modified Accrual</t>
  </si>
  <si>
    <t>Expenditures for Veterans Burials, Modified Accrual</t>
  </si>
  <si>
    <t>Expenditures for Veterans Counselor, Modified Accrual</t>
  </si>
  <si>
    <t>Expenditures for Veterans Trust Board, Modified Accrual</t>
  </si>
  <si>
    <t>Expenditures for Veterans Relief, Modified Accrual</t>
  </si>
  <si>
    <t>Expenditures for Redevelopment And Housing, Modified Accrual</t>
  </si>
  <si>
    <t>Expenditures for Public Housing, Modified Accrual</t>
  </si>
  <si>
    <t>Expenditures for Community Action Program, Modified Accrual</t>
  </si>
  <si>
    <t>Expenditures for Community Development Block Grant, Modified Accrual</t>
  </si>
  <si>
    <t>Expenditures for Health and Welfare, Modified Accrual</t>
  </si>
  <si>
    <t>Expenditures for Public Health and Sanitation Services, Modified Accrual</t>
  </si>
  <si>
    <t>Expenditures for Community and Economic Development [Abstract]</t>
  </si>
  <si>
    <t>Expenditures for Planning, Modified Accrual</t>
  </si>
  <si>
    <t>Expenditures for Zoning Modified Accrual</t>
  </si>
  <si>
    <t>Expenditures for Cooperative Extension, Modified Accrual</t>
  </si>
  <si>
    <t>Expenditures for Register of Deeds, Modified Accrual</t>
  </si>
  <si>
    <t>Expenditures for Abstract Department, Modified Accrual</t>
  </si>
  <si>
    <t>Expenditures for Surveyor, Modified Accrual</t>
  </si>
  <si>
    <t>Expenditures for Economic Development, Modified Accrual</t>
  </si>
  <si>
    <t>Expenditures for Home Demolition, Modified Accrual</t>
  </si>
  <si>
    <t>Expenditures for Home Renovation, Modified Accrual</t>
  </si>
  <si>
    <t>Expenditures for Blight Removal, Modified Accrual</t>
  </si>
  <si>
    <t>Expenditures for Other Development Services, Modified Accrual</t>
  </si>
  <si>
    <t>Expenditures for Community Services, Modified Accrual</t>
  </si>
  <si>
    <t>Expenditures for Community And Economic Development Services, Modified Accrual</t>
  </si>
  <si>
    <t>Expenditures for Recreation and Culture [Abstract]</t>
  </si>
  <si>
    <t>Expenditures for Parks and Recreation Department, Modified Accrual</t>
  </si>
  <si>
    <t>Expenditures for Parks Administration, Modified Accrual</t>
  </si>
  <si>
    <t>Expenditures for Parks Facilities, Modified Accrual</t>
  </si>
  <si>
    <t>Expenditures for Parks Supervision, Modified Accrual</t>
  </si>
  <si>
    <t>Expenditures for Parks Policing, Modified Accrual</t>
  </si>
  <si>
    <t>Expenditures for Parks Lighting, Modified Accrual</t>
  </si>
  <si>
    <t>Expenditures for Parks Maintenance, Modified Accrual</t>
  </si>
  <si>
    <t>Expenditures for Library, Modified Accrual</t>
  </si>
  <si>
    <t>Expenditures for Library Board, Modified Accrual</t>
  </si>
  <si>
    <t>Expenditures for Historical Society, Commission or Program, Modified Accrual</t>
  </si>
  <si>
    <t>Expenditures for Museum, Modified Accrual</t>
  </si>
  <si>
    <t>Expenditures for Cultural Activities, Modified Accrual</t>
  </si>
  <si>
    <t>Expenditures for Auditorium, Civic Center, Modified Accrual</t>
  </si>
  <si>
    <t>Expenditures for Convention Center Services, Modified Accrual</t>
  </si>
  <si>
    <t>Expenditures for Conservation Services, Modified Accrual</t>
  </si>
  <si>
    <t>Expenditures for Conservation, Recreation, Parks and Cultural Services, Modified Accrual</t>
  </si>
  <si>
    <t>Expenditures for Recreation and Culture, Modified Accrual</t>
  </si>
  <si>
    <t>Expenditures for Other [Abstract]</t>
  </si>
  <si>
    <t>Cost of Issue of Bonds and Securities, Modified Accrual</t>
  </si>
  <si>
    <t>Expenditures for Public Schools Services, Modified Accrual</t>
  </si>
  <si>
    <t>Expenditures for Public Ways and Facilities Services, Modified Accrual</t>
  </si>
  <si>
    <t>Expenditures for Public Assistance Services, Modified Accrual</t>
  </si>
  <si>
    <t>Expenditures for Professional and Contractual Services, Modified Accrual</t>
  </si>
  <si>
    <t>Expenditures for Communications, Modified Accrual</t>
  </si>
  <si>
    <t>Expenditures for Community Promotion, Modified Accrual</t>
  </si>
  <si>
    <t>Expenditures for Repairs, Modified Accrual</t>
  </si>
  <si>
    <t>Expenditures for Refunds and Rebates, Modified Accrual</t>
  </si>
  <si>
    <t>Expenditures for Facilities Maintenance, Modified Accrual</t>
  </si>
  <si>
    <t>Expenditures for Project Costs, Modified Accrual</t>
  </si>
  <si>
    <t>Expenditures for Utilities, Modified Accrual</t>
  </si>
  <si>
    <t>Expenditures for Printing and Publishing, Modified Accrual</t>
  </si>
  <si>
    <t>Expenditures for Rentals, Modified Accrual</t>
  </si>
  <si>
    <t>Expenditures for Other Welfare Services, Modified Accrual</t>
  </si>
  <si>
    <t>Expenditures for Retirement Benefits to Retirees, Modified Accrual</t>
  </si>
  <si>
    <t>Expenditures for State Trunkline Overhead, Modified Accrual</t>
  </si>
  <si>
    <t>Expenditures for Contributions to Other Governments, Modified Accrual</t>
  </si>
  <si>
    <t>Expenditures for Health Services, Modified Accrual</t>
  </si>
  <si>
    <t>Expenditures for Hospitalization, Modified Accrual</t>
  </si>
  <si>
    <t>Expenditures for Education Services, Modified Accrual</t>
  </si>
  <si>
    <t>Expenditures for Garage Services, Modified Accrual</t>
  </si>
  <si>
    <t>Expenditures for Jail Stores Commissary Services, Modified Accrual</t>
  </si>
  <si>
    <t>Expenditures for Contingency Services, Modified Accrual</t>
  </si>
  <si>
    <t>Expenditures for Inter Governmental Activities, Modified Accrual</t>
  </si>
  <si>
    <t>Expenditures for Capital Outlay, Modified Accrual</t>
  </si>
  <si>
    <t>Debt Service, Principal, Modified Accrual</t>
  </si>
  <si>
    <t>Debt Service, Interest and Other Charges, Modified Accrual</t>
  </si>
  <si>
    <t>Debt Service, Modified Accrual</t>
  </si>
  <si>
    <t>Depreciation Expense, Modified Accrual</t>
  </si>
  <si>
    <t>Depreciation, Depletion and Amortization Expense, Modified Accrual</t>
  </si>
  <si>
    <t>Other Expenditures, Modified Accrual</t>
  </si>
  <si>
    <t>ExpendituresForGeneralGovernmentAbstract</t>
  </si>
  <si>
    <t>ExpendituresForGeneralGovernmentServicesAdministrationModifiedAccrual</t>
  </si>
  <si>
    <t>ExpendituresForLegislativeAbstract</t>
  </si>
  <si>
    <t>ExpendituresForLegislativeGoverningBodyModifiedAccrual</t>
  </si>
  <si>
    <t>ExpendituresForLegislativeCommitteeModifiedAccrual</t>
  </si>
  <si>
    <t>ExpendituresForGeneralGovernmentServicesLegislativeAndExecutiveModifiedAccrual</t>
  </si>
  <si>
    <t>ExpendituresForChiefExecutiveAbstract</t>
  </si>
  <si>
    <t>ExpendituresForGeneralGovernmentServicesChiefExecutiveModifiedAccrual</t>
  </si>
  <si>
    <t>ExpendituresForChiefExecutiveAdministratorManagerSuperintendentControllerModifiedAccrual</t>
  </si>
  <si>
    <t>ExpensesForChiefExecutiveOrganizationUnit</t>
  </si>
  <si>
    <t>ExpendituresForFinancialAndTaxAdministrationAbstract</t>
  </si>
  <si>
    <t>ExpendituresForFinancialAndTaxAdministrationAccountingDepartmentModifiedAccrual</t>
  </si>
  <si>
    <t>ExpendituresForFinancialAndTaxAdministrationBudgetDepartmentDirectorModifiedAccrual</t>
  </si>
  <si>
    <t>ExpendituresForClerkModifiedAccrual</t>
  </si>
  <si>
    <t>ExpendituresForFinancialAndTaxAdministrationInternalAuditExternalAuditBoardOfAuditorsModifiedAccrual</t>
  </si>
  <si>
    <t>ExpendituresForFinancialAndTaxAdministrationInformationTechnologyModifiedAccrual</t>
  </si>
  <si>
    <t>ExpendituresForFinancialAndTaxAdministrationPurchasingModifiedAccrual</t>
  </si>
  <si>
    <t>ExpendituresForFinancialAndTaxAdministrationPropertyDescriptionModifiedAccrual</t>
  </si>
  <si>
    <t>ExpendituresForFinancialAndTaxAdministrationCountySurveyAndRemonumentationModifiedAccrual</t>
  </si>
  <si>
    <t>ExpendituresForFinancialAndTaxAdministrationBoardOfReviewModifiedAccrual</t>
  </si>
  <si>
    <t>ExpendituresForGeneralGovernmentServicesTreasurerModifiedAccrual</t>
  </si>
  <si>
    <t>ExpendituresForFinancialAndTaxAdministrationDelinquentTaxPropertySalesModifiedAccrual</t>
  </si>
  <si>
    <t>ExpendituresForGeneralGovernmentServicesAssessingEqualizationModifiedAccrual</t>
  </si>
  <si>
    <t>ExpendituresForGeneralGovernmentServicesFinanceAndTaxAdministrationModifiedAccrual</t>
  </si>
  <si>
    <t>ExpendituresForOtherGeneralGovernmentAbstract</t>
  </si>
  <si>
    <t>ExpendituresForOtherGeneralGovernmentElectionsModifiedAccrual</t>
  </si>
  <si>
    <t>ExpendituresForOtherGeneralGovernmentBuildingAndGroundsModifiedAccrual</t>
  </si>
  <si>
    <t>ExpendituresForOtherGeneralGovernmentAttorneyCorporationCounselModifiedAccrual</t>
  </si>
  <si>
    <t>ExpendituresForOtherGeneralGovernmentCivilServiceMeritSystemModifiedAccrual</t>
  </si>
  <si>
    <t>ExpendituresForOtherGeneralGovernmentHumanResourcesDepartmentModifiedAccrual</t>
  </si>
  <si>
    <t>ExpendituresForOtherGeneralGovernmentBuildingAuthorityModifiedAccrual</t>
  </si>
  <si>
    <t>ExpendituresForOtherGeneralGovernmentRetirementBoardModifiedAccrual</t>
  </si>
  <si>
    <t>ExpendituresForGeneralGovernmentServicesOthersModifiedAccrual</t>
  </si>
  <si>
    <t>ExpendituresForGeneralGovernmentServicesModifiedAccrual</t>
  </si>
  <si>
    <t>ExpendituresForJudicialAbstract</t>
  </si>
  <si>
    <t>ExpendituresForJudicialTrialCourtModifiedAccrual</t>
  </si>
  <si>
    <t>ExpendituresForJudicialCircuitCourtModifiedAccrual</t>
  </si>
  <si>
    <t>ExpendituresForJudicialDistrictAndMunicipalCourtModifiedAccrual</t>
  </si>
  <si>
    <t>ExpendituresForJudicialFriendOfTheCourtModifiedAccrual</t>
  </si>
  <si>
    <t>ExpendituresForJudicialFriendOfTheCourtCooperativeReimbursementProgramModifiedAccrual</t>
  </si>
  <si>
    <t>ExpendituresForJudicialLawLibraryModifiedAccrual</t>
  </si>
  <si>
    <t>ExpendituresForJudicialProbateCourtModifiedAccrual</t>
  </si>
  <si>
    <t>ExpendituresForJudicialProbationModifiedAccrual</t>
  </si>
  <si>
    <t>ExpendituresForJudicialProsecutingAttorneyModifiedAccrual</t>
  </si>
  <si>
    <t>ExpendituresForJudicialGrandJuryModifiedAccrual</t>
  </si>
  <si>
    <t>ExpendituresForJudicialFamilyCounselingServicesModifiedAccrual</t>
  </si>
  <si>
    <t>ExpendituresForJudicialActivitiesModifiedAccrual</t>
  </si>
  <si>
    <t>ExpendituresForPublicSafetyAbstract</t>
  </si>
  <si>
    <t>ExpendituresForPublicSafetyPoliceSheriffAndConstableModifiedAccrual</t>
  </si>
  <si>
    <t>ExpendituresForPublicSafetyAdministrationModifiedAccrual</t>
  </si>
  <si>
    <t>ExpendituresForCrimeControlAndInvestigationModifiedAccrual</t>
  </si>
  <si>
    <t>ExpendituresForTrafficAndSafetyProgramModifiedAccrual</t>
  </si>
  <si>
    <t>ExpendituresForTrainingModifiedAccrual</t>
  </si>
  <si>
    <t>ExpendituresForCommunicationsDispatchModifiedAccrual</t>
  </si>
  <si>
    <t>ExpendituresForLiquorLawEnforcementModifiedAccrual</t>
  </si>
  <si>
    <t>ExpendituresForMarineLawEnforcementModifiedAccrual</t>
  </si>
  <si>
    <t>ExpendituresForSnowmobileLawEnforcementModifiedAccrual</t>
  </si>
  <si>
    <t>ExpendituresForFireDepartmentAbstract</t>
  </si>
  <si>
    <t>ExpendituresForPublicSafetyFireDepartmentAdministrationModifiedAccrual</t>
  </si>
  <si>
    <t>ExpendituresForPublicSafetyFireFightingModifiedAccrual</t>
  </si>
  <si>
    <t>ExpendituresForPublicSafetyFirePreventionModifiedAccrual</t>
  </si>
  <si>
    <t>ExpendituresForPublicSafetyFireTrainingModifiedAccrual</t>
  </si>
  <si>
    <t>ExpendituresForPublicSafetyFireDepartmentCommunicationModifiedAccrual</t>
  </si>
  <si>
    <t>ExpendituresForPublicSafetyFireDepartmentModifiedAccrual</t>
  </si>
  <si>
    <t>ExpendituresForPublicSafetyCombinedPublicSafetyDepartmentModifiedAccrual</t>
  </si>
  <si>
    <t>ExpendituresForPublicSafetyCorrectionsJailModifiedAccrual</t>
  </si>
  <si>
    <t>ExpendituresForPublicSafetyJuvenileCorrectionalInstituteModifiedAccrual</t>
  </si>
  <si>
    <t>ExpendituresForCorrectionsTrainingModifiedAccrual</t>
  </si>
  <si>
    <t>ExpendituresForPublicSafetyParoleModifiedAccrual</t>
  </si>
  <si>
    <t>ExpendituresForPublicSafetyBuildingInspectionsActivitiesModifiedAccrual</t>
  </si>
  <si>
    <t>ExpendituresForPublicSafetyEmergencyManagementHomelandSecurityModifiedAccrual</t>
  </si>
  <si>
    <t>ExpendituresForPublicSafetyWaterSafetyCouncilModifiedAccrual</t>
  </si>
  <si>
    <t>ExpendituresForPublicSafetyAnimalShelterDogWardenModifiedAccrual</t>
  </si>
  <si>
    <t>ExpendituresForSecurityOfPersonsAndPropertyServicesModifiedAccrual</t>
  </si>
  <si>
    <t>ExpendituresForPublicSafetyServicesModifiedAccrual</t>
  </si>
  <si>
    <t>ExpendituresForPublicWorksAbstract</t>
  </si>
  <si>
    <t>ExpendituresForPublicWorksInfrastructureModifiedAccrual</t>
  </si>
  <si>
    <t>ExpendituresForPublicWorksDepartmentOfPublicWorksModifiedAccrual</t>
  </si>
  <si>
    <t>ExpendituresForPublicWorksDrainCommissionerWaterResourceCommissionerModifiedAccrual</t>
  </si>
  <si>
    <t>ExpendituresForPublicWorksSidewalksModifiedAccrual</t>
  </si>
  <si>
    <t>ExpendituresForPublicWorksDrainsPublicBenefitModifiedAccrual</t>
  </si>
  <si>
    <t>ExpendituresForPublicWorksRoadsStreetsBridgesModifiedAccrual</t>
  </si>
  <si>
    <t>ExpendituresForPublicWorksEngineeringModifiedAccrual</t>
  </si>
  <si>
    <t>ExpendituresForPublicWorksStreetLightingModifiedAccrual</t>
  </si>
  <si>
    <t>ExpendituresForPublicWorksRoadCommissionStreetDepartmentModifiedAccrual</t>
  </si>
  <si>
    <t>ExpendituresForPublicWorksSanitationDepartmentModifiedAccrual</t>
  </si>
  <si>
    <t>ExpendituresForPublicWorksStreetCleaningModifiedAccrual</t>
  </si>
  <si>
    <t>ExpendituresForPublicWorksSanitaryLandfillModifiedAccrual</t>
  </si>
  <si>
    <t>ExpendituresForPublicWorksSewageDisposalModifiedAccrual</t>
  </si>
  <si>
    <t>ExpendituresForPublicWorksRubbishCollectionDisposalModifiedAccrual</t>
  </si>
  <si>
    <t>ExpendituresForPublicWorksWaterAndSewerSystemsModifiedAccrual</t>
  </si>
  <si>
    <t>ExpendituresForPublicWorksCemeteryModifiedAccrual</t>
  </si>
  <si>
    <t>ExpendituresForPublicWorksSoilConservationModifiedAccrual</t>
  </si>
  <si>
    <t>ExpendituresForPublicWorksWatershedCouncilModifiedAccrual</t>
  </si>
  <si>
    <t>ExpendituresForPublicWorksLakeImprovementsModifiedAccrual</t>
  </si>
  <si>
    <t>ExpendituresForSanitarySewerServicesModifiedAccrual</t>
  </si>
  <si>
    <t>ExpendituresForStormSewerServicesModifiedAccrual</t>
  </si>
  <si>
    <t>ExpendituresForElectricityAndPowerServicesModifiedAccrual</t>
  </si>
  <si>
    <t>ExpendituresForAirportServicesModifiedAccrual</t>
  </si>
  <si>
    <t>ExpendituresForTransportationServicesModifiedAccrual</t>
  </si>
  <si>
    <t>ExpendituresForHarborMarinaModifiedAccrual</t>
  </si>
  <si>
    <t>ExpendituresForPublicWorksServicesModifiedAccrual</t>
  </si>
  <si>
    <t>ExpendituresForHealthAndWelfareAbstract</t>
  </si>
  <si>
    <t>ExpendituresForHealthAndWelfareHealthDepartmentModifiedAccrual</t>
  </si>
  <si>
    <t>ExpendituresForHealthAndWelfareContagiousDiseasesModifiedAccrual</t>
  </si>
  <si>
    <t>ExpendituresForHealthAndWelfareHealthBoardModifiedAccrual</t>
  </si>
  <si>
    <t>ExpendituresForHealthAndWelfareHealthClinicsModifiedAccrual</t>
  </si>
  <si>
    <t>ExpendituresForHealthAndWelfareMosquitoControlModifiedAccrual</t>
  </si>
  <si>
    <t>ExpendituresForHealthAndWelfarePollutionControlModifiedAccrual</t>
  </si>
  <si>
    <t>ExpendituresForHealthAndWelfareAlcoholismAndSubstanceAbuseModifiedAccrual</t>
  </si>
  <si>
    <t>ExpendituresForHealthAndWelfareHospitalModifiedAccrual</t>
  </si>
  <si>
    <t>ExpendituresForHealthAndWelfareMedicalExaminerModifiedAccrual</t>
  </si>
  <si>
    <t>ExpendituresForHealthAndWelfareMentalHealthModifiedAccrual</t>
  </si>
  <si>
    <t>ExpendituresForHealthAndWelfareStateInstitutionsModifiedAccrual</t>
  </si>
  <si>
    <t>ExpendituresForHealthAndWelfareEmergencyServicesModifiedAccrual</t>
  </si>
  <si>
    <t>ExpendituresForHealthAndWelfareChildCareModifiedAccrual</t>
  </si>
  <si>
    <t>ExpendituresForHealthAndWelfareChildCareDepartmentOfHumanServicesModifiedAccrual</t>
  </si>
  <si>
    <t>ExpendituresForHealthAndWelfareHumanServicesMedicalCareModifiedAccrual</t>
  </si>
  <si>
    <t>ExpendituresForHealthAndWelfareMedicalCareFacilityModifiedAccrual</t>
  </si>
  <si>
    <t>ExpendituresForHealthAndWelfareAreaAgencyOnAgingModifiedAccrual</t>
  </si>
  <si>
    <t>ExpendituresForHealthAndWelfareVeteransBurialsModifiedAccrual</t>
  </si>
  <si>
    <t>ExpendituresForHealthAndWelfareVeteransCounselorModifiedAccrual</t>
  </si>
  <si>
    <t>ExpendituresForHealthAndWelfareVeteransTrustBoardModifiedAccrual</t>
  </si>
  <si>
    <t>ExpendituresForHealthAndWelfareVeteransReliefModifiedAccrual</t>
  </si>
  <si>
    <t>ExpendituresForHealthAndWelfareRedevelopmentAndHousingModifiedAccrual</t>
  </si>
  <si>
    <t>ExpendituresForHealthAndWelfarePublicHousingModifiedAccrual</t>
  </si>
  <si>
    <t>ExpendituresForHealthAndWelfareCommunityActionProgramModifiedAccrual</t>
  </si>
  <si>
    <t>ExpendituresForHealthAndWelfareCommunityDevelopmentBlockGrantModifiedAccrual</t>
  </si>
  <si>
    <t>ExpendituresForHealthAndWelfareModifiedAccrual</t>
  </si>
  <si>
    <t>ExpendituresForPublicHealthAndSanitationServicesModifiedAccrual</t>
  </si>
  <si>
    <t>ExpendituresForCommunityAndEconomicDevelopmentAbstract</t>
  </si>
  <si>
    <t>ExpendituresForCommunityEconomicDevelopmentPlanningModifiedAccrual</t>
  </si>
  <si>
    <t>ExpendituresForCommunityEconomicDevelopmentZoningModifiedAccrual</t>
  </si>
  <si>
    <t>ExpendituresForCommunityEconomicDevelopmentCooperativeExtensionModifiedAccrual</t>
  </si>
  <si>
    <t>ExpendituresForCommunityEconomicDevelopmentRegisterOfDeedsModifiedAccrual</t>
  </si>
  <si>
    <t>ExpendituresForCommunityEconomicDevelopmentAbstractDepartmentModifiedAccrual</t>
  </si>
  <si>
    <t>ExpendituresForCommunityEconomicDevelopmentSurveyorModifiedAccrual</t>
  </si>
  <si>
    <t>ExpendituresForEconomicDevelopmentServicesModifiedAccrual</t>
  </si>
  <si>
    <t>ExpendituresForCommunityEconomicDevelopmentHomeDemolitionModifiedAccrual</t>
  </si>
  <si>
    <t>ExpendituresForCommunityEconomicDevelopmentHomeRenovationModifiedAccrual</t>
  </si>
  <si>
    <t>ExpendituresForCommunityEconomicDevelopmentBlightRemovalModifiedAccrual</t>
  </si>
  <si>
    <t>ExpendituresForOtherDevelopmentServicesModifiedAccrual</t>
  </si>
  <si>
    <t>ExpendituresForCommunityServicesModifiedAccrual</t>
  </si>
  <si>
    <t>ExpendituresForCommunityAndEconomicDevelopmentServicesModifiedAccrual</t>
  </si>
  <si>
    <t>ExpendituresForRecreationAndCultureAbstract</t>
  </si>
  <si>
    <t>ExpendituresForRecreationAndCultureParksAndRecreationModifiedAccrual</t>
  </si>
  <si>
    <t>ExpendituresForRecreationAndCultureParksAdministrationModifiedAccrual</t>
  </si>
  <si>
    <t>ExpendituresForRecreationAndCultureParksFacilitiesModifiedAccrual</t>
  </si>
  <si>
    <t>ExpendituresForRecreationAndCultureParksSupervisionModifiedAccrual</t>
  </si>
  <si>
    <t>ExpendituresForRecreationAndCultureParksPolicingModifiedAccrual</t>
  </si>
  <si>
    <t>ExpendituresForRecreationAndCultureParksLightingModifiedAccrual</t>
  </si>
  <si>
    <t>ExpendituresForRecreationAndCultureParksMaintenanceModifiedAccrual</t>
  </si>
  <si>
    <t>ExpendituresForLibraryServicesModifiedAccrual</t>
  </si>
  <si>
    <t>ExpendituresForRecreationAndCultureLibraryBoardModifiedAccrual</t>
  </si>
  <si>
    <t>ExpendituresForRecreationAndCultureHistoricalSocietyCommissionOrProgramModifiedAccrual</t>
  </si>
  <si>
    <t>ExpendituresForRecreationAndCultureMuseumModifiedAccrual</t>
  </si>
  <si>
    <t>ExpendituresForRecreationAndCultureCulturalActivitiesModifiedAccrual</t>
  </si>
  <si>
    <t>ExpendituresForRecreationAndCultureAuditoriumCivicCenterModifiedAccrual</t>
  </si>
  <si>
    <t>ExpendituresForConventionCenterServicesModifiedAccrual</t>
  </si>
  <si>
    <t>ExpendituresForConservationServicesModifiedAccrual</t>
  </si>
  <si>
    <t>ExpendituresForConservationRecreationParksAndCulturalServicesModifiedAccrual</t>
  </si>
  <si>
    <t>ExpendituresForRecreationAndCultureModifiedAccrual</t>
  </si>
  <si>
    <t>ExpendituresForOtherAbstract</t>
  </si>
  <si>
    <t>CostOfIssueOfBondsAndSecuritiesModifiedAccrual</t>
  </si>
  <si>
    <t>ExpendituresForPublicSchoolsServicesModifiedAccrual</t>
  </si>
  <si>
    <t>ExpendituresForPublicWaysAndFacilitiesServicesModifiedAccrual</t>
  </si>
  <si>
    <t>ExpendituresForPublicAssistanceServicesModifiedAccrual</t>
  </si>
  <si>
    <t>ExpendituresForProfessionalAndContractualServicesModifiedAccrual</t>
  </si>
  <si>
    <t>ExpendituresForCommunicationsModifiedAccrual</t>
  </si>
  <si>
    <t>ExpendituresForCommunityPromotionModifiedAccrual</t>
  </si>
  <si>
    <t>ExpendituresForRepairsModifiedAccrual</t>
  </si>
  <si>
    <t>ExpendituresForRefundsAndRebatesModifiedAccrual</t>
  </si>
  <si>
    <t>ExpendituresForFacilitiesMaintenanceModifiedAccrual</t>
  </si>
  <si>
    <t>ExpendituresForProjectCostsModifiedAccrual</t>
  </si>
  <si>
    <t>ExpendituresForUtilitiesModifiedAccrual</t>
  </si>
  <si>
    <t>ExpendituresForPrintingAndPublishingModifiedAccrual</t>
  </si>
  <si>
    <t>ExpendituresForRentalsModifiedAccrual</t>
  </si>
  <si>
    <t>ExpendituresForOtherWelfareServicesModifiedAccrual</t>
  </si>
  <si>
    <t>ExpendituresForRetirementBenefitsToRetireesModifiedAccrual</t>
  </si>
  <si>
    <t>ExpendituresForStateTrunklineOverheadModifiedAccrual</t>
  </si>
  <si>
    <t>ExpendituresForContributionsToOtherGovernmentsModifiedAccrual</t>
  </si>
  <si>
    <t>ExpendituresForHealthServicesModifiedAccrual</t>
  </si>
  <si>
    <t>ExpendituresForHospitalizationModifiedAccrual</t>
  </si>
  <si>
    <t>ExpendituresForEducationServicesModifiedAccrual</t>
  </si>
  <si>
    <t>ExpendituresForGarageServicesModifiedAccrual</t>
  </si>
  <si>
    <t>ExpendituresForJailStoresCommissaryServicesModifiedAccrual</t>
  </si>
  <si>
    <t>ExpendituresForContingencyServicesModifiedAccrual</t>
  </si>
  <si>
    <t>ExpendituresForInterGovernmentalActivitiesModifiedAccrual</t>
  </si>
  <si>
    <t>ExpendituresForCapitalOutlayModifiedAccrual</t>
  </si>
  <si>
    <t>DebtServicePrincipalRepaymentModifiedAccrual</t>
  </si>
  <si>
    <t>DebtServiceInterestAndFiscalChargesModifiedAccrual</t>
  </si>
  <si>
    <t>DebtServiceModifiedAccrual</t>
  </si>
  <si>
    <t>DepreciationExpenseModifiedAccrual</t>
  </si>
  <si>
    <t>DepreciationDepletionAndAmortizationExpenseModifiedAccrual</t>
  </si>
  <si>
    <t>OtherExpendituresModifiedAccrual</t>
  </si>
  <si>
    <t>Revenues [Abstract]</t>
  </si>
  <si>
    <t>RevenuesAbstract</t>
  </si>
  <si>
    <t>Expenditures [Abstract]</t>
  </si>
  <si>
    <t>ExpendituresAbstract</t>
  </si>
  <si>
    <t>OtherFinancingSourcesUsesAbstract</t>
  </si>
  <si>
    <t>ProceedsFromBondAndNoteIssuanceModifiedAccrual</t>
  </si>
  <si>
    <t>PremiumOnIssuanceOfLongTermDebtModifiedAccrual</t>
  </si>
  <si>
    <t>BondOrInsuranceRecoveriesModifiedAccrual</t>
  </si>
  <si>
    <t>PaymentsToRefundedBondEscrowAgentModifiedAccrual</t>
  </si>
  <si>
    <t>DiscountsOnBondsOrNotesModifiedAccrual</t>
  </si>
  <si>
    <t>SaleOfCapitalAssetsModifiedAccrual</t>
  </si>
  <si>
    <t>TransfersOutModifiedAccrual</t>
  </si>
  <si>
    <t>TransfersInModifiedAccrual</t>
  </si>
  <si>
    <t>OtherFinancingSourcesLeaseFinancingModifiedAccrual</t>
  </si>
  <si>
    <t>AdditionalOtherFinancingSourcesUses</t>
  </si>
  <si>
    <t>OtherFinancingSourcesUses</t>
  </si>
  <si>
    <t>Other Financing Sources (Uses) [Abstract]</t>
  </si>
  <si>
    <t>Proceeds from Bond and Note Issuance, Modified Accrual</t>
  </si>
  <si>
    <t>Premium on Issuance of Long Term Debt, Modified Accrual</t>
  </si>
  <si>
    <t>Bond or Insurance Recoveries, Modified Accrual</t>
  </si>
  <si>
    <t>Payments to Refunded Bond Escrow Agent, Modified Accrual</t>
  </si>
  <si>
    <t>Discounts on Bonds or Notes, Modified Accrual</t>
  </si>
  <si>
    <t>Sale of Capital Assets, Modified Accrual</t>
  </si>
  <si>
    <t>Transfers Out, Modified Accrual</t>
  </si>
  <si>
    <t>Transfers In, Modified Accrual</t>
  </si>
  <si>
    <t>Other Financing Sources, Lease Financing, Modified Accrual</t>
  </si>
  <si>
    <t>Additional Other Financing Sources (Uses)</t>
  </si>
  <si>
    <t>Other Financing Sources (Uses)</t>
  </si>
  <si>
    <t>Deposits Held for Others</t>
  </si>
  <si>
    <t>Label (with spaces)</t>
  </si>
  <si>
    <t>Label (without Spaces)</t>
  </si>
  <si>
    <t>Custom Assigned Fund Balance</t>
  </si>
  <si>
    <t xml:space="preserve">Custom Committed Fund Balance </t>
  </si>
  <si>
    <t>Custom Restricted Fund Balance</t>
  </si>
  <si>
    <t>This template is designed to help you prepare your financial statements for submission and convert them into XBRL format.</t>
  </si>
  <si>
    <t>Steps</t>
  </si>
  <si>
    <t>1. Enter Financial Statements</t>
  </si>
  <si>
    <t xml:space="preserve">   - Fill in the financial data in the corresponding cells. Ensure all required fields are completed.</t>
  </si>
  <si>
    <t>2. Verify Data</t>
  </si>
  <si>
    <t xml:space="preserve">   - Double-check all entries for accuracy.</t>
  </si>
  <si>
    <t xml:space="preserve">   - Ensure that all calculations and formulas are correct.</t>
  </si>
  <si>
    <t>3. Save the File</t>
  </si>
  <si>
    <t xml:space="preserve">   - Once all data is entered and verified, save the Excel file with an appropriate name indicating its contents and date.</t>
  </si>
  <si>
    <t>4. Upload for XBRL Conversion</t>
  </si>
  <si>
    <t xml:space="preserve">   - Navigate to the XBRL conversion tool provided by your organization.</t>
  </si>
  <si>
    <t xml:space="preserve">   - Upload the saved Excel file to the converter.</t>
  </si>
  <si>
    <t xml:space="preserve">   - Follow the instructions provided by the conversion tool to complete the process.</t>
  </si>
  <si>
    <t>5. Review XBRL Output</t>
  </si>
  <si>
    <t xml:space="preserve">   - After conversion, review the XBRL output to ensure it accurately reflects the entered financial statements.</t>
  </si>
  <si>
    <t xml:space="preserve">   - Make any necessary adjustments in the original Excel file and repeat the upload process if needed.</t>
  </si>
  <si>
    <t>READ ME:</t>
  </si>
  <si>
    <t xml:space="preserve">   - Open the relevant sheets in this Excel file (e.g.,Net Position, PropFunds, Statement of Activities).</t>
  </si>
  <si>
    <t>Note:</t>
  </si>
  <si>
    <t xml:space="preserve">  -Select "Choose file(s))" on the Inline XBRL Conversion Tool Website. You will select the excel sheet, and can also upload 0-5 word documents which may include content such as auditors letters, notes, or other text. Once you have selected files, you can adjust their ordering. Then, simply select "combine and convert files". Please be patient, the conversion may take up to one minute or possibly more, depending on the number of files being uploaded.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</si>
</sst>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34">
    <font>
      <sz val="10"/>
      <name val="Arial"/>
      <charset val="134"/>
    </font>
    <font>
      <sz val="11"/>
      <name val="Calibri"/>
      <family val="2"/>
      <scheme val="minor"/>
    </font>
    <font>
      <sz val="10"/>
      <name val="Calibri"/>
      <family val="2"/>
      <scheme val="minor"/>
    </font>
    <font>
      <sz val="12"/>
      <name val="Calibri"/>
      <family val="2"/>
      <scheme val="minor"/>
    </font>
    <font>
      <sz val="11"/>
      <name val="Arial"/>
      <family val="2"/>
    </font>
    <font>
      <sz val="12"/>
      <name val="Times New Roman"/>
      <family val="1"/>
    </font>
    <font>
      <sz val="10"/>
      <name val="Arial"/>
      <family val="2"/>
    </font>
    <font>
      <b/>
      <sz val="11"/>
      <color theme="1"/>
      <name val="Calibri"/>
      <family val="2"/>
      <scheme val="minor"/>
    </font>
    <font>
      <sz val="10"/>
      <color rgb="FF0C0D0E"/>
      <name val="Var(--ff-mono)"/>
    </font>
    <font>
      <b/>
      <sz val="10"/>
      <name val="Arial"/>
      <family val="2"/>
    </font>
    <font>
      <b/>
      <sz val="11"/>
      <color theme="0"/>
      <name val="Calibri"/>
      <family val="2"/>
      <scheme val="minor"/>
    </font>
    <font>
      <sz val="11"/>
      <color theme="0"/>
      <name val="Calibri"/>
      <family val="2"/>
      <scheme val="minor"/>
    </font>
    <font>
      <sz val="10"/>
      <name val="Arial"/>
      <family val="2"/>
    </font>
    <font>
      <b/>
      <sz val="11"/>
      <name val="Calibri"/>
      <family val="2"/>
      <scheme val="minor"/>
    </font>
    <font>
      <sz val="8"/>
      <name val="Arial"/>
      <family val="2"/>
    </font>
    <font>
      <sz val="10"/>
      <color theme="1"/>
      <name val="Arial"/>
      <family val="2"/>
    </font>
    <font>
      <b/>
      <sz val="10"/>
      <color theme="2"/>
      <name val="Calibri"/>
      <family val="2"/>
      <scheme val="minor"/>
    </font>
    <font>
      <b/>
      <sz val="11"/>
      <color theme="2"/>
      <name val="Calibri"/>
      <family val="2"/>
      <scheme val="minor"/>
    </font>
    <font>
      <sz val="11"/>
      <color theme="1"/>
      <name val="Calibri"/>
      <family val="2"/>
      <scheme val="minor"/>
    </font>
    <font>
      <sz val="10"/>
      <color theme="0"/>
      <name val="Calibri"/>
      <family val="2"/>
      <scheme val="minor"/>
    </font>
    <font>
      <sz val="10"/>
      <color theme="0"/>
      <name val="Arial"/>
      <family val="2"/>
    </font>
    <font>
      <sz val="10"/>
      <name val="Calibri"/>
      <family val="2"/>
    </font>
    <font>
      <sz val="14"/>
      <color rgb="FF1F2328"/>
      <name val="Helvetica"/>
      <family val="2"/>
    </font>
    <font>
      <sz val="11"/>
      <name val="Calibri"/>
      <family val="2"/>
    </font>
    <font>
      <sz val="8"/>
      <name val="Calibri"/>
      <family val="2"/>
    </font>
    <font>
      <sz val="8"/>
      <name val="Calibri"/>
      <family val="2"/>
      <scheme val="minor"/>
    </font>
    <font>
      <sz val="11"/>
      <color theme="0"/>
      <name val="Calibri (Body)"/>
    </font>
    <font>
      <b/>
      <sz val="11"/>
      <name val="Calibri"/>
      <family val="2"/>
    </font>
    <font>
      <b/>
      <sz val="11"/>
      <color rgb="FFFFFFFF"/>
      <name val="Calibri"/>
      <family val="2"/>
    </font>
    <font>
      <sz val="11"/>
      <color theme="1" tint="0.34998626667073579"/>
      <name val="Calibri"/>
      <family val="2"/>
      <scheme val="minor"/>
    </font>
    <font>
      <sz val="11"/>
      <color rgb="FFFFFFFF"/>
      <name val="Calibri"/>
      <family val="2"/>
    </font>
    <font>
      <sz val="10"/>
      <color rgb="FF000000"/>
      <name val="Arial"/>
      <family val="2"/>
    </font>
    <font>
      <u/>
      <sz val="10"/>
      <color theme="10"/>
      <name val="Arial"/>
      <family val="2"/>
    </font>
    <font>
      <sz val="10"/>
      <color rgb="FF222222"/>
      <name val="Arial"/>
      <family val="2"/>
    </font>
  </fonts>
  <fills count="19">
    <fill>
      <patternFill patternType="none"/>
    </fill>
    <fill>
      <patternFill patternType="gray125"/>
    </fill>
    <fill>
      <patternFill patternType="solid">
        <fgColor indexed="22"/>
        <bgColor indexed="7"/>
      </patternFill>
    </fill>
    <fill>
      <patternFill patternType="solid">
        <fgColor theme="0" tint="-0.49998474074526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1" tint="0.14999847407452621"/>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3" tint="-0.499984740745262"/>
        <bgColor indexed="64"/>
      </patternFill>
    </fill>
    <fill>
      <patternFill patternType="solid">
        <fgColor rgb="FFFFFF00"/>
        <bgColor rgb="FF000000"/>
      </patternFill>
    </fill>
    <fill>
      <patternFill patternType="solid">
        <fgColor rgb="FFBFBFBF"/>
        <bgColor rgb="FF000000"/>
      </patternFill>
    </fill>
    <fill>
      <patternFill patternType="solid">
        <fgColor rgb="FF808080"/>
        <bgColor rgb="FF000000"/>
      </patternFill>
    </fill>
    <fill>
      <patternFill patternType="solid">
        <fgColor rgb="FF262626"/>
        <bgColor rgb="FF000000"/>
      </patternFill>
    </fill>
    <fill>
      <patternFill patternType="solid">
        <fgColor theme="0" tint="-0.34998626667073579"/>
        <bgColor rgb="FF000000"/>
      </patternFill>
    </fill>
    <fill>
      <patternFill patternType="solid">
        <fgColor theme="0" tint="-0.249977111117893"/>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5">
    <xf numFmtId="0" fontId="0" fillId="0" borderId="0"/>
    <xf numFmtId="0" fontId="6" fillId="0" borderId="0"/>
    <xf numFmtId="44" fontId="12" fillId="0" borderId="0" applyFont="0" applyFill="0" applyBorder="0" applyAlignment="0" applyProtection="0"/>
    <xf numFmtId="44" fontId="6" fillId="0" borderId="0" applyFont="0" applyFill="0" applyBorder="0" applyAlignment="0" applyProtection="0"/>
    <xf numFmtId="0" fontId="32" fillId="0" borderId="0" applyNumberFormat="0" applyFill="0" applyBorder="0" applyAlignment="0" applyProtection="0"/>
  </cellStyleXfs>
  <cellXfs count="273">
    <xf numFmtId="0" fontId="0" fillId="0" borderId="0" xfId="0"/>
    <xf numFmtId="0" fontId="7" fillId="2" borderId="0" xfId="0" applyFont="1" applyFill="1"/>
    <xf numFmtId="0" fontId="6" fillId="0" borderId="0" xfId="0" applyFont="1"/>
    <xf numFmtId="0" fontId="8" fillId="0" borderId="0" xfId="0" applyFont="1" applyAlignment="1">
      <alignment horizontal="left" vertical="center"/>
    </xf>
    <xf numFmtId="0" fontId="10" fillId="8" borderId="1" xfId="0" applyFont="1" applyFill="1" applyBorder="1"/>
    <xf numFmtId="0" fontId="1" fillId="0" borderId="1" xfId="0" applyFont="1" applyBorder="1"/>
    <xf numFmtId="0" fontId="1" fillId="10" borderId="1" xfId="0" applyFont="1" applyFill="1" applyBorder="1"/>
    <xf numFmtId="0" fontId="1" fillId="3" borderId="1" xfId="0" applyFont="1" applyFill="1" applyBorder="1"/>
    <xf numFmtId="0" fontId="13" fillId="3" borderId="1" xfId="0" applyFont="1" applyFill="1" applyBorder="1"/>
    <xf numFmtId="0" fontId="11" fillId="8" borderId="1" xfId="0" applyFont="1" applyFill="1" applyBorder="1"/>
    <xf numFmtId="0" fontId="10" fillId="8" borderId="1" xfId="0" applyFont="1" applyFill="1" applyBorder="1" applyAlignment="1">
      <alignment horizontal="right" wrapText="1"/>
    </xf>
    <xf numFmtId="0" fontId="11" fillId="7" borderId="1" xfId="0" applyFont="1" applyFill="1" applyBorder="1"/>
    <xf numFmtId="0" fontId="11" fillId="7" borderId="1" xfId="0" applyFont="1" applyFill="1" applyBorder="1" applyAlignment="1">
      <alignment horizontal="right"/>
    </xf>
    <xf numFmtId="0" fontId="13" fillId="6" borderId="1" xfId="0" applyFont="1" applyFill="1" applyBorder="1"/>
    <xf numFmtId="0" fontId="1" fillId="6" borderId="1" xfId="0" applyFont="1" applyFill="1" applyBorder="1"/>
    <xf numFmtId="0" fontId="1" fillId="5" borderId="1" xfId="0" applyFont="1" applyFill="1" applyBorder="1" applyProtection="1">
      <protection locked="0"/>
    </xf>
    <xf numFmtId="44" fontId="1" fillId="5" borderId="1" xfId="2" applyFont="1" applyFill="1" applyBorder="1" applyProtection="1">
      <protection locked="0"/>
    </xf>
    <xf numFmtId="44" fontId="1" fillId="5" borderId="1" xfId="2" applyFont="1" applyFill="1" applyBorder="1" applyAlignment="1" applyProtection="1">
      <alignment horizontal="right"/>
      <protection locked="0"/>
    </xf>
    <xf numFmtId="3" fontId="1" fillId="0" borderId="1" xfId="0" applyNumberFormat="1" applyFont="1" applyBorder="1"/>
    <xf numFmtId="0" fontId="1" fillId="0" borderId="1" xfId="0" applyFont="1" applyBorder="1" applyAlignment="1">
      <alignment horizontal="right"/>
    </xf>
    <xf numFmtId="0" fontId="4" fillId="0" borderId="1" xfId="0" applyFont="1" applyBorder="1"/>
    <xf numFmtId="0" fontId="1" fillId="0" borderId="0" xfId="0" applyFont="1"/>
    <xf numFmtId="0" fontId="6" fillId="4" borderId="6" xfId="0" applyFont="1" applyFill="1" applyBorder="1"/>
    <xf numFmtId="0" fontId="6" fillId="4" borderId="8" xfId="0" applyFont="1" applyFill="1" applyBorder="1"/>
    <xf numFmtId="0" fontId="6" fillId="4" borderId="10" xfId="0" applyFont="1" applyFill="1" applyBorder="1"/>
    <xf numFmtId="0" fontId="0" fillId="5" borderId="9" xfId="0" applyFill="1" applyBorder="1"/>
    <xf numFmtId="0" fontId="0" fillId="5" borderId="11" xfId="0" applyFill="1" applyBorder="1"/>
    <xf numFmtId="0" fontId="6" fillId="5" borderId="7" xfId="0" applyFont="1" applyFill="1" applyBorder="1"/>
    <xf numFmtId="0" fontId="9" fillId="3" borderId="12" xfId="0" applyFont="1" applyFill="1" applyBorder="1"/>
    <xf numFmtId="0" fontId="9" fillId="3" borderId="14" xfId="0" applyFont="1" applyFill="1" applyBorder="1"/>
    <xf numFmtId="0" fontId="3" fillId="4" borderId="15" xfId="0" applyFont="1" applyFill="1" applyBorder="1"/>
    <xf numFmtId="0" fontId="9" fillId="3" borderId="16" xfId="0" applyFont="1" applyFill="1" applyBorder="1"/>
    <xf numFmtId="0" fontId="2" fillId="0" borderId="1" xfId="0" applyFont="1" applyBorder="1"/>
    <xf numFmtId="0" fontId="0" fillId="0" borderId="1" xfId="0" applyBorder="1"/>
    <xf numFmtId="0" fontId="2" fillId="6" borderId="1" xfId="0" applyFont="1" applyFill="1" applyBorder="1"/>
    <xf numFmtId="0" fontId="0" fillId="6" borderId="1" xfId="0" applyFill="1" applyBorder="1"/>
    <xf numFmtId="1" fontId="5" fillId="0" borderId="1" xfId="0" applyNumberFormat="1" applyFont="1" applyBorder="1"/>
    <xf numFmtId="44" fontId="0" fillId="0" borderId="1" xfId="0" applyNumberFormat="1" applyBorder="1"/>
    <xf numFmtId="0" fontId="2" fillId="0" borderId="4" xfId="0" applyFont="1" applyBorder="1"/>
    <xf numFmtId="0" fontId="9" fillId="6" borderId="5" xfId="0" applyFont="1" applyFill="1" applyBorder="1"/>
    <xf numFmtId="0" fontId="3" fillId="6" borderId="5" xfId="0" applyFont="1" applyFill="1" applyBorder="1"/>
    <xf numFmtId="164" fontId="3" fillId="5" borderId="9" xfId="0" applyNumberFormat="1" applyFont="1" applyFill="1" applyBorder="1" applyProtection="1">
      <protection locked="0"/>
    </xf>
    <xf numFmtId="0" fontId="3" fillId="4" borderId="13" xfId="0" applyFont="1" applyFill="1" applyBorder="1"/>
    <xf numFmtId="0" fontId="3" fillId="4" borderId="15" xfId="0" applyFont="1" applyFill="1" applyBorder="1" applyAlignment="1">
      <alignment wrapText="1"/>
    </xf>
    <xf numFmtId="0" fontId="11" fillId="8" borderId="1" xfId="0" applyFont="1" applyFill="1" applyBorder="1" applyAlignment="1">
      <alignment horizontal="right" wrapText="1"/>
    </xf>
    <xf numFmtId="44" fontId="1" fillId="10" borderId="1" xfId="2" applyFont="1" applyFill="1" applyBorder="1" applyAlignment="1" applyProtection="1">
      <alignment horizontal="right"/>
    </xf>
    <xf numFmtId="0" fontId="0" fillId="0" borderId="1" xfId="0" applyBorder="1" applyAlignment="1">
      <alignment wrapText="1"/>
    </xf>
    <xf numFmtId="0" fontId="15" fillId="4" borderId="2" xfId="0" applyFont="1" applyFill="1" applyBorder="1" applyAlignment="1">
      <alignment wrapText="1"/>
    </xf>
    <xf numFmtId="0" fontId="15" fillId="0" borderId="1" xfId="0" applyFont="1" applyBorder="1" applyAlignment="1">
      <alignment wrapText="1"/>
    </xf>
    <xf numFmtId="0" fontId="15" fillId="5" borderId="2" xfId="0" applyFont="1" applyFill="1" applyBorder="1" applyAlignment="1">
      <alignment wrapText="1"/>
    </xf>
    <xf numFmtId="0" fontId="1" fillId="10" borderId="1" xfId="0" applyFont="1" applyFill="1" applyBorder="1" applyAlignment="1">
      <alignment wrapText="1"/>
    </xf>
    <xf numFmtId="0" fontId="10" fillId="11" borderId="1" xfId="0" applyFont="1" applyFill="1" applyBorder="1" applyAlignment="1">
      <alignment horizontal="right" wrapText="1"/>
    </xf>
    <xf numFmtId="0" fontId="10" fillId="12" borderId="1" xfId="0" applyFont="1" applyFill="1" applyBorder="1" applyAlignment="1">
      <alignment horizontal="right" wrapText="1"/>
    </xf>
    <xf numFmtId="0" fontId="11" fillId="0" borderId="1" xfId="0" applyFont="1" applyBorder="1"/>
    <xf numFmtId="44" fontId="1" fillId="0" borderId="1" xfId="2" applyFont="1" applyFill="1" applyBorder="1" applyProtection="1"/>
    <xf numFmtId="0" fontId="13" fillId="10" borderId="1" xfId="0" applyFont="1" applyFill="1" applyBorder="1"/>
    <xf numFmtId="0" fontId="1" fillId="0" borderId="0" xfId="0" applyFont="1" applyAlignment="1">
      <alignment vertical="top"/>
    </xf>
    <xf numFmtId="0" fontId="1" fillId="5" borderId="0" xfId="0" applyFont="1" applyFill="1" applyAlignment="1">
      <alignment vertical="top"/>
    </xf>
    <xf numFmtId="0" fontId="0" fillId="5" borderId="0" xfId="0" applyFill="1"/>
    <xf numFmtId="0" fontId="13" fillId="0" borderId="0" xfId="0" applyFont="1"/>
    <xf numFmtId="0" fontId="9" fillId="0" borderId="0" xfId="0" applyFont="1"/>
    <xf numFmtId="0" fontId="1" fillId="0" borderId="0" xfId="0" applyFont="1" applyAlignment="1">
      <alignment horizontal="left" vertical="top"/>
    </xf>
    <xf numFmtId="0" fontId="9" fillId="6" borderId="5" xfId="0" applyFont="1" applyFill="1" applyBorder="1" applyAlignment="1">
      <alignment wrapText="1"/>
    </xf>
    <xf numFmtId="0" fontId="3" fillId="6" borderId="5" xfId="0" applyFont="1" applyFill="1" applyBorder="1" applyAlignment="1">
      <alignment wrapText="1"/>
    </xf>
    <xf numFmtId="0" fontId="2" fillId="6" borderId="1" xfId="0" applyFont="1" applyFill="1" applyBorder="1" applyAlignment="1">
      <alignment wrapText="1"/>
    </xf>
    <xf numFmtId="0" fontId="16" fillId="11" borderId="3" xfId="0" applyFont="1" applyFill="1" applyBorder="1" applyAlignment="1">
      <alignment wrapText="1"/>
    </xf>
    <xf numFmtId="0" fontId="16" fillId="11" borderId="4" xfId="0" applyFont="1" applyFill="1" applyBorder="1" applyAlignment="1">
      <alignment wrapText="1"/>
    </xf>
    <xf numFmtId="0" fontId="16" fillId="12" borderId="3" xfId="0" applyFont="1" applyFill="1" applyBorder="1" applyAlignment="1">
      <alignment wrapText="1"/>
    </xf>
    <xf numFmtId="0" fontId="16" fillId="12" borderId="4" xfId="0" applyFont="1" applyFill="1" applyBorder="1" applyAlignment="1">
      <alignment wrapText="1"/>
    </xf>
    <xf numFmtId="0" fontId="0" fillId="6" borderId="1" xfId="0" applyFill="1" applyBorder="1" applyAlignment="1">
      <alignment wrapText="1"/>
    </xf>
    <xf numFmtId="0" fontId="17" fillId="12" borderId="2" xfId="0" applyFont="1" applyFill="1" applyBorder="1" applyAlignment="1">
      <alignment wrapText="1"/>
    </xf>
    <xf numFmtId="0" fontId="17" fillId="11" borderId="2" xfId="0" applyFont="1" applyFill="1" applyBorder="1" applyAlignment="1">
      <alignment wrapText="1"/>
    </xf>
    <xf numFmtId="0" fontId="6" fillId="5" borderId="9" xfId="0" applyFont="1" applyFill="1" applyBorder="1"/>
    <xf numFmtId="44" fontId="1" fillId="0" borderId="1" xfId="2" applyFont="1" applyFill="1" applyBorder="1" applyProtection="1">
      <protection locked="0"/>
    </xf>
    <xf numFmtId="44" fontId="1" fillId="0" borderId="1" xfId="2" applyFont="1" applyFill="1" applyBorder="1" applyAlignment="1" applyProtection="1">
      <alignment horizontal="right"/>
      <protection locked="0"/>
    </xf>
    <xf numFmtId="0" fontId="13" fillId="0" borderId="1" xfId="0" applyFont="1" applyBorder="1"/>
    <xf numFmtId="0" fontId="18" fillId="5" borderId="1" xfId="0" applyFont="1" applyFill="1" applyBorder="1" applyAlignment="1">
      <alignment horizontal="right" wrapText="1"/>
    </xf>
    <xf numFmtId="0" fontId="10" fillId="8" borderId="1" xfId="0" applyFont="1" applyFill="1" applyBorder="1" applyAlignment="1">
      <alignment wrapText="1"/>
    </xf>
    <xf numFmtId="0" fontId="11" fillId="8" borderId="1" xfId="0" applyFont="1" applyFill="1" applyBorder="1" applyAlignment="1">
      <alignment wrapText="1"/>
    </xf>
    <xf numFmtId="0" fontId="6" fillId="4" borderId="1" xfId="0" applyFont="1" applyFill="1" applyBorder="1" applyAlignment="1">
      <alignment wrapText="1"/>
    </xf>
    <xf numFmtId="0" fontId="9" fillId="3" borderId="12" xfId="1" applyFont="1" applyFill="1" applyBorder="1"/>
    <xf numFmtId="0" fontId="3" fillId="4" borderId="13" xfId="1" applyFont="1" applyFill="1" applyBorder="1"/>
    <xf numFmtId="0" fontId="2" fillId="0" borderId="4" xfId="1" applyFont="1" applyBorder="1"/>
    <xf numFmtId="0" fontId="2" fillId="0" borderId="1" xfId="1" applyFont="1" applyBorder="1"/>
    <xf numFmtId="0" fontId="6" fillId="0" borderId="1" xfId="1" applyBorder="1"/>
    <xf numFmtId="0" fontId="9" fillId="3" borderId="14" xfId="1" applyFont="1" applyFill="1" applyBorder="1"/>
    <xf numFmtId="0" fontId="3" fillId="4" borderId="15" xfId="1" applyFont="1" applyFill="1" applyBorder="1"/>
    <xf numFmtId="0" fontId="9" fillId="3" borderId="16" xfId="1" applyFont="1" applyFill="1" applyBorder="1"/>
    <xf numFmtId="0" fontId="9" fillId="0" borderId="18" xfId="1" applyFont="1" applyBorder="1"/>
    <xf numFmtId="164" fontId="3" fillId="0" borderId="19" xfId="1" applyNumberFormat="1" applyFont="1" applyBorder="1"/>
    <xf numFmtId="0" fontId="2" fillId="0" borderId="3" xfId="1" applyFont="1" applyBorder="1"/>
    <xf numFmtId="0" fontId="9" fillId="6" borderId="5" xfId="1" applyFont="1" applyFill="1" applyBorder="1"/>
    <xf numFmtId="0" fontId="3" fillId="6" borderId="5" xfId="1" applyFont="1" applyFill="1" applyBorder="1"/>
    <xf numFmtId="0" fontId="19" fillId="11" borderId="1" xfId="1" applyFont="1" applyFill="1" applyBorder="1"/>
    <xf numFmtId="0" fontId="10" fillId="12" borderId="2" xfId="1" applyFont="1" applyFill="1" applyBorder="1"/>
    <xf numFmtId="0" fontId="6" fillId="12" borderId="3" xfId="1" applyFill="1" applyBorder="1" applyAlignment="1">
      <alignment wrapText="1"/>
    </xf>
    <xf numFmtId="0" fontId="1" fillId="6" borderId="1" xfId="1" applyFont="1" applyFill="1" applyBorder="1"/>
    <xf numFmtId="0" fontId="6" fillId="6" borderId="1" xfId="1" applyFill="1" applyBorder="1"/>
    <xf numFmtId="0" fontId="10" fillId="8" borderId="1" xfId="1" applyFont="1" applyFill="1" applyBorder="1"/>
    <xf numFmtId="0" fontId="11" fillId="8" borderId="1" xfId="1" applyFont="1" applyFill="1" applyBorder="1"/>
    <xf numFmtId="0" fontId="10" fillId="11" borderId="1" xfId="1" applyFont="1" applyFill="1" applyBorder="1" applyAlignment="1">
      <alignment horizontal="right" wrapText="1"/>
    </xf>
    <xf numFmtId="0" fontId="18" fillId="5" borderId="1" xfId="1" applyFont="1" applyFill="1" applyBorder="1" applyAlignment="1">
      <alignment horizontal="right" wrapText="1"/>
    </xf>
    <xf numFmtId="0" fontId="20" fillId="12" borderId="1" xfId="1" applyFont="1" applyFill="1" applyBorder="1"/>
    <xf numFmtId="0" fontId="10" fillId="8" borderId="1" xfId="1" applyFont="1" applyFill="1" applyBorder="1" applyAlignment="1">
      <alignment horizontal="right" wrapText="1"/>
    </xf>
    <xf numFmtId="0" fontId="1" fillId="0" borderId="1" xfId="1" applyFont="1" applyBorder="1"/>
    <xf numFmtId="0" fontId="11" fillId="7" borderId="1" xfId="1" applyFont="1" applyFill="1" applyBorder="1"/>
    <xf numFmtId="0" fontId="11" fillId="7" borderId="1" xfId="1" applyFont="1" applyFill="1" applyBorder="1" applyAlignment="1">
      <alignment horizontal="right"/>
    </xf>
    <xf numFmtId="0" fontId="13" fillId="6" borderId="1" xfId="1" applyFont="1" applyFill="1" applyBorder="1"/>
    <xf numFmtId="0" fontId="1" fillId="10" borderId="1" xfId="1" applyFont="1" applyFill="1" applyBorder="1"/>
    <xf numFmtId="0" fontId="1" fillId="5" borderId="1" xfId="1" applyFont="1" applyFill="1" applyBorder="1" applyProtection="1">
      <protection locked="0"/>
    </xf>
    <xf numFmtId="44" fontId="1" fillId="5" borderId="1" xfId="3" applyFont="1" applyFill="1" applyBorder="1" applyProtection="1">
      <protection locked="0"/>
    </xf>
    <xf numFmtId="0" fontId="13" fillId="3" borderId="1" xfId="1" applyFont="1" applyFill="1" applyBorder="1"/>
    <xf numFmtId="3" fontId="1" fillId="0" borderId="1" xfId="1" applyNumberFormat="1" applyFont="1" applyBorder="1"/>
    <xf numFmtId="44" fontId="1" fillId="0" borderId="1" xfId="3" applyFont="1" applyFill="1" applyBorder="1" applyProtection="1"/>
    <xf numFmtId="0" fontId="1" fillId="3" borderId="1" xfId="1" applyFont="1" applyFill="1" applyBorder="1"/>
    <xf numFmtId="44" fontId="1" fillId="7" borderId="1" xfId="3" applyFont="1" applyFill="1" applyBorder="1" applyProtection="1"/>
    <xf numFmtId="1" fontId="5" fillId="0" borderId="1" xfId="1" applyNumberFormat="1" applyFont="1" applyBorder="1"/>
    <xf numFmtId="0" fontId="9" fillId="9" borderId="0" xfId="1" applyFont="1" applyFill="1"/>
    <xf numFmtId="0" fontId="6" fillId="9" borderId="0" xfId="1" applyFill="1"/>
    <xf numFmtId="0" fontId="21" fillId="0" borderId="0" xfId="1" applyFont="1"/>
    <xf numFmtId="0" fontId="6" fillId="0" borderId="0" xfId="1"/>
    <xf numFmtId="0" fontId="3" fillId="4" borderId="15" xfId="1" applyFont="1" applyFill="1" applyBorder="1" applyAlignment="1">
      <alignment wrapText="1"/>
    </xf>
    <xf numFmtId="0" fontId="22" fillId="0" borderId="0" xfId="1" applyFont="1"/>
    <xf numFmtId="44" fontId="6" fillId="0" borderId="1" xfId="1" applyNumberFormat="1" applyBorder="1"/>
    <xf numFmtId="0" fontId="1" fillId="10" borderId="1" xfId="1" applyFont="1" applyFill="1" applyBorder="1" applyProtection="1">
      <protection locked="0"/>
    </xf>
    <xf numFmtId="0" fontId="11" fillId="0" borderId="1" xfId="1" applyFont="1" applyBorder="1"/>
    <xf numFmtId="0" fontId="13" fillId="7" borderId="1" xfId="1" applyFont="1" applyFill="1" applyBorder="1"/>
    <xf numFmtId="0" fontId="1" fillId="7" borderId="1" xfId="1" applyFont="1" applyFill="1" applyBorder="1"/>
    <xf numFmtId="0" fontId="10" fillId="7" borderId="1" xfId="1" applyFont="1" applyFill="1" applyBorder="1"/>
    <xf numFmtId="0" fontId="13" fillId="0" borderId="1" xfId="1" applyFont="1" applyBorder="1"/>
    <xf numFmtId="44" fontId="13" fillId="0" borderId="1" xfId="3" applyFont="1" applyFill="1" applyBorder="1" applyProtection="1"/>
    <xf numFmtId="0" fontId="1" fillId="10" borderId="1" xfId="1" applyFont="1" applyFill="1" applyBorder="1" applyAlignment="1">
      <alignment wrapText="1"/>
    </xf>
    <xf numFmtId="0" fontId="1" fillId="0" borderId="1" xfId="1" applyFont="1" applyBorder="1" applyAlignment="1">
      <alignment wrapText="1"/>
    </xf>
    <xf numFmtId="0" fontId="23" fillId="13" borderId="1" xfId="0" applyFont="1" applyFill="1" applyBorder="1" applyProtection="1">
      <protection locked="0"/>
    </xf>
    <xf numFmtId="0" fontId="24" fillId="0" borderId="0" xfId="1" applyFont="1"/>
    <xf numFmtId="0" fontId="25" fillId="0" borderId="0" xfId="1" applyFont="1"/>
    <xf numFmtId="0" fontId="10" fillId="7" borderId="1" xfId="1" applyFont="1" applyFill="1" applyBorder="1" applyAlignment="1">
      <alignment wrapText="1"/>
    </xf>
    <xf numFmtId="0" fontId="26" fillId="7" borderId="1" xfId="1" applyFont="1" applyFill="1" applyBorder="1"/>
    <xf numFmtId="44" fontId="1" fillId="0" borderId="1" xfId="3" applyFont="1" applyFill="1" applyBorder="1" applyAlignment="1" applyProtection="1">
      <alignment horizontal="right"/>
      <protection locked="0"/>
    </xf>
    <xf numFmtId="0" fontId="1" fillId="9" borderId="1" xfId="1" applyFont="1" applyFill="1" applyBorder="1" applyAlignment="1">
      <alignment wrapText="1"/>
    </xf>
    <xf numFmtId="0" fontId="1" fillId="9" borderId="1" xfId="1" applyFont="1" applyFill="1" applyBorder="1"/>
    <xf numFmtId="0" fontId="23" fillId="15" borderId="1" xfId="0" applyFont="1" applyFill="1" applyBorder="1"/>
    <xf numFmtId="0" fontId="27" fillId="15" borderId="4" xfId="0" applyFont="1" applyFill="1" applyBorder="1"/>
    <xf numFmtId="0" fontId="23" fillId="0" borderId="5" xfId="0" applyFont="1" applyBorder="1"/>
    <xf numFmtId="0" fontId="27" fillId="0" borderId="20" xfId="0" applyFont="1" applyBorder="1"/>
    <xf numFmtId="44" fontId="27" fillId="0" borderId="20" xfId="0" applyNumberFormat="1" applyFont="1" applyBorder="1"/>
    <xf numFmtId="44" fontId="23" fillId="0" borderId="20" xfId="0" applyNumberFormat="1" applyFont="1" applyBorder="1"/>
    <xf numFmtId="0" fontId="28" fillId="16" borderId="20" xfId="0" applyFont="1" applyFill="1" applyBorder="1"/>
    <xf numFmtId="0" fontId="23" fillId="16" borderId="20" xfId="0" applyFont="1" applyFill="1" applyBorder="1"/>
    <xf numFmtId="44" fontId="23" fillId="16" borderId="20" xfId="0" applyNumberFormat="1" applyFont="1" applyFill="1" applyBorder="1"/>
    <xf numFmtId="0" fontId="23" fillId="14" borderId="20" xfId="0" applyFont="1" applyFill="1" applyBorder="1" applyProtection="1">
      <protection locked="0"/>
    </xf>
    <xf numFmtId="0" fontId="27" fillId="15" borderId="5" xfId="0" applyFont="1" applyFill="1" applyBorder="1"/>
    <xf numFmtId="0" fontId="27" fillId="15" borderId="20" xfId="0" applyFont="1" applyFill="1" applyBorder="1"/>
    <xf numFmtId="0" fontId="23" fillId="14" borderId="5" xfId="0" applyFont="1" applyFill="1" applyBorder="1"/>
    <xf numFmtId="0" fontId="1" fillId="0" borderId="1" xfId="1" applyFont="1" applyBorder="1" applyProtection="1">
      <protection locked="0"/>
    </xf>
    <xf numFmtId="44" fontId="1" fillId="0" borderId="1" xfId="3" applyFont="1" applyFill="1" applyBorder="1" applyProtection="1">
      <protection locked="0"/>
    </xf>
    <xf numFmtId="0" fontId="3" fillId="4" borderId="13" xfId="1" applyFont="1" applyFill="1" applyBorder="1" applyAlignment="1">
      <alignment wrapText="1"/>
    </xf>
    <xf numFmtId="0" fontId="11" fillId="7" borderId="1" xfId="1" applyFont="1" applyFill="1" applyBorder="1" applyAlignment="1">
      <alignment wrapText="1"/>
    </xf>
    <xf numFmtId="44" fontId="23" fillId="13" borderId="5" xfId="1" applyNumberFormat="1" applyFont="1" applyFill="1" applyBorder="1" applyAlignment="1" applyProtection="1">
      <alignment horizontal="right"/>
      <protection locked="0"/>
    </xf>
    <xf numFmtId="0" fontId="11" fillId="8" borderId="1" xfId="1" applyFont="1" applyFill="1" applyBorder="1" applyAlignment="1">
      <alignment wrapText="1"/>
    </xf>
    <xf numFmtId="0" fontId="15" fillId="4" borderId="2" xfId="1" applyFont="1" applyFill="1" applyBorder="1" applyAlignment="1">
      <alignment wrapText="1"/>
    </xf>
    <xf numFmtId="0" fontId="15" fillId="5" borderId="2" xfId="1" applyFont="1" applyFill="1" applyBorder="1" applyAlignment="1">
      <alignment wrapText="1"/>
    </xf>
    <xf numFmtId="0" fontId="11" fillId="8" borderId="1" xfId="1" applyFont="1" applyFill="1" applyBorder="1" applyAlignment="1">
      <alignment horizontal="right" wrapText="1"/>
    </xf>
    <xf numFmtId="0" fontId="29" fillId="5" borderId="1" xfId="1" applyFont="1" applyFill="1" applyBorder="1" applyAlignment="1">
      <alignment horizontal="right" wrapText="1"/>
    </xf>
    <xf numFmtId="0" fontId="6" fillId="4" borderId="1" xfId="1" applyFill="1" applyBorder="1"/>
    <xf numFmtId="0" fontId="30" fillId="16" borderId="5" xfId="1" applyFont="1" applyFill="1" applyBorder="1"/>
    <xf numFmtId="0" fontId="1" fillId="5" borderId="1" xfId="1" applyFont="1" applyFill="1" applyBorder="1" applyAlignment="1" applyProtection="1">
      <alignment wrapText="1"/>
      <protection locked="0"/>
    </xf>
    <xf numFmtId="0" fontId="1" fillId="4" borderId="1" xfId="1" applyFont="1" applyFill="1" applyBorder="1"/>
    <xf numFmtId="0" fontId="13" fillId="4" borderId="1" xfId="1" applyFont="1" applyFill="1" applyBorder="1" applyAlignment="1">
      <alignment wrapText="1"/>
    </xf>
    <xf numFmtId="0" fontId="13" fillId="10" borderId="1" xfId="1" applyFont="1" applyFill="1" applyBorder="1" applyAlignment="1">
      <alignment wrapText="1"/>
    </xf>
    <xf numFmtId="0" fontId="13" fillId="3" borderId="1" xfId="1" applyFont="1" applyFill="1" applyBorder="1" applyAlignment="1">
      <alignment wrapText="1"/>
    </xf>
    <xf numFmtId="0" fontId="6" fillId="0" borderId="0" xfId="1" applyAlignment="1">
      <alignment wrapText="1"/>
    </xf>
    <xf numFmtId="44" fontId="23" fillId="0" borderId="5" xfId="1" applyNumberFormat="1" applyFont="1" applyBorder="1" applyAlignment="1" applyProtection="1">
      <alignment horizontal="right"/>
      <protection locked="0"/>
    </xf>
    <xf numFmtId="0" fontId="18" fillId="10" borderId="1" xfId="1" applyFont="1" applyFill="1" applyBorder="1" applyAlignment="1">
      <alignment wrapText="1"/>
    </xf>
    <xf numFmtId="44" fontId="18" fillId="10" borderId="1" xfId="1" applyNumberFormat="1" applyFont="1" applyFill="1" applyBorder="1" applyAlignment="1">
      <alignment wrapText="1"/>
    </xf>
    <xf numFmtId="44" fontId="6" fillId="9" borderId="0" xfId="1" applyNumberFormat="1" applyFill="1"/>
    <xf numFmtId="0" fontId="18" fillId="9" borderId="1" xfId="1" applyFont="1" applyFill="1" applyBorder="1" applyAlignment="1">
      <alignment wrapText="1"/>
    </xf>
    <xf numFmtId="0" fontId="15" fillId="0" borderId="0" xfId="1" applyFont="1" applyAlignment="1">
      <alignment wrapText="1"/>
    </xf>
    <xf numFmtId="0" fontId="15" fillId="5" borderId="1" xfId="1" applyFont="1" applyFill="1" applyBorder="1" applyAlignment="1">
      <alignment wrapText="1"/>
    </xf>
    <xf numFmtId="0" fontId="2" fillId="0" borderId="0" xfId="1" applyFont="1"/>
    <xf numFmtId="0" fontId="3" fillId="6" borderId="21" xfId="1" applyFont="1" applyFill="1" applyBorder="1" applyAlignment="1">
      <alignment wrapText="1"/>
    </xf>
    <xf numFmtId="0" fontId="2" fillId="6" borderId="0" xfId="1" applyFont="1" applyFill="1"/>
    <xf numFmtId="0" fontId="3" fillId="4" borderId="22" xfId="1" applyFont="1" applyFill="1" applyBorder="1" applyAlignment="1">
      <alignment wrapText="1"/>
    </xf>
    <xf numFmtId="0" fontId="3" fillId="4" borderId="1" xfId="1" applyFont="1" applyFill="1" applyBorder="1" applyAlignment="1">
      <alignment wrapText="1"/>
    </xf>
    <xf numFmtId="0" fontId="1" fillId="0" borderId="0" xfId="1" applyFont="1"/>
    <xf numFmtId="0" fontId="13" fillId="0" borderId="1" xfId="1" applyFont="1" applyBorder="1" applyAlignment="1">
      <alignment wrapText="1"/>
    </xf>
    <xf numFmtId="44" fontId="13" fillId="0" borderId="5" xfId="3" applyFont="1" applyFill="1" applyBorder="1" applyProtection="1"/>
    <xf numFmtId="44" fontId="27" fillId="0" borderId="5" xfId="1" applyNumberFormat="1" applyFont="1" applyBorder="1"/>
    <xf numFmtId="44" fontId="13" fillId="0" borderId="0" xfId="3" applyFont="1" applyFill="1" applyBorder="1" applyProtection="1"/>
    <xf numFmtId="44" fontId="27" fillId="0" borderId="0" xfId="1" applyNumberFormat="1" applyFont="1"/>
    <xf numFmtId="0" fontId="20" fillId="7" borderId="0" xfId="1" applyFont="1" applyFill="1"/>
    <xf numFmtId="0" fontId="9" fillId="10" borderId="0" xfId="0" applyFont="1" applyFill="1"/>
    <xf numFmtId="0" fontId="31" fillId="0" borderId="0" xfId="0" applyFont="1"/>
    <xf numFmtId="0" fontId="21" fillId="0" borderId="0" xfId="0" applyFont="1"/>
    <xf numFmtId="0" fontId="1" fillId="9" borderId="1" xfId="0" applyFont="1" applyFill="1" applyBorder="1" applyAlignment="1">
      <alignment wrapText="1"/>
    </xf>
    <xf numFmtId="0" fontId="1" fillId="10" borderId="1" xfId="0" applyFont="1" applyFill="1" applyBorder="1" applyProtection="1">
      <protection locked="0"/>
    </xf>
    <xf numFmtId="0" fontId="24" fillId="0" borderId="0" xfId="0" applyFont="1"/>
    <xf numFmtId="0" fontId="25" fillId="0" borderId="0" xfId="0" applyFont="1"/>
    <xf numFmtId="0" fontId="25" fillId="0" borderId="0" xfId="1" applyFont="1" applyProtection="1">
      <protection locked="0"/>
    </xf>
    <xf numFmtId="164" fontId="3" fillId="4" borderId="17" xfId="0" applyNumberFormat="1" applyFont="1" applyFill="1" applyBorder="1" applyAlignment="1">
      <alignment horizontal="left"/>
    </xf>
    <xf numFmtId="165" fontId="1" fillId="10" borderId="1" xfId="2" applyNumberFormat="1" applyFont="1" applyFill="1" applyBorder="1" applyProtection="1"/>
    <xf numFmtId="165" fontId="13" fillId="3" borderId="1" xfId="2" applyNumberFormat="1" applyFont="1" applyFill="1" applyBorder="1" applyProtection="1"/>
    <xf numFmtId="165" fontId="1" fillId="5" borderId="1" xfId="2" applyNumberFormat="1" applyFont="1" applyFill="1" applyBorder="1" applyProtection="1">
      <protection locked="0"/>
    </xf>
    <xf numFmtId="165" fontId="1" fillId="5" borderId="1" xfId="2" applyNumberFormat="1" applyFont="1" applyFill="1" applyBorder="1" applyAlignment="1" applyProtection="1">
      <alignment horizontal="right"/>
      <protection locked="0"/>
    </xf>
    <xf numFmtId="165" fontId="1" fillId="9" borderId="1" xfId="2" applyNumberFormat="1" applyFont="1" applyFill="1" applyBorder="1" applyProtection="1"/>
    <xf numFmtId="165" fontId="1" fillId="4" borderId="1" xfId="2" applyNumberFormat="1" applyFont="1" applyFill="1" applyBorder="1" applyProtection="1"/>
    <xf numFmtId="165" fontId="1" fillId="3" borderId="1" xfId="2" applyNumberFormat="1" applyFont="1" applyFill="1" applyBorder="1" applyProtection="1"/>
    <xf numFmtId="164" fontId="3" fillId="4" borderId="23" xfId="1" applyNumberFormat="1" applyFont="1" applyFill="1" applyBorder="1" applyAlignment="1">
      <alignment horizontal="left" wrapText="1"/>
    </xf>
    <xf numFmtId="165" fontId="1" fillId="5" borderId="1" xfId="3" applyNumberFormat="1" applyFont="1" applyFill="1" applyBorder="1" applyProtection="1">
      <protection locked="0"/>
    </xf>
    <xf numFmtId="165" fontId="1" fillId="5" borderId="1" xfId="3" applyNumberFormat="1" applyFont="1" applyFill="1" applyBorder="1" applyAlignment="1" applyProtection="1">
      <alignment horizontal="right"/>
      <protection locked="0"/>
    </xf>
    <xf numFmtId="165" fontId="23" fillId="13" borderId="5" xfId="1" applyNumberFormat="1" applyFont="1" applyFill="1" applyBorder="1" applyAlignment="1" applyProtection="1">
      <alignment horizontal="right"/>
      <protection locked="0"/>
    </xf>
    <xf numFmtId="165" fontId="27" fillId="18" borderId="5" xfId="1" applyNumberFormat="1" applyFont="1" applyFill="1" applyBorder="1" applyAlignment="1">
      <alignment horizontal="right"/>
    </xf>
    <xf numFmtId="165" fontId="13" fillId="4" borderId="1" xfId="3" applyNumberFormat="1" applyFont="1" applyFill="1" applyBorder="1" applyProtection="1"/>
    <xf numFmtId="165" fontId="27" fillId="17" borderId="5" xfId="1" applyNumberFormat="1" applyFont="1" applyFill="1" applyBorder="1"/>
    <xf numFmtId="165" fontId="23" fillId="13" borderId="1" xfId="1" applyNumberFormat="1" applyFont="1" applyFill="1" applyBorder="1" applyProtection="1">
      <protection locked="0"/>
    </xf>
    <xf numFmtId="165" fontId="27" fillId="18" borderId="1" xfId="1" applyNumberFormat="1" applyFont="1" applyFill="1" applyBorder="1"/>
    <xf numFmtId="165" fontId="23" fillId="13" borderId="5" xfId="1" applyNumberFormat="1" applyFont="1" applyFill="1" applyBorder="1" applyProtection="1">
      <protection locked="0"/>
    </xf>
    <xf numFmtId="165" fontId="13" fillId="10" borderId="1" xfId="3" applyNumberFormat="1" applyFont="1" applyFill="1" applyBorder="1" applyProtection="1"/>
    <xf numFmtId="165" fontId="27" fillId="14" borderId="5" xfId="1" applyNumberFormat="1" applyFont="1" applyFill="1" applyBorder="1"/>
    <xf numFmtId="165" fontId="13" fillId="3" borderId="1" xfId="3" applyNumberFormat="1" applyFont="1" applyFill="1" applyBorder="1" applyProtection="1"/>
    <xf numFmtId="165" fontId="23" fillId="13" borderId="1" xfId="1" applyNumberFormat="1" applyFont="1" applyFill="1" applyBorder="1" applyAlignment="1" applyProtection="1">
      <alignment horizontal="right"/>
      <protection locked="0"/>
    </xf>
    <xf numFmtId="165" fontId="27" fillId="18" borderId="1" xfId="1" applyNumberFormat="1" applyFont="1" applyFill="1" applyBorder="1" applyAlignment="1">
      <alignment horizontal="right"/>
    </xf>
    <xf numFmtId="164" fontId="3" fillId="4" borderId="17" xfId="1" applyNumberFormat="1" applyFont="1" applyFill="1" applyBorder="1" applyAlignment="1">
      <alignment horizontal="left" wrapText="1"/>
    </xf>
    <xf numFmtId="165" fontId="18" fillId="10" borderId="1" xfId="1" applyNumberFormat="1" applyFont="1" applyFill="1" applyBorder="1" applyAlignment="1">
      <alignment wrapText="1"/>
    </xf>
    <xf numFmtId="165" fontId="23" fillId="13" borderId="0" xfId="1" applyNumberFormat="1" applyFont="1" applyFill="1" applyAlignment="1" applyProtection="1">
      <alignment horizontal="right"/>
      <protection locked="0"/>
    </xf>
    <xf numFmtId="165" fontId="6" fillId="9" borderId="0" xfId="1" applyNumberFormat="1" applyFill="1"/>
    <xf numFmtId="165" fontId="1" fillId="10" borderId="1" xfId="2" applyNumberFormat="1" applyFont="1" applyFill="1" applyBorder="1" applyAlignment="1" applyProtection="1">
      <alignment horizontal="right"/>
    </xf>
    <xf numFmtId="165" fontId="1" fillId="9" borderId="1" xfId="2" applyNumberFormat="1" applyFont="1" applyFill="1" applyBorder="1" applyAlignment="1" applyProtection="1">
      <alignment horizontal="right"/>
    </xf>
    <xf numFmtId="165" fontId="1" fillId="10" borderId="1" xfId="2" applyNumberFormat="1" applyFont="1" applyFill="1" applyBorder="1" applyProtection="1">
      <protection locked="0"/>
    </xf>
    <xf numFmtId="164" fontId="3" fillId="4" borderId="17" xfId="1" applyNumberFormat="1" applyFont="1" applyFill="1" applyBorder="1" applyAlignment="1">
      <alignment horizontal="left" vertical="top" wrapText="1"/>
    </xf>
    <xf numFmtId="164" fontId="3" fillId="4" borderId="17" xfId="1" applyNumberFormat="1" applyFont="1" applyFill="1" applyBorder="1" applyAlignment="1">
      <alignment horizontal="left"/>
    </xf>
    <xf numFmtId="165" fontId="1" fillId="10" borderId="1" xfId="3" applyNumberFormat="1" applyFont="1" applyFill="1" applyBorder="1" applyProtection="1"/>
    <xf numFmtId="165" fontId="1" fillId="9" borderId="1" xfId="3" applyNumberFormat="1" applyFont="1" applyFill="1" applyBorder="1" applyProtection="1"/>
    <xf numFmtId="165" fontId="1" fillId="3" borderId="1" xfId="3" applyNumberFormat="1" applyFont="1" applyFill="1" applyBorder="1" applyProtection="1"/>
    <xf numFmtId="165" fontId="1" fillId="0" borderId="1" xfId="3" applyNumberFormat="1" applyFont="1" applyFill="1" applyBorder="1" applyProtection="1"/>
    <xf numFmtId="165" fontId="1" fillId="10" borderId="1" xfId="3" applyNumberFormat="1" applyFont="1" applyFill="1" applyBorder="1" applyAlignment="1" applyProtection="1">
      <alignment horizontal="right"/>
      <protection locked="0"/>
    </xf>
    <xf numFmtId="165" fontId="23" fillId="15" borderId="4" xfId="0" applyNumberFormat="1" applyFont="1" applyFill="1" applyBorder="1"/>
    <xf numFmtId="165" fontId="23" fillId="13" borderId="20" xfId="0" applyNumberFormat="1" applyFont="1" applyFill="1" applyBorder="1" applyProtection="1">
      <protection locked="0"/>
    </xf>
    <xf numFmtId="165" fontId="27" fillId="15" borderId="1" xfId="0" applyNumberFormat="1" applyFont="1" applyFill="1" applyBorder="1"/>
    <xf numFmtId="0" fontId="23" fillId="0" borderId="0" xfId="0" applyFont="1"/>
    <xf numFmtId="0" fontId="27" fillId="0" borderId="0" xfId="0" applyFont="1"/>
    <xf numFmtId="0" fontId="13" fillId="0" borderId="0" xfId="1" applyFont="1"/>
    <xf numFmtId="1" fontId="1" fillId="5" borderId="1" xfId="2" applyNumberFormat="1" applyFont="1" applyFill="1" applyBorder="1" applyProtection="1">
      <protection locked="0"/>
    </xf>
    <xf numFmtId="1" fontId="1" fillId="5" borderId="1" xfId="2" applyNumberFormat="1" applyFont="1" applyFill="1" applyBorder="1" applyAlignment="1" applyProtection="1">
      <alignment horizontal="right"/>
      <protection locked="0"/>
    </xf>
    <xf numFmtId="1" fontId="1" fillId="10" borderId="1" xfId="2" applyNumberFormat="1" applyFont="1" applyFill="1" applyBorder="1" applyAlignment="1" applyProtection="1">
      <alignment horizontal="right"/>
    </xf>
    <xf numFmtId="1" fontId="1" fillId="10" borderId="1" xfId="2" applyNumberFormat="1" applyFont="1" applyFill="1" applyBorder="1" applyProtection="1"/>
    <xf numFmtId="165" fontId="1" fillId="10" borderId="1" xfId="2" applyNumberFormat="1" applyFont="1" applyFill="1" applyBorder="1" applyAlignment="1" applyProtection="1">
      <alignment horizontal="right"/>
      <protection locked="0"/>
    </xf>
    <xf numFmtId="165" fontId="1" fillId="3" borderId="1" xfId="2" applyNumberFormat="1" applyFont="1" applyFill="1" applyBorder="1" applyAlignment="1" applyProtection="1">
      <alignment horizontal="right"/>
      <protection locked="0"/>
    </xf>
    <xf numFmtId="0" fontId="1" fillId="0" borderId="0" xfId="0" applyFont="1" applyAlignment="1">
      <alignment wrapText="1"/>
    </xf>
    <xf numFmtId="165" fontId="27" fillId="18" borderId="5" xfId="1" applyNumberFormat="1" applyFont="1" applyFill="1" applyBorder="1"/>
    <xf numFmtId="44" fontId="27" fillId="18" borderId="5" xfId="2" applyFont="1" applyFill="1" applyBorder="1"/>
    <xf numFmtId="0" fontId="32" fillId="5" borderId="1" xfId="4" applyFill="1" applyBorder="1" applyProtection="1">
      <protection locked="0"/>
    </xf>
    <xf numFmtId="0" fontId="9" fillId="5" borderId="0" xfId="0" applyFont="1" applyFill="1" applyAlignment="1">
      <alignment wrapText="1"/>
    </xf>
    <xf numFmtId="0" fontId="6" fillId="3" borderId="25" xfId="0" applyFont="1" applyFill="1" applyBorder="1" applyAlignment="1">
      <alignment horizontal="left" vertical="top"/>
    </xf>
    <xf numFmtId="0" fontId="6" fillId="3" borderId="20" xfId="0" applyFont="1" applyFill="1" applyBorder="1" applyAlignment="1">
      <alignment horizontal="center" vertical="top"/>
    </xf>
    <xf numFmtId="0" fontId="6" fillId="0" borderId="1" xfId="0" applyFont="1" applyBorder="1" applyAlignment="1">
      <alignment horizontal="center" vertical="top"/>
    </xf>
    <xf numFmtId="0" fontId="0" fillId="0" borderId="4" xfId="0" applyBorder="1"/>
    <xf numFmtId="0" fontId="6" fillId="0" borderId="1" xfId="0" applyFont="1" applyBorder="1" applyAlignment="1">
      <alignment horizontal="left" vertical="top"/>
    </xf>
    <xf numFmtId="0" fontId="6" fillId="0" borderId="0" xfId="0" applyFont="1" applyAlignment="1">
      <alignment horizontal="left" vertical="top"/>
    </xf>
    <xf numFmtId="0" fontId="6" fillId="0" borderId="1" xfId="0" applyFont="1" applyBorder="1" applyAlignment="1">
      <alignment vertical="top"/>
    </xf>
    <xf numFmtId="0" fontId="33" fillId="0" borderId="0" xfId="0" applyFont="1" applyAlignment="1">
      <alignment wrapText="1"/>
    </xf>
    <xf numFmtId="0" fontId="6" fillId="0" borderId="0" xfId="0" quotePrefix="1" applyFont="1"/>
    <xf numFmtId="0" fontId="6" fillId="3" borderId="26" xfId="0" applyFont="1" applyFill="1" applyBorder="1" applyAlignment="1">
      <alignment horizontal="left" vertical="top"/>
    </xf>
    <xf numFmtId="0" fontId="6" fillId="3" borderId="5" xfId="0" applyFont="1" applyFill="1" applyBorder="1" applyAlignment="1">
      <alignment horizontal="left" vertical="top"/>
    </xf>
    <xf numFmtId="0" fontId="6" fillId="3" borderId="25" xfId="0" applyFont="1" applyFill="1" applyBorder="1" applyAlignment="1">
      <alignment horizontal="left" vertical="top"/>
    </xf>
    <xf numFmtId="0" fontId="6" fillId="3" borderId="20" xfId="0" applyFont="1" applyFill="1" applyBorder="1" applyAlignment="1">
      <alignment horizontal="left" vertical="top"/>
    </xf>
    <xf numFmtId="0" fontId="13" fillId="10" borderId="2" xfId="1" applyFont="1" applyFill="1" applyBorder="1" applyAlignment="1">
      <alignment horizontal="left"/>
    </xf>
    <xf numFmtId="0" fontId="13" fillId="10" borderId="3" xfId="1" applyFont="1" applyFill="1" applyBorder="1" applyAlignment="1">
      <alignment horizontal="left"/>
    </xf>
    <xf numFmtId="0" fontId="13" fillId="10" borderId="4" xfId="1" applyFont="1" applyFill="1" applyBorder="1" applyAlignment="1">
      <alignment horizontal="left"/>
    </xf>
    <xf numFmtId="0" fontId="6" fillId="3" borderId="24" xfId="0" applyFont="1" applyFill="1" applyBorder="1" applyAlignment="1">
      <alignment horizontal="left" vertical="top"/>
    </xf>
    <xf numFmtId="0" fontId="6" fillId="3" borderId="21" xfId="0" applyFont="1" applyFill="1" applyBorder="1" applyAlignment="1">
      <alignment horizontal="left" vertical="top"/>
    </xf>
    <xf numFmtId="0" fontId="6" fillId="3" borderId="26" xfId="0" applyFont="1" applyFill="1" applyBorder="1" applyAlignment="1">
      <alignment vertical="top"/>
    </xf>
    <xf numFmtId="0" fontId="6" fillId="3" borderId="5" xfId="0" applyFont="1" applyFill="1" applyBorder="1" applyAlignment="1">
      <alignment vertical="top"/>
    </xf>
  </cellXfs>
  <cellStyles count="5">
    <cellStyle name="Currency" xfId="2" builtinId="4"/>
    <cellStyle name="Currency 2" xfId="3" xr:uid="{8E32DCCE-912B-2345-802E-1F34AAFD7463}"/>
    <cellStyle name="Hyperlink" xfId="4" builtinId="8"/>
    <cellStyle name="Normal" xfId="0" builtinId="0"/>
    <cellStyle name="Normal 2" xfId="1" xr:uid="{00000000-0005-0000-0000-000020000000}"/>
  </cellStyles>
  <dxfs count="95">
    <dxf>
      <fill>
        <patternFill>
          <bgColor theme="0" tint="-0.499984740745262"/>
        </patternFill>
      </fill>
    </dxf>
    <dxf>
      <numFmt numFmtId="30" formatCode="@"/>
      <fill>
        <patternFill>
          <bgColor theme="0"/>
        </patternFill>
      </fill>
    </dxf>
    <dxf>
      <fill>
        <patternFill>
          <bgColor theme="0" tint="-0.499984740745262"/>
        </patternFill>
      </fill>
    </dxf>
    <dxf>
      <numFmt numFmtId="30" formatCode="@"/>
      <fill>
        <patternFill>
          <bgColor theme="0"/>
        </patternFill>
      </fill>
    </dxf>
    <dxf>
      <fill>
        <patternFill>
          <bgColor theme="0" tint="-0.499984740745262"/>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ill>
        <patternFill>
          <bgColor rgb="FFFFC7CE"/>
        </patternFill>
      </fill>
    </dxf>
    <dxf>
      <numFmt numFmtId="30" formatCode="@"/>
      <fill>
        <patternFill>
          <bgColor theme="0"/>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numFmt numFmtId="30" formatCode="@"/>
      <fill>
        <patternFill>
          <bgColor theme="0"/>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theme="9"/>
        </patternFill>
      </fill>
    </dxf>
    <dxf>
      <numFmt numFmtId="30" formatCode="@"/>
      <fill>
        <patternFill>
          <bgColor theme="0"/>
        </patternFill>
      </fill>
    </dxf>
    <dxf>
      <font>
        <color rgb="FF9C0006"/>
      </font>
      <fill>
        <patternFill>
          <bgColor rgb="FFFFC7CE"/>
        </patternFill>
      </fill>
    </dxf>
    <dxf>
      <font>
        <color rgb="FF006100"/>
      </font>
      <fill>
        <patternFill>
          <bgColor rgb="FFC6EF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9D81-CE0E-407C-B6C2-C3432BAC9950}">
  <sheetPr codeName="Sheet1">
    <tabColor theme="7"/>
  </sheetPr>
  <dimension ref="A1:C514"/>
  <sheetViews>
    <sheetView topLeftCell="A295" zoomScale="75" zoomScaleNormal="130" workbookViewId="0">
      <selection activeCell="A316" sqref="A316:C354"/>
    </sheetView>
  </sheetViews>
  <sheetFormatPr baseColWidth="10" defaultColWidth="8.83203125" defaultRowHeight="13"/>
  <cols>
    <col min="1" max="1" width="18.1640625" bestFit="1" customWidth="1"/>
    <col min="2" max="2" width="43.83203125" customWidth="1"/>
    <col min="3" max="3" width="32.33203125" customWidth="1"/>
    <col min="4" max="6" width="79.1640625" customWidth="1"/>
  </cols>
  <sheetData>
    <row r="1" spans="1:3" ht="15">
      <c r="A1" s="1" t="s">
        <v>57</v>
      </c>
      <c r="B1" s="1" t="s">
        <v>56</v>
      </c>
      <c r="C1" s="1" t="s">
        <v>2479</v>
      </c>
    </row>
    <row r="2" spans="1:3">
      <c r="A2" t="s">
        <v>59</v>
      </c>
      <c r="B2" t="s">
        <v>305</v>
      </c>
      <c r="C2" s="2" t="s">
        <v>576</v>
      </c>
    </row>
    <row r="3" spans="1:3">
      <c r="A3" t="s">
        <v>59</v>
      </c>
      <c r="B3" t="s">
        <v>306</v>
      </c>
      <c r="C3" t="s">
        <v>577</v>
      </c>
    </row>
    <row r="4" spans="1:3">
      <c r="A4" t="s">
        <v>59</v>
      </c>
      <c r="B4" t="s">
        <v>307</v>
      </c>
      <c r="C4" t="s">
        <v>5</v>
      </c>
    </row>
    <row r="5" spans="1:3">
      <c r="A5" t="s">
        <v>59</v>
      </c>
      <c r="B5" t="s">
        <v>419</v>
      </c>
      <c r="C5" t="s">
        <v>581</v>
      </c>
    </row>
    <row r="6" spans="1:3">
      <c r="A6" t="s">
        <v>59</v>
      </c>
      <c r="B6" t="s">
        <v>420</v>
      </c>
      <c r="C6" t="s">
        <v>582</v>
      </c>
    </row>
    <row r="7" spans="1:3">
      <c r="A7" t="s">
        <v>59</v>
      </c>
      <c r="B7" t="s">
        <v>421</v>
      </c>
      <c r="C7" t="s">
        <v>583</v>
      </c>
    </row>
    <row r="8" spans="1:3">
      <c r="A8" t="s">
        <v>59</v>
      </c>
      <c r="B8" t="s">
        <v>412</v>
      </c>
      <c r="C8" t="s">
        <v>6</v>
      </c>
    </row>
    <row r="9" spans="1:3">
      <c r="A9" t="s">
        <v>59</v>
      </c>
      <c r="B9" t="s">
        <v>414</v>
      </c>
      <c r="C9" t="s">
        <v>584</v>
      </c>
    </row>
    <row r="10" spans="1:3">
      <c r="A10" t="s">
        <v>59</v>
      </c>
      <c r="B10" t="s">
        <v>92</v>
      </c>
      <c r="C10" t="s">
        <v>585</v>
      </c>
    </row>
    <row r="11" spans="1:3">
      <c r="A11" t="s">
        <v>59</v>
      </c>
      <c r="B11" t="s">
        <v>113</v>
      </c>
      <c r="C11" t="s">
        <v>586</v>
      </c>
    </row>
    <row r="12" spans="1:3">
      <c r="A12" t="s">
        <v>59</v>
      </c>
      <c r="B12" t="s">
        <v>327</v>
      </c>
      <c r="C12" t="s">
        <v>590</v>
      </c>
    </row>
    <row r="13" spans="1:3">
      <c r="A13" t="s">
        <v>59</v>
      </c>
      <c r="B13" t="s">
        <v>122</v>
      </c>
      <c r="C13" t="s">
        <v>591</v>
      </c>
    </row>
    <row r="14" spans="1:3">
      <c r="A14" t="s">
        <v>59</v>
      </c>
      <c r="B14" t="s">
        <v>123</v>
      </c>
      <c r="C14" t="s">
        <v>592</v>
      </c>
    </row>
    <row r="15" spans="1:3">
      <c r="A15" t="s">
        <v>59</v>
      </c>
      <c r="B15" t="s">
        <v>124</v>
      </c>
      <c r="C15" t="s">
        <v>593</v>
      </c>
    </row>
    <row r="16" spans="1:3">
      <c r="A16" t="s">
        <v>59</v>
      </c>
      <c r="B16" t="s">
        <v>397</v>
      </c>
      <c r="C16" t="s">
        <v>594</v>
      </c>
    </row>
    <row r="17" spans="1:3">
      <c r="A17" t="s">
        <v>59</v>
      </c>
      <c r="B17" t="s">
        <v>112</v>
      </c>
      <c r="C17" t="s">
        <v>595</v>
      </c>
    </row>
    <row r="18" spans="1:3">
      <c r="A18" t="s">
        <v>59</v>
      </c>
      <c r="B18" t="s">
        <v>406</v>
      </c>
      <c r="C18" t="s">
        <v>596</v>
      </c>
    </row>
    <row r="19" spans="1:3">
      <c r="A19" t="s">
        <v>59</v>
      </c>
      <c r="B19" t="s">
        <v>385</v>
      </c>
      <c r="C19" t="s">
        <v>597</v>
      </c>
    </row>
    <row r="20" spans="1:3">
      <c r="A20" t="s">
        <v>59</v>
      </c>
      <c r="B20" t="s">
        <v>325</v>
      </c>
      <c r="C20" t="s">
        <v>598</v>
      </c>
    </row>
    <row r="21" spans="1:3">
      <c r="A21" t="s">
        <v>59</v>
      </c>
      <c r="B21" t="s">
        <v>165</v>
      </c>
      <c r="C21" t="s">
        <v>599</v>
      </c>
    </row>
    <row r="22" spans="1:3">
      <c r="A22" t="s">
        <v>59</v>
      </c>
      <c r="B22" t="s">
        <v>73</v>
      </c>
      <c r="C22" t="s">
        <v>600</v>
      </c>
    </row>
    <row r="23" spans="1:3">
      <c r="A23" t="s">
        <v>59</v>
      </c>
      <c r="B23" t="s">
        <v>539</v>
      </c>
      <c r="C23" t="s">
        <v>601</v>
      </c>
    </row>
    <row r="24" spans="1:3">
      <c r="A24" t="s">
        <v>59</v>
      </c>
      <c r="B24" t="s">
        <v>536</v>
      </c>
      <c r="C24" t="s">
        <v>602</v>
      </c>
    </row>
    <row r="25" spans="1:3">
      <c r="A25" t="s">
        <v>59</v>
      </c>
      <c r="B25" t="s">
        <v>537</v>
      </c>
      <c r="C25" t="s">
        <v>603</v>
      </c>
    </row>
    <row r="26" spans="1:3">
      <c r="A26" t="s">
        <v>59</v>
      </c>
      <c r="B26" t="s">
        <v>538</v>
      </c>
      <c r="C26" t="s">
        <v>604</v>
      </c>
    </row>
    <row r="27" spans="1:3">
      <c r="A27" t="s">
        <v>59</v>
      </c>
      <c r="B27" t="s">
        <v>351</v>
      </c>
      <c r="C27" t="s">
        <v>605</v>
      </c>
    </row>
    <row r="28" spans="1:3">
      <c r="A28" t="s">
        <v>59</v>
      </c>
      <c r="B28" t="s">
        <v>575</v>
      </c>
      <c r="C28" t="s">
        <v>606</v>
      </c>
    </row>
    <row r="29" spans="1:3">
      <c r="A29" t="s">
        <v>59</v>
      </c>
      <c r="B29" t="s">
        <v>352</v>
      </c>
      <c r="C29" t="s">
        <v>607</v>
      </c>
    </row>
    <row r="30" spans="1:3">
      <c r="A30" t="s">
        <v>59</v>
      </c>
      <c r="B30" t="s">
        <v>324</v>
      </c>
      <c r="C30" t="s">
        <v>608</v>
      </c>
    </row>
    <row r="31" spans="1:3">
      <c r="A31" t="s">
        <v>59</v>
      </c>
      <c r="B31" t="s">
        <v>350</v>
      </c>
      <c r="C31" t="s">
        <v>609</v>
      </c>
    </row>
    <row r="32" spans="1:3">
      <c r="A32" t="s">
        <v>59</v>
      </c>
      <c r="B32" t="s">
        <v>349</v>
      </c>
      <c r="C32" t="s">
        <v>610</v>
      </c>
    </row>
    <row r="33" spans="1:3">
      <c r="A33" t="s">
        <v>59</v>
      </c>
      <c r="B33" t="s">
        <v>574</v>
      </c>
      <c r="C33" t="s">
        <v>611</v>
      </c>
    </row>
    <row r="34" spans="1:3">
      <c r="A34" t="s">
        <v>59</v>
      </c>
      <c r="B34" t="s">
        <v>389</v>
      </c>
      <c r="C34" t="s">
        <v>612</v>
      </c>
    </row>
    <row r="35" spans="1:3">
      <c r="A35" t="s">
        <v>59</v>
      </c>
      <c r="B35" t="s">
        <v>77</v>
      </c>
      <c r="C35" t="s">
        <v>613</v>
      </c>
    </row>
    <row r="36" spans="1:3">
      <c r="A36" t="s">
        <v>59</v>
      </c>
      <c r="B36" t="s">
        <v>78</v>
      </c>
      <c r="C36" t="s">
        <v>614</v>
      </c>
    </row>
    <row r="37" spans="1:3">
      <c r="A37" t="s">
        <v>59</v>
      </c>
      <c r="B37" t="s">
        <v>79</v>
      </c>
      <c r="C37" t="s">
        <v>615</v>
      </c>
    </row>
    <row r="38" spans="1:3">
      <c r="A38" t="s">
        <v>59</v>
      </c>
      <c r="B38" s="3" t="s">
        <v>65</v>
      </c>
      <c r="C38" t="s">
        <v>616</v>
      </c>
    </row>
    <row r="39" spans="1:3">
      <c r="A39" t="s">
        <v>59</v>
      </c>
      <c r="B39" t="s">
        <v>176</v>
      </c>
      <c r="C39" t="s">
        <v>617</v>
      </c>
    </row>
    <row r="40" spans="1:3">
      <c r="A40" t="s">
        <v>59</v>
      </c>
      <c r="B40" t="s">
        <v>177</v>
      </c>
      <c r="C40" t="s">
        <v>618</v>
      </c>
    </row>
    <row r="41" spans="1:3">
      <c r="A41" t="s">
        <v>59</v>
      </c>
      <c r="B41" t="s">
        <v>178</v>
      </c>
      <c r="C41" t="s">
        <v>619</v>
      </c>
    </row>
    <row r="42" spans="1:3">
      <c r="A42" t="s">
        <v>59</v>
      </c>
      <c r="B42" t="s">
        <v>114</v>
      </c>
      <c r="C42" t="s">
        <v>620</v>
      </c>
    </row>
    <row r="43" spans="1:3">
      <c r="A43" t="s">
        <v>59</v>
      </c>
      <c r="B43" t="s">
        <v>402</v>
      </c>
      <c r="C43" t="s">
        <v>621</v>
      </c>
    </row>
    <row r="44" spans="1:3">
      <c r="A44" t="s">
        <v>59</v>
      </c>
      <c r="B44" t="s">
        <v>93</v>
      </c>
      <c r="C44" t="s">
        <v>622</v>
      </c>
    </row>
    <row r="45" spans="1:3">
      <c r="A45" t="s">
        <v>59</v>
      </c>
      <c r="B45" t="s">
        <v>115</v>
      </c>
      <c r="C45" t="s">
        <v>623</v>
      </c>
    </row>
    <row r="46" spans="1:3">
      <c r="A46" t="s">
        <v>59</v>
      </c>
      <c r="B46" t="s">
        <v>238</v>
      </c>
      <c r="C46" t="s">
        <v>624</v>
      </c>
    </row>
    <row r="47" spans="1:3">
      <c r="A47" t="s">
        <v>59</v>
      </c>
      <c r="B47" t="s">
        <v>237</v>
      </c>
      <c r="C47" t="s">
        <v>625</v>
      </c>
    </row>
    <row r="48" spans="1:3">
      <c r="A48" t="s">
        <v>59</v>
      </c>
      <c r="B48" t="s">
        <v>239</v>
      </c>
      <c r="C48" t="s">
        <v>626</v>
      </c>
    </row>
    <row r="49" spans="1:3">
      <c r="A49" t="s">
        <v>59</v>
      </c>
      <c r="B49" t="s">
        <v>510</v>
      </c>
      <c r="C49" t="s">
        <v>627</v>
      </c>
    </row>
    <row r="50" spans="1:3">
      <c r="A50" t="s">
        <v>59</v>
      </c>
      <c r="B50" t="s">
        <v>133</v>
      </c>
      <c r="C50" t="s">
        <v>628</v>
      </c>
    </row>
    <row r="51" spans="1:3">
      <c r="A51" t="s">
        <v>59</v>
      </c>
      <c r="B51" t="s">
        <v>540</v>
      </c>
      <c r="C51" t="s">
        <v>629</v>
      </c>
    </row>
    <row r="52" spans="1:3">
      <c r="A52" t="s">
        <v>59</v>
      </c>
      <c r="B52" t="s">
        <v>541</v>
      </c>
      <c r="C52" t="s">
        <v>630</v>
      </c>
    </row>
    <row r="53" spans="1:3">
      <c r="A53" t="s">
        <v>59</v>
      </c>
      <c r="B53" t="s">
        <v>542</v>
      </c>
      <c r="C53" t="s">
        <v>631</v>
      </c>
    </row>
    <row r="54" spans="1:3">
      <c r="A54" t="s">
        <v>59</v>
      </c>
      <c r="B54" t="s">
        <v>85</v>
      </c>
      <c r="C54" t="s">
        <v>632</v>
      </c>
    </row>
    <row r="55" spans="1:3">
      <c r="A55" t="s">
        <v>59</v>
      </c>
      <c r="B55" t="s">
        <v>111</v>
      </c>
      <c r="C55" t="s">
        <v>633</v>
      </c>
    </row>
    <row r="56" spans="1:3">
      <c r="A56" t="s">
        <v>59</v>
      </c>
      <c r="B56" t="s">
        <v>404</v>
      </c>
      <c r="C56" t="s">
        <v>634</v>
      </c>
    </row>
    <row r="57" spans="1:3">
      <c r="A57" t="s">
        <v>59</v>
      </c>
      <c r="B57" t="s">
        <v>463</v>
      </c>
      <c r="C57" t="s">
        <v>635</v>
      </c>
    </row>
    <row r="58" spans="1:3">
      <c r="A58" t="s">
        <v>59</v>
      </c>
      <c r="B58" t="s">
        <v>103</v>
      </c>
      <c r="C58" t="s">
        <v>636</v>
      </c>
    </row>
    <row r="59" spans="1:3">
      <c r="A59" t="s">
        <v>59</v>
      </c>
      <c r="B59" t="s">
        <v>464</v>
      </c>
      <c r="C59" t="s">
        <v>637</v>
      </c>
    </row>
    <row r="60" spans="1:3">
      <c r="A60" t="s">
        <v>59</v>
      </c>
      <c r="B60" t="s">
        <v>455</v>
      </c>
      <c r="C60" t="s">
        <v>638</v>
      </c>
    </row>
    <row r="61" spans="1:3">
      <c r="A61" t="s">
        <v>59</v>
      </c>
      <c r="B61" t="s">
        <v>101</v>
      </c>
      <c r="C61" t="s">
        <v>639</v>
      </c>
    </row>
    <row r="62" spans="1:3">
      <c r="A62" t="s">
        <v>59</v>
      </c>
      <c r="B62" t="s">
        <v>456</v>
      </c>
      <c r="C62" t="s">
        <v>640</v>
      </c>
    </row>
    <row r="63" spans="1:3">
      <c r="A63" t="s">
        <v>59</v>
      </c>
      <c r="B63" t="s">
        <v>471</v>
      </c>
      <c r="C63" t="s">
        <v>641</v>
      </c>
    </row>
    <row r="64" spans="1:3">
      <c r="A64" t="s">
        <v>59</v>
      </c>
      <c r="B64" t="s">
        <v>454</v>
      </c>
      <c r="C64" t="s">
        <v>642</v>
      </c>
    </row>
    <row r="65" spans="1:3">
      <c r="A65" t="s">
        <v>59</v>
      </c>
      <c r="B65" t="s">
        <v>474</v>
      </c>
      <c r="C65" t="s">
        <v>643</v>
      </c>
    </row>
    <row r="66" spans="1:3">
      <c r="A66" t="s">
        <v>59</v>
      </c>
      <c r="B66" t="s">
        <v>465</v>
      </c>
      <c r="C66" t="s">
        <v>644</v>
      </c>
    </row>
    <row r="67" spans="1:3">
      <c r="A67" t="s">
        <v>59</v>
      </c>
      <c r="B67" t="s">
        <v>459</v>
      </c>
      <c r="C67" t="s">
        <v>645</v>
      </c>
    </row>
    <row r="68" spans="1:3">
      <c r="A68" t="s">
        <v>59</v>
      </c>
      <c r="B68" t="s">
        <v>473</v>
      </c>
      <c r="C68" t="s">
        <v>646</v>
      </c>
    </row>
    <row r="69" spans="1:3">
      <c r="A69" t="s">
        <v>59</v>
      </c>
      <c r="B69" t="s">
        <v>99</v>
      </c>
      <c r="C69" t="s">
        <v>647</v>
      </c>
    </row>
    <row r="70" spans="1:3">
      <c r="A70" t="s">
        <v>59</v>
      </c>
      <c r="B70" t="s">
        <v>102</v>
      </c>
      <c r="C70" t="s">
        <v>648</v>
      </c>
    </row>
    <row r="71" spans="1:3">
      <c r="A71" t="s">
        <v>59</v>
      </c>
      <c r="B71" t="s">
        <v>100</v>
      </c>
      <c r="C71" t="s">
        <v>649</v>
      </c>
    </row>
    <row r="72" spans="1:3">
      <c r="A72" t="s">
        <v>59</v>
      </c>
      <c r="B72" t="s">
        <v>466</v>
      </c>
      <c r="C72" t="s">
        <v>650</v>
      </c>
    </row>
    <row r="73" spans="1:3">
      <c r="A73" t="s">
        <v>59</v>
      </c>
      <c r="B73" t="s">
        <v>467</v>
      </c>
      <c r="C73" t="s">
        <v>651</v>
      </c>
    </row>
    <row r="74" spans="1:3">
      <c r="A74" t="s">
        <v>59</v>
      </c>
      <c r="B74" t="s">
        <v>470</v>
      </c>
      <c r="C74" t="s">
        <v>652</v>
      </c>
    </row>
    <row r="75" spans="1:3">
      <c r="A75" t="s">
        <v>59</v>
      </c>
      <c r="B75" t="s">
        <v>457</v>
      </c>
      <c r="C75" t="s">
        <v>653</v>
      </c>
    </row>
    <row r="76" spans="1:3">
      <c r="A76" t="s">
        <v>59</v>
      </c>
      <c r="B76" t="s">
        <v>468</v>
      </c>
      <c r="C76" t="s">
        <v>654</v>
      </c>
    </row>
    <row r="77" spans="1:3">
      <c r="A77" t="s">
        <v>59</v>
      </c>
      <c r="B77" t="s">
        <v>472</v>
      </c>
      <c r="C77" t="s">
        <v>655</v>
      </c>
    </row>
    <row r="78" spans="1:3">
      <c r="A78" t="s">
        <v>59</v>
      </c>
      <c r="B78" t="s">
        <v>469</v>
      </c>
      <c r="C78" t="s">
        <v>656</v>
      </c>
    </row>
    <row r="79" spans="1:3">
      <c r="A79" t="s">
        <v>59</v>
      </c>
      <c r="B79" t="s">
        <v>70</v>
      </c>
      <c r="C79" t="s">
        <v>657</v>
      </c>
    </row>
    <row r="80" spans="1:3">
      <c r="A80" t="s">
        <v>59</v>
      </c>
      <c r="B80" t="s">
        <v>95</v>
      </c>
      <c r="C80" t="s">
        <v>658</v>
      </c>
    </row>
    <row r="81" spans="1:3">
      <c r="A81" t="s">
        <v>59</v>
      </c>
      <c r="B81" t="s">
        <v>387</v>
      </c>
      <c r="C81" t="s">
        <v>659</v>
      </c>
    </row>
    <row r="82" spans="1:3">
      <c r="A82" t="s">
        <v>59</v>
      </c>
      <c r="B82" t="s">
        <v>335</v>
      </c>
      <c r="C82" t="s">
        <v>660</v>
      </c>
    </row>
    <row r="83" spans="1:3">
      <c r="A83" t="s">
        <v>59</v>
      </c>
      <c r="B83" t="s">
        <v>336</v>
      </c>
      <c r="C83" t="s">
        <v>661</v>
      </c>
    </row>
    <row r="84" spans="1:3">
      <c r="A84" t="s">
        <v>59</v>
      </c>
      <c r="B84" t="s">
        <v>337</v>
      </c>
      <c r="C84" t="s">
        <v>662</v>
      </c>
    </row>
    <row r="85" spans="1:3">
      <c r="A85" t="s">
        <v>59</v>
      </c>
      <c r="B85" t="s">
        <v>353</v>
      </c>
      <c r="C85" t="s">
        <v>663</v>
      </c>
    </row>
    <row r="86" spans="1:3">
      <c r="A86" t="s">
        <v>59</v>
      </c>
      <c r="B86" t="s">
        <v>354</v>
      </c>
      <c r="C86" t="s">
        <v>664</v>
      </c>
    </row>
    <row r="87" spans="1:3">
      <c r="A87" t="s">
        <v>59</v>
      </c>
      <c r="B87" t="s">
        <v>355</v>
      </c>
      <c r="C87" t="s">
        <v>665</v>
      </c>
    </row>
    <row r="88" spans="1:3">
      <c r="A88" t="s">
        <v>59</v>
      </c>
      <c r="B88" t="s">
        <v>511</v>
      </c>
      <c r="C88" t="s">
        <v>668</v>
      </c>
    </row>
    <row r="89" spans="1:3">
      <c r="A89" t="s">
        <v>59</v>
      </c>
      <c r="B89" t="s">
        <v>399</v>
      </c>
      <c r="C89" t="s">
        <v>669</v>
      </c>
    </row>
    <row r="90" spans="1:3">
      <c r="A90" t="s">
        <v>59</v>
      </c>
      <c r="B90" t="s">
        <v>72</v>
      </c>
      <c r="C90" t="s">
        <v>670</v>
      </c>
    </row>
    <row r="91" spans="1:3">
      <c r="A91" t="s">
        <v>59</v>
      </c>
      <c r="B91" t="s">
        <v>415</v>
      </c>
      <c r="C91" t="s">
        <v>671</v>
      </c>
    </row>
    <row r="92" spans="1:3">
      <c r="A92" t="s">
        <v>59</v>
      </c>
      <c r="B92" t="s">
        <v>380</v>
      </c>
      <c r="C92" t="s">
        <v>672</v>
      </c>
    </row>
    <row r="93" spans="1:3">
      <c r="A93" t="s">
        <v>59</v>
      </c>
      <c r="B93" t="s">
        <v>381</v>
      </c>
      <c r="C93" t="s">
        <v>673</v>
      </c>
    </row>
    <row r="94" spans="1:3">
      <c r="A94" t="s">
        <v>59</v>
      </c>
      <c r="B94" t="s">
        <v>382</v>
      </c>
      <c r="C94" t="s">
        <v>674</v>
      </c>
    </row>
    <row r="95" spans="1:3">
      <c r="A95" t="s">
        <v>59</v>
      </c>
      <c r="B95" t="s">
        <v>91</v>
      </c>
      <c r="C95" t="s">
        <v>675</v>
      </c>
    </row>
    <row r="96" spans="1:3">
      <c r="A96" t="s">
        <v>59</v>
      </c>
      <c r="B96" t="s">
        <v>413</v>
      </c>
      <c r="C96" t="s">
        <v>676</v>
      </c>
    </row>
    <row r="97" spans="1:3">
      <c r="A97" t="s">
        <v>59</v>
      </c>
      <c r="B97" t="s">
        <v>396</v>
      </c>
      <c r="C97" t="s">
        <v>677</v>
      </c>
    </row>
    <row r="98" spans="1:3">
      <c r="A98" t="s">
        <v>59</v>
      </c>
      <c r="B98" t="s">
        <v>458</v>
      </c>
      <c r="C98" t="s">
        <v>7</v>
      </c>
    </row>
    <row r="99" spans="1:3">
      <c r="A99" t="s">
        <v>59</v>
      </c>
      <c r="B99" t="s">
        <v>119</v>
      </c>
      <c r="C99" t="s">
        <v>678</v>
      </c>
    </row>
    <row r="100" spans="1:3">
      <c r="A100" t="s">
        <v>59</v>
      </c>
      <c r="B100" t="s">
        <v>118</v>
      </c>
      <c r="C100" t="s">
        <v>679</v>
      </c>
    </row>
    <row r="101" spans="1:3">
      <c r="A101" t="s">
        <v>59</v>
      </c>
      <c r="B101" t="s">
        <v>117</v>
      </c>
      <c r="C101" t="s">
        <v>680</v>
      </c>
    </row>
    <row r="102" spans="1:3">
      <c r="A102" t="s">
        <v>59</v>
      </c>
      <c r="B102" t="s">
        <v>334</v>
      </c>
      <c r="C102" t="s">
        <v>681</v>
      </c>
    </row>
    <row r="103" spans="1:3">
      <c r="A103" t="s">
        <v>59</v>
      </c>
      <c r="B103" t="s">
        <v>86</v>
      </c>
      <c r="C103" t="s">
        <v>682</v>
      </c>
    </row>
    <row r="104" spans="1:3">
      <c r="A104" t="s">
        <v>59</v>
      </c>
      <c r="B104" t="s">
        <v>545</v>
      </c>
      <c r="C104" t="s">
        <v>683</v>
      </c>
    </row>
    <row r="105" spans="1:3">
      <c r="A105" t="s">
        <v>59</v>
      </c>
      <c r="B105" t="s">
        <v>84</v>
      </c>
      <c r="C105" t="s">
        <v>684</v>
      </c>
    </row>
    <row r="106" spans="1:3">
      <c r="A106" t="s">
        <v>59</v>
      </c>
      <c r="B106" t="s">
        <v>83</v>
      </c>
      <c r="C106" t="s">
        <v>685</v>
      </c>
    </row>
    <row r="107" spans="1:3">
      <c r="A107" t="s">
        <v>59</v>
      </c>
      <c r="B107" t="s">
        <v>384</v>
      </c>
      <c r="C107" t="s">
        <v>686</v>
      </c>
    </row>
    <row r="108" spans="1:3">
      <c r="A108" t="s">
        <v>59</v>
      </c>
      <c r="B108" t="s">
        <v>159</v>
      </c>
      <c r="C108" t="s">
        <v>687</v>
      </c>
    </row>
    <row r="109" spans="1:3">
      <c r="A109" t="s">
        <v>59</v>
      </c>
      <c r="B109" t="s">
        <v>160</v>
      </c>
      <c r="C109" t="s">
        <v>688</v>
      </c>
    </row>
    <row r="110" spans="1:3">
      <c r="A110" t="s">
        <v>59</v>
      </c>
      <c r="B110" t="s">
        <v>161</v>
      </c>
      <c r="C110" t="s">
        <v>689</v>
      </c>
    </row>
    <row r="111" spans="1:3">
      <c r="A111" t="s">
        <v>59</v>
      </c>
      <c r="B111" t="s">
        <v>71</v>
      </c>
      <c r="C111" t="s">
        <v>690</v>
      </c>
    </row>
    <row r="112" spans="1:3">
      <c r="A112" t="s">
        <v>59</v>
      </c>
      <c r="B112" t="s">
        <v>392</v>
      </c>
      <c r="C112" t="s">
        <v>691</v>
      </c>
    </row>
    <row r="113" spans="1:3">
      <c r="A113" t="s">
        <v>59</v>
      </c>
      <c r="B113" t="s">
        <v>321</v>
      </c>
      <c r="C113" t="s">
        <v>692</v>
      </c>
    </row>
    <row r="114" spans="1:3">
      <c r="A114" t="s">
        <v>59</v>
      </c>
      <c r="B114" t="s">
        <v>322</v>
      </c>
      <c r="C114" t="s">
        <v>693</v>
      </c>
    </row>
    <row r="115" spans="1:3">
      <c r="A115" t="s">
        <v>59</v>
      </c>
      <c r="B115" t="s">
        <v>323</v>
      </c>
      <c r="C115" t="s">
        <v>695</v>
      </c>
    </row>
    <row r="116" spans="1:3">
      <c r="A116" t="s">
        <v>59</v>
      </c>
      <c r="B116" t="s">
        <v>395</v>
      </c>
      <c r="C116" t="s">
        <v>697</v>
      </c>
    </row>
    <row r="117" spans="1:3">
      <c r="A117" t="s">
        <v>59</v>
      </c>
      <c r="B117" t="s">
        <v>162</v>
      </c>
      <c r="C117" t="s">
        <v>698</v>
      </c>
    </row>
    <row r="118" spans="1:3">
      <c r="A118" t="s">
        <v>59</v>
      </c>
      <c r="B118" t="s">
        <v>163</v>
      </c>
      <c r="C118" t="s">
        <v>699</v>
      </c>
    </row>
    <row r="119" spans="1:3">
      <c r="A119" t="s">
        <v>59</v>
      </c>
      <c r="B119" t="s">
        <v>164</v>
      </c>
      <c r="C119" t="s">
        <v>700</v>
      </c>
    </row>
    <row r="120" spans="1:3">
      <c r="A120" t="s">
        <v>59</v>
      </c>
      <c r="B120" t="s">
        <v>391</v>
      </c>
      <c r="C120" t="s">
        <v>701</v>
      </c>
    </row>
    <row r="121" spans="1:3">
      <c r="A121" t="s">
        <v>59</v>
      </c>
      <c r="B121" t="s">
        <v>427</v>
      </c>
      <c r="C121" t="s">
        <v>702</v>
      </c>
    </row>
    <row r="122" spans="1:3">
      <c r="A122" t="s">
        <v>59</v>
      </c>
      <c r="B122" t="s">
        <v>428</v>
      </c>
      <c r="C122" t="s">
        <v>703</v>
      </c>
    </row>
    <row r="123" spans="1:3">
      <c r="A123" t="s">
        <v>59</v>
      </c>
      <c r="B123" t="s">
        <v>429</v>
      </c>
      <c r="C123" t="s">
        <v>704</v>
      </c>
    </row>
    <row r="124" spans="1:3">
      <c r="A124" t="s">
        <v>59</v>
      </c>
      <c r="B124" t="s">
        <v>98</v>
      </c>
      <c r="C124" t="s">
        <v>705</v>
      </c>
    </row>
    <row r="125" spans="1:3">
      <c r="A125" t="s">
        <v>59</v>
      </c>
      <c r="B125" t="s">
        <v>400</v>
      </c>
      <c r="C125" t="s">
        <v>706</v>
      </c>
    </row>
    <row r="126" spans="1:3">
      <c r="A126" t="s">
        <v>59</v>
      </c>
      <c r="B126" t="s">
        <v>104</v>
      </c>
      <c r="C126" t="s">
        <v>707</v>
      </c>
    </row>
    <row r="127" spans="1:3">
      <c r="A127" t="s">
        <v>59</v>
      </c>
      <c r="B127" t="s">
        <v>390</v>
      </c>
      <c r="C127" t="s">
        <v>711</v>
      </c>
    </row>
    <row r="128" spans="1:3">
      <c r="A128" t="s">
        <v>59</v>
      </c>
      <c r="B128" t="s">
        <v>129</v>
      </c>
      <c r="C128" t="s">
        <v>13</v>
      </c>
    </row>
    <row r="129" spans="1:3">
      <c r="A129" t="s">
        <v>59</v>
      </c>
      <c r="B129" t="s">
        <v>130</v>
      </c>
      <c r="C129" t="s">
        <v>712</v>
      </c>
    </row>
    <row r="130" spans="1:3">
      <c r="A130" t="s">
        <v>59</v>
      </c>
      <c r="B130" t="s">
        <v>131</v>
      </c>
      <c r="C130" t="s">
        <v>713</v>
      </c>
    </row>
    <row r="131" spans="1:3">
      <c r="A131" t="s">
        <v>59</v>
      </c>
      <c r="B131" t="s">
        <v>302</v>
      </c>
      <c r="C131" t="s">
        <v>714</v>
      </c>
    </row>
    <row r="132" spans="1:3">
      <c r="A132" t="s">
        <v>59</v>
      </c>
      <c r="B132" t="s">
        <v>303</v>
      </c>
      <c r="C132" t="s">
        <v>715</v>
      </c>
    </row>
    <row r="133" spans="1:3">
      <c r="A133" t="s">
        <v>59</v>
      </c>
      <c r="B133" t="s">
        <v>304</v>
      </c>
      <c r="C133" t="s">
        <v>716</v>
      </c>
    </row>
    <row r="134" spans="1:3">
      <c r="A134" t="s">
        <v>59</v>
      </c>
      <c r="B134" t="s">
        <v>116</v>
      </c>
      <c r="C134" t="s">
        <v>717</v>
      </c>
    </row>
    <row r="135" spans="1:3">
      <c r="A135" t="s">
        <v>59</v>
      </c>
      <c r="B135" t="s">
        <v>333</v>
      </c>
      <c r="C135" t="s">
        <v>718</v>
      </c>
    </row>
    <row r="136" spans="1:3">
      <c r="A136" t="s">
        <v>59</v>
      </c>
      <c r="B136" t="s">
        <v>96</v>
      </c>
      <c r="C136" t="s">
        <v>719</v>
      </c>
    </row>
    <row r="137" spans="1:3">
      <c r="A137" t="s">
        <v>59</v>
      </c>
      <c r="B137" t="s">
        <v>555</v>
      </c>
      <c r="C137" t="s">
        <v>720</v>
      </c>
    </row>
    <row r="138" spans="1:3">
      <c r="A138" t="s">
        <v>59</v>
      </c>
      <c r="B138" t="s">
        <v>513</v>
      </c>
      <c r="C138" t="s">
        <v>721</v>
      </c>
    </row>
    <row r="139" spans="1:3">
      <c r="A139" t="s">
        <v>59</v>
      </c>
      <c r="B139" t="s">
        <v>66</v>
      </c>
      <c r="C139" t="s">
        <v>722</v>
      </c>
    </row>
    <row r="140" spans="1:3">
      <c r="A140" t="s">
        <v>59</v>
      </c>
      <c r="B140" t="s">
        <v>97</v>
      </c>
      <c r="C140" t="s">
        <v>723</v>
      </c>
    </row>
    <row r="141" spans="1:3">
      <c r="A141" t="s">
        <v>59</v>
      </c>
      <c r="B141" t="s">
        <v>179</v>
      </c>
      <c r="C141" t="s">
        <v>724</v>
      </c>
    </row>
    <row r="142" spans="1:3">
      <c r="A142" t="s">
        <v>59</v>
      </c>
      <c r="B142" t="s">
        <v>180</v>
      </c>
      <c r="C142" t="s">
        <v>725</v>
      </c>
    </row>
    <row r="143" spans="1:3">
      <c r="A143" t="s">
        <v>59</v>
      </c>
      <c r="B143" t="s">
        <v>181</v>
      </c>
      <c r="C143" t="s">
        <v>726</v>
      </c>
    </row>
    <row r="144" spans="1:3">
      <c r="A144" t="s">
        <v>59</v>
      </c>
      <c r="B144" t="s">
        <v>398</v>
      </c>
      <c r="C144" t="s">
        <v>727</v>
      </c>
    </row>
    <row r="145" spans="1:3">
      <c r="A145" t="s">
        <v>59</v>
      </c>
      <c r="B145" t="s">
        <v>332</v>
      </c>
      <c r="C145" t="s">
        <v>728</v>
      </c>
    </row>
    <row r="146" spans="1:3">
      <c r="A146" t="s">
        <v>59</v>
      </c>
      <c r="B146" t="s">
        <v>106</v>
      </c>
      <c r="C146" t="s">
        <v>729</v>
      </c>
    </row>
    <row r="147" spans="1:3">
      <c r="A147" t="s">
        <v>59</v>
      </c>
      <c r="B147" t="s">
        <v>105</v>
      </c>
      <c r="C147" t="s">
        <v>8</v>
      </c>
    </row>
    <row r="148" spans="1:3">
      <c r="A148" t="s">
        <v>59</v>
      </c>
      <c r="B148" t="s">
        <v>107</v>
      </c>
      <c r="C148" t="s">
        <v>730</v>
      </c>
    </row>
    <row r="149" spans="1:3">
      <c r="A149" t="s">
        <v>59</v>
      </c>
      <c r="B149" t="s">
        <v>416</v>
      </c>
      <c r="C149" t="s">
        <v>731</v>
      </c>
    </row>
    <row r="150" spans="1:3">
      <c r="A150" t="s">
        <v>59</v>
      </c>
      <c r="B150" t="s">
        <v>417</v>
      </c>
      <c r="C150" t="s">
        <v>732</v>
      </c>
    </row>
    <row r="151" spans="1:3">
      <c r="A151" t="s">
        <v>59</v>
      </c>
      <c r="B151" t="s">
        <v>418</v>
      </c>
      <c r="C151" t="s">
        <v>733</v>
      </c>
    </row>
    <row r="152" spans="1:3">
      <c r="A152" t="s">
        <v>59</v>
      </c>
      <c r="B152" t="s">
        <v>326</v>
      </c>
      <c r="C152" t="s">
        <v>734</v>
      </c>
    </row>
    <row r="153" spans="1:3">
      <c r="A153" t="s">
        <v>59</v>
      </c>
      <c r="B153" t="s">
        <v>328</v>
      </c>
      <c r="C153" t="s">
        <v>735</v>
      </c>
    </row>
    <row r="154" spans="1:3">
      <c r="A154" t="s">
        <v>59</v>
      </c>
      <c r="B154" t="s">
        <v>108</v>
      </c>
      <c r="C154" t="s">
        <v>736</v>
      </c>
    </row>
    <row r="155" spans="1:3">
      <c r="A155" t="s">
        <v>59</v>
      </c>
      <c r="B155" t="s">
        <v>546</v>
      </c>
      <c r="C155" t="s">
        <v>737</v>
      </c>
    </row>
    <row r="156" spans="1:3">
      <c r="A156" t="s">
        <v>59</v>
      </c>
      <c r="B156" t="s">
        <v>557</v>
      </c>
      <c r="C156" t="s">
        <v>738</v>
      </c>
    </row>
    <row r="157" spans="1:3">
      <c r="A157" t="s">
        <v>59</v>
      </c>
      <c r="B157" t="s">
        <v>554</v>
      </c>
      <c r="C157" t="s">
        <v>739</v>
      </c>
    </row>
    <row r="158" spans="1:3">
      <c r="A158" t="s">
        <v>59</v>
      </c>
      <c r="B158" t="s">
        <v>548</v>
      </c>
      <c r="C158" t="s">
        <v>740</v>
      </c>
    </row>
    <row r="159" spans="1:3">
      <c r="A159" t="s">
        <v>59</v>
      </c>
      <c r="B159" t="s">
        <v>549</v>
      </c>
      <c r="C159" t="s">
        <v>741</v>
      </c>
    </row>
    <row r="160" spans="1:3">
      <c r="A160" t="s">
        <v>59</v>
      </c>
      <c r="B160" t="s">
        <v>556</v>
      </c>
      <c r="C160" t="s">
        <v>742</v>
      </c>
    </row>
    <row r="161" spans="1:3">
      <c r="A161" t="s">
        <v>59</v>
      </c>
      <c r="B161" t="s">
        <v>543</v>
      </c>
      <c r="C161" t="s">
        <v>743</v>
      </c>
    </row>
    <row r="162" spans="1:3">
      <c r="A162" t="s">
        <v>59</v>
      </c>
      <c r="B162" t="s">
        <v>544</v>
      </c>
      <c r="C162" t="s">
        <v>744</v>
      </c>
    </row>
    <row r="163" spans="1:3">
      <c r="A163" t="s">
        <v>59</v>
      </c>
      <c r="B163" t="s">
        <v>553</v>
      </c>
      <c r="C163" t="s">
        <v>745</v>
      </c>
    </row>
    <row r="164" spans="1:3">
      <c r="A164" t="s">
        <v>59</v>
      </c>
      <c r="B164" t="s">
        <v>552</v>
      </c>
      <c r="C164" t="s">
        <v>746</v>
      </c>
    </row>
    <row r="165" spans="1:3">
      <c r="A165" t="s">
        <v>59</v>
      </c>
      <c r="B165" t="s">
        <v>550</v>
      </c>
      <c r="C165" t="s">
        <v>747</v>
      </c>
    </row>
    <row r="166" spans="1:3">
      <c r="A166" t="s">
        <v>59</v>
      </c>
      <c r="B166" t="s">
        <v>547</v>
      </c>
      <c r="C166" t="s">
        <v>748</v>
      </c>
    </row>
    <row r="167" spans="1:3">
      <c r="A167" t="s">
        <v>59</v>
      </c>
      <c r="B167" t="s">
        <v>551</v>
      </c>
      <c r="C167" t="s">
        <v>749</v>
      </c>
    </row>
    <row r="168" spans="1:3">
      <c r="A168" t="s">
        <v>59</v>
      </c>
      <c r="B168" t="s">
        <v>393</v>
      </c>
      <c r="C168" t="s">
        <v>750</v>
      </c>
    </row>
    <row r="169" spans="1:3">
      <c r="A169" t="s">
        <v>59</v>
      </c>
      <c r="B169" t="s">
        <v>512</v>
      </c>
      <c r="C169" t="s">
        <v>751</v>
      </c>
    </row>
    <row r="170" spans="1:3">
      <c r="A170" t="s">
        <v>59</v>
      </c>
      <c r="B170" t="s">
        <v>110</v>
      </c>
      <c r="C170" t="s">
        <v>752</v>
      </c>
    </row>
    <row r="171" spans="1:3">
      <c r="A171" t="s">
        <v>59</v>
      </c>
      <c r="B171" t="s">
        <v>403</v>
      </c>
      <c r="C171" t="s">
        <v>753</v>
      </c>
    </row>
    <row r="172" spans="1:3">
      <c r="A172" t="s">
        <v>59</v>
      </c>
      <c r="B172" t="s">
        <v>388</v>
      </c>
      <c r="C172" t="s">
        <v>754</v>
      </c>
    </row>
    <row r="173" spans="1:3">
      <c r="A173" t="s">
        <v>59</v>
      </c>
      <c r="B173" t="s">
        <v>94</v>
      </c>
      <c r="C173" t="s">
        <v>755</v>
      </c>
    </row>
    <row r="174" spans="1:3">
      <c r="A174" t="s">
        <v>59</v>
      </c>
      <c r="B174" t="s">
        <v>120</v>
      </c>
      <c r="C174" t="s">
        <v>756</v>
      </c>
    </row>
    <row r="175" spans="1:3">
      <c r="A175" t="s">
        <v>59</v>
      </c>
      <c r="B175" t="s">
        <v>121</v>
      </c>
      <c r="C175" t="s">
        <v>757</v>
      </c>
    </row>
    <row r="176" spans="1:3">
      <c r="A176" t="s">
        <v>59</v>
      </c>
      <c r="B176" t="s">
        <v>509</v>
      </c>
      <c r="C176" t="s">
        <v>758</v>
      </c>
    </row>
    <row r="177" spans="1:3">
      <c r="A177" t="s">
        <v>59</v>
      </c>
      <c r="B177" t="s">
        <v>514</v>
      </c>
      <c r="C177" t="s">
        <v>759</v>
      </c>
    </row>
    <row r="178" spans="1:3">
      <c r="A178" t="s">
        <v>59</v>
      </c>
      <c r="B178" t="s">
        <v>508</v>
      </c>
      <c r="C178" t="s">
        <v>760</v>
      </c>
    </row>
    <row r="179" spans="1:3">
      <c r="A179" t="s">
        <v>59</v>
      </c>
      <c r="B179" t="s">
        <v>507</v>
      </c>
      <c r="C179" t="s">
        <v>761</v>
      </c>
    </row>
    <row r="180" spans="1:3">
      <c r="A180" t="s">
        <v>59</v>
      </c>
      <c r="B180" t="s">
        <v>505</v>
      </c>
      <c r="C180" t="s">
        <v>762</v>
      </c>
    </row>
    <row r="181" spans="1:3">
      <c r="A181" t="s">
        <v>59</v>
      </c>
      <c r="B181" t="s">
        <v>506</v>
      </c>
      <c r="C181" t="s">
        <v>763</v>
      </c>
    </row>
    <row r="182" spans="1:3">
      <c r="A182" t="s">
        <v>59</v>
      </c>
      <c r="B182" t="s">
        <v>80</v>
      </c>
      <c r="C182" t="s">
        <v>764</v>
      </c>
    </row>
    <row r="183" spans="1:3">
      <c r="A183" t="s">
        <v>59</v>
      </c>
      <c r="B183" t="s">
        <v>81</v>
      </c>
      <c r="C183" t="s">
        <v>765</v>
      </c>
    </row>
    <row r="184" spans="1:3">
      <c r="A184" t="s">
        <v>59</v>
      </c>
      <c r="B184" t="s">
        <v>82</v>
      </c>
      <c r="C184" t="s">
        <v>766</v>
      </c>
    </row>
    <row r="185" spans="1:3">
      <c r="A185" t="s">
        <v>59</v>
      </c>
      <c r="B185" t="s">
        <v>67</v>
      </c>
      <c r="C185" t="s">
        <v>767</v>
      </c>
    </row>
    <row r="186" spans="1:3">
      <c r="A186" t="s">
        <v>59</v>
      </c>
      <c r="B186" t="s">
        <v>74</v>
      </c>
      <c r="C186" t="s">
        <v>768</v>
      </c>
    </row>
    <row r="187" spans="1:3">
      <c r="A187" t="s">
        <v>59</v>
      </c>
      <c r="B187" t="s">
        <v>75</v>
      </c>
      <c r="C187" t="s">
        <v>769</v>
      </c>
    </row>
    <row r="188" spans="1:3">
      <c r="A188" t="s">
        <v>59</v>
      </c>
      <c r="B188" t="s">
        <v>76</v>
      </c>
      <c r="C188" t="s">
        <v>770</v>
      </c>
    </row>
    <row r="189" spans="1:3">
      <c r="A189" t="s">
        <v>59</v>
      </c>
      <c r="B189" t="s">
        <v>68</v>
      </c>
      <c r="C189" t="s">
        <v>771</v>
      </c>
    </row>
    <row r="190" spans="1:3">
      <c r="A190" t="s">
        <v>59</v>
      </c>
      <c r="B190" t="s">
        <v>89</v>
      </c>
      <c r="C190" t="s">
        <v>772</v>
      </c>
    </row>
    <row r="191" spans="1:3">
      <c r="A191" t="s">
        <v>59</v>
      </c>
      <c r="B191" t="s">
        <v>88</v>
      </c>
      <c r="C191" t="s">
        <v>773</v>
      </c>
    </row>
    <row r="192" spans="1:3">
      <c r="A192" t="s">
        <v>59</v>
      </c>
      <c r="B192" t="s">
        <v>90</v>
      </c>
      <c r="C192" t="s">
        <v>774</v>
      </c>
    </row>
    <row r="193" spans="1:3">
      <c r="A193" t="s">
        <v>59</v>
      </c>
      <c r="B193" t="s">
        <v>386</v>
      </c>
      <c r="C193" t="s">
        <v>775</v>
      </c>
    </row>
    <row r="194" spans="1:3">
      <c r="A194" t="s">
        <v>59</v>
      </c>
      <c r="B194" t="s">
        <v>109</v>
      </c>
      <c r="C194" t="s">
        <v>776</v>
      </c>
    </row>
    <row r="195" spans="1:3">
      <c r="A195" t="s">
        <v>59</v>
      </c>
      <c r="B195" t="s">
        <v>383</v>
      </c>
      <c r="C195" t="s">
        <v>777</v>
      </c>
    </row>
    <row r="196" spans="1:3">
      <c r="A196" t="s">
        <v>59</v>
      </c>
      <c r="B196" t="s">
        <v>394</v>
      </c>
      <c r="C196" t="s">
        <v>778</v>
      </c>
    </row>
    <row r="197" spans="1:3">
      <c r="A197" t="s">
        <v>59</v>
      </c>
      <c r="B197" t="s">
        <v>132</v>
      </c>
      <c r="C197" t="s">
        <v>779</v>
      </c>
    </row>
    <row r="198" spans="1:3">
      <c r="A198" t="s">
        <v>59</v>
      </c>
      <c r="B198" t="s">
        <v>134</v>
      </c>
      <c r="C198" t="s">
        <v>780</v>
      </c>
    </row>
    <row r="199" spans="1:3">
      <c r="A199" t="s">
        <v>59</v>
      </c>
      <c r="B199" t="s">
        <v>135</v>
      </c>
      <c r="C199" t="s">
        <v>781</v>
      </c>
    </row>
    <row r="200" spans="1:3">
      <c r="A200" t="s">
        <v>59</v>
      </c>
      <c r="B200" t="s">
        <v>401</v>
      </c>
      <c r="C200" t="s">
        <v>782</v>
      </c>
    </row>
    <row r="201" spans="1:3">
      <c r="A201" t="s">
        <v>59</v>
      </c>
      <c r="B201" t="s">
        <v>69</v>
      </c>
      <c r="C201" t="s">
        <v>783</v>
      </c>
    </row>
    <row r="202" spans="1:3">
      <c r="A202" t="s">
        <v>60</v>
      </c>
      <c r="B202" t="s">
        <v>434</v>
      </c>
      <c r="C202" t="s">
        <v>26</v>
      </c>
    </row>
    <row r="203" spans="1:3">
      <c r="A203" t="s">
        <v>60</v>
      </c>
      <c r="B203" t="s">
        <v>516</v>
      </c>
      <c r="C203" t="s">
        <v>784</v>
      </c>
    </row>
    <row r="204" spans="1:3">
      <c r="A204" t="s">
        <v>60</v>
      </c>
      <c r="B204" t="s">
        <v>170</v>
      </c>
      <c r="C204" t="s">
        <v>785</v>
      </c>
    </row>
    <row r="205" spans="1:3">
      <c r="A205" t="s">
        <v>60</v>
      </c>
      <c r="B205" t="s">
        <v>314</v>
      </c>
      <c r="C205" t="s">
        <v>786</v>
      </c>
    </row>
    <row r="206" spans="1:3">
      <c r="A206" t="s">
        <v>60</v>
      </c>
      <c r="B206" t="s">
        <v>561</v>
      </c>
      <c r="C206" t="s">
        <v>787</v>
      </c>
    </row>
    <row r="207" spans="1:3">
      <c r="A207" t="s">
        <v>60</v>
      </c>
      <c r="B207" t="s">
        <v>562</v>
      </c>
      <c r="C207" t="s">
        <v>788</v>
      </c>
    </row>
    <row r="208" spans="1:3">
      <c r="A208" t="s">
        <v>60</v>
      </c>
      <c r="B208" t="s">
        <v>256</v>
      </c>
      <c r="C208" t="s">
        <v>789</v>
      </c>
    </row>
    <row r="209" spans="1:3">
      <c r="A209" t="s">
        <v>60</v>
      </c>
      <c r="B209" t="s">
        <v>518</v>
      </c>
      <c r="C209" t="s">
        <v>790</v>
      </c>
    </row>
    <row r="210" spans="1:3">
      <c r="A210" t="s">
        <v>60</v>
      </c>
      <c r="B210" t="s">
        <v>308</v>
      </c>
      <c r="C210" t="s">
        <v>791</v>
      </c>
    </row>
    <row r="211" spans="1:3">
      <c r="A211" t="s">
        <v>60</v>
      </c>
      <c r="B211" t="s">
        <v>564</v>
      </c>
      <c r="C211" t="s">
        <v>792</v>
      </c>
    </row>
    <row r="212" spans="1:3">
      <c r="A212" t="s">
        <v>60</v>
      </c>
      <c r="B212" t="s">
        <v>480</v>
      </c>
      <c r="C212" t="s">
        <v>793</v>
      </c>
    </row>
    <row r="213" spans="1:3">
      <c r="A213" t="s">
        <v>60</v>
      </c>
      <c r="B213" t="s">
        <v>560</v>
      </c>
      <c r="C213" t="s">
        <v>794</v>
      </c>
    </row>
    <row r="214" spans="1:3">
      <c r="A214" t="s">
        <v>60</v>
      </c>
      <c r="B214" t="s">
        <v>479</v>
      </c>
      <c r="C214" t="s">
        <v>795</v>
      </c>
    </row>
    <row r="215" spans="1:3">
      <c r="A215" t="s">
        <v>60</v>
      </c>
      <c r="B215" t="s">
        <v>558</v>
      </c>
      <c r="C215" t="s">
        <v>796</v>
      </c>
    </row>
    <row r="216" spans="1:3">
      <c r="A216" t="s">
        <v>60</v>
      </c>
      <c r="B216" t="s">
        <v>559</v>
      </c>
      <c r="C216" t="s">
        <v>28</v>
      </c>
    </row>
    <row r="217" spans="1:3">
      <c r="A217" t="s">
        <v>60</v>
      </c>
      <c r="B217" t="s">
        <v>425</v>
      </c>
      <c r="C217" t="s">
        <v>797</v>
      </c>
    </row>
    <row r="218" spans="1:3">
      <c r="A218" t="s">
        <v>60</v>
      </c>
      <c r="B218" t="s">
        <v>360</v>
      </c>
      <c r="C218" t="s">
        <v>798</v>
      </c>
    </row>
    <row r="219" spans="1:3">
      <c r="A219" t="s">
        <v>60</v>
      </c>
      <c r="B219" t="s">
        <v>424</v>
      </c>
      <c r="C219" t="s">
        <v>799</v>
      </c>
    </row>
    <row r="220" spans="1:3">
      <c r="A220" t="s">
        <v>60</v>
      </c>
      <c r="B220" t="s">
        <v>422</v>
      </c>
      <c r="C220" t="s">
        <v>800</v>
      </c>
    </row>
    <row r="221" spans="1:3">
      <c r="A221" t="s">
        <v>60</v>
      </c>
      <c r="B221" t="s">
        <v>356</v>
      </c>
      <c r="C221" t="s">
        <v>801</v>
      </c>
    </row>
    <row r="222" spans="1:3">
      <c r="A222" t="s">
        <v>60</v>
      </c>
      <c r="B222" t="s">
        <v>171</v>
      </c>
      <c r="C222" t="s">
        <v>802</v>
      </c>
    </row>
    <row r="223" spans="1:3">
      <c r="A223" t="s">
        <v>60</v>
      </c>
      <c r="B223" t="s">
        <v>317</v>
      </c>
      <c r="C223" t="s">
        <v>803</v>
      </c>
    </row>
    <row r="224" spans="1:3">
      <c r="A224" t="s">
        <v>60</v>
      </c>
      <c r="B224" t="s">
        <v>423</v>
      </c>
      <c r="C224" t="s">
        <v>804</v>
      </c>
    </row>
    <row r="225" spans="1:3">
      <c r="A225" t="s">
        <v>60</v>
      </c>
      <c r="B225" t="s">
        <v>357</v>
      </c>
      <c r="C225" t="s">
        <v>805</v>
      </c>
    </row>
    <row r="226" spans="1:3">
      <c r="A226" t="s">
        <v>60</v>
      </c>
      <c r="B226" t="s">
        <v>358</v>
      </c>
      <c r="C226" t="s">
        <v>806</v>
      </c>
    </row>
    <row r="227" spans="1:3">
      <c r="A227" t="s">
        <v>60</v>
      </c>
      <c r="B227" t="s">
        <v>359</v>
      </c>
      <c r="C227" t="s">
        <v>807</v>
      </c>
    </row>
    <row r="228" spans="1:3">
      <c r="A228" t="s">
        <v>60</v>
      </c>
      <c r="B228" t="s">
        <v>363</v>
      </c>
      <c r="C228" t="s">
        <v>808</v>
      </c>
    </row>
    <row r="229" spans="1:3">
      <c r="A229" t="s">
        <v>60</v>
      </c>
      <c r="B229" t="s">
        <v>361</v>
      </c>
      <c r="C229" t="s">
        <v>809</v>
      </c>
    </row>
    <row r="230" spans="1:3">
      <c r="A230" t="s">
        <v>60</v>
      </c>
      <c r="B230" t="s">
        <v>266</v>
      </c>
      <c r="C230" t="s">
        <v>810</v>
      </c>
    </row>
    <row r="231" spans="1:3">
      <c r="A231" t="s">
        <v>60</v>
      </c>
      <c r="B231" t="s">
        <v>517</v>
      </c>
      <c r="C231" t="s">
        <v>811</v>
      </c>
    </row>
    <row r="232" spans="1:3">
      <c r="A232" t="s">
        <v>60</v>
      </c>
      <c r="B232" t="s">
        <v>166</v>
      </c>
      <c r="C232" t="s">
        <v>812</v>
      </c>
    </row>
    <row r="233" spans="1:3">
      <c r="A233" t="s">
        <v>60</v>
      </c>
      <c r="B233" t="s">
        <v>309</v>
      </c>
      <c r="C233" t="s">
        <v>813</v>
      </c>
    </row>
    <row r="234" spans="1:3">
      <c r="A234" t="s">
        <v>60</v>
      </c>
      <c r="B234" t="s">
        <v>258</v>
      </c>
      <c r="C234" t="s">
        <v>814</v>
      </c>
    </row>
    <row r="235" spans="1:3">
      <c r="A235" t="s">
        <v>60</v>
      </c>
      <c r="B235" t="s">
        <v>257</v>
      </c>
      <c r="C235" t="s">
        <v>815</v>
      </c>
    </row>
    <row r="236" spans="1:3">
      <c r="A236" t="s">
        <v>60</v>
      </c>
      <c r="B236" t="s">
        <v>276</v>
      </c>
      <c r="C236" t="s">
        <v>816</v>
      </c>
    </row>
    <row r="237" spans="1:3">
      <c r="A237" t="s">
        <v>60</v>
      </c>
      <c r="B237" t="s">
        <v>481</v>
      </c>
      <c r="C237" t="s">
        <v>30</v>
      </c>
    </row>
    <row r="238" spans="1:3">
      <c r="A238" t="s">
        <v>60</v>
      </c>
      <c r="B238" t="s">
        <v>313</v>
      </c>
      <c r="C238" t="s">
        <v>817</v>
      </c>
    </row>
    <row r="239" spans="1:3">
      <c r="A239" t="s">
        <v>60</v>
      </c>
      <c r="B239" t="s">
        <v>259</v>
      </c>
      <c r="C239" t="s">
        <v>818</v>
      </c>
    </row>
    <row r="240" spans="1:3">
      <c r="A240" t="s">
        <v>60</v>
      </c>
      <c r="B240" t="s">
        <v>300</v>
      </c>
      <c r="C240" t="s">
        <v>819</v>
      </c>
    </row>
    <row r="241" spans="1:3">
      <c r="A241" t="s">
        <v>60</v>
      </c>
      <c r="B241" t="s">
        <v>320</v>
      </c>
      <c r="C241" t="s">
        <v>820</v>
      </c>
    </row>
    <row r="242" spans="1:3">
      <c r="A242" t="s">
        <v>60</v>
      </c>
      <c r="B242" t="s">
        <v>278</v>
      </c>
      <c r="C242" t="s">
        <v>821</v>
      </c>
    </row>
    <row r="243" spans="1:3">
      <c r="A243" t="s">
        <v>60</v>
      </c>
      <c r="B243" t="s">
        <v>312</v>
      </c>
      <c r="C243" t="s">
        <v>822</v>
      </c>
    </row>
    <row r="244" spans="1:3">
      <c r="A244" t="s">
        <v>60</v>
      </c>
      <c r="B244" s="2" t="s">
        <v>3612</v>
      </c>
      <c r="C244" t="s">
        <v>27</v>
      </c>
    </row>
    <row r="245" spans="1:3">
      <c r="A245" t="s">
        <v>60</v>
      </c>
      <c r="B245" t="s">
        <v>265</v>
      </c>
      <c r="C245" t="s">
        <v>823</v>
      </c>
    </row>
    <row r="246" spans="1:3">
      <c r="A246" t="s">
        <v>60</v>
      </c>
      <c r="B246" t="s">
        <v>338</v>
      </c>
      <c r="C246" t="s">
        <v>824</v>
      </c>
    </row>
    <row r="247" spans="1:3">
      <c r="A247" t="s">
        <v>60</v>
      </c>
      <c r="B247" t="s">
        <v>286</v>
      </c>
      <c r="C247" t="s">
        <v>825</v>
      </c>
    </row>
    <row r="248" spans="1:3">
      <c r="A248" t="s">
        <v>60</v>
      </c>
      <c r="B248" t="s">
        <v>281</v>
      </c>
      <c r="C248" t="s">
        <v>826</v>
      </c>
    </row>
    <row r="249" spans="1:3">
      <c r="A249" t="s">
        <v>60</v>
      </c>
      <c r="B249" t="s">
        <v>339</v>
      </c>
      <c r="C249" t="s">
        <v>827</v>
      </c>
    </row>
    <row r="250" spans="1:3">
      <c r="A250" t="s">
        <v>60</v>
      </c>
      <c r="B250" t="s">
        <v>288</v>
      </c>
      <c r="C250" t="s">
        <v>828</v>
      </c>
    </row>
    <row r="251" spans="1:3">
      <c r="A251" t="s">
        <v>60</v>
      </c>
      <c r="B251" t="s">
        <v>290</v>
      </c>
      <c r="C251" t="s">
        <v>829</v>
      </c>
    </row>
    <row r="252" spans="1:3">
      <c r="A252" t="s">
        <v>60</v>
      </c>
      <c r="B252" t="s">
        <v>282</v>
      </c>
      <c r="C252" t="s">
        <v>830</v>
      </c>
    </row>
    <row r="253" spans="1:3">
      <c r="A253" t="s">
        <v>60</v>
      </c>
      <c r="B253" t="s">
        <v>346</v>
      </c>
      <c r="C253" t="s">
        <v>831</v>
      </c>
    </row>
    <row r="254" spans="1:3">
      <c r="A254" t="s">
        <v>60</v>
      </c>
      <c r="B254" t="s">
        <v>125</v>
      </c>
      <c r="C254" t="s">
        <v>832</v>
      </c>
    </row>
    <row r="255" spans="1:3">
      <c r="A255" t="s">
        <v>60</v>
      </c>
      <c r="B255" t="s">
        <v>283</v>
      </c>
      <c r="C255" t="s">
        <v>833</v>
      </c>
    </row>
    <row r="256" spans="1:3">
      <c r="A256" t="s">
        <v>60</v>
      </c>
      <c r="B256" t="s">
        <v>284</v>
      </c>
      <c r="C256" t="s">
        <v>834</v>
      </c>
    </row>
    <row r="257" spans="1:3">
      <c r="A257" t="s">
        <v>60</v>
      </c>
      <c r="B257" t="s">
        <v>127</v>
      </c>
      <c r="C257" t="s">
        <v>835</v>
      </c>
    </row>
    <row r="258" spans="1:3">
      <c r="A258" t="s">
        <v>60</v>
      </c>
      <c r="B258" t="s">
        <v>285</v>
      </c>
      <c r="C258" t="s">
        <v>836</v>
      </c>
    </row>
    <row r="259" spans="1:3">
      <c r="A259" t="s">
        <v>60</v>
      </c>
      <c r="B259" t="s">
        <v>340</v>
      </c>
      <c r="C259" t="s">
        <v>837</v>
      </c>
    </row>
    <row r="260" spans="1:3">
      <c r="A260" t="s">
        <v>60</v>
      </c>
      <c r="B260" t="s">
        <v>316</v>
      </c>
      <c r="C260" t="s">
        <v>838</v>
      </c>
    </row>
    <row r="261" spans="1:3">
      <c r="A261" t="s">
        <v>60</v>
      </c>
      <c r="B261" t="s">
        <v>128</v>
      </c>
      <c r="C261" t="s">
        <v>839</v>
      </c>
    </row>
    <row r="262" spans="1:3">
      <c r="A262" t="s">
        <v>60</v>
      </c>
      <c r="B262" t="s">
        <v>347</v>
      </c>
      <c r="C262" t="s">
        <v>840</v>
      </c>
    </row>
    <row r="263" spans="1:3">
      <c r="A263" t="s">
        <v>60</v>
      </c>
      <c r="B263" t="s">
        <v>292</v>
      </c>
      <c r="C263" t="s">
        <v>55</v>
      </c>
    </row>
    <row r="264" spans="1:3">
      <c r="A264" t="s">
        <v>60</v>
      </c>
      <c r="B264" t="s">
        <v>280</v>
      </c>
      <c r="C264" t="s">
        <v>841</v>
      </c>
    </row>
    <row r="265" spans="1:3">
      <c r="A265" t="s">
        <v>60</v>
      </c>
      <c r="B265" t="s">
        <v>126</v>
      </c>
      <c r="C265" t="s">
        <v>842</v>
      </c>
    </row>
    <row r="266" spans="1:3">
      <c r="A266" t="s">
        <v>60</v>
      </c>
      <c r="B266" t="s">
        <v>291</v>
      </c>
      <c r="C266" t="s">
        <v>843</v>
      </c>
    </row>
    <row r="267" spans="1:3">
      <c r="A267" t="s">
        <v>60</v>
      </c>
      <c r="B267" t="s">
        <v>341</v>
      </c>
      <c r="C267" t="s">
        <v>844</v>
      </c>
    </row>
    <row r="268" spans="1:3">
      <c r="A268" t="s">
        <v>60</v>
      </c>
      <c r="B268" t="s">
        <v>342</v>
      </c>
      <c r="C268" t="s">
        <v>845</v>
      </c>
    </row>
    <row r="269" spans="1:3">
      <c r="A269" t="s">
        <v>60</v>
      </c>
      <c r="B269" t="s">
        <v>287</v>
      </c>
      <c r="C269" t="s">
        <v>846</v>
      </c>
    </row>
    <row r="270" spans="1:3">
      <c r="A270" t="s">
        <v>60</v>
      </c>
      <c r="B270" t="s">
        <v>345</v>
      </c>
      <c r="C270" t="s">
        <v>847</v>
      </c>
    </row>
    <row r="271" spans="1:3">
      <c r="A271" t="s">
        <v>60</v>
      </c>
      <c r="B271" t="s">
        <v>289</v>
      </c>
      <c r="C271" t="s">
        <v>848</v>
      </c>
    </row>
    <row r="272" spans="1:3">
      <c r="A272" t="s">
        <v>60</v>
      </c>
      <c r="B272" t="s">
        <v>343</v>
      </c>
      <c r="C272" t="s">
        <v>849</v>
      </c>
    </row>
    <row r="273" spans="1:3">
      <c r="A273" t="s">
        <v>60</v>
      </c>
      <c r="B273" t="s">
        <v>344</v>
      </c>
      <c r="C273" t="s">
        <v>850</v>
      </c>
    </row>
    <row r="274" spans="1:3">
      <c r="A274" t="s">
        <v>60</v>
      </c>
      <c r="B274" t="s">
        <v>348</v>
      </c>
      <c r="C274" t="s">
        <v>851</v>
      </c>
    </row>
    <row r="275" spans="1:3">
      <c r="A275" t="s">
        <v>60</v>
      </c>
      <c r="B275" t="s">
        <v>294</v>
      </c>
      <c r="C275" t="s">
        <v>852</v>
      </c>
    </row>
    <row r="276" spans="1:3">
      <c r="A276" t="s">
        <v>60</v>
      </c>
      <c r="B276" t="s">
        <v>169</v>
      </c>
      <c r="C276" t="s">
        <v>853</v>
      </c>
    </row>
    <row r="277" spans="1:3">
      <c r="A277" t="s">
        <v>60</v>
      </c>
      <c r="B277" t="s">
        <v>270</v>
      </c>
      <c r="C277" t="s">
        <v>854</v>
      </c>
    </row>
    <row r="278" spans="1:3">
      <c r="A278" t="s">
        <v>60</v>
      </c>
      <c r="B278" t="s">
        <v>263</v>
      </c>
      <c r="C278" t="s">
        <v>855</v>
      </c>
    </row>
    <row r="279" spans="1:3">
      <c r="A279" t="s">
        <v>60</v>
      </c>
      <c r="B279" t="s">
        <v>293</v>
      </c>
      <c r="C279" t="s">
        <v>856</v>
      </c>
    </row>
    <row r="280" spans="1:3">
      <c r="A280" t="s">
        <v>60</v>
      </c>
      <c r="B280" t="s">
        <v>167</v>
      </c>
      <c r="C280" t="s">
        <v>857</v>
      </c>
    </row>
    <row r="281" spans="1:3">
      <c r="A281" t="s">
        <v>60</v>
      </c>
      <c r="B281" t="s">
        <v>311</v>
      </c>
      <c r="C281" t="s">
        <v>858</v>
      </c>
    </row>
    <row r="282" spans="1:3">
      <c r="A282" t="s">
        <v>60</v>
      </c>
      <c r="B282" t="s">
        <v>297</v>
      </c>
      <c r="C282" t="s">
        <v>859</v>
      </c>
    </row>
    <row r="283" spans="1:3">
      <c r="A283" t="s">
        <v>60</v>
      </c>
      <c r="B283" t="s">
        <v>296</v>
      </c>
      <c r="C283" t="s">
        <v>860</v>
      </c>
    </row>
    <row r="284" spans="1:3">
      <c r="A284" t="s">
        <v>60</v>
      </c>
      <c r="B284" t="s">
        <v>168</v>
      </c>
      <c r="C284" t="s">
        <v>861</v>
      </c>
    </row>
    <row r="285" spans="1:3">
      <c r="A285" t="s">
        <v>60</v>
      </c>
      <c r="B285" t="s">
        <v>174</v>
      </c>
      <c r="C285" t="s">
        <v>862</v>
      </c>
    </row>
    <row r="286" spans="1:3">
      <c r="A286" t="s">
        <v>60</v>
      </c>
      <c r="B286" t="s">
        <v>433</v>
      </c>
      <c r="C286" t="s">
        <v>863</v>
      </c>
    </row>
    <row r="287" spans="1:3">
      <c r="A287" t="s">
        <v>60</v>
      </c>
      <c r="B287" t="s">
        <v>515</v>
      </c>
      <c r="C287" t="s">
        <v>864</v>
      </c>
    </row>
    <row r="288" spans="1:3">
      <c r="A288" t="s">
        <v>60</v>
      </c>
      <c r="B288" t="s">
        <v>563</v>
      </c>
      <c r="C288" t="s">
        <v>865</v>
      </c>
    </row>
    <row r="289" spans="1:3">
      <c r="A289" t="s">
        <v>60</v>
      </c>
      <c r="B289" t="s">
        <v>362</v>
      </c>
      <c r="C289" t="s">
        <v>866</v>
      </c>
    </row>
    <row r="290" spans="1:3">
      <c r="A290" t="s">
        <v>60</v>
      </c>
      <c r="B290" t="s">
        <v>301</v>
      </c>
      <c r="C290" t="s">
        <v>31</v>
      </c>
    </row>
    <row r="291" spans="1:3">
      <c r="A291" t="s">
        <v>60</v>
      </c>
      <c r="B291" t="s">
        <v>319</v>
      </c>
      <c r="C291" t="s">
        <v>867</v>
      </c>
    </row>
    <row r="292" spans="1:3">
      <c r="A292" t="s">
        <v>60</v>
      </c>
      <c r="B292" t="s">
        <v>173</v>
      </c>
      <c r="C292" t="s">
        <v>868</v>
      </c>
    </row>
    <row r="293" spans="1:3">
      <c r="A293" t="s">
        <v>60</v>
      </c>
      <c r="B293" t="s">
        <v>271</v>
      </c>
      <c r="C293" t="s">
        <v>869</v>
      </c>
    </row>
    <row r="294" spans="1:3">
      <c r="A294" t="s">
        <v>60</v>
      </c>
      <c r="B294" t="s">
        <v>175</v>
      </c>
      <c r="C294" t="s">
        <v>870</v>
      </c>
    </row>
    <row r="295" spans="1:3">
      <c r="A295" t="s">
        <v>60</v>
      </c>
      <c r="B295" t="s">
        <v>172</v>
      </c>
      <c r="C295" t="s">
        <v>871</v>
      </c>
    </row>
    <row r="296" spans="1:3">
      <c r="A296" t="s">
        <v>60</v>
      </c>
      <c r="B296" t="s">
        <v>260</v>
      </c>
      <c r="C296" t="s">
        <v>872</v>
      </c>
    </row>
    <row r="297" spans="1:3">
      <c r="A297" t="s">
        <v>60</v>
      </c>
      <c r="B297" t="s">
        <v>432</v>
      </c>
      <c r="C297" t="s">
        <v>873</v>
      </c>
    </row>
    <row r="298" spans="1:3">
      <c r="A298" t="s">
        <v>60</v>
      </c>
      <c r="B298" t="s">
        <v>261</v>
      </c>
      <c r="C298" t="s">
        <v>874</v>
      </c>
    </row>
    <row r="299" spans="1:3">
      <c r="A299" t="s">
        <v>60</v>
      </c>
      <c r="B299" t="s">
        <v>279</v>
      </c>
      <c r="C299" t="s">
        <v>875</v>
      </c>
    </row>
    <row r="300" spans="1:3">
      <c r="A300" t="s">
        <v>60</v>
      </c>
      <c r="B300" t="s">
        <v>275</v>
      </c>
      <c r="C300" t="s">
        <v>876</v>
      </c>
    </row>
    <row r="301" spans="1:3">
      <c r="A301" t="s">
        <v>60</v>
      </c>
      <c r="B301" t="s">
        <v>295</v>
      </c>
      <c r="C301" t="s">
        <v>877</v>
      </c>
    </row>
    <row r="302" spans="1:3">
      <c r="A302" t="s">
        <v>60</v>
      </c>
      <c r="B302" t="s">
        <v>277</v>
      </c>
      <c r="C302" t="s">
        <v>878</v>
      </c>
    </row>
    <row r="303" spans="1:3">
      <c r="A303" t="s">
        <v>60</v>
      </c>
      <c r="B303" t="s">
        <v>272</v>
      </c>
      <c r="C303" t="s">
        <v>879</v>
      </c>
    </row>
    <row r="304" spans="1:3">
      <c r="A304" t="s">
        <v>60</v>
      </c>
      <c r="B304" t="s">
        <v>268</v>
      </c>
      <c r="C304" t="s">
        <v>880</v>
      </c>
    </row>
    <row r="305" spans="1:3">
      <c r="A305" t="s">
        <v>60</v>
      </c>
      <c r="B305" t="s">
        <v>310</v>
      </c>
      <c r="C305" t="s">
        <v>881</v>
      </c>
    </row>
    <row r="306" spans="1:3">
      <c r="A306" t="s">
        <v>60</v>
      </c>
      <c r="B306" t="s">
        <v>262</v>
      </c>
      <c r="C306" t="s">
        <v>882</v>
      </c>
    </row>
    <row r="307" spans="1:3">
      <c r="A307" t="s">
        <v>60</v>
      </c>
      <c r="B307" t="s">
        <v>267</v>
      </c>
      <c r="C307" t="s">
        <v>883</v>
      </c>
    </row>
    <row r="308" spans="1:3">
      <c r="A308" t="s">
        <v>60</v>
      </c>
      <c r="B308" t="s">
        <v>315</v>
      </c>
      <c r="C308" t="s">
        <v>884</v>
      </c>
    </row>
    <row r="309" spans="1:3">
      <c r="A309" t="s">
        <v>60</v>
      </c>
      <c r="B309" t="s">
        <v>269</v>
      </c>
      <c r="C309" t="s">
        <v>885</v>
      </c>
    </row>
    <row r="310" spans="1:3">
      <c r="A310" t="s">
        <v>60</v>
      </c>
      <c r="B310" t="s">
        <v>273</v>
      </c>
      <c r="C310" t="s">
        <v>886</v>
      </c>
    </row>
    <row r="311" spans="1:3">
      <c r="A311" t="s">
        <v>60</v>
      </c>
      <c r="B311" t="s">
        <v>274</v>
      </c>
      <c r="C311" t="s">
        <v>887</v>
      </c>
    </row>
    <row r="312" spans="1:3">
      <c r="A312" t="s">
        <v>60</v>
      </c>
      <c r="B312" t="s">
        <v>298</v>
      </c>
      <c r="C312" t="s">
        <v>29</v>
      </c>
    </row>
    <row r="313" spans="1:3">
      <c r="A313" t="s">
        <v>60</v>
      </c>
      <c r="B313" t="s">
        <v>318</v>
      </c>
      <c r="C313" t="s">
        <v>888</v>
      </c>
    </row>
    <row r="314" spans="1:3">
      <c r="A314" t="s">
        <v>60</v>
      </c>
      <c r="B314" t="s">
        <v>299</v>
      </c>
      <c r="C314" t="s">
        <v>889</v>
      </c>
    </row>
    <row r="315" spans="1:3">
      <c r="A315" t="s">
        <v>60</v>
      </c>
      <c r="B315" t="s">
        <v>264</v>
      </c>
      <c r="C315" t="s">
        <v>890</v>
      </c>
    </row>
    <row r="316" spans="1:3">
      <c r="A316" t="s">
        <v>63</v>
      </c>
      <c r="B316" t="s">
        <v>483</v>
      </c>
      <c r="C316" t="s">
        <v>891</v>
      </c>
    </row>
    <row r="317" spans="1:3">
      <c r="A317" t="s">
        <v>63</v>
      </c>
      <c r="B317" t="s">
        <v>495</v>
      </c>
      <c r="C317" t="s">
        <v>892</v>
      </c>
    </row>
    <row r="318" spans="1:3">
      <c r="A318" t="s">
        <v>63</v>
      </c>
      <c r="B318" t="s">
        <v>501</v>
      </c>
      <c r="C318" t="s">
        <v>893</v>
      </c>
    </row>
    <row r="319" spans="1:3">
      <c r="A319" t="s">
        <v>63</v>
      </c>
      <c r="B319" t="s">
        <v>502</v>
      </c>
      <c r="C319" t="s">
        <v>894</v>
      </c>
    </row>
    <row r="320" spans="1:3">
      <c r="A320" t="s">
        <v>63</v>
      </c>
      <c r="B320" t="s">
        <v>488</v>
      </c>
      <c r="C320" t="s">
        <v>895</v>
      </c>
    </row>
    <row r="321" spans="1:3">
      <c r="A321" t="s">
        <v>63</v>
      </c>
      <c r="B321" t="s">
        <v>485</v>
      </c>
      <c r="C321" t="s">
        <v>896</v>
      </c>
    </row>
    <row r="322" spans="1:3">
      <c r="A322" t="s">
        <v>63</v>
      </c>
      <c r="B322" t="s">
        <v>487</v>
      </c>
      <c r="C322" t="s">
        <v>897</v>
      </c>
    </row>
    <row r="323" spans="1:3">
      <c r="A323" t="s">
        <v>63</v>
      </c>
      <c r="B323" t="s">
        <v>489</v>
      </c>
      <c r="C323" t="s">
        <v>43</v>
      </c>
    </row>
    <row r="324" spans="1:3">
      <c r="A324" t="s">
        <v>63</v>
      </c>
      <c r="B324" t="s">
        <v>491</v>
      </c>
      <c r="C324" t="s">
        <v>898</v>
      </c>
    </row>
    <row r="325" spans="1:3">
      <c r="A325" t="s">
        <v>63</v>
      </c>
      <c r="B325" t="s">
        <v>492</v>
      </c>
      <c r="C325" t="s">
        <v>899</v>
      </c>
    </row>
    <row r="326" spans="1:3">
      <c r="A326" t="s">
        <v>63</v>
      </c>
      <c r="B326" t="s">
        <v>496</v>
      </c>
      <c r="C326" t="s">
        <v>42</v>
      </c>
    </row>
    <row r="327" spans="1:3">
      <c r="A327" t="s">
        <v>63</v>
      </c>
      <c r="B327" t="s">
        <v>490</v>
      </c>
      <c r="C327" t="s">
        <v>900</v>
      </c>
    </row>
    <row r="328" spans="1:3">
      <c r="A328" t="s">
        <v>63</v>
      </c>
      <c r="B328" t="s">
        <v>497</v>
      </c>
      <c r="C328" t="s">
        <v>901</v>
      </c>
    </row>
    <row r="329" spans="1:3">
      <c r="A329" t="s">
        <v>63</v>
      </c>
      <c r="B329" t="s">
        <v>498</v>
      </c>
      <c r="C329" t="s">
        <v>902</v>
      </c>
    </row>
    <row r="330" spans="1:3">
      <c r="A330" t="s">
        <v>63</v>
      </c>
      <c r="B330" t="s">
        <v>484</v>
      </c>
      <c r="C330" t="s">
        <v>903</v>
      </c>
    </row>
    <row r="331" spans="1:3">
      <c r="A331" t="s">
        <v>63</v>
      </c>
      <c r="B331" t="s">
        <v>486</v>
      </c>
      <c r="C331" t="s">
        <v>904</v>
      </c>
    </row>
    <row r="332" spans="1:3">
      <c r="A332" t="s">
        <v>63</v>
      </c>
      <c r="B332" t="s">
        <v>482</v>
      </c>
      <c r="C332" t="s">
        <v>905</v>
      </c>
    </row>
    <row r="333" spans="1:3">
      <c r="A333" t="s">
        <v>63</v>
      </c>
      <c r="B333" t="s">
        <v>493</v>
      </c>
      <c r="C333" t="s">
        <v>906</v>
      </c>
    </row>
    <row r="334" spans="1:3">
      <c r="A334" t="s">
        <v>63</v>
      </c>
      <c r="B334" t="s">
        <v>494</v>
      </c>
      <c r="C334" t="s">
        <v>907</v>
      </c>
    </row>
    <row r="335" spans="1:3">
      <c r="A335" t="s">
        <v>63</v>
      </c>
      <c r="B335" t="s">
        <v>499</v>
      </c>
      <c r="C335" t="s">
        <v>908</v>
      </c>
    </row>
    <row r="336" spans="1:3">
      <c r="A336" t="s">
        <v>63</v>
      </c>
      <c r="B336" t="s">
        <v>500</v>
      </c>
      <c r="C336" t="s">
        <v>909</v>
      </c>
    </row>
    <row r="337" spans="1:3">
      <c r="A337" t="s">
        <v>63</v>
      </c>
      <c r="B337" t="s">
        <v>503</v>
      </c>
      <c r="C337" t="s">
        <v>910</v>
      </c>
    </row>
    <row r="338" spans="1:3">
      <c r="A338" t="s">
        <v>61</v>
      </c>
      <c r="B338" t="s">
        <v>525</v>
      </c>
      <c r="C338" t="s">
        <v>911</v>
      </c>
    </row>
    <row r="339" spans="1:3">
      <c r="A339" t="s">
        <v>61</v>
      </c>
      <c r="B339" t="s">
        <v>532</v>
      </c>
      <c r="C339" t="s">
        <v>912</v>
      </c>
    </row>
    <row r="340" spans="1:3">
      <c r="A340" t="s">
        <v>61</v>
      </c>
      <c r="B340" t="s">
        <v>535</v>
      </c>
      <c r="C340" t="s">
        <v>23</v>
      </c>
    </row>
    <row r="341" spans="1:3">
      <c r="A341" t="s">
        <v>61</v>
      </c>
      <c r="B341" t="s">
        <v>533</v>
      </c>
      <c r="C341" t="s">
        <v>913</v>
      </c>
    </row>
    <row r="342" spans="1:3">
      <c r="A342" t="s">
        <v>61</v>
      </c>
      <c r="B342" t="s">
        <v>519</v>
      </c>
      <c r="C342" t="s">
        <v>914</v>
      </c>
    </row>
    <row r="343" spans="1:3">
      <c r="A343" t="s">
        <v>61</v>
      </c>
      <c r="B343" t="s">
        <v>520</v>
      </c>
      <c r="C343" t="s">
        <v>22</v>
      </c>
    </row>
    <row r="344" spans="1:3">
      <c r="A344" t="s">
        <v>61</v>
      </c>
      <c r="B344" t="s">
        <v>521</v>
      </c>
      <c r="C344" t="s">
        <v>915</v>
      </c>
    </row>
    <row r="345" spans="1:3">
      <c r="A345" t="s">
        <v>61</v>
      </c>
      <c r="B345" t="s">
        <v>522</v>
      </c>
      <c r="C345" t="s">
        <v>916</v>
      </c>
    </row>
    <row r="346" spans="1:3">
      <c r="A346" t="s">
        <v>61</v>
      </c>
      <c r="B346" t="s">
        <v>524</v>
      </c>
      <c r="C346" t="s">
        <v>917</v>
      </c>
    </row>
    <row r="347" spans="1:3">
      <c r="A347" t="s">
        <v>61</v>
      </c>
      <c r="B347" t="s">
        <v>526</v>
      </c>
      <c r="C347" t="s">
        <v>918</v>
      </c>
    </row>
    <row r="348" spans="1:3">
      <c r="A348" t="s">
        <v>61</v>
      </c>
      <c r="B348" t="s">
        <v>527</v>
      </c>
      <c r="C348" t="s">
        <v>21</v>
      </c>
    </row>
    <row r="349" spans="1:3">
      <c r="A349" t="s">
        <v>61</v>
      </c>
      <c r="B349" t="s">
        <v>528</v>
      </c>
      <c r="C349" t="s">
        <v>919</v>
      </c>
    </row>
    <row r="350" spans="1:3">
      <c r="A350" t="s">
        <v>61</v>
      </c>
      <c r="B350" t="s">
        <v>529</v>
      </c>
      <c r="C350" t="s">
        <v>920</v>
      </c>
    </row>
    <row r="351" spans="1:3">
      <c r="A351" t="s">
        <v>61</v>
      </c>
      <c r="B351" t="s">
        <v>531</v>
      </c>
      <c r="C351" t="s">
        <v>921</v>
      </c>
    </row>
    <row r="352" spans="1:3">
      <c r="A352" t="s">
        <v>61</v>
      </c>
      <c r="B352" t="s">
        <v>523</v>
      </c>
      <c r="C352" t="s">
        <v>922</v>
      </c>
    </row>
    <row r="353" spans="1:3">
      <c r="A353" t="s">
        <v>61</v>
      </c>
      <c r="B353" t="s">
        <v>530</v>
      </c>
      <c r="C353" t="s">
        <v>923</v>
      </c>
    </row>
    <row r="354" spans="1:3">
      <c r="A354" t="s">
        <v>61</v>
      </c>
      <c r="B354" t="s">
        <v>534</v>
      </c>
      <c r="C354" t="s">
        <v>924</v>
      </c>
    </row>
    <row r="355" spans="1:3">
      <c r="A355" t="s">
        <v>64</v>
      </c>
      <c r="B355" t="s">
        <v>182</v>
      </c>
      <c r="C355" t="s">
        <v>47</v>
      </c>
    </row>
    <row r="356" spans="1:3">
      <c r="A356" t="s">
        <v>64</v>
      </c>
      <c r="B356" t="s">
        <v>452</v>
      </c>
      <c r="C356" t="s">
        <v>925</v>
      </c>
    </row>
    <row r="357" spans="1:3">
      <c r="A357" t="s">
        <v>64</v>
      </c>
      <c r="B357" t="s">
        <v>451</v>
      </c>
      <c r="C357" t="s">
        <v>926</v>
      </c>
    </row>
    <row r="358" spans="1:3">
      <c r="A358" t="s">
        <v>64</v>
      </c>
      <c r="B358" t="s">
        <v>453</v>
      </c>
      <c r="C358" t="s">
        <v>48</v>
      </c>
    </row>
    <row r="359" spans="1:3">
      <c r="A359" t="s">
        <v>64</v>
      </c>
      <c r="B359" t="s">
        <v>436</v>
      </c>
      <c r="C359" t="s">
        <v>927</v>
      </c>
    </row>
    <row r="360" spans="1:3">
      <c r="A360" t="s">
        <v>64</v>
      </c>
      <c r="B360" t="s">
        <v>440</v>
      </c>
      <c r="C360" t="s">
        <v>928</v>
      </c>
    </row>
    <row r="361" spans="1:3">
      <c r="A361" t="s">
        <v>64</v>
      </c>
      <c r="B361" t="s">
        <v>435</v>
      </c>
      <c r="C361" t="s">
        <v>929</v>
      </c>
    </row>
    <row r="362" spans="1:3">
      <c r="A362" t="s">
        <v>64</v>
      </c>
      <c r="B362" t="s">
        <v>448</v>
      </c>
      <c r="C362" t="s">
        <v>930</v>
      </c>
    </row>
    <row r="363" spans="1:3">
      <c r="A363" t="s">
        <v>64</v>
      </c>
      <c r="B363" t="s">
        <v>437</v>
      </c>
      <c r="C363" t="s">
        <v>931</v>
      </c>
    </row>
    <row r="364" spans="1:3">
      <c r="A364" t="s">
        <v>64</v>
      </c>
      <c r="B364" t="s">
        <v>447</v>
      </c>
      <c r="C364" t="s">
        <v>932</v>
      </c>
    </row>
    <row r="365" spans="1:3">
      <c r="A365" t="s">
        <v>64</v>
      </c>
      <c r="B365" t="s">
        <v>441</v>
      </c>
      <c r="C365" t="s">
        <v>933</v>
      </c>
    </row>
    <row r="366" spans="1:3">
      <c r="A366" t="s">
        <v>64</v>
      </c>
      <c r="B366" t="s">
        <v>439</v>
      </c>
      <c r="C366" t="s">
        <v>934</v>
      </c>
    </row>
    <row r="367" spans="1:3">
      <c r="A367" t="s">
        <v>64</v>
      </c>
      <c r="B367" t="s">
        <v>438</v>
      </c>
      <c r="C367" t="s">
        <v>935</v>
      </c>
    </row>
    <row r="368" spans="1:3">
      <c r="A368" t="s">
        <v>64</v>
      </c>
      <c r="B368" t="s">
        <v>450</v>
      </c>
      <c r="C368" t="s">
        <v>936</v>
      </c>
    </row>
    <row r="369" spans="1:3">
      <c r="A369" t="s">
        <v>64</v>
      </c>
      <c r="B369" t="s">
        <v>445</v>
      </c>
      <c r="C369" t="s">
        <v>937</v>
      </c>
    </row>
    <row r="370" spans="1:3">
      <c r="A370" t="s">
        <v>64</v>
      </c>
      <c r="B370" t="s">
        <v>449</v>
      </c>
      <c r="C370" t="s">
        <v>938</v>
      </c>
    </row>
    <row r="371" spans="1:3">
      <c r="A371" t="s">
        <v>64</v>
      </c>
      <c r="B371" t="s">
        <v>443</v>
      </c>
      <c r="C371" t="s">
        <v>939</v>
      </c>
    </row>
    <row r="372" spans="1:3">
      <c r="A372" t="s">
        <v>64</v>
      </c>
      <c r="B372" t="s">
        <v>442</v>
      </c>
      <c r="C372" t="s">
        <v>940</v>
      </c>
    </row>
    <row r="373" spans="1:3">
      <c r="A373" t="s">
        <v>64</v>
      </c>
      <c r="B373" t="s">
        <v>444</v>
      </c>
      <c r="C373" t="s">
        <v>941</v>
      </c>
    </row>
    <row r="374" spans="1:3">
      <c r="A374" t="s">
        <v>64</v>
      </c>
      <c r="B374" t="s">
        <v>446</v>
      </c>
      <c r="C374" t="s">
        <v>942</v>
      </c>
    </row>
    <row r="375" spans="1:3">
      <c r="A375" t="s">
        <v>64</v>
      </c>
      <c r="B375" t="s">
        <v>183</v>
      </c>
      <c r="C375" t="s">
        <v>49</v>
      </c>
    </row>
    <row r="376" spans="1:3">
      <c r="A376" s="2" t="s">
        <v>58</v>
      </c>
      <c r="B376" t="s">
        <v>411</v>
      </c>
      <c r="C376" t="s">
        <v>578</v>
      </c>
    </row>
    <row r="377" spans="1:3">
      <c r="A377" s="2" t="s">
        <v>58</v>
      </c>
      <c r="B377" t="s">
        <v>409</v>
      </c>
      <c r="C377" t="s">
        <v>579</v>
      </c>
    </row>
    <row r="378" spans="1:3">
      <c r="A378" s="2" t="s">
        <v>58</v>
      </c>
      <c r="B378" t="s">
        <v>410</v>
      </c>
      <c r="C378" t="s">
        <v>580</v>
      </c>
    </row>
    <row r="379" spans="1:3">
      <c r="A379" t="s">
        <v>58</v>
      </c>
      <c r="B379" t="s">
        <v>145</v>
      </c>
      <c r="C379" t="s">
        <v>943</v>
      </c>
    </row>
    <row r="380" spans="1:3">
      <c r="A380" t="s">
        <v>58</v>
      </c>
      <c r="B380" t="s">
        <v>566</v>
      </c>
      <c r="C380" t="s">
        <v>944</v>
      </c>
    </row>
    <row r="381" spans="1:3">
      <c r="A381" t="s">
        <v>58</v>
      </c>
      <c r="B381" t="s">
        <v>376</v>
      </c>
      <c r="C381" t="s">
        <v>945</v>
      </c>
    </row>
    <row r="382" spans="1:3">
      <c r="A382" t="s">
        <v>58</v>
      </c>
      <c r="B382" t="s">
        <v>371</v>
      </c>
      <c r="C382" t="s">
        <v>946</v>
      </c>
    </row>
    <row r="383" spans="1:3">
      <c r="A383" t="s">
        <v>58</v>
      </c>
      <c r="B383" t="s">
        <v>364</v>
      </c>
      <c r="C383" t="s">
        <v>947</v>
      </c>
    </row>
    <row r="384" spans="1:3">
      <c r="A384" t="s">
        <v>58</v>
      </c>
      <c r="B384" t="s">
        <v>375</v>
      </c>
      <c r="C384" t="s">
        <v>948</v>
      </c>
    </row>
    <row r="385" spans="1:3">
      <c r="A385" t="s">
        <v>58</v>
      </c>
      <c r="B385" t="s">
        <v>367</v>
      </c>
      <c r="C385" t="s">
        <v>949</v>
      </c>
    </row>
    <row r="386" spans="1:3">
      <c r="A386" t="s">
        <v>58</v>
      </c>
      <c r="B386" t="s">
        <v>374</v>
      </c>
      <c r="C386" t="s">
        <v>950</v>
      </c>
    </row>
    <row r="387" spans="1:3">
      <c r="A387" t="s">
        <v>58</v>
      </c>
      <c r="B387" t="s">
        <v>369</v>
      </c>
      <c r="C387" t="s">
        <v>951</v>
      </c>
    </row>
    <row r="388" spans="1:3">
      <c r="A388" t="s">
        <v>58</v>
      </c>
      <c r="B388" t="s">
        <v>365</v>
      </c>
      <c r="C388" t="s">
        <v>952</v>
      </c>
    </row>
    <row r="389" spans="1:3">
      <c r="A389" t="s">
        <v>58</v>
      </c>
      <c r="B389" t="s">
        <v>373</v>
      </c>
      <c r="C389" t="s">
        <v>953</v>
      </c>
    </row>
    <row r="390" spans="1:3">
      <c r="A390" t="s">
        <v>58</v>
      </c>
      <c r="B390" t="s">
        <v>366</v>
      </c>
      <c r="C390" t="s">
        <v>954</v>
      </c>
    </row>
    <row r="391" spans="1:3">
      <c r="A391" t="s">
        <v>58</v>
      </c>
      <c r="B391" t="s">
        <v>370</v>
      </c>
      <c r="C391" t="s">
        <v>955</v>
      </c>
    </row>
    <row r="392" spans="1:3">
      <c r="A392" t="s">
        <v>58</v>
      </c>
      <c r="B392" t="s">
        <v>372</v>
      </c>
      <c r="C392" t="s">
        <v>956</v>
      </c>
    </row>
    <row r="393" spans="1:3">
      <c r="A393" t="s">
        <v>58</v>
      </c>
      <c r="B393" t="s">
        <v>368</v>
      </c>
      <c r="C393" t="s">
        <v>957</v>
      </c>
    </row>
    <row r="394" spans="1:3">
      <c r="A394" t="s">
        <v>58</v>
      </c>
      <c r="B394" t="s">
        <v>244</v>
      </c>
      <c r="C394" t="s">
        <v>958</v>
      </c>
    </row>
    <row r="395" spans="1:3">
      <c r="A395" s="2" t="s">
        <v>58</v>
      </c>
      <c r="B395" t="s">
        <v>378</v>
      </c>
      <c r="C395" t="s">
        <v>587</v>
      </c>
    </row>
    <row r="396" spans="1:3">
      <c r="A396" s="2" t="s">
        <v>58</v>
      </c>
      <c r="B396" t="s">
        <v>572</v>
      </c>
      <c r="C396" t="s">
        <v>588</v>
      </c>
    </row>
    <row r="397" spans="1:3">
      <c r="A397" s="2" t="s">
        <v>58</v>
      </c>
      <c r="B397" t="s">
        <v>461</v>
      </c>
      <c r="C397" t="s">
        <v>589</v>
      </c>
    </row>
    <row r="398" spans="1:3">
      <c r="A398" t="s">
        <v>58</v>
      </c>
      <c r="B398" t="s">
        <v>150</v>
      </c>
      <c r="C398" t="s">
        <v>959</v>
      </c>
    </row>
    <row r="399" spans="1:3">
      <c r="A399" t="s">
        <v>58</v>
      </c>
      <c r="B399" t="s">
        <v>430</v>
      </c>
      <c r="C399" t="s">
        <v>960</v>
      </c>
    </row>
    <row r="400" spans="1:3">
      <c r="A400" t="s">
        <v>58</v>
      </c>
      <c r="B400" t="s">
        <v>475</v>
      </c>
      <c r="C400" t="s">
        <v>961</v>
      </c>
    </row>
    <row r="401" spans="1:3">
      <c r="A401" t="s">
        <v>58</v>
      </c>
      <c r="B401" t="s">
        <v>87</v>
      </c>
      <c r="C401" t="s">
        <v>962</v>
      </c>
    </row>
    <row r="402" spans="1:3">
      <c r="A402" t="s">
        <v>58</v>
      </c>
      <c r="B402" t="s">
        <v>478</v>
      </c>
      <c r="C402" t="s">
        <v>963</v>
      </c>
    </row>
    <row r="403" spans="1:3">
      <c r="A403" t="s">
        <v>58</v>
      </c>
      <c r="B403" t="s">
        <v>142</v>
      </c>
      <c r="C403" t="s">
        <v>964</v>
      </c>
    </row>
    <row r="404" spans="1:3">
      <c r="A404" t="s">
        <v>58</v>
      </c>
      <c r="B404" t="s">
        <v>247</v>
      </c>
      <c r="C404" t="s">
        <v>15</v>
      </c>
    </row>
    <row r="405" spans="1:3">
      <c r="A405" t="s">
        <v>58</v>
      </c>
      <c r="B405" t="s">
        <v>245</v>
      </c>
      <c r="C405" t="s">
        <v>965</v>
      </c>
    </row>
    <row r="406" spans="1:3">
      <c r="A406" t="s">
        <v>58</v>
      </c>
      <c r="B406" t="s">
        <v>243</v>
      </c>
      <c r="C406" t="s">
        <v>14</v>
      </c>
    </row>
    <row r="407" spans="1:3">
      <c r="A407" t="s">
        <v>58</v>
      </c>
      <c r="B407" t="s">
        <v>241</v>
      </c>
      <c r="C407" t="s">
        <v>966</v>
      </c>
    </row>
    <row r="408" spans="1:3">
      <c r="A408" t="s">
        <v>58</v>
      </c>
      <c r="B408" t="s">
        <v>136</v>
      </c>
      <c r="C408" t="s">
        <v>967</v>
      </c>
    </row>
    <row r="409" spans="1:3">
      <c r="A409" t="s">
        <v>58</v>
      </c>
      <c r="B409" t="s">
        <v>140</v>
      </c>
      <c r="C409" t="s">
        <v>968</v>
      </c>
    </row>
    <row r="410" spans="1:3">
      <c r="A410" t="s">
        <v>58</v>
      </c>
      <c r="B410" t="s">
        <v>407</v>
      </c>
      <c r="C410" t="s">
        <v>969</v>
      </c>
    </row>
    <row r="411" spans="1:3">
      <c r="A411" t="s">
        <v>58</v>
      </c>
      <c r="B411" t="s">
        <v>144</v>
      </c>
      <c r="C411" t="s">
        <v>970</v>
      </c>
    </row>
    <row r="412" spans="1:3">
      <c r="A412" t="s">
        <v>58</v>
      </c>
      <c r="B412" t="s">
        <v>148</v>
      </c>
      <c r="C412" t="s">
        <v>971</v>
      </c>
    </row>
    <row r="413" spans="1:3">
      <c r="A413" t="s">
        <v>58</v>
      </c>
      <c r="B413" t="s">
        <v>139</v>
      </c>
      <c r="C413" t="s">
        <v>972</v>
      </c>
    </row>
    <row r="414" spans="1:3">
      <c r="A414" t="s">
        <v>58</v>
      </c>
      <c r="B414" t="s">
        <v>151</v>
      </c>
      <c r="C414" t="s">
        <v>973</v>
      </c>
    </row>
    <row r="415" spans="1:3">
      <c r="A415" t="s">
        <v>58</v>
      </c>
      <c r="B415" t="s">
        <v>138</v>
      </c>
      <c r="C415" t="s">
        <v>974</v>
      </c>
    </row>
    <row r="416" spans="1:3">
      <c r="A416" t="s">
        <v>58</v>
      </c>
      <c r="B416" t="s">
        <v>137</v>
      </c>
      <c r="C416" t="s">
        <v>975</v>
      </c>
    </row>
    <row r="417" spans="1:3">
      <c r="A417" t="s">
        <v>58</v>
      </c>
      <c r="B417" t="s">
        <v>186</v>
      </c>
      <c r="C417" t="s">
        <v>976</v>
      </c>
    </row>
    <row r="418" spans="1:3">
      <c r="A418" t="s">
        <v>58</v>
      </c>
      <c r="B418" t="s">
        <v>189</v>
      </c>
      <c r="C418" t="s">
        <v>977</v>
      </c>
    </row>
    <row r="419" spans="1:3">
      <c r="A419" s="2" t="s">
        <v>58</v>
      </c>
      <c r="B419" t="s">
        <v>379</v>
      </c>
      <c r="C419" t="s">
        <v>666</v>
      </c>
    </row>
    <row r="420" spans="1:3">
      <c r="A420" s="2" t="s">
        <v>58</v>
      </c>
      <c r="B420" t="s">
        <v>377</v>
      </c>
      <c r="C420" t="s">
        <v>667</v>
      </c>
    </row>
    <row r="421" spans="1:3">
      <c r="A421" t="s">
        <v>58</v>
      </c>
      <c r="B421" t="s">
        <v>477</v>
      </c>
      <c r="C421" t="s">
        <v>978</v>
      </c>
    </row>
    <row r="422" spans="1:3">
      <c r="A422" t="s">
        <v>58</v>
      </c>
      <c r="B422" t="s">
        <v>570</v>
      </c>
      <c r="C422" t="s">
        <v>979</v>
      </c>
    </row>
    <row r="423" spans="1:3">
      <c r="A423" t="s">
        <v>58</v>
      </c>
      <c r="B423" t="s">
        <v>141</v>
      </c>
      <c r="C423" t="s">
        <v>980</v>
      </c>
    </row>
    <row r="424" spans="1:3">
      <c r="A424" t="s">
        <v>58</v>
      </c>
      <c r="B424" t="s">
        <v>147</v>
      </c>
      <c r="C424" t="s">
        <v>981</v>
      </c>
    </row>
    <row r="425" spans="1:3">
      <c r="A425" t="s">
        <v>58</v>
      </c>
      <c r="B425" t="s">
        <v>249</v>
      </c>
      <c r="C425" t="s">
        <v>982</v>
      </c>
    </row>
    <row r="426" spans="1:3">
      <c r="A426" t="s">
        <v>58</v>
      </c>
      <c r="B426" t="s">
        <v>253</v>
      </c>
      <c r="C426" t="s">
        <v>983</v>
      </c>
    </row>
    <row r="427" spans="1:3">
      <c r="A427" t="s">
        <v>58</v>
      </c>
      <c r="B427" t="s">
        <v>250</v>
      </c>
      <c r="C427" t="s">
        <v>984</v>
      </c>
    </row>
    <row r="428" spans="1:3">
      <c r="A428" t="s">
        <v>58</v>
      </c>
      <c r="B428" t="s">
        <v>252</v>
      </c>
      <c r="C428" t="s">
        <v>985</v>
      </c>
    </row>
    <row r="429" spans="1:3">
      <c r="A429" t="s">
        <v>58</v>
      </c>
      <c r="B429" t="s">
        <v>251</v>
      </c>
      <c r="C429" t="s">
        <v>986</v>
      </c>
    </row>
    <row r="430" spans="1:3">
      <c r="A430" t="s">
        <v>58</v>
      </c>
      <c r="B430" t="s">
        <v>54</v>
      </c>
      <c r="C430" t="s">
        <v>53</v>
      </c>
    </row>
    <row r="431" spans="1:3">
      <c r="A431" t="s">
        <v>58</v>
      </c>
      <c r="B431" t="s">
        <v>408</v>
      </c>
      <c r="C431" t="s">
        <v>987</v>
      </c>
    </row>
    <row r="432" spans="1:3">
      <c r="A432" t="s">
        <v>58</v>
      </c>
      <c r="B432" t="s">
        <v>331</v>
      </c>
      <c r="C432" t="s">
        <v>988</v>
      </c>
    </row>
    <row r="433" spans="1:3">
      <c r="A433" t="s">
        <v>58</v>
      </c>
      <c r="B433" t="s">
        <v>504</v>
      </c>
      <c r="C433" t="s">
        <v>989</v>
      </c>
    </row>
    <row r="434" spans="1:3">
      <c r="A434" t="s">
        <v>58</v>
      </c>
      <c r="B434" t="s">
        <v>431</v>
      </c>
      <c r="C434" t="s">
        <v>990</v>
      </c>
    </row>
    <row r="435" spans="1:3">
      <c r="A435" t="s">
        <v>58</v>
      </c>
      <c r="B435" t="s">
        <v>330</v>
      </c>
      <c r="C435" t="s">
        <v>991</v>
      </c>
    </row>
    <row r="436" spans="1:3">
      <c r="A436" t="s">
        <v>58</v>
      </c>
      <c r="B436" t="s">
        <v>329</v>
      </c>
      <c r="C436" t="s">
        <v>992</v>
      </c>
    </row>
    <row r="437" spans="1:3">
      <c r="A437" t="s">
        <v>58</v>
      </c>
      <c r="B437" t="s">
        <v>476</v>
      </c>
      <c r="C437" t="s">
        <v>993</v>
      </c>
    </row>
    <row r="438" spans="1:3">
      <c r="A438" t="s">
        <v>58</v>
      </c>
      <c r="B438" t="s">
        <v>565</v>
      </c>
      <c r="C438" t="s">
        <v>994</v>
      </c>
    </row>
    <row r="439" spans="1:3">
      <c r="A439" s="2" t="s">
        <v>58</v>
      </c>
      <c r="B439" t="s">
        <v>573</v>
      </c>
      <c r="C439" t="s">
        <v>694</v>
      </c>
    </row>
    <row r="440" spans="1:3">
      <c r="A440" s="2" t="s">
        <v>58</v>
      </c>
      <c r="B440" t="s">
        <v>571</v>
      </c>
      <c r="C440" t="s">
        <v>696</v>
      </c>
    </row>
    <row r="441" spans="1:3">
      <c r="A441" t="s">
        <v>58</v>
      </c>
      <c r="B441" t="s">
        <v>143</v>
      </c>
      <c r="C441" t="s">
        <v>995</v>
      </c>
    </row>
    <row r="442" spans="1:3">
      <c r="A442" t="s">
        <v>58</v>
      </c>
      <c r="B442" t="s">
        <v>255</v>
      </c>
      <c r="C442" t="s">
        <v>996</v>
      </c>
    </row>
    <row r="443" spans="1:3">
      <c r="A443" t="s">
        <v>58</v>
      </c>
      <c r="B443" t="s">
        <v>149</v>
      </c>
      <c r="C443" t="s">
        <v>997</v>
      </c>
    </row>
    <row r="444" spans="1:3">
      <c r="A444" t="s">
        <v>58</v>
      </c>
      <c r="B444" t="s">
        <v>190</v>
      </c>
      <c r="C444" t="s">
        <v>998</v>
      </c>
    </row>
    <row r="445" spans="1:3">
      <c r="A445" t="s">
        <v>58</v>
      </c>
      <c r="B445" t="s">
        <v>567</v>
      </c>
      <c r="C445" t="s">
        <v>999</v>
      </c>
    </row>
    <row r="446" spans="1:3">
      <c r="A446" t="s">
        <v>58</v>
      </c>
      <c r="B446" t="s">
        <v>568</v>
      </c>
      <c r="C446" t="s">
        <v>1000</v>
      </c>
    </row>
    <row r="447" spans="1:3">
      <c r="A447" t="s">
        <v>58</v>
      </c>
      <c r="B447" t="s">
        <v>154</v>
      </c>
      <c r="C447" t="s">
        <v>1001</v>
      </c>
    </row>
    <row r="448" spans="1:3">
      <c r="A448" t="s">
        <v>58</v>
      </c>
      <c r="B448" t="s">
        <v>153</v>
      </c>
      <c r="C448" t="s">
        <v>1002</v>
      </c>
    </row>
    <row r="449" spans="1:3">
      <c r="A449" t="s">
        <v>58</v>
      </c>
      <c r="B449" t="s">
        <v>156</v>
      </c>
      <c r="C449" t="s">
        <v>1003</v>
      </c>
    </row>
    <row r="450" spans="1:3">
      <c r="A450" s="2" t="s">
        <v>58</v>
      </c>
      <c r="B450" t="s">
        <v>405</v>
      </c>
      <c r="C450" t="s">
        <v>708</v>
      </c>
    </row>
    <row r="451" spans="1:3">
      <c r="A451" s="2" t="s">
        <v>58</v>
      </c>
      <c r="B451" t="s">
        <v>462</v>
      </c>
      <c r="C451" t="s">
        <v>709</v>
      </c>
    </row>
    <row r="452" spans="1:3">
      <c r="A452" s="2" t="s">
        <v>58</v>
      </c>
      <c r="B452" t="s">
        <v>460</v>
      </c>
      <c r="C452" t="s">
        <v>710</v>
      </c>
    </row>
    <row r="453" spans="1:3">
      <c r="A453" t="s">
        <v>58</v>
      </c>
      <c r="B453" t="s">
        <v>188</v>
      </c>
      <c r="C453" t="s">
        <v>1004</v>
      </c>
    </row>
    <row r="454" spans="1:3">
      <c r="A454" t="s">
        <v>58</v>
      </c>
      <c r="B454" t="s">
        <v>158</v>
      </c>
      <c r="C454" t="s">
        <v>1005</v>
      </c>
    </row>
    <row r="455" spans="1:3">
      <c r="A455" t="s">
        <v>58</v>
      </c>
      <c r="B455" t="s">
        <v>248</v>
      </c>
      <c r="C455" t="s">
        <v>1006</v>
      </c>
    </row>
    <row r="456" spans="1:3">
      <c r="A456" t="s">
        <v>58</v>
      </c>
      <c r="B456" t="s">
        <v>246</v>
      </c>
      <c r="C456" t="s">
        <v>1007</v>
      </c>
    </row>
    <row r="457" spans="1:3">
      <c r="A457" t="s">
        <v>58</v>
      </c>
      <c r="B457" t="s">
        <v>242</v>
      </c>
      <c r="C457" t="s">
        <v>1008</v>
      </c>
    </row>
    <row r="458" spans="1:3">
      <c r="A458" t="s">
        <v>58</v>
      </c>
      <c r="B458" t="s">
        <v>254</v>
      </c>
      <c r="C458" t="s">
        <v>1009</v>
      </c>
    </row>
    <row r="459" spans="1:3">
      <c r="A459" t="s">
        <v>58</v>
      </c>
      <c r="B459" t="s">
        <v>157</v>
      </c>
      <c r="C459" t="s">
        <v>12</v>
      </c>
    </row>
    <row r="460" spans="1:3">
      <c r="A460" t="s">
        <v>58</v>
      </c>
      <c r="B460" t="s">
        <v>426</v>
      </c>
      <c r="C460" t="s">
        <v>1010</v>
      </c>
    </row>
    <row r="461" spans="1:3">
      <c r="A461" t="s">
        <v>58</v>
      </c>
      <c r="B461" t="s">
        <v>152</v>
      </c>
      <c r="C461" t="s">
        <v>1011</v>
      </c>
    </row>
    <row r="462" spans="1:3">
      <c r="A462" t="s">
        <v>58</v>
      </c>
      <c r="B462" t="s">
        <v>184</v>
      </c>
      <c r="C462" t="s">
        <v>1012</v>
      </c>
    </row>
    <row r="463" spans="1:3">
      <c r="A463" t="s">
        <v>58</v>
      </c>
      <c r="B463" t="s">
        <v>185</v>
      </c>
      <c r="C463" t="s">
        <v>1013</v>
      </c>
    </row>
    <row r="464" spans="1:3">
      <c r="A464" t="s">
        <v>58</v>
      </c>
      <c r="B464" t="s">
        <v>146</v>
      </c>
      <c r="C464" t="s">
        <v>1014</v>
      </c>
    </row>
    <row r="465" spans="1:3">
      <c r="A465" t="s">
        <v>58</v>
      </c>
      <c r="B465" t="s">
        <v>155</v>
      </c>
      <c r="C465" t="s">
        <v>1015</v>
      </c>
    </row>
    <row r="466" spans="1:3">
      <c r="A466" t="s">
        <v>58</v>
      </c>
      <c r="B466" t="s">
        <v>569</v>
      </c>
      <c r="C466" t="s">
        <v>1016</v>
      </c>
    </row>
    <row r="467" spans="1:3">
      <c r="A467" t="s">
        <v>58</v>
      </c>
      <c r="B467" t="s">
        <v>240</v>
      </c>
      <c r="C467" t="s">
        <v>1017</v>
      </c>
    </row>
    <row r="468" spans="1:3">
      <c r="A468" t="s">
        <v>58</v>
      </c>
      <c r="B468" t="s">
        <v>187</v>
      </c>
      <c r="C468" t="s">
        <v>1018</v>
      </c>
    </row>
    <row r="469" spans="1:3">
      <c r="A469" t="s">
        <v>62</v>
      </c>
      <c r="B469" t="s">
        <v>204</v>
      </c>
      <c r="C469" t="s">
        <v>1019</v>
      </c>
    </row>
    <row r="470" spans="1:3">
      <c r="A470" t="s">
        <v>62</v>
      </c>
      <c r="B470" t="s">
        <v>230</v>
      </c>
      <c r="C470" t="s">
        <v>1020</v>
      </c>
    </row>
    <row r="471" spans="1:3">
      <c r="A471" t="s">
        <v>62</v>
      </c>
      <c r="B471" t="s">
        <v>199</v>
      </c>
      <c r="C471" t="s">
        <v>1021</v>
      </c>
    </row>
    <row r="472" spans="1:3">
      <c r="A472" t="s">
        <v>62</v>
      </c>
      <c r="B472" t="s">
        <v>196</v>
      </c>
      <c r="C472" t="s">
        <v>1022</v>
      </c>
    </row>
    <row r="473" spans="1:3">
      <c r="A473" t="s">
        <v>62</v>
      </c>
      <c r="B473" t="s">
        <v>195</v>
      </c>
      <c r="C473" t="s">
        <v>1023</v>
      </c>
    </row>
    <row r="474" spans="1:3">
      <c r="A474" t="s">
        <v>62</v>
      </c>
      <c r="B474" t="s">
        <v>194</v>
      </c>
      <c r="C474" t="s">
        <v>1024</v>
      </c>
    </row>
    <row r="475" spans="1:3">
      <c r="A475" t="s">
        <v>62</v>
      </c>
      <c r="B475" t="s">
        <v>193</v>
      </c>
      <c r="C475" t="s">
        <v>1025</v>
      </c>
    </row>
    <row r="476" spans="1:3">
      <c r="A476" t="s">
        <v>62</v>
      </c>
      <c r="B476" t="s">
        <v>191</v>
      </c>
      <c r="C476" t="s">
        <v>1026</v>
      </c>
    </row>
    <row r="477" spans="1:3">
      <c r="A477" t="s">
        <v>62</v>
      </c>
      <c r="B477" t="s">
        <v>192</v>
      </c>
      <c r="C477" t="s">
        <v>1027</v>
      </c>
    </row>
    <row r="478" spans="1:3">
      <c r="A478" t="s">
        <v>62</v>
      </c>
      <c r="B478" t="s">
        <v>211</v>
      </c>
      <c r="C478" t="s">
        <v>1028</v>
      </c>
    </row>
    <row r="479" spans="1:3">
      <c r="A479" t="s">
        <v>62</v>
      </c>
      <c r="B479" t="s">
        <v>205</v>
      </c>
      <c r="C479" t="s">
        <v>1029</v>
      </c>
    </row>
    <row r="480" spans="1:3">
      <c r="A480" t="s">
        <v>62</v>
      </c>
      <c r="B480" t="s">
        <v>212</v>
      </c>
      <c r="C480" t="s">
        <v>1030</v>
      </c>
    </row>
    <row r="481" spans="1:3">
      <c r="A481" t="s">
        <v>62</v>
      </c>
      <c r="B481" t="s">
        <v>228</v>
      </c>
      <c r="C481" t="s">
        <v>1031</v>
      </c>
    </row>
    <row r="482" spans="1:3">
      <c r="A482" t="s">
        <v>62</v>
      </c>
      <c r="B482" t="s">
        <v>197</v>
      </c>
      <c r="C482" t="s">
        <v>34</v>
      </c>
    </row>
    <row r="483" spans="1:3">
      <c r="A483" t="s">
        <v>62</v>
      </c>
      <c r="B483" t="s">
        <v>221</v>
      </c>
      <c r="C483" t="s">
        <v>1032</v>
      </c>
    </row>
    <row r="484" spans="1:3">
      <c r="A484" t="s">
        <v>62</v>
      </c>
      <c r="B484" t="s">
        <v>229</v>
      </c>
      <c r="C484" t="s">
        <v>1033</v>
      </c>
    </row>
    <row r="485" spans="1:3">
      <c r="A485" t="s">
        <v>62</v>
      </c>
      <c r="B485" t="s">
        <v>225</v>
      </c>
      <c r="C485" t="s">
        <v>52</v>
      </c>
    </row>
    <row r="486" spans="1:3">
      <c r="A486" t="s">
        <v>62</v>
      </c>
      <c r="B486" t="s">
        <v>226</v>
      </c>
      <c r="C486" t="s">
        <v>1034</v>
      </c>
    </row>
    <row r="487" spans="1:3">
      <c r="A487" t="s">
        <v>62</v>
      </c>
      <c r="B487" t="s">
        <v>200</v>
      </c>
      <c r="C487" t="s">
        <v>1035</v>
      </c>
    </row>
    <row r="488" spans="1:3">
      <c r="A488" t="s">
        <v>62</v>
      </c>
      <c r="B488" t="s">
        <v>198</v>
      </c>
      <c r="C488" t="s">
        <v>1036</v>
      </c>
    </row>
    <row r="489" spans="1:3">
      <c r="A489" t="s">
        <v>62</v>
      </c>
      <c r="B489" t="s">
        <v>202</v>
      </c>
      <c r="C489" t="s">
        <v>1037</v>
      </c>
    </row>
    <row r="490" spans="1:3">
      <c r="A490" t="s">
        <v>62</v>
      </c>
      <c r="B490" t="s">
        <v>206</v>
      </c>
      <c r="C490" t="s">
        <v>1038</v>
      </c>
    </row>
    <row r="491" spans="1:3">
      <c r="A491" t="s">
        <v>62</v>
      </c>
      <c r="B491" t="s">
        <v>207</v>
      </c>
      <c r="C491" t="s">
        <v>1039</v>
      </c>
    </row>
    <row r="492" spans="1:3">
      <c r="A492" t="s">
        <v>62</v>
      </c>
      <c r="B492" t="s">
        <v>210</v>
      </c>
      <c r="C492" t="s">
        <v>1040</v>
      </c>
    </row>
    <row r="493" spans="1:3">
      <c r="A493" t="s">
        <v>62</v>
      </c>
      <c r="B493" t="s">
        <v>217</v>
      </c>
      <c r="C493" t="s">
        <v>1041</v>
      </c>
    </row>
    <row r="494" spans="1:3">
      <c r="A494" t="s">
        <v>62</v>
      </c>
      <c r="B494" t="s">
        <v>209</v>
      </c>
      <c r="C494" t="s">
        <v>1042</v>
      </c>
    </row>
    <row r="495" spans="1:3">
      <c r="A495" t="s">
        <v>62</v>
      </c>
      <c r="B495" t="s">
        <v>216</v>
      </c>
      <c r="C495" t="s">
        <v>1043</v>
      </c>
    </row>
    <row r="496" spans="1:3">
      <c r="A496" t="s">
        <v>62</v>
      </c>
      <c r="B496" t="s">
        <v>215</v>
      </c>
      <c r="C496" t="s">
        <v>1044</v>
      </c>
    </row>
    <row r="497" spans="1:3">
      <c r="A497" t="s">
        <v>62</v>
      </c>
      <c r="B497" t="s">
        <v>219</v>
      </c>
      <c r="C497" t="s">
        <v>1045</v>
      </c>
    </row>
    <row r="498" spans="1:3">
      <c r="A498" t="s">
        <v>62</v>
      </c>
      <c r="B498" t="s">
        <v>223</v>
      </c>
      <c r="C498" t="s">
        <v>1046</v>
      </c>
    </row>
    <row r="499" spans="1:3">
      <c r="A499" t="s">
        <v>62</v>
      </c>
      <c r="B499" t="s">
        <v>234</v>
      </c>
      <c r="C499" t="s">
        <v>35</v>
      </c>
    </row>
    <row r="500" spans="1:3">
      <c r="A500" t="s">
        <v>62</v>
      </c>
      <c r="B500" t="s">
        <v>233</v>
      </c>
      <c r="C500" t="s">
        <v>36</v>
      </c>
    </row>
    <row r="501" spans="1:3">
      <c r="A501" t="s">
        <v>62</v>
      </c>
      <c r="B501" t="s">
        <v>235</v>
      </c>
      <c r="C501" t="s">
        <v>1047</v>
      </c>
    </row>
    <row r="502" spans="1:3">
      <c r="A502" t="s">
        <v>62</v>
      </c>
      <c r="B502" t="s">
        <v>203</v>
      </c>
      <c r="C502" t="s">
        <v>1048</v>
      </c>
    </row>
    <row r="503" spans="1:3">
      <c r="A503" t="s">
        <v>62</v>
      </c>
      <c r="B503" t="s">
        <v>214</v>
      </c>
      <c r="C503" t="s">
        <v>1049</v>
      </c>
    </row>
    <row r="504" spans="1:3">
      <c r="A504" t="s">
        <v>62</v>
      </c>
      <c r="B504" t="s">
        <v>236</v>
      </c>
      <c r="C504" t="s">
        <v>1050</v>
      </c>
    </row>
    <row r="505" spans="1:3">
      <c r="A505" t="s">
        <v>62</v>
      </c>
      <c r="B505" t="s">
        <v>222</v>
      </c>
      <c r="C505" t="s">
        <v>1051</v>
      </c>
    </row>
    <row r="506" spans="1:3">
      <c r="A506" t="s">
        <v>62</v>
      </c>
      <c r="B506" t="s">
        <v>231</v>
      </c>
      <c r="C506" t="s">
        <v>1052</v>
      </c>
    </row>
    <row r="507" spans="1:3">
      <c r="A507" t="s">
        <v>62</v>
      </c>
      <c r="B507" t="s">
        <v>224</v>
      </c>
      <c r="C507" t="s">
        <v>1053</v>
      </c>
    </row>
    <row r="508" spans="1:3">
      <c r="A508" t="s">
        <v>62</v>
      </c>
      <c r="B508" t="s">
        <v>227</v>
      </c>
      <c r="C508" t="s">
        <v>1054</v>
      </c>
    </row>
    <row r="509" spans="1:3">
      <c r="A509" t="s">
        <v>62</v>
      </c>
      <c r="B509" t="s">
        <v>218</v>
      </c>
      <c r="C509" t="s">
        <v>1055</v>
      </c>
    </row>
    <row r="510" spans="1:3">
      <c r="A510" t="s">
        <v>62</v>
      </c>
      <c r="B510" t="s">
        <v>232</v>
      </c>
      <c r="C510" t="s">
        <v>1056</v>
      </c>
    </row>
    <row r="511" spans="1:3">
      <c r="A511" t="s">
        <v>62</v>
      </c>
      <c r="B511" t="s">
        <v>213</v>
      </c>
      <c r="C511" t="s">
        <v>1057</v>
      </c>
    </row>
    <row r="512" spans="1:3">
      <c r="A512" t="s">
        <v>62</v>
      </c>
      <c r="B512" t="s">
        <v>201</v>
      </c>
      <c r="C512" t="s">
        <v>1058</v>
      </c>
    </row>
    <row r="513" spans="1:3">
      <c r="A513" t="s">
        <v>62</v>
      </c>
      <c r="B513" t="s">
        <v>208</v>
      </c>
      <c r="C513" t="s">
        <v>1059</v>
      </c>
    </row>
    <row r="514" spans="1:3">
      <c r="A514" t="s">
        <v>62</v>
      </c>
      <c r="B514" t="s">
        <v>220</v>
      </c>
      <c r="C514" t="s">
        <v>1060</v>
      </c>
    </row>
  </sheetData>
  <sortState xmlns:xlrd2="http://schemas.microsoft.com/office/spreadsheetml/2017/richdata2" ref="A2:C691">
    <sortCondition ref="A2:A691"/>
    <sortCondition ref="B2:B69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E86A5-B011-E64E-872B-AB2B6219B6C6}">
  <sheetPr>
    <tabColor theme="6"/>
  </sheetPr>
  <dimension ref="A1:J73"/>
  <sheetViews>
    <sheetView topLeftCell="A47" zoomScale="119" zoomScaleNormal="120" workbookViewId="0">
      <selection activeCell="B77" sqref="B77"/>
    </sheetView>
  </sheetViews>
  <sheetFormatPr baseColWidth="10" defaultRowHeight="13"/>
  <cols>
    <col min="1" max="1" width="31.33203125" style="120" customWidth="1"/>
    <col min="2" max="2" width="29.5" style="171" customWidth="1"/>
    <col min="3" max="3" width="13.6640625" style="120" customWidth="1"/>
    <col min="4" max="4" width="13.83203125" style="120" customWidth="1"/>
    <col min="5" max="5" width="14.1640625" style="120" customWidth="1"/>
    <col min="6" max="8" width="13.83203125" style="120" customWidth="1"/>
    <col min="9" max="9" width="13.6640625" style="120" customWidth="1"/>
    <col min="10" max="10" width="15.33203125" style="120" customWidth="1"/>
    <col min="11" max="16384" width="10.83203125" style="120"/>
  </cols>
  <sheetData>
    <row r="1" spans="1:10" ht="17">
      <c r="A1" s="80" t="s">
        <v>1061</v>
      </c>
      <c r="B1" s="182" t="str">
        <f>_xlfn.CONCAT('Master Info'!C2, ", ", 'Master Info'!$C$3)</f>
        <v>City of Clayton, California</v>
      </c>
      <c r="C1" s="179"/>
      <c r="D1" s="179"/>
      <c r="E1" s="179"/>
    </row>
    <row r="2" spans="1:10" ht="17">
      <c r="A2" s="85" t="s">
        <v>1087</v>
      </c>
      <c r="B2" s="183" t="s">
        <v>1067</v>
      </c>
      <c r="C2" s="179"/>
      <c r="D2" s="179"/>
      <c r="E2" s="179"/>
    </row>
    <row r="3" spans="1:10" ht="17">
      <c r="A3" s="85" t="s">
        <v>1062</v>
      </c>
      <c r="B3" s="183" t="s">
        <v>2471</v>
      </c>
      <c r="C3" s="179"/>
      <c r="D3" s="179"/>
      <c r="E3" s="179"/>
    </row>
    <row r="4" spans="1:10" ht="17" thickBot="1">
      <c r="A4" s="87" t="s">
        <v>1063</v>
      </c>
      <c r="B4" s="207">
        <f>'Master Info'!C4</f>
        <v>44742</v>
      </c>
      <c r="C4" s="179"/>
      <c r="D4" s="179"/>
      <c r="E4" s="179"/>
    </row>
    <row r="5" spans="1:10" ht="16">
      <c r="A5" s="91"/>
      <c r="B5" s="180"/>
      <c r="C5" s="181"/>
      <c r="D5" s="181"/>
      <c r="E5" s="181"/>
    </row>
    <row r="6" spans="1:10" ht="33" customHeight="1">
      <c r="C6" s="160" t="s">
        <v>1069</v>
      </c>
      <c r="D6" s="161" t="s">
        <v>1093</v>
      </c>
      <c r="E6" s="178" t="s">
        <v>1093</v>
      </c>
      <c r="F6" s="161" t="s">
        <v>1093</v>
      </c>
      <c r="G6" s="161" t="s">
        <v>1093</v>
      </c>
      <c r="H6" s="161" t="s">
        <v>1093</v>
      </c>
      <c r="I6" s="178" t="s">
        <v>1093</v>
      </c>
      <c r="J6" s="177"/>
    </row>
    <row r="7" spans="1:10" ht="16">
      <c r="A7" s="98" t="s">
        <v>1</v>
      </c>
      <c r="B7" s="159"/>
      <c r="C7" s="162" t="s">
        <v>1069</v>
      </c>
      <c r="D7" s="163" t="s">
        <v>1094</v>
      </c>
      <c r="E7" s="163" t="s">
        <v>1094</v>
      </c>
      <c r="F7" s="163" t="s">
        <v>1094</v>
      </c>
      <c r="G7" s="163" t="s">
        <v>1094</v>
      </c>
      <c r="H7" s="163" t="s">
        <v>1094</v>
      </c>
      <c r="I7" s="163" t="s">
        <v>1094</v>
      </c>
      <c r="J7" s="164" t="s">
        <v>2275</v>
      </c>
    </row>
    <row r="8" spans="1:10" ht="16">
      <c r="A8" s="104"/>
      <c r="B8" s="157" t="s">
        <v>3</v>
      </c>
      <c r="C8" s="106"/>
      <c r="D8" s="106"/>
      <c r="E8" s="105"/>
      <c r="F8" s="105"/>
      <c r="G8" s="105"/>
      <c r="H8" s="165"/>
      <c r="I8" s="165"/>
      <c r="J8" s="165"/>
    </row>
    <row r="9" spans="1:10" ht="15">
      <c r="A9" s="108" t="str">
        <f>IF(B9="", "Choose from drop-down --&gt;", IF(COUNTIF('Lookup GovFund Balance'!$B$2:$B$276, B9) = 0, "acfr:AssetsCustomModifiedAccrual", _xlfn.XLOOKUP(B9, 'Lookup GovFund Balance'!$B$2:$B$276, 'Lookup GovFund Balance'!$C$2:$C$276)))</f>
        <v>Choose from drop-down --&gt;</v>
      </c>
      <c r="B9" s="166"/>
      <c r="C9" s="208"/>
      <c r="D9" s="209"/>
      <c r="E9" s="209"/>
      <c r="F9" s="209"/>
      <c r="G9" s="209"/>
      <c r="H9" s="210"/>
      <c r="I9" s="210"/>
      <c r="J9" s="211">
        <f>SUM(C9:I9)</f>
        <v>0</v>
      </c>
    </row>
    <row r="10" spans="1:10" ht="15">
      <c r="A10" s="108" t="str">
        <f>IF(B10="", "Choose from drop-down --&gt;", IF(COUNTIF('Lookup GovFund Balance'!$B$2:$B$276, B10) = 0, "acfr:AssetsCustomModifiedAccrual", _xlfn.XLOOKUP(B10, 'Lookup GovFund Balance'!$B$2:$B$276, 'Lookup GovFund Balance'!$C$2:$C$276)))</f>
        <v>Choose from drop-down --&gt;</v>
      </c>
      <c r="B10" s="166"/>
      <c r="C10" s="208"/>
      <c r="D10" s="209"/>
      <c r="E10" s="209"/>
      <c r="F10" s="209"/>
      <c r="G10" s="209"/>
      <c r="H10" s="210"/>
      <c r="I10" s="210"/>
      <c r="J10" s="211">
        <f t="shared" ref="J10:J18" si="0">SUM(C10:I10)</f>
        <v>0</v>
      </c>
    </row>
    <row r="11" spans="1:10" ht="15">
      <c r="A11" s="108" t="str">
        <f>IF(B11="", "Choose from drop-down --&gt;", IF(COUNTIF('Lookup GovFund Balance'!$B$2:$B$276, B11) = 0, "acfr:AssetsCustomModifiedAccrual", _xlfn.XLOOKUP(B11, 'Lookup GovFund Balance'!$B$2:$B$276, 'Lookup GovFund Balance'!$C$2:$C$276)))</f>
        <v>Choose from drop-down --&gt;</v>
      </c>
      <c r="B11" s="166"/>
      <c r="C11" s="208"/>
      <c r="D11" s="209"/>
      <c r="E11" s="209"/>
      <c r="F11" s="209"/>
      <c r="G11" s="209"/>
      <c r="H11" s="210"/>
      <c r="I11" s="210"/>
      <c r="J11" s="211">
        <f t="shared" si="0"/>
        <v>0</v>
      </c>
    </row>
    <row r="12" spans="1:10" ht="15">
      <c r="A12" s="108" t="str">
        <f>IF(B12="", "Choose from drop-down --&gt;", IF(COUNTIF('Lookup GovFund Balance'!$B$2:$B$276, B12) = 0, "acfr:AssetsCustomModifiedAccrual", _xlfn.XLOOKUP(B12, 'Lookup GovFund Balance'!$B$2:$B$276, 'Lookup GovFund Balance'!$C$2:$C$276)))</f>
        <v>Choose from drop-down --&gt;</v>
      </c>
      <c r="B12" s="166"/>
      <c r="C12" s="208"/>
      <c r="D12" s="209"/>
      <c r="E12" s="209"/>
      <c r="F12" s="209"/>
      <c r="G12" s="209"/>
      <c r="H12" s="210"/>
      <c r="I12" s="210"/>
      <c r="J12" s="211">
        <f t="shared" si="0"/>
        <v>0</v>
      </c>
    </row>
    <row r="13" spans="1:10" ht="15">
      <c r="A13" s="108" t="str">
        <f>IF(B13="", "Choose from drop-down --&gt;", IF(COUNTIF('Lookup GovFund Balance'!$B$2:$B$276, B13) = 0, "acfr:AssetsCustomModifiedAccrual", _xlfn.XLOOKUP(B13, 'Lookup GovFund Balance'!$B$2:$B$276, 'Lookup GovFund Balance'!$C$2:$C$276)))</f>
        <v>Choose from drop-down --&gt;</v>
      </c>
      <c r="B13" s="166"/>
      <c r="C13" s="208"/>
      <c r="D13" s="209"/>
      <c r="E13" s="209"/>
      <c r="F13" s="209"/>
      <c r="G13" s="209"/>
      <c r="H13" s="210"/>
      <c r="I13" s="210"/>
      <c r="J13" s="211">
        <f t="shared" si="0"/>
        <v>0</v>
      </c>
    </row>
    <row r="14" spans="1:10" ht="15">
      <c r="A14" s="108" t="str">
        <f>IF(B14="", "Choose from drop-down --&gt;", IF(COUNTIF('Lookup GovFund Balance'!$B$2:$B$276, B14) = 0, "acfr:AssetsCustomModifiedAccrual", _xlfn.XLOOKUP(B14, 'Lookup GovFund Balance'!$B$2:$B$276, 'Lookup GovFund Balance'!$C$2:$C$276)))</f>
        <v>Choose from drop-down --&gt;</v>
      </c>
      <c r="B14" s="166"/>
      <c r="C14" s="208"/>
      <c r="D14" s="209"/>
      <c r="E14" s="209"/>
      <c r="F14" s="209"/>
      <c r="G14" s="209"/>
      <c r="H14" s="210"/>
      <c r="I14" s="210"/>
      <c r="J14" s="211">
        <f t="shared" si="0"/>
        <v>0</v>
      </c>
    </row>
    <row r="15" spans="1:10" ht="15">
      <c r="A15" s="108" t="str">
        <f>IF(B15="", "Choose from drop-down --&gt;", IF(COUNTIF('Lookup GovFund Balance'!$B$2:$B$276, B15) = 0, "acfr:AssetsCustomModifiedAccrual", _xlfn.XLOOKUP(B15, 'Lookup GovFund Balance'!$B$2:$B$276, 'Lookup GovFund Balance'!$C$2:$C$276)))</f>
        <v>Choose from drop-down --&gt;</v>
      </c>
      <c r="B15" s="166"/>
      <c r="C15" s="208"/>
      <c r="D15" s="209"/>
      <c r="E15" s="209"/>
      <c r="F15" s="209"/>
      <c r="G15" s="209"/>
      <c r="H15" s="210"/>
      <c r="I15" s="210"/>
      <c r="J15" s="211">
        <f t="shared" si="0"/>
        <v>0</v>
      </c>
    </row>
    <row r="16" spans="1:10" ht="15">
      <c r="A16" s="108" t="str">
        <f>IF(B16="", "Choose from drop-down --&gt;", IF(COUNTIF('Lookup GovFund Balance'!$B$2:$B$276, B16) = 0, "acfr:AssetsCustomModifiedAccrual", _xlfn.XLOOKUP(B16, 'Lookup GovFund Balance'!$B$2:$B$276, 'Lookup GovFund Balance'!$C$2:$C$276)))</f>
        <v>Choose from drop-down --&gt;</v>
      </c>
      <c r="B16" s="166"/>
      <c r="C16" s="208"/>
      <c r="D16" s="209"/>
      <c r="E16" s="209"/>
      <c r="F16" s="209"/>
      <c r="G16" s="209"/>
      <c r="H16" s="210"/>
      <c r="I16" s="210"/>
      <c r="J16" s="211">
        <f t="shared" si="0"/>
        <v>0</v>
      </c>
    </row>
    <row r="17" spans="1:10" ht="15">
      <c r="A17" s="108" t="str">
        <f>IF(B17="", "Choose from drop-down --&gt;", IF(COUNTIF('Lookup GovFund Balance'!$B$2:$B$276, B17) = 0, "acfr:AssetsCustomModifiedAccrual", _xlfn.XLOOKUP(B17, 'Lookup GovFund Balance'!$B$2:$B$276, 'Lookup GovFund Balance'!$C$2:$C$276)))</f>
        <v>Choose from drop-down --&gt;</v>
      </c>
      <c r="B17" s="166"/>
      <c r="C17" s="208"/>
      <c r="D17" s="209"/>
      <c r="E17" s="209"/>
      <c r="F17" s="209"/>
      <c r="G17" s="209"/>
      <c r="H17" s="210"/>
      <c r="I17" s="210"/>
      <c r="J17" s="211">
        <f t="shared" si="0"/>
        <v>0</v>
      </c>
    </row>
    <row r="18" spans="1:10" ht="15">
      <c r="A18" s="108" t="str">
        <f>IF(B18="", "Choose from drop-down --&gt;", IF(COUNTIF('Lookup GovFund Balance'!$B$2:$B$276, B18) = 0, "acfr:AssetsCustomModifiedAccrual", _xlfn.XLOOKUP(B18, 'Lookup GovFund Balance'!$B$2:$B$276, 'Lookup GovFund Balance'!$C$2:$C$276)))</f>
        <v>Choose from drop-down --&gt;</v>
      </c>
      <c r="B18" s="166"/>
      <c r="C18" s="208"/>
      <c r="D18" s="209"/>
      <c r="E18" s="209"/>
      <c r="F18" s="209"/>
      <c r="G18" s="209"/>
      <c r="H18" s="210"/>
      <c r="I18" s="210"/>
      <c r="J18" s="211">
        <f t="shared" si="0"/>
        <v>0</v>
      </c>
    </row>
    <row r="19" spans="1:10" ht="16">
      <c r="A19" s="167" t="s">
        <v>2472</v>
      </c>
      <c r="B19" s="168" t="s">
        <v>19</v>
      </c>
      <c r="C19" s="212">
        <f>SUM(C9:C18)</f>
        <v>0</v>
      </c>
      <c r="D19" s="212">
        <f>SUM(D9:D18)</f>
        <v>0</v>
      </c>
      <c r="E19" s="212">
        <f t="shared" ref="E19:I19" si="1">SUM(E9:E18)</f>
        <v>0</v>
      </c>
      <c r="F19" s="212">
        <f t="shared" si="1"/>
        <v>0</v>
      </c>
      <c r="G19" s="212">
        <f t="shared" si="1"/>
        <v>0</v>
      </c>
      <c r="H19" s="212">
        <f t="shared" si="1"/>
        <v>0</v>
      </c>
      <c r="I19" s="212">
        <f t="shared" si="1"/>
        <v>0</v>
      </c>
      <c r="J19" s="213">
        <f>SUM(C19:I19)</f>
        <v>0</v>
      </c>
    </row>
    <row r="20" spans="1:10" ht="15">
      <c r="A20" s="184"/>
      <c r="B20" s="185"/>
      <c r="C20" s="130"/>
      <c r="D20" s="130"/>
      <c r="E20" s="130"/>
      <c r="F20" s="130"/>
      <c r="G20" s="130"/>
      <c r="H20" s="186"/>
      <c r="I20" s="186"/>
      <c r="J20" s="187"/>
    </row>
    <row r="21" spans="1:10" ht="16">
      <c r="B21" s="157" t="s">
        <v>25</v>
      </c>
      <c r="C21" s="106"/>
      <c r="D21" s="106"/>
      <c r="E21" s="105"/>
      <c r="F21" s="105"/>
      <c r="G21" s="105"/>
      <c r="H21" s="165"/>
      <c r="I21" s="165"/>
      <c r="J21" s="165"/>
    </row>
    <row r="22" spans="1:10" ht="15">
      <c r="A22" s="108" t="str">
        <f>IF(B22="", "Choose from drop-down --&gt;", IF(COUNTIF('Lookup GovFund Balance'!$B$2:$B$276, B22) = 0, "acfr:LiabilitiesCustomModifiedAccrual", _xlfn.XLOOKUP(B22, 'Lookup GovFund Balance'!$B$2:$B$276, 'Lookup GovFund Balance'!$C$2:$C$276)))</f>
        <v>Choose from drop-down --&gt;</v>
      </c>
      <c r="B22" s="166"/>
      <c r="C22" s="208"/>
      <c r="D22" s="208"/>
      <c r="E22" s="208"/>
      <c r="F22" s="208"/>
      <c r="G22" s="208"/>
      <c r="H22" s="214"/>
      <c r="I22" s="214"/>
      <c r="J22" s="215">
        <f>SUM(C22:I22)</f>
        <v>0</v>
      </c>
    </row>
    <row r="23" spans="1:10" ht="15">
      <c r="A23" s="108" t="str">
        <f>IF(B23="", "Choose from drop-down --&gt;", IF(COUNTIF('Lookup GovFund Balance'!$B$2:$B$276, B23) = 0, "acfr:LiabilitiesCustomModifiedAccrual", _xlfn.XLOOKUP(B23, 'Lookup GovFund Balance'!$B$2:$B$276, 'Lookup GovFund Balance'!$C$2:$C$276)))</f>
        <v>Choose from drop-down --&gt;</v>
      </c>
      <c r="B23" s="166"/>
      <c r="C23" s="208"/>
      <c r="D23" s="208"/>
      <c r="E23" s="208"/>
      <c r="F23" s="208"/>
      <c r="G23" s="208"/>
      <c r="H23" s="216"/>
      <c r="I23" s="216"/>
      <c r="J23" s="215">
        <f t="shared" ref="J23:J31" si="2">SUM(C23:I23)</f>
        <v>0</v>
      </c>
    </row>
    <row r="24" spans="1:10" ht="15">
      <c r="A24" s="108" t="str">
        <f>IF(B24="", "Choose from drop-down --&gt;", IF(COUNTIF('Lookup GovFund Balance'!$B$2:$B$276, B24) = 0, "acfr:LiabilitiesCustomModifiedAccrual", _xlfn.XLOOKUP(B24, 'Lookup GovFund Balance'!$B$2:$B$276, 'Lookup GovFund Balance'!$C$2:$C$276)))</f>
        <v>Choose from drop-down --&gt;</v>
      </c>
      <c r="B24" s="166"/>
      <c r="C24" s="208"/>
      <c r="D24" s="208"/>
      <c r="E24" s="208"/>
      <c r="F24" s="208"/>
      <c r="G24" s="208"/>
      <c r="H24" s="216"/>
      <c r="I24" s="216"/>
      <c r="J24" s="215">
        <f t="shared" si="2"/>
        <v>0</v>
      </c>
    </row>
    <row r="25" spans="1:10" ht="15">
      <c r="A25" s="108" t="str">
        <f>IF(B25="", "Choose from drop-down --&gt;", IF(COUNTIF('Lookup GovFund Balance'!$B$2:$B$276, B25) = 0, "acfr:LiabilitiesCustomModifiedAccrual", _xlfn.XLOOKUP(B25, 'Lookup GovFund Balance'!$B$2:$B$276, 'Lookup GovFund Balance'!$C$2:$C$276)))</f>
        <v>Choose from drop-down --&gt;</v>
      </c>
      <c r="B25" s="166"/>
      <c r="C25" s="208"/>
      <c r="D25" s="208"/>
      <c r="E25" s="208"/>
      <c r="F25" s="208"/>
      <c r="G25" s="208"/>
      <c r="H25" s="216"/>
      <c r="I25" s="216"/>
      <c r="J25" s="215">
        <f t="shared" si="2"/>
        <v>0</v>
      </c>
    </row>
    <row r="26" spans="1:10" ht="15">
      <c r="A26" s="108" t="str">
        <f>IF(B26="", "Choose from drop-down --&gt;", IF(COUNTIF('Lookup GovFund Balance'!$B$2:$B$276, B26) = 0, "acfr:LiabilitiesCustomModifiedAccrual", _xlfn.XLOOKUP(B26, 'Lookup GovFund Balance'!$B$2:$B$276, 'Lookup GovFund Balance'!$C$2:$C$276)))</f>
        <v>Choose from drop-down --&gt;</v>
      </c>
      <c r="B26" s="166"/>
      <c r="C26" s="208"/>
      <c r="D26" s="208"/>
      <c r="E26" s="208"/>
      <c r="F26" s="208"/>
      <c r="G26" s="208"/>
      <c r="H26" s="216"/>
      <c r="I26" s="216"/>
      <c r="J26" s="215">
        <f t="shared" si="2"/>
        <v>0</v>
      </c>
    </row>
    <row r="27" spans="1:10" ht="15">
      <c r="A27" s="108" t="str">
        <f>IF(B27="", "Choose from drop-down --&gt;", IF(COUNTIF('Lookup GovFund Balance'!$B$2:$B$276, B27) = 0, "acfr:LiabilitiesCustomModifiedAccrual", _xlfn.XLOOKUP(B27, 'Lookup GovFund Balance'!$B$2:$B$276, 'Lookup GovFund Balance'!$C$2:$C$276)))</f>
        <v>Choose from drop-down --&gt;</v>
      </c>
      <c r="B27" s="166"/>
      <c r="C27" s="208"/>
      <c r="D27" s="208"/>
      <c r="E27" s="208"/>
      <c r="F27" s="208"/>
      <c r="G27" s="208"/>
      <c r="H27" s="216"/>
      <c r="I27" s="216"/>
      <c r="J27" s="215">
        <f t="shared" si="2"/>
        <v>0</v>
      </c>
    </row>
    <row r="28" spans="1:10" ht="15">
      <c r="A28" s="108" t="str">
        <f>IF(B28="", "Choose from drop-down --&gt;", IF(COUNTIF('Lookup GovFund Balance'!$B$2:$B$276, B28) = 0, "acfr:LiabilitiesCustomModifiedAccrual", _xlfn.XLOOKUP(B28, 'Lookup GovFund Balance'!$B$2:$B$276, 'Lookup GovFund Balance'!$C$2:$C$276)))</f>
        <v>Choose from drop-down --&gt;</v>
      </c>
      <c r="B28" s="166"/>
      <c r="C28" s="209"/>
      <c r="D28" s="208"/>
      <c r="E28" s="208"/>
      <c r="F28" s="208"/>
      <c r="G28" s="208"/>
      <c r="H28" s="216"/>
      <c r="I28" s="216"/>
      <c r="J28" s="215">
        <f t="shared" si="2"/>
        <v>0</v>
      </c>
    </row>
    <row r="29" spans="1:10" ht="15">
      <c r="A29" s="108" t="str">
        <f>IF(B29="", "Choose from drop-down --&gt;", IF(COUNTIF('Lookup GovFund Balance'!$B$2:$B$276, B29) = 0, "acfr:LiabilitiesCustomModifiedAccrual", _xlfn.XLOOKUP(B29, 'Lookup GovFund Balance'!$B$2:$B$276, 'Lookup GovFund Balance'!$C$2:$C$276)))</f>
        <v>Choose from drop-down --&gt;</v>
      </c>
      <c r="B29" s="166"/>
      <c r="C29" s="208"/>
      <c r="D29" s="209"/>
      <c r="E29" s="209"/>
      <c r="F29" s="209"/>
      <c r="G29" s="209"/>
      <c r="H29" s="210"/>
      <c r="I29" s="210"/>
      <c r="J29" s="215">
        <f t="shared" si="2"/>
        <v>0</v>
      </c>
    </row>
    <row r="30" spans="1:10" ht="15">
      <c r="A30" s="108" t="str">
        <f>IF(B30="", "Choose from drop-down --&gt;", IF(COUNTIF('Lookup GovFund Balance'!$B$2:$B$276, B30) = 0, "acfr:LiabilitiesCustomModifiedAccrual", _xlfn.XLOOKUP(B30, 'Lookup GovFund Balance'!$B$2:$B$276, 'Lookup GovFund Balance'!$C$2:$C$276)))</f>
        <v>Choose from drop-down --&gt;</v>
      </c>
      <c r="B30" s="166"/>
      <c r="C30" s="208"/>
      <c r="D30" s="209"/>
      <c r="E30" s="209"/>
      <c r="F30" s="209"/>
      <c r="G30" s="209"/>
      <c r="H30" s="210"/>
      <c r="I30" s="210"/>
      <c r="J30" s="215">
        <f t="shared" si="2"/>
        <v>0</v>
      </c>
    </row>
    <row r="31" spans="1:10" ht="15">
      <c r="A31" s="108" t="str">
        <f>IF(B31="", "Choose from drop-down --&gt;", IF(COUNTIF('Lookup GovFund Balance'!$B$2:$B$276, B31) = 0, "acfr:LiabilitiesCustomModifiedAccrual", _xlfn.XLOOKUP(B31, 'Lookup GovFund Balance'!$B$2:$B$276, 'Lookup GovFund Balance'!$C$2:$C$276)))</f>
        <v>Choose from drop-down --&gt;</v>
      </c>
      <c r="B31" s="166"/>
      <c r="C31" s="208"/>
      <c r="D31" s="209"/>
      <c r="E31" s="209"/>
      <c r="F31" s="209"/>
      <c r="G31" s="209"/>
      <c r="H31" s="210"/>
      <c r="I31" s="210"/>
      <c r="J31" s="215">
        <f t="shared" si="2"/>
        <v>0</v>
      </c>
    </row>
    <row r="32" spans="1:10" ht="16">
      <c r="A32" s="108" t="s">
        <v>2473</v>
      </c>
      <c r="B32" s="169" t="s">
        <v>40</v>
      </c>
      <c r="C32" s="217">
        <f>SUM(C22:C31)</f>
        <v>0</v>
      </c>
      <c r="D32" s="217">
        <f t="shared" ref="D32:I32" si="3">SUM(D22:D31)</f>
        <v>0</v>
      </c>
      <c r="E32" s="217">
        <f t="shared" si="3"/>
        <v>0</v>
      </c>
      <c r="F32" s="217">
        <f t="shared" si="3"/>
        <v>0</v>
      </c>
      <c r="G32" s="217">
        <f t="shared" si="3"/>
        <v>0</v>
      </c>
      <c r="H32" s="217">
        <f t="shared" si="3"/>
        <v>0</v>
      </c>
      <c r="I32" s="217">
        <f t="shared" si="3"/>
        <v>0</v>
      </c>
      <c r="J32" s="218">
        <f>SUM(C32:I32)</f>
        <v>0</v>
      </c>
    </row>
    <row r="33" spans="1:10" ht="15">
      <c r="A33" s="184"/>
      <c r="B33" s="185"/>
      <c r="C33" s="188"/>
      <c r="D33" s="188"/>
      <c r="E33" s="188"/>
      <c r="F33" s="188"/>
      <c r="G33" s="188"/>
      <c r="H33" s="188"/>
      <c r="I33" s="188"/>
      <c r="J33" s="189"/>
    </row>
    <row r="34" spans="1:10" ht="16">
      <c r="B34" s="136" t="s">
        <v>2478</v>
      </c>
      <c r="C34" s="190"/>
      <c r="D34" s="190"/>
      <c r="E34" s="190"/>
      <c r="F34" s="190"/>
      <c r="G34" s="190"/>
      <c r="H34" s="190"/>
      <c r="I34" s="190"/>
      <c r="J34" s="190"/>
    </row>
    <row r="35" spans="1:10" ht="15">
      <c r="A35" s="108" t="str">
        <f>IF(B35="", "Choose from drop-down --&gt;", IF(COUNTIF('Lookup GovFund Balance'!$B$2:$B$276, B35) = 0, "acfr:DeferredInflowsOfResourcesCustomModifiedAccrual", _xlfn.XLOOKUP(B35, 'Lookup GovFund Balance'!$B$2:$B$276, 'Lookup GovFund Balance'!$C$2:$C$276)))</f>
        <v>Choose from drop-down --&gt;</v>
      </c>
      <c r="B35" s="166"/>
      <c r="C35" s="208"/>
      <c r="D35" s="209"/>
      <c r="E35" s="209"/>
      <c r="F35" s="209"/>
      <c r="G35" s="209"/>
      <c r="H35" s="220"/>
      <c r="I35" s="220"/>
      <c r="J35" s="221">
        <f>SUM(C35:I35)</f>
        <v>0</v>
      </c>
    </row>
    <row r="36" spans="1:10" ht="15">
      <c r="A36" s="108" t="str">
        <f>IF(B36="", "Choose from drop-down --&gt;", IF(COUNTIF('Lookup GovFund Balance'!$B$2:$B$276, B36) = 0, "acfr:DeferredInflowsOfResourcesCustomModifiedAccrual", _xlfn.XLOOKUP(B36, 'Lookup GovFund Balance'!$B$2:$B$276, 'Lookup GovFund Balance'!$C$2:$C$276)))</f>
        <v>Choose from drop-down --&gt;</v>
      </c>
      <c r="B36" s="166"/>
      <c r="C36" s="208"/>
      <c r="D36" s="209"/>
      <c r="E36" s="209"/>
      <c r="F36" s="209"/>
      <c r="G36" s="209"/>
      <c r="H36" s="220"/>
      <c r="I36" s="220"/>
      <c r="J36" s="221">
        <f>SUM(C36:I36)</f>
        <v>0</v>
      </c>
    </row>
    <row r="37" spans="1:10" ht="15">
      <c r="A37" s="108" t="str">
        <f>IF(B37="", "Choose from drop-down --&gt;", IF(COUNTIF('Lookup GovFund Balance'!$B$2:$B$276, B37) = 0, "acfr:DeferredInflowsOfResourcesCustomModifiedAccrual", _xlfn.XLOOKUP(B37, 'Lookup GovFund Balance'!$B$2:$B$276, 'Lookup GovFund Balance'!$C$2:$C$276)))</f>
        <v>Choose from drop-down --&gt;</v>
      </c>
      <c r="B37" s="166"/>
      <c r="C37" s="208"/>
      <c r="D37" s="209"/>
      <c r="E37" s="209"/>
      <c r="F37" s="209"/>
      <c r="G37" s="209"/>
      <c r="H37" s="220"/>
      <c r="I37" s="220"/>
      <c r="J37" s="221">
        <f t="shared" ref="J37:J44" si="4">SUM(C37:I37)</f>
        <v>0</v>
      </c>
    </row>
    <row r="38" spans="1:10" ht="15">
      <c r="A38" s="108" t="str">
        <f>IF(B38="", "Choose from drop-down --&gt;", IF(COUNTIF('Lookup GovFund Balance'!$B$2:$B$276, B38) = 0, "acfr:DeferredInflowsOfResourcesCustomModifiedAccrual", _xlfn.XLOOKUP(B38, 'Lookup GovFund Balance'!$B$2:$B$276, 'Lookup GovFund Balance'!$C$2:$C$276)))</f>
        <v>Choose from drop-down --&gt;</v>
      </c>
      <c r="B38" s="166"/>
      <c r="C38" s="208"/>
      <c r="D38" s="209"/>
      <c r="E38" s="209"/>
      <c r="F38" s="209"/>
      <c r="G38" s="209"/>
      <c r="H38" s="220"/>
      <c r="I38" s="220"/>
      <c r="J38" s="221">
        <f t="shared" si="4"/>
        <v>0</v>
      </c>
    </row>
    <row r="39" spans="1:10" ht="15">
      <c r="A39" s="108" t="str">
        <f>IF(B39="", "Choose from drop-down --&gt;", IF(COUNTIF('Lookup GovFund Balance'!$B$2:$B$276, B39) = 0, "acfr:DeferredInflowsOfResourcesCustomModifiedAccrual", _xlfn.XLOOKUP(B39, 'Lookup GovFund Balance'!$B$2:$B$276, 'Lookup GovFund Balance'!$C$2:$C$276)))</f>
        <v>Choose from drop-down --&gt;</v>
      </c>
      <c r="B39" s="166"/>
      <c r="C39" s="208"/>
      <c r="D39" s="209"/>
      <c r="E39" s="209"/>
      <c r="F39" s="209"/>
      <c r="G39" s="209"/>
      <c r="H39" s="220"/>
      <c r="I39" s="220"/>
      <c r="J39" s="221">
        <f t="shared" si="4"/>
        <v>0</v>
      </c>
    </row>
    <row r="40" spans="1:10" ht="15">
      <c r="A40" s="108" t="str">
        <f>IF(B40="", "Choose from drop-down --&gt;", IF(COUNTIF('Lookup GovFund Balance'!$B$2:$B$276, B40) = 0, "acfr:DeferredInflowsOfResourcesCustomModifiedAccrual", _xlfn.XLOOKUP(B40, 'Lookup GovFund Balance'!$B$2:$B$276, 'Lookup GovFund Balance'!$C$2:$C$276)))</f>
        <v>Choose from drop-down --&gt;</v>
      </c>
      <c r="B40" s="166"/>
      <c r="C40" s="208"/>
      <c r="D40" s="209"/>
      <c r="E40" s="209"/>
      <c r="F40" s="209"/>
      <c r="G40" s="209"/>
      <c r="H40" s="220"/>
      <c r="I40" s="220"/>
      <c r="J40" s="221">
        <f t="shared" si="4"/>
        <v>0</v>
      </c>
    </row>
    <row r="41" spans="1:10" ht="15">
      <c r="A41" s="108" t="str">
        <f>IF(B41="", "Choose from drop-down --&gt;", IF(COUNTIF('Lookup GovFund Balance'!$B$2:$B$276, B41) = 0, "acfr:DeferredInflowsOfResourcesCustomModifiedAccrual", _xlfn.XLOOKUP(B41, 'Lookup GovFund Balance'!$B$2:$B$276, 'Lookup GovFund Balance'!$C$2:$C$276)))</f>
        <v>Choose from drop-down --&gt;</v>
      </c>
      <c r="B41" s="166"/>
      <c r="C41" s="208"/>
      <c r="D41" s="209"/>
      <c r="E41" s="209"/>
      <c r="F41" s="209"/>
      <c r="G41" s="209"/>
      <c r="H41" s="220"/>
      <c r="I41" s="220"/>
      <c r="J41" s="221">
        <f t="shared" si="4"/>
        <v>0</v>
      </c>
    </row>
    <row r="42" spans="1:10" ht="15">
      <c r="A42" s="108" t="str">
        <f>IF(B42="", "Choose from drop-down --&gt;", IF(COUNTIF('Lookup GovFund Balance'!$B$2:$B$276, B42) = 0, "acfr:DeferredInflowsOfResourcesCustomModifiedAccrual", _xlfn.XLOOKUP(B42, 'Lookup GovFund Balance'!$B$2:$B$276, 'Lookup GovFund Balance'!$C$2:$C$276)))</f>
        <v>Choose from drop-down --&gt;</v>
      </c>
      <c r="B42" s="166"/>
      <c r="C42" s="208"/>
      <c r="D42" s="209"/>
      <c r="E42" s="209"/>
      <c r="F42" s="209"/>
      <c r="G42" s="209"/>
      <c r="H42" s="220"/>
      <c r="I42" s="220"/>
      <c r="J42" s="221">
        <f t="shared" si="4"/>
        <v>0</v>
      </c>
    </row>
    <row r="43" spans="1:10" ht="15">
      <c r="A43" s="108" t="str">
        <f>IF(B43="", "Choose from drop-down --&gt;", IF(COUNTIF('Lookup GovFund Balance'!$B$2:$B$276, B43) = 0, "acfr:DeferredInflowsOfResourcesCustomModifiedAccrual", _xlfn.XLOOKUP(B43, 'Lookup GovFund Balance'!$B$2:$B$276, 'Lookup GovFund Balance'!$C$2:$C$276)))</f>
        <v>Choose from drop-down --&gt;</v>
      </c>
      <c r="B43" s="166"/>
      <c r="C43" s="208"/>
      <c r="D43" s="209"/>
      <c r="E43" s="209"/>
      <c r="F43" s="209"/>
      <c r="G43" s="209"/>
      <c r="H43" s="220"/>
      <c r="I43" s="220"/>
      <c r="J43" s="221">
        <f t="shared" si="4"/>
        <v>0</v>
      </c>
    </row>
    <row r="44" spans="1:10" ht="15">
      <c r="A44" s="108" t="str">
        <f>IF(B44="", "Choose from drop-down --&gt;", IF(COUNTIF('Lookup GovFund Balance'!$B$2:$B$276, B44) = 0, "acfr:DeferredInflowsOfResourcesCustomModifiedAccrual", _xlfn.XLOOKUP(B44, 'Lookup GovFund Balance'!$B$2:$B$276, 'Lookup GovFund Balance'!$C$2:$C$276)))</f>
        <v>Choose from drop-down --&gt;</v>
      </c>
      <c r="B44" s="166"/>
      <c r="C44" s="208"/>
      <c r="D44" s="209"/>
      <c r="E44" s="209"/>
      <c r="F44" s="209"/>
      <c r="G44" s="209"/>
      <c r="H44" s="220"/>
      <c r="I44" s="220"/>
      <c r="J44" s="221">
        <f t="shared" si="4"/>
        <v>0</v>
      </c>
    </row>
    <row r="45" spans="1:10" ht="16">
      <c r="A45" s="108" t="s">
        <v>2474</v>
      </c>
      <c r="B45" s="169" t="s">
        <v>45</v>
      </c>
      <c r="C45" s="217">
        <f t="shared" ref="C45:I45" si="5">SUM(C35:C44)</f>
        <v>0</v>
      </c>
      <c r="D45" s="217">
        <f t="shared" si="5"/>
        <v>0</v>
      </c>
      <c r="E45" s="217">
        <f t="shared" si="5"/>
        <v>0</v>
      </c>
      <c r="F45" s="217">
        <f t="shared" si="5"/>
        <v>0</v>
      </c>
      <c r="G45" s="217">
        <f t="shared" si="5"/>
        <v>0</v>
      </c>
      <c r="H45" s="217">
        <f t="shared" si="5"/>
        <v>0</v>
      </c>
      <c r="I45" s="217">
        <f t="shared" si="5"/>
        <v>0</v>
      </c>
      <c r="J45" s="217">
        <f>SUM(C45:I45)</f>
        <v>0</v>
      </c>
    </row>
    <row r="46" spans="1:10" ht="15">
      <c r="A46" s="184"/>
      <c r="B46" s="185"/>
      <c r="C46" s="188"/>
      <c r="D46" s="188"/>
      <c r="E46" s="188"/>
      <c r="F46" s="188"/>
      <c r="G46" s="188"/>
      <c r="H46" s="188"/>
      <c r="I46" s="188"/>
      <c r="J46" s="188"/>
    </row>
    <row r="47" spans="1:10" ht="16">
      <c r="B47" s="136" t="s">
        <v>1083</v>
      </c>
      <c r="C47" s="190"/>
      <c r="D47" s="190"/>
      <c r="E47" s="190"/>
      <c r="F47" s="190"/>
      <c r="G47" s="190"/>
      <c r="H47" s="190"/>
      <c r="I47" s="190"/>
      <c r="J47" s="190"/>
    </row>
    <row r="48" spans="1:10" ht="15">
      <c r="A48" s="108" t="str">
        <f>IF(B48="", "Choose from drop-down --&gt;", _xlfn.XLOOKUP(B48, 'Lookup GovFund Balance'!$B$2:$B$276, 'Lookup GovFund Balance'!$C$2:$C$276))</f>
        <v>Choose from drop-down --&gt;</v>
      </c>
      <c r="B48" s="166"/>
      <c r="C48" s="208"/>
      <c r="D48" s="208"/>
      <c r="E48" s="208"/>
      <c r="F48" s="208"/>
      <c r="G48" s="208"/>
      <c r="H48" s="214"/>
      <c r="I48" s="214"/>
      <c r="J48" s="215">
        <f>SUM(C48:I48)</f>
        <v>0</v>
      </c>
    </row>
    <row r="49" spans="1:10" ht="15">
      <c r="A49" s="108" t="str">
        <f>IF(B49="", "Choose from drop-down --&gt;", _xlfn.XLOOKUP(B49, 'Lookup GovFund Balance'!$B$2:$B$276, 'Lookup GovFund Balance'!$C$2:$C$276))</f>
        <v>Choose from drop-down --&gt;</v>
      </c>
      <c r="B49" s="166"/>
      <c r="C49" s="209"/>
      <c r="D49" s="208"/>
      <c r="E49" s="208"/>
      <c r="F49" s="208"/>
      <c r="G49" s="208"/>
      <c r="H49" s="216"/>
      <c r="I49" s="216"/>
      <c r="J49" s="215">
        <f t="shared" ref="J49:J58" si="6">SUM(C49:I49)</f>
        <v>0</v>
      </c>
    </row>
    <row r="50" spans="1:10" ht="15">
      <c r="A50" s="108" t="str">
        <f>IF(B50="", "Choose from drop-down --&gt;", _xlfn.XLOOKUP(B50, 'Lookup GovFund Balance'!$B$2:$B$276, 'Lookup GovFund Balance'!$C$2:$C$276))</f>
        <v>Choose from drop-down --&gt;</v>
      </c>
      <c r="B50" s="166"/>
      <c r="C50" s="208"/>
      <c r="D50" s="209"/>
      <c r="E50" s="209"/>
      <c r="F50" s="209"/>
      <c r="G50" s="209"/>
      <c r="H50" s="210"/>
      <c r="I50" s="210"/>
      <c r="J50" s="215">
        <f t="shared" si="6"/>
        <v>0</v>
      </c>
    </row>
    <row r="51" spans="1:10" ht="15">
      <c r="A51" s="108" t="str">
        <f>IF(B51="", "Choose from drop-down --&gt;", _xlfn.XLOOKUP(B51, 'Lookup GovFund Balance'!$B$2:$B$276, 'Lookup GovFund Balance'!$C$2:$C$276))</f>
        <v>Choose from drop-down --&gt;</v>
      </c>
      <c r="B51" s="166"/>
      <c r="C51" s="208"/>
      <c r="D51" s="209"/>
      <c r="E51" s="209"/>
      <c r="F51" s="209"/>
      <c r="G51" s="209"/>
      <c r="H51" s="210"/>
      <c r="I51" s="210"/>
      <c r="J51" s="215">
        <f t="shared" si="6"/>
        <v>0</v>
      </c>
    </row>
    <row r="52" spans="1:10" ht="15">
      <c r="A52" s="108" t="str">
        <f>IF(B52="", "Choose from drop-down --&gt;", _xlfn.XLOOKUP(B52, 'Lookup GovFund Balance'!$B$2:$B$276, 'Lookup GovFund Balance'!$C$2:$C$276))</f>
        <v>Choose from drop-down --&gt;</v>
      </c>
      <c r="B52" s="166"/>
      <c r="C52" s="208"/>
      <c r="D52" s="209"/>
      <c r="E52" s="209"/>
      <c r="F52" s="209"/>
      <c r="G52" s="209"/>
      <c r="H52" s="210"/>
      <c r="I52" s="210"/>
      <c r="J52" s="215">
        <f t="shared" si="6"/>
        <v>0</v>
      </c>
    </row>
    <row r="53" spans="1:10" ht="15">
      <c r="A53" s="108" t="str">
        <f>IF(B53="", "Choose from drop-down --&gt;", _xlfn.XLOOKUP(B53, 'Lookup GovFund Balance'!$B$2:$B$276, 'Lookup GovFund Balance'!$C$2:$C$276))</f>
        <v>Choose from drop-down --&gt;</v>
      </c>
      <c r="B53" s="166"/>
      <c r="C53" s="208"/>
      <c r="D53" s="209"/>
      <c r="E53" s="209"/>
      <c r="F53" s="209"/>
      <c r="G53" s="209"/>
      <c r="H53" s="210"/>
      <c r="I53" s="210"/>
      <c r="J53" s="215">
        <f t="shared" si="6"/>
        <v>0</v>
      </c>
    </row>
    <row r="54" spans="1:10" ht="15">
      <c r="A54" s="108" t="str">
        <f>IF(B54="", "Choose from drop-down --&gt;", _xlfn.XLOOKUP(B54, 'Lookup GovFund Balance'!$B$2:$B$276, 'Lookup GovFund Balance'!$C$2:$C$276))</f>
        <v>Choose from drop-down --&gt;</v>
      </c>
      <c r="B54" s="166"/>
      <c r="C54" s="208"/>
      <c r="D54" s="209"/>
      <c r="E54" s="209"/>
      <c r="F54" s="209"/>
      <c r="G54" s="209"/>
      <c r="H54" s="210"/>
      <c r="I54" s="210"/>
      <c r="J54" s="215">
        <f t="shared" si="6"/>
        <v>0</v>
      </c>
    </row>
    <row r="55" spans="1:10" ht="15">
      <c r="A55" s="108" t="str">
        <f>IF(B55="", "Choose from drop-down --&gt;", _xlfn.XLOOKUP(B55, 'Lookup GovFund Balance'!$B$2:$B$276, 'Lookup GovFund Balance'!$C$2:$C$276))</f>
        <v>Choose from drop-down --&gt;</v>
      </c>
      <c r="B55" s="166"/>
      <c r="C55" s="208"/>
      <c r="D55" s="209"/>
      <c r="E55" s="209"/>
      <c r="F55" s="209"/>
      <c r="G55" s="209"/>
      <c r="H55" s="210"/>
      <c r="I55" s="210"/>
      <c r="J55" s="215">
        <f t="shared" si="6"/>
        <v>0</v>
      </c>
    </row>
    <row r="56" spans="1:10" ht="15">
      <c r="A56" s="108" t="str">
        <f>IF(B56="", "Choose from drop-down --&gt;", _xlfn.XLOOKUP(B56, 'Lookup GovFund Balance'!$B$2:$B$276, 'Lookup GovFund Balance'!$C$2:$C$276))</f>
        <v>Choose from drop-down --&gt;</v>
      </c>
      <c r="B56" s="166"/>
      <c r="C56" s="208"/>
      <c r="D56" s="209"/>
      <c r="E56" s="209"/>
      <c r="F56" s="209"/>
      <c r="G56" s="209"/>
      <c r="H56" s="210"/>
      <c r="I56" s="210"/>
      <c r="J56" s="215">
        <f t="shared" si="6"/>
        <v>0</v>
      </c>
    </row>
    <row r="57" spans="1:10" ht="15">
      <c r="A57" s="108" t="str">
        <f>IF(B57="", "Choose from drop-down --&gt;", _xlfn.XLOOKUP(B57, 'Lookup GovFund Balance'!$B$2:$B$276, 'Lookup GovFund Balance'!$C$2:$C$276))</f>
        <v>Choose from drop-down --&gt;</v>
      </c>
      <c r="B57" s="166"/>
      <c r="C57" s="208"/>
      <c r="D57" s="209"/>
      <c r="E57" s="209"/>
      <c r="F57" s="209"/>
      <c r="G57" s="209"/>
      <c r="H57" s="210"/>
      <c r="I57" s="210"/>
      <c r="J57" s="215">
        <f t="shared" si="6"/>
        <v>0</v>
      </c>
    </row>
    <row r="58" spans="1:10" ht="15">
      <c r="A58" s="108" t="str">
        <f>IF(B58="", "Choose from drop-down --&gt;", _xlfn.XLOOKUP(B58, 'Lookup GovFund Balance'!$B$2:$B$276, 'Lookup GovFund Balance'!$C$2:$C$276))</f>
        <v>Choose from drop-down --&gt;</v>
      </c>
      <c r="B58" s="166"/>
      <c r="C58" s="208"/>
      <c r="D58" s="209"/>
      <c r="E58" s="209"/>
      <c r="F58" s="209"/>
      <c r="G58" s="209"/>
      <c r="H58" s="210"/>
      <c r="I58" s="210"/>
      <c r="J58" s="215">
        <f t="shared" si="6"/>
        <v>0</v>
      </c>
    </row>
    <row r="59" spans="1:10" ht="15">
      <c r="A59" s="266" t="s">
        <v>3615</v>
      </c>
      <c r="B59" s="267"/>
      <c r="C59" s="267"/>
      <c r="D59" s="267"/>
      <c r="E59" s="267"/>
      <c r="F59" s="267"/>
      <c r="G59" s="267"/>
      <c r="H59" s="267"/>
      <c r="I59" s="267"/>
      <c r="J59" s="268"/>
    </row>
    <row r="60" spans="1:10" ht="15">
      <c r="A60" s="108" t="str">
        <f>IF(B60="", "Choose from drop-down --&gt;", IF(COUNTIF('Lookup GovFund Balance'!$B$2:$B$276, B60) = 0, "acfr:FundBalanceAssignedCustom", _xlfn.XLOOKUP(B60, 'Lookup GovFund Balance'!$B$2:$B$276, 'Lookup GovFund Balance'!$C$2:$C$276)))</f>
        <v>Choose from drop-down --&gt;</v>
      </c>
      <c r="B60" s="166"/>
      <c r="C60" s="208"/>
      <c r="D60" s="209"/>
      <c r="E60" s="209"/>
      <c r="F60" s="209"/>
      <c r="G60" s="209"/>
      <c r="H60" s="210"/>
      <c r="I60" s="210"/>
      <c r="J60" s="250">
        <v>0</v>
      </c>
    </row>
    <row r="61" spans="1:10" ht="15">
      <c r="A61" s="108" t="str">
        <f>IF(B61="", "Choose from drop-down --&gt;", IF(COUNTIF('Lookup GovFund Balance'!$B$2:$B$276, B61) = 0, "acfr:FundBalanceAssignedCustom", _xlfn.XLOOKUP(B61, 'Lookup GovFund Balance'!$B$2:$B$276, 'Lookup GovFund Balance'!$C$2:$C$276)))</f>
        <v>Choose from drop-down --&gt;</v>
      </c>
      <c r="B61" s="166"/>
      <c r="C61" s="208"/>
      <c r="D61" s="209"/>
      <c r="E61" s="209"/>
      <c r="F61" s="209"/>
      <c r="G61" s="209"/>
      <c r="H61" s="210"/>
      <c r="I61" s="210"/>
      <c r="J61" s="250">
        <v>0</v>
      </c>
    </row>
    <row r="62" spans="1:10" ht="15">
      <c r="A62" s="266" t="s">
        <v>3616</v>
      </c>
      <c r="B62" s="267"/>
      <c r="C62" s="267"/>
      <c r="D62" s="267"/>
      <c r="E62" s="267"/>
      <c r="F62" s="267"/>
      <c r="G62" s="267"/>
      <c r="H62" s="267"/>
      <c r="I62" s="267"/>
      <c r="J62" s="268"/>
    </row>
    <row r="63" spans="1:10" ht="15">
      <c r="A63" s="108" t="str">
        <f>IF(B63="", "Choose from drop-down --&gt;", IF(COUNTIF('Lookup GovFund Balance'!$B$2:$B$276, B63) = 0, "acfr:FundBalanceCommittedCustom", _xlfn.XLOOKUP(B63, 'Lookup GovFund Balance'!$B$2:$B$276, 'Lookup GovFund Balance'!$C$2:$C$276)))</f>
        <v>Choose from drop-down --&gt;</v>
      </c>
      <c r="B63" s="166"/>
      <c r="C63" s="208"/>
      <c r="D63" s="209"/>
      <c r="E63" s="209"/>
      <c r="F63" s="209"/>
      <c r="G63" s="209"/>
      <c r="H63" s="210"/>
      <c r="I63" s="210"/>
      <c r="J63" s="249">
        <v>0</v>
      </c>
    </row>
    <row r="64" spans="1:10" ht="15">
      <c r="A64" s="108" t="str">
        <f>IF(B64="", "Choose from drop-down --&gt;", IF(COUNTIF('Lookup GovFund Balance'!$B$2:$B$276, B64) = 0, "acfr:FundBalanceCommittedCustom", _xlfn.XLOOKUP(B64, 'Lookup GovFund Balance'!$B$2:$B$276, 'Lookup GovFund Balance'!$C$2:$C$276)))</f>
        <v>Choose from drop-down --&gt;</v>
      </c>
      <c r="B64" s="166"/>
      <c r="C64" s="208"/>
      <c r="D64" s="209"/>
      <c r="E64" s="209"/>
      <c r="F64" s="209"/>
      <c r="G64" s="209"/>
      <c r="H64" s="210"/>
      <c r="I64" s="210"/>
      <c r="J64" s="249">
        <v>0</v>
      </c>
    </row>
    <row r="65" spans="1:10" ht="15">
      <c r="A65" s="266" t="s">
        <v>3617</v>
      </c>
      <c r="B65" s="267"/>
      <c r="C65" s="267"/>
      <c r="D65" s="267"/>
      <c r="E65" s="267"/>
      <c r="F65" s="267"/>
      <c r="G65" s="267"/>
      <c r="H65" s="267"/>
      <c r="I65" s="267"/>
      <c r="J65" s="268"/>
    </row>
    <row r="66" spans="1:10" ht="16">
      <c r="A66" s="131" t="str">
        <f>IF(B66="", "Choose from drop-down --&gt;", IF(COUNTIF('Lookup GovFund Balance'!$B$2:$B$276, B66) = 0, "acfr:FundBalanceRestrictedCustom", _xlfn.XLOOKUP(B66, 'Lookup GovFund Balance'!$B$2:$B$276, 'Lookup GovFund Balance'!$C$2:$C$276)))</f>
        <v>Choose from drop-down --&gt;</v>
      </c>
      <c r="B66" s="166"/>
      <c r="C66" s="208"/>
      <c r="D66" s="209"/>
      <c r="E66" s="209"/>
      <c r="F66" s="209"/>
      <c r="G66" s="209"/>
      <c r="H66" s="210"/>
      <c r="I66" s="210"/>
      <c r="J66" s="249">
        <v>0</v>
      </c>
    </row>
    <row r="67" spans="1:10" ht="16">
      <c r="A67" s="131" t="str">
        <f>IF(B67="", "Choose from drop-down --&gt;", IF(COUNTIF('Lookup GovFund Balance'!$B$2:$B$276, B67) = 0, "acfr:FundBalanceRestrictedCustom", _xlfn.XLOOKUP(B67, 'Lookup GovFund Balance'!$B$2:$B$276, 'Lookup GovFund Balance'!$C$2:$C$276)))</f>
        <v>Choose from drop-down --&gt;</v>
      </c>
      <c r="B67" s="166"/>
      <c r="C67" s="208"/>
      <c r="D67" s="209"/>
      <c r="E67" s="209"/>
      <c r="F67" s="209"/>
      <c r="G67" s="209"/>
      <c r="H67" s="210"/>
      <c r="I67" s="210"/>
      <c r="J67" s="249">
        <v>0</v>
      </c>
    </row>
    <row r="68" spans="1:10" ht="16">
      <c r="A68" s="108" t="s">
        <v>1084</v>
      </c>
      <c r="B68" s="169" t="s">
        <v>2475</v>
      </c>
      <c r="C68" s="217">
        <f t="shared" ref="C68:I68" si="7">SUM(C48:C58)</f>
        <v>0</v>
      </c>
      <c r="D68" s="217">
        <f t="shared" si="7"/>
        <v>0</v>
      </c>
      <c r="E68" s="217">
        <f t="shared" si="7"/>
        <v>0</v>
      </c>
      <c r="F68" s="217">
        <f t="shared" si="7"/>
        <v>0</v>
      </c>
      <c r="G68" s="217">
        <f t="shared" si="7"/>
        <v>0</v>
      </c>
      <c r="H68" s="218">
        <f t="shared" si="7"/>
        <v>0</v>
      </c>
      <c r="I68" s="218">
        <f t="shared" si="7"/>
        <v>0</v>
      </c>
      <c r="J68" s="218">
        <f>SUM(C68:I68)</f>
        <v>0</v>
      </c>
    </row>
    <row r="69" spans="1:10" ht="32">
      <c r="A69" s="114" t="s">
        <v>2476</v>
      </c>
      <c r="B69" s="170" t="s">
        <v>2477</v>
      </c>
      <c r="C69" s="219">
        <f>SUM(C68, C45, C32)</f>
        <v>0</v>
      </c>
      <c r="D69" s="219">
        <f>SUM(D68, D45, D32)</f>
        <v>0</v>
      </c>
      <c r="E69" s="219">
        <f>SUM(E68, E45, E32)</f>
        <v>0</v>
      </c>
      <c r="F69" s="219"/>
      <c r="G69" s="219">
        <f>SUM(G68, G45, G32)</f>
        <v>0</v>
      </c>
      <c r="H69" s="219">
        <f>SUM(H68, H45, H32)</f>
        <v>0</v>
      </c>
      <c r="I69" s="219">
        <f>SUM(I68, I45, I32)</f>
        <v>0</v>
      </c>
      <c r="J69" s="219">
        <f>SUM(J68, J45, J32)</f>
        <v>0</v>
      </c>
    </row>
    <row r="72" spans="1:10">
      <c r="A72" s="258"/>
      <c r="B72" s="264" t="s">
        <v>3636</v>
      </c>
    </row>
    <row r="73" spans="1:10">
      <c r="A73" s="258"/>
      <c r="B73" s="265"/>
    </row>
  </sheetData>
  <mergeCells count="4">
    <mergeCell ref="A59:J59"/>
    <mergeCell ref="A62:J62"/>
    <mergeCell ref="A65:J65"/>
    <mergeCell ref="B72:B73"/>
  </mergeCells>
  <conditionalFormatting sqref="A9:A18">
    <cfRule type="containsText" dxfId="62" priority="7" operator="containsText" text="custom">
      <formula>NOT(ISERROR(SEARCH("custom",A9)))</formula>
    </cfRule>
  </conditionalFormatting>
  <conditionalFormatting sqref="A22:A31">
    <cfRule type="containsText" dxfId="61" priority="6" operator="containsText" text="custom">
      <formula>NOT(ISERROR(SEARCH("custom",A22)))</formula>
    </cfRule>
  </conditionalFormatting>
  <conditionalFormatting sqref="A35:A44">
    <cfRule type="containsText" dxfId="60" priority="5" operator="containsText" text="custom">
      <formula>NOT(ISERROR(SEARCH("custom",A35)))</formula>
    </cfRule>
  </conditionalFormatting>
  <conditionalFormatting sqref="A48:A58">
    <cfRule type="containsText" dxfId="59" priority="4" operator="containsText" text="custom">
      <formula>NOT(ISERROR(SEARCH("custom",A48)))</formula>
    </cfRule>
  </conditionalFormatting>
  <conditionalFormatting sqref="A60:A61">
    <cfRule type="containsText" dxfId="58" priority="3" operator="containsText" text="custom">
      <formula>NOT(ISERROR(SEARCH("custom",A60)))</formula>
    </cfRule>
  </conditionalFormatting>
  <conditionalFormatting sqref="A63:A64">
    <cfRule type="containsText" dxfId="57" priority="2" operator="containsText" text="custom">
      <formula>NOT(ISERROR(SEARCH("custom",A63)))</formula>
    </cfRule>
  </conditionalFormatting>
  <conditionalFormatting sqref="A66:A67">
    <cfRule type="containsText" dxfId="56" priority="1" operator="containsText" text="custom">
      <formula>NOT(ISERROR(SEARCH("custom",A66)))</formula>
    </cfRule>
  </conditionalFormatting>
  <conditionalFormatting sqref="D8:G18 D21:G31 C32:I33 D35:G44 C45:I46 D48:G58 D60:G61 D63:G64 C68:G68">
    <cfRule type="expression" dxfId="55" priority="10" stopIfTrue="1">
      <formula>C$6=""</formula>
    </cfRule>
  </conditionalFormatting>
  <conditionalFormatting sqref="D66:G67">
    <cfRule type="expression" dxfId="54" priority="8" stopIfTrue="1">
      <formula>D$6=""</formula>
    </cfRule>
  </conditionalFormatting>
  <conditionalFormatting sqref="D7:I7">
    <cfRule type="expression" dxfId="53" priority="9" stopIfTrue="1">
      <formula>D$7=""</formula>
    </cfRule>
  </conditionalFormatting>
  <conditionalFormatting sqref="J45:J46">
    <cfRule type="expression" dxfId="52" priority="11" stopIfTrue="1">
      <formula>I$6=""</formula>
    </cfRule>
  </conditionalFormatting>
  <dataValidations count="2">
    <dataValidation type="list" allowBlank="1" showInputMessage="1" showErrorMessage="1" sqref="C6" xr:uid="{6093D518-EE2C-8F4C-A028-BF71F269D00B}">
      <formula1>"General Fund, Special Revenue Fund, Capital Project, Debt Service, Other"</formula1>
    </dataValidation>
    <dataValidation type="list" allowBlank="1" showInputMessage="1" showErrorMessage="1" sqref="D6:J6" xr:uid="{0D7B8D02-DC8C-0B46-ABA0-A3421D2F5523}">
      <formula1>"Select fund type or delete column, General Fund, Special Revenue Fund, Capital Project, Debt Service, Other"</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5">
        <x14:dataValidation type="list" allowBlank="1" showInputMessage="1" showErrorMessage="1" xr:uid="{51E25186-1EB2-CD4B-B4A7-8C43F9322904}">
          <x14:formula1>
            <xm:f>'Lookup GovFund Balance'!$B$176:$B$189</xm:f>
          </x14:formula1>
          <xm:sqref>B48:B58</xm:sqref>
        </x14:dataValidation>
        <x14:dataValidation type="list" allowBlank="1" showInputMessage="1" xr:uid="{24181F37-3456-9247-9E1E-6FECB2D9D2BE}">
          <x14:formula1>
            <xm:f>'Lookup GovFund Balance'!$B$190:$B$276</xm:f>
          </x14:formula1>
          <xm:sqref>B22:B31</xm:sqref>
        </x14:dataValidation>
        <x14:dataValidation type="list" allowBlank="1" showInputMessage="1" xr:uid="{B2665086-3AD7-4E48-B875-3BE4D2879C8C}">
          <x14:formula1>
            <xm:f>'Lookup GovFund Balance'!$B$2:$B$164</xm:f>
          </x14:formula1>
          <xm:sqref>B9:B18</xm:sqref>
        </x14:dataValidation>
        <x14:dataValidation type="list" allowBlank="1" showInputMessage="1" xr:uid="{F4479D55-EB5C-EE45-B5CD-6F72ECE895E0}">
          <x14:formula1>
            <xm:f>'Lookup GovFund Balance'!$B$165:$B$173</xm:f>
          </x14:formula1>
          <xm:sqref>B35:B44</xm:sqref>
        </x14:dataValidation>
        <x14:dataValidation type="list" allowBlank="1" showInputMessage="1" xr:uid="{B69521F8-AB11-3B42-A927-1BE302653BAF}">
          <x14:formula1>
            <xm:f>'Lookup GovFund Balance'!$B$176:$B$189</xm:f>
          </x14:formula1>
          <xm:sqref>B60:B61 B63:B64 B66:B67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0DB8B-2677-8542-9D52-68CB27390232}">
  <sheetPr>
    <tabColor theme="6"/>
  </sheetPr>
  <dimension ref="A1:B36"/>
  <sheetViews>
    <sheetView topLeftCell="A3" zoomScale="75" zoomScaleNormal="110" workbookViewId="0">
      <selection activeCell="A35" sqref="A35:B36"/>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City of Clayton, California</v>
      </c>
    </row>
    <row r="2" spans="1:2" ht="17">
      <c r="A2" s="85" t="s">
        <v>1087</v>
      </c>
      <c r="B2" s="121" t="s">
        <v>1067</v>
      </c>
    </row>
    <row r="3" spans="1:2" ht="65" customHeight="1">
      <c r="A3" s="85" t="s">
        <v>1062</v>
      </c>
      <c r="B3" s="121" t="s">
        <v>2464</v>
      </c>
    </row>
    <row r="4" spans="1:2" ht="17" thickBot="1">
      <c r="A4" s="87" t="s">
        <v>1063</v>
      </c>
      <c r="B4" s="222">
        <f>'Master Info'!C4</f>
        <v>44742</v>
      </c>
    </row>
    <row r="6" spans="1:2" ht="16">
      <c r="A6" s="173" t="s">
        <v>2465</v>
      </c>
      <c r="B6" s="223"/>
    </row>
    <row r="7" spans="1:2" ht="15">
      <c r="A7" s="172"/>
      <c r="B7" s="172"/>
    </row>
    <row r="8" spans="1:2" ht="16">
      <c r="A8" s="157" t="s">
        <v>2466</v>
      </c>
      <c r="B8" s="157"/>
    </row>
    <row r="9" spans="1:2" ht="15">
      <c r="A9" s="158"/>
      <c r="B9" s="210"/>
    </row>
    <row r="10" spans="1:2" ht="15">
      <c r="A10" s="158"/>
      <c r="B10" s="210"/>
    </row>
    <row r="11" spans="1:2" ht="15">
      <c r="A11" s="158"/>
      <c r="B11" s="210"/>
    </row>
    <row r="12" spans="1:2" ht="15">
      <c r="A12" s="158"/>
      <c r="B12" s="210"/>
    </row>
    <row r="13" spans="1:2" ht="15">
      <c r="A13" s="158"/>
      <c r="B13" s="210"/>
    </row>
    <row r="14" spans="1:2" ht="32">
      <c r="A14" s="157" t="s">
        <v>2467</v>
      </c>
      <c r="B14" s="157"/>
    </row>
    <row r="15" spans="1:2" ht="15">
      <c r="A15" s="158"/>
      <c r="B15" s="210"/>
    </row>
    <row r="16" spans="1:2" ht="15">
      <c r="A16" s="158"/>
      <c r="B16" s="210"/>
    </row>
    <row r="17" spans="1:2" ht="15">
      <c r="A17" s="158"/>
      <c r="B17" s="210"/>
    </row>
    <row r="18" spans="1:2" ht="15">
      <c r="A18" s="158"/>
      <c r="B18" s="210"/>
    </row>
    <row r="19" spans="1:2" ht="15">
      <c r="A19" s="158"/>
      <c r="B19" s="210"/>
    </row>
    <row r="20" spans="1:2" ht="16">
      <c r="A20" s="157" t="s">
        <v>2468</v>
      </c>
      <c r="B20" s="157"/>
    </row>
    <row r="21" spans="1:2" ht="15">
      <c r="A21" s="158"/>
      <c r="B21" s="210"/>
    </row>
    <row r="22" spans="1:2" ht="15">
      <c r="A22" s="158"/>
      <c r="B22" s="210"/>
    </row>
    <row r="23" spans="1:2" ht="15">
      <c r="A23" s="158"/>
      <c r="B23" s="210"/>
    </row>
    <row r="24" spans="1:2" ht="15">
      <c r="A24" s="158"/>
      <c r="B24" s="210"/>
    </row>
    <row r="25" spans="1:2" ht="15">
      <c r="A25" s="158"/>
      <c r="B25" s="210"/>
    </row>
    <row r="26" spans="1:2" ht="32">
      <c r="A26" s="157" t="s">
        <v>2469</v>
      </c>
      <c r="B26" s="157"/>
    </row>
    <row r="27" spans="1:2" ht="15">
      <c r="A27" s="158"/>
      <c r="B27" s="210"/>
    </row>
    <row r="28" spans="1:2" ht="15">
      <c r="A28" s="158"/>
      <c r="B28" s="210"/>
    </row>
    <row r="29" spans="1:2" ht="15">
      <c r="A29" s="158"/>
      <c r="B29" s="210"/>
    </row>
    <row r="30" spans="1:2" ht="15">
      <c r="A30" s="158"/>
      <c r="B30" s="210"/>
    </row>
    <row r="31" spans="1:2" ht="15">
      <c r="A31" s="158"/>
      <c r="B31" s="224"/>
    </row>
    <row r="32" spans="1:2" ht="32">
      <c r="A32" s="176" t="s">
        <v>2470</v>
      </c>
      <c r="B32" s="225">
        <f>SUM(B27:B31, B21:B25, B15:B19, B9:B13, B7)</f>
        <v>0</v>
      </c>
    </row>
    <row r="35" spans="1:2">
      <c r="A35" s="269" t="s">
        <v>3636</v>
      </c>
      <c r="B35" s="264"/>
    </row>
    <row r="36" spans="1:2">
      <c r="A36" s="270"/>
      <c r="B36" s="265"/>
    </row>
  </sheetData>
  <mergeCells count="1">
    <mergeCell ref="A35:B3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741F4-D4C9-9A45-AFFB-14EF6B58F69B}">
  <sheetPr>
    <tabColor theme="6"/>
  </sheetPr>
  <dimension ref="A1:J73"/>
  <sheetViews>
    <sheetView topLeftCell="A23" zoomScale="75" zoomScaleNormal="110" workbookViewId="0">
      <selection activeCell="D82" sqref="D82"/>
    </sheetView>
  </sheetViews>
  <sheetFormatPr baseColWidth="10" defaultColWidth="9" defaultRowHeight="13"/>
  <cols>
    <col min="1" max="1" width="28" style="33" customWidth="1"/>
    <col min="2" max="2" width="41.5" style="33" customWidth="1"/>
    <col min="3" max="3" width="15" style="33" customWidth="1"/>
    <col min="4" max="4" width="15.83203125" style="33" customWidth="1"/>
    <col min="5" max="6" width="15.33203125" style="33" customWidth="1"/>
    <col min="7" max="7" width="16" style="33" customWidth="1"/>
    <col min="8" max="8" width="15.33203125" style="33" customWidth="1"/>
    <col min="9" max="9" width="15.6640625" style="33" customWidth="1"/>
    <col min="10" max="10" width="13.6640625" style="33" customWidth="1"/>
    <col min="11" max="16384" width="9" style="33"/>
  </cols>
  <sheetData>
    <row r="1" spans="1:10" ht="17">
      <c r="A1" s="28" t="s">
        <v>1061</v>
      </c>
      <c r="B1" s="156" t="str">
        <f>_xlfn.CONCAT('Master Info'!C2, ", ", 'Master Info'!$C$3)</f>
        <v>City of Clayton, California</v>
      </c>
      <c r="C1" s="38"/>
      <c r="D1" s="32"/>
      <c r="E1" s="32"/>
      <c r="F1" s="32"/>
      <c r="G1" s="32"/>
      <c r="H1" s="32"/>
      <c r="I1" s="32"/>
    </row>
    <row r="2" spans="1:10" ht="16">
      <c r="A2" s="29" t="s">
        <v>1087</v>
      </c>
      <c r="B2" s="30" t="s">
        <v>1067</v>
      </c>
      <c r="C2" s="38"/>
      <c r="D2" s="32"/>
      <c r="E2" s="32"/>
      <c r="F2" s="32"/>
      <c r="G2" s="32"/>
      <c r="H2" s="32"/>
      <c r="I2" s="32"/>
    </row>
    <row r="3" spans="1:10" ht="34">
      <c r="A3" s="29" t="s">
        <v>1062</v>
      </c>
      <c r="B3" s="43" t="s">
        <v>1068</v>
      </c>
      <c r="C3" s="38"/>
      <c r="D3" s="32"/>
      <c r="E3" s="32"/>
      <c r="F3" s="32"/>
      <c r="G3" s="32"/>
      <c r="H3" s="32"/>
      <c r="I3" s="32"/>
    </row>
    <row r="4" spans="1:10" ht="17" thickBot="1">
      <c r="A4" s="31" t="s">
        <v>1063</v>
      </c>
      <c r="B4" s="199" t="str">
        <f>_xlfn.CONCAT("For the year ended ", TEXT('Master Info'!C4, "mmmm dd, yyyy"))</f>
        <v>For the year ended June 30, 2022</v>
      </c>
      <c r="C4" s="38"/>
      <c r="D4" s="32"/>
      <c r="E4" s="32"/>
      <c r="F4" s="32"/>
      <c r="G4" s="32"/>
      <c r="H4" s="32"/>
      <c r="I4" s="32"/>
    </row>
    <row r="5" spans="1:10" s="35" customFormat="1" ht="11" customHeight="1">
      <c r="A5" s="39"/>
      <c r="B5" s="40"/>
      <c r="C5" s="34"/>
      <c r="D5" s="34"/>
      <c r="E5" s="34"/>
      <c r="F5" s="34"/>
      <c r="G5" s="34"/>
      <c r="H5" s="34"/>
      <c r="I5" s="34"/>
    </row>
    <row r="6" spans="1:10" s="46" customFormat="1" ht="28" customHeight="1">
      <c r="C6" s="47" t="s">
        <v>1069</v>
      </c>
      <c r="D6" s="49" t="s">
        <v>1093</v>
      </c>
      <c r="E6" s="49" t="s">
        <v>1093</v>
      </c>
      <c r="F6" s="49" t="s">
        <v>1093</v>
      </c>
      <c r="G6" s="49" t="s">
        <v>1093</v>
      </c>
      <c r="H6" s="49" t="s">
        <v>1093</v>
      </c>
      <c r="I6" s="49" t="s">
        <v>1093</v>
      </c>
      <c r="J6" s="48"/>
    </row>
    <row r="7" spans="1:10" s="46" customFormat="1" ht="43">
      <c r="A7" s="77" t="s">
        <v>1</v>
      </c>
      <c r="B7" s="78"/>
      <c r="C7" s="44" t="s">
        <v>1069</v>
      </c>
      <c r="D7" s="76" t="s">
        <v>1094</v>
      </c>
      <c r="E7" s="76" t="s">
        <v>1094</v>
      </c>
      <c r="F7" s="76" t="s">
        <v>1094</v>
      </c>
      <c r="G7" s="76" t="s">
        <v>1094</v>
      </c>
      <c r="H7" s="76" t="s">
        <v>1094</v>
      </c>
      <c r="I7" s="76" t="s">
        <v>1094</v>
      </c>
      <c r="J7" s="79" t="s">
        <v>1342</v>
      </c>
    </row>
    <row r="8" spans="1:10" ht="15">
      <c r="A8" s="5"/>
      <c r="B8" s="11" t="s">
        <v>1070</v>
      </c>
      <c r="C8" s="12"/>
      <c r="D8" s="12"/>
      <c r="E8" s="12"/>
      <c r="F8" s="12"/>
      <c r="G8" s="12"/>
      <c r="H8" s="12"/>
      <c r="I8" s="12"/>
      <c r="J8" s="12"/>
    </row>
    <row r="9" spans="1:10" ht="15">
      <c r="A9" s="6" t="str">
        <f>IF(B9="", "Choose from drop-down --&gt;", IF(COUNTIF('Lookup GovFund Stmt Rev Exp Ch'!$B$2:$B$392, B9) = 0, "acfr:RevenuesCustomModifiedAccrual", _xlfn.XLOOKUP(B9, 'Lookup GovFund Stmt Rev Exp Ch'!$B$2:$B$392, 'Lookup GovFund Stmt Rev Exp Ch'!$C$2:$C$392)))</f>
        <v>Choose from drop-down --&gt;</v>
      </c>
      <c r="B9" s="15"/>
      <c r="C9" s="202"/>
      <c r="D9" s="203"/>
      <c r="E9" s="203"/>
      <c r="F9" s="203"/>
      <c r="G9" s="203"/>
      <c r="H9" s="203"/>
      <c r="I9" s="203"/>
      <c r="J9" s="226">
        <f t="shared" ref="J9:J22" si="0">SUM(C9:I9)</f>
        <v>0</v>
      </c>
    </row>
    <row r="10" spans="1:10" ht="15">
      <c r="A10" s="6" t="str">
        <f>IF(B10="", "Choose from drop-down --&gt;", IF(COUNTIF('Lookup GovFund Stmt Rev Exp Ch'!$B$2:$B$392, B10) = 0, "acfr:RevenuesCustomModifiedAccrual", _xlfn.XLOOKUP(B10, 'Lookup GovFund Stmt Rev Exp Ch'!$B$2:$B$392, 'Lookup GovFund Stmt Rev Exp Ch'!$C$2:$C$392)))</f>
        <v>Choose from drop-down --&gt;</v>
      </c>
      <c r="B10" s="15"/>
      <c r="C10" s="202"/>
      <c r="D10" s="203"/>
      <c r="E10" s="203"/>
      <c r="F10" s="203"/>
      <c r="G10" s="203"/>
      <c r="H10" s="203"/>
      <c r="I10" s="203"/>
      <c r="J10" s="226">
        <f t="shared" si="0"/>
        <v>0</v>
      </c>
    </row>
    <row r="11" spans="1:10" ht="15">
      <c r="A11" s="6" t="str">
        <f>IF(B11="", "Choose from drop-down --&gt;", IF(COUNTIF('Lookup GovFund Stmt Rev Exp Ch'!$B$2:$B$392, B11) = 0, "acfr:RevenuesCustomModifiedAccrual", _xlfn.XLOOKUP(B11, 'Lookup GovFund Stmt Rev Exp Ch'!$B$2:$B$392, 'Lookup GovFund Stmt Rev Exp Ch'!$C$2:$C$392)))</f>
        <v>Choose from drop-down --&gt;</v>
      </c>
      <c r="B11" s="15"/>
      <c r="C11" s="202"/>
      <c r="D11" s="203"/>
      <c r="E11" s="203"/>
      <c r="F11" s="203"/>
      <c r="G11" s="203"/>
      <c r="H11" s="203"/>
      <c r="I11" s="203"/>
      <c r="J11" s="226">
        <f t="shared" si="0"/>
        <v>0</v>
      </c>
    </row>
    <row r="12" spans="1:10" ht="15">
      <c r="A12" s="6" t="str">
        <f>IF(B12="", "Choose from drop-down --&gt;", IF(COUNTIF('Lookup GovFund Stmt Rev Exp Ch'!$B$2:$B$392, B12) = 0, "acfr:RevenuesCustomModifiedAccrual", _xlfn.XLOOKUP(B12, 'Lookup GovFund Stmt Rev Exp Ch'!$B$2:$B$392, 'Lookup GovFund Stmt Rev Exp Ch'!$C$2:$C$392)))</f>
        <v>Choose from drop-down --&gt;</v>
      </c>
      <c r="B12" s="15"/>
      <c r="C12" s="202"/>
      <c r="D12" s="203"/>
      <c r="E12" s="203"/>
      <c r="F12" s="203"/>
      <c r="G12" s="203"/>
      <c r="H12" s="203"/>
      <c r="I12" s="203"/>
      <c r="J12" s="226">
        <f t="shared" si="0"/>
        <v>0</v>
      </c>
    </row>
    <row r="13" spans="1:10" ht="15">
      <c r="A13" s="6" t="str">
        <f>IF(B13="", "Choose from drop-down --&gt;", IF(COUNTIF('Lookup GovFund Stmt Rev Exp Ch'!$B$2:$B$392, B13) = 0, "acfr:RevenuesCustomModifiedAccrual", _xlfn.XLOOKUP(B13, 'Lookup GovFund Stmt Rev Exp Ch'!$B$2:$B$392, 'Lookup GovFund Stmt Rev Exp Ch'!$C$2:$C$392)))</f>
        <v>Choose from drop-down --&gt;</v>
      </c>
      <c r="B13" s="15"/>
      <c r="C13" s="202"/>
      <c r="D13" s="203"/>
      <c r="E13" s="203"/>
      <c r="F13" s="203"/>
      <c r="G13" s="203"/>
      <c r="H13" s="203"/>
      <c r="I13" s="203"/>
      <c r="J13" s="226">
        <f t="shared" si="0"/>
        <v>0</v>
      </c>
    </row>
    <row r="14" spans="1:10" ht="15">
      <c r="A14" s="6" t="str">
        <f>IF(B14="", "Choose from drop-down --&gt;", IF(COUNTIF('Lookup GovFund Stmt Rev Exp Ch'!$B$2:$B$392, B14) = 0, "acfr:RevenuesCustomModifiedAccrual", _xlfn.XLOOKUP(B14, 'Lookup GovFund Stmt Rev Exp Ch'!$B$2:$B$392, 'Lookup GovFund Stmt Rev Exp Ch'!$C$2:$C$392)))</f>
        <v>Choose from drop-down --&gt;</v>
      </c>
      <c r="B14" s="15"/>
      <c r="C14" s="202"/>
      <c r="D14" s="203"/>
      <c r="E14" s="203"/>
      <c r="F14" s="203"/>
      <c r="G14" s="203"/>
      <c r="H14" s="203"/>
      <c r="I14" s="203"/>
      <c r="J14" s="226">
        <f t="shared" si="0"/>
        <v>0</v>
      </c>
    </row>
    <row r="15" spans="1:10" ht="15">
      <c r="A15" s="6" t="str">
        <f>IF(B15="", "Choose from drop-down --&gt;", IF(COUNTIF('Lookup GovFund Stmt Rev Exp Ch'!$B$2:$B$392, B15) = 0, "acfr:RevenuesCustomModifiedAccrual", _xlfn.XLOOKUP(B15, 'Lookup GovFund Stmt Rev Exp Ch'!$B$2:$B$392, 'Lookup GovFund Stmt Rev Exp Ch'!$C$2:$C$392)))</f>
        <v>Choose from drop-down --&gt;</v>
      </c>
      <c r="B15" s="15"/>
      <c r="C15" s="202"/>
      <c r="D15" s="203"/>
      <c r="E15" s="203"/>
      <c r="F15" s="203"/>
      <c r="G15" s="203"/>
      <c r="H15" s="203"/>
      <c r="I15" s="203"/>
      <c r="J15" s="226">
        <f t="shared" si="0"/>
        <v>0</v>
      </c>
    </row>
    <row r="16" spans="1:10" ht="15">
      <c r="A16" s="6" t="str">
        <f>IF(B16="", "Choose from drop-down --&gt;", IF(COUNTIF('Lookup GovFund Stmt Rev Exp Ch'!$B$2:$B$392, B16) = 0, "acfr:RevenuesCustomModifiedAccrual", _xlfn.XLOOKUP(B16, 'Lookup GovFund Stmt Rev Exp Ch'!$B$2:$B$392, 'Lookup GovFund Stmt Rev Exp Ch'!$C$2:$C$392)))</f>
        <v>Choose from drop-down --&gt;</v>
      </c>
      <c r="B16" s="15"/>
      <c r="C16" s="202"/>
      <c r="D16" s="203"/>
      <c r="E16" s="203"/>
      <c r="F16" s="203"/>
      <c r="G16" s="203"/>
      <c r="H16" s="203"/>
      <c r="I16" s="203"/>
      <c r="J16" s="226">
        <f t="shared" si="0"/>
        <v>0</v>
      </c>
    </row>
    <row r="17" spans="1:10" ht="15">
      <c r="A17" s="6" t="str">
        <f>IF(B17="", "Choose from drop-down --&gt;", IF(COUNTIF('Lookup GovFund Stmt Rev Exp Ch'!$B$2:$B$392, B17) = 0, "acfr:RevenuesCustomModifiedAccrual", _xlfn.XLOOKUP(B17, 'Lookup GovFund Stmt Rev Exp Ch'!$B$2:$B$392, 'Lookup GovFund Stmt Rev Exp Ch'!$C$2:$C$392)))</f>
        <v>Choose from drop-down --&gt;</v>
      </c>
      <c r="B17" s="15"/>
      <c r="C17" s="202"/>
      <c r="D17" s="203"/>
      <c r="E17" s="203"/>
      <c r="F17" s="203"/>
      <c r="G17" s="203"/>
      <c r="H17" s="203"/>
      <c r="I17" s="203"/>
      <c r="J17" s="226">
        <f t="shared" si="0"/>
        <v>0</v>
      </c>
    </row>
    <row r="18" spans="1:10" ht="15" hidden="1">
      <c r="A18" s="6" t="str">
        <f>IF(B18="", "Choose from drop-down --&gt;", IF(COUNTIF('Lookup GovFund Stmt Rev Exp Ch'!$B$2:$B$392, B18) = 0, "acfr:RevenuesCustomModifiedAccrual", _xlfn.XLOOKUP(B18, 'Lookup GovFund Stmt Rev Exp Ch'!$B$2:$B$392, 'Lookup GovFund Stmt Rev Exp Ch'!$C$2:$C$392)))</f>
        <v>Choose from drop-down --&gt;</v>
      </c>
      <c r="B18" s="15"/>
      <c r="C18" s="202"/>
      <c r="D18" s="203"/>
      <c r="E18" s="203"/>
      <c r="F18" s="203"/>
      <c r="G18" s="203"/>
      <c r="H18" s="203"/>
      <c r="I18" s="203"/>
      <c r="J18" s="226">
        <f t="shared" si="0"/>
        <v>0</v>
      </c>
    </row>
    <row r="19" spans="1:10" ht="15" hidden="1">
      <c r="A19" s="6" t="str">
        <f>IF(B19="", "Choose from drop-down --&gt;", IF(COUNTIF('Lookup GovFund Stmt Rev Exp Ch'!$B$2:$B$392, B19) = 0, "acfr:RevenuesCustomModifiedAccrual", _xlfn.XLOOKUP(B19, 'Lookup GovFund Stmt Rev Exp Ch'!$B$2:$B$392, 'Lookup GovFund Stmt Rev Exp Ch'!$C$2:$C$392)))</f>
        <v>Choose from drop-down --&gt;</v>
      </c>
      <c r="B19" s="15"/>
      <c r="C19" s="202"/>
      <c r="D19" s="203"/>
      <c r="E19" s="203"/>
      <c r="F19" s="203"/>
      <c r="G19" s="203"/>
      <c r="H19" s="203"/>
      <c r="I19" s="203"/>
      <c r="J19" s="226">
        <f t="shared" si="0"/>
        <v>0</v>
      </c>
    </row>
    <row r="20" spans="1:10" ht="15" hidden="1">
      <c r="A20" s="6" t="str">
        <f>IF(B20="", "Choose from drop-down --&gt;", IF(COUNTIF('Lookup GovFund Stmt Rev Exp Ch'!$B$2:$B$392, B20) = 0, "acfr:RevenuesCustomModifiedAccrual", _xlfn.XLOOKUP(B20, 'Lookup GovFund Stmt Rev Exp Ch'!$B$2:$B$392, 'Lookup GovFund Stmt Rev Exp Ch'!$C$2:$C$392)))</f>
        <v>Choose from drop-down --&gt;</v>
      </c>
      <c r="B20" s="15"/>
      <c r="C20" s="202"/>
      <c r="D20" s="203"/>
      <c r="E20" s="203"/>
      <c r="F20" s="203"/>
      <c r="G20" s="203"/>
      <c r="H20" s="203"/>
      <c r="I20" s="203"/>
      <c r="J20" s="226">
        <f t="shared" si="0"/>
        <v>0</v>
      </c>
    </row>
    <row r="21" spans="1:10" ht="15" hidden="1">
      <c r="A21" s="6" t="str">
        <f>IF(B21="", "Choose from drop-down --&gt;", IF(COUNTIF('Lookup GovFund Stmt Rev Exp Ch'!$B$2:$B$392, B21) = 0, "acfr:RevenuesCustomModifiedAccrual", _xlfn.XLOOKUP(B21, 'Lookup GovFund Stmt Rev Exp Ch'!$B$2:$B$392, 'Lookup GovFund Stmt Rev Exp Ch'!$C$2:$C$392)))</f>
        <v>Choose from drop-down --&gt;</v>
      </c>
      <c r="B21" s="15"/>
      <c r="C21" s="202"/>
      <c r="D21" s="203"/>
      <c r="E21" s="203"/>
      <c r="F21" s="203"/>
      <c r="G21" s="203"/>
      <c r="H21" s="203"/>
      <c r="I21" s="203"/>
      <c r="J21" s="226">
        <f t="shared" si="0"/>
        <v>0</v>
      </c>
    </row>
    <row r="22" spans="1:10" ht="15">
      <c r="A22" s="6" t="str">
        <f>IF(B22="", "Choose from drop-down --&gt;", IF(COUNTIF('Lookup GovFund Stmt Rev Exp Ch'!$B$2:$B$392, B22) = 0, "acfr:RevenuesCustomModifiedAccrual", _xlfn.XLOOKUP(B22, 'Lookup GovFund Stmt Rev Exp Ch'!$B$2:$B$392, 'Lookup GovFund Stmt Rev Exp Ch'!$C$2:$C$392)))</f>
        <v>Choose from drop-down --&gt;</v>
      </c>
      <c r="B22" s="15"/>
      <c r="C22" s="202"/>
      <c r="D22" s="203"/>
      <c r="E22" s="203"/>
      <c r="F22" s="203"/>
      <c r="G22" s="203"/>
      <c r="H22" s="203"/>
      <c r="I22" s="203"/>
      <c r="J22" s="226">
        <f t="shared" si="0"/>
        <v>0</v>
      </c>
    </row>
    <row r="23" spans="1:10" ht="15">
      <c r="A23" s="6" t="s">
        <v>1071</v>
      </c>
      <c r="B23" s="7" t="s">
        <v>1072</v>
      </c>
      <c r="C23" s="206">
        <f t="shared" ref="C23:J23" si="1">IF(C7="","",SUM(C9:C22))</f>
        <v>0</v>
      </c>
      <c r="D23" s="206">
        <f t="shared" si="1"/>
        <v>0</v>
      </c>
      <c r="E23" s="206">
        <f t="shared" si="1"/>
        <v>0</v>
      </c>
      <c r="F23" s="206">
        <f t="shared" si="1"/>
        <v>0</v>
      </c>
      <c r="G23" s="206">
        <f t="shared" si="1"/>
        <v>0</v>
      </c>
      <c r="H23" s="206">
        <f t="shared" si="1"/>
        <v>0</v>
      </c>
      <c r="I23" s="206">
        <f t="shared" si="1"/>
        <v>0</v>
      </c>
      <c r="J23" s="206">
        <f t="shared" si="1"/>
        <v>0</v>
      </c>
    </row>
    <row r="25" spans="1:10" ht="15">
      <c r="A25" s="5"/>
      <c r="B25" s="11" t="s">
        <v>1073</v>
      </c>
      <c r="C25" s="11"/>
      <c r="D25" s="11"/>
      <c r="E25" s="11"/>
      <c r="F25" s="11"/>
      <c r="G25" s="11"/>
      <c r="H25" s="11"/>
      <c r="I25" s="11"/>
      <c r="J25" s="11"/>
    </row>
    <row r="26" spans="1:10" ht="15">
      <c r="A26" s="6" t="str">
        <f>IF(B26="", "Choose from drop-down --&gt;", IF(COUNTIF('Lookup GovFund Stmt Rev Exp Ch'!$B$2:$B$392, B26) = 0, "acfr:ExpendituresCustomModifiedAccrual", _xlfn.XLOOKUP(B26, 'Lookup GovFund Stmt Rev Exp Ch'!$B$2:$B$392, 'Lookup GovFund Stmt Rev Exp Ch'!$C$2:$C$392)))</f>
        <v>Choose from drop-down --&gt;</v>
      </c>
      <c r="B26" s="15"/>
      <c r="C26" s="202"/>
      <c r="D26" s="203"/>
      <c r="E26" s="203"/>
      <c r="F26" s="203"/>
      <c r="G26" s="203"/>
      <c r="H26" s="203"/>
      <c r="I26" s="203"/>
      <c r="J26" s="226">
        <f t="shared" ref="J26:J36" si="2">SUM(C26:I26)</f>
        <v>0</v>
      </c>
    </row>
    <row r="27" spans="1:10" ht="15">
      <c r="A27" s="6" t="str">
        <f>IF(B27="", "Choose from drop-down --&gt;", IF(COUNTIF('Lookup GovFund Stmt Rev Exp Ch'!$B$2:$B$392, B27) = 0, "acfr:ExpendituresCustomModifiedAccrual", _xlfn.XLOOKUP(B27, 'Lookup GovFund Stmt Rev Exp Ch'!$B$2:$B$392, 'Lookup GovFund Stmt Rev Exp Ch'!$C$2:$C$392)))</f>
        <v>Choose from drop-down --&gt;</v>
      </c>
      <c r="B27" s="15"/>
      <c r="C27" s="202"/>
      <c r="D27" s="203"/>
      <c r="E27" s="203"/>
      <c r="F27" s="203"/>
      <c r="G27" s="203"/>
      <c r="H27" s="203"/>
      <c r="I27" s="203"/>
      <c r="J27" s="226">
        <f t="shared" si="2"/>
        <v>0</v>
      </c>
    </row>
    <row r="28" spans="1:10" ht="15">
      <c r="A28" s="6" t="str">
        <f>IF(B28="", "Choose from drop-down --&gt;", IF(COUNTIF('Lookup GovFund Stmt Rev Exp Ch'!$B$2:$B$392, B28) = 0, "acfr:ExpendituresCustomModifiedAccrual", _xlfn.XLOOKUP(B28, 'Lookup GovFund Stmt Rev Exp Ch'!$B$2:$B$392, 'Lookup GovFund Stmt Rev Exp Ch'!$C$2:$C$392)))</f>
        <v>Choose from drop-down --&gt;</v>
      </c>
      <c r="B28" s="15"/>
      <c r="C28" s="202"/>
      <c r="D28" s="203"/>
      <c r="E28" s="203"/>
      <c r="F28" s="203"/>
      <c r="G28" s="203"/>
      <c r="H28" s="203"/>
      <c r="I28" s="203"/>
      <c r="J28" s="226">
        <f t="shared" si="2"/>
        <v>0</v>
      </c>
    </row>
    <row r="29" spans="1:10" ht="15">
      <c r="A29" s="6" t="str">
        <f>IF(B29="", "Choose from drop-down --&gt;", IF(COUNTIF('Lookup GovFund Stmt Rev Exp Ch'!$B$2:$B$392, B29) = 0, "acfr:ExpendituresCustomModifiedAccrual", _xlfn.XLOOKUP(B29, 'Lookup GovFund Stmt Rev Exp Ch'!$B$2:$B$392, 'Lookup GovFund Stmt Rev Exp Ch'!$C$2:$C$392)))</f>
        <v>Choose from drop-down --&gt;</v>
      </c>
      <c r="B29" s="15"/>
      <c r="C29" s="202"/>
      <c r="D29" s="203"/>
      <c r="E29" s="203"/>
      <c r="F29" s="203"/>
      <c r="G29" s="203"/>
      <c r="H29" s="203"/>
      <c r="I29" s="203"/>
      <c r="J29" s="226">
        <f t="shared" si="2"/>
        <v>0</v>
      </c>
    </row>
    <row r="30" spans="1:10" ht="15">
      <c r="A30" s="6" t="str">
        <f>IF(B30="", "Choose from drop-down --&gt;", IF(COUNTIF('Lookup GovFund Stmt Rev Exp Ch'!$B$2:$B$392, B30) = 0, "acfr:ExpendituresCustomModifiedAccrual", _xlfn.XLOOKUP(B30, 'Lookup GovFund Stmt Rev Exp Ch'!$B$2:$B$392, 'Lookup GovFund Stmt Rev Exp Ch'!$C$2:$C$392)))</f>
        <v>Choose from drop-down --&gt;</v>
      </c>
      <c r="B30" s="15"/>
      <c r="C30" s="202"/>
      <c r="D30" s="203"/>
      <c r="E30" s="203"/>
      <c r="F30" s="203"/>
      <c r="G30" s="203"/>
      <c r="H30" s="203"/>
      <c r="I30" s="203"/>
      <c r="J30" s="226">
        <f t="shared" si="2"/>
        <v>0</v>
      </c>
    </row>
    <row r="31" spans="1:10" ht="15">
      <c r="A31" s="6" t="str">
        <f>IF(B31="", "Choose from drop-down --&gt;", IF(COUNTIF('Lookup GovFund Stmt Rev Exp Ch'!$B$2:$B$392, B31) = 0, "acfr:ExpendituresCustomModifiedAccrual", _xlfn.XLOOKUP(B31, 'Lookup GovFund Stmt Rev Exp Ch'!$B$2:$B$392, 'Lookup GovFund Stmt Rev Exp Ch'!$C$2:$C$392)))</f>
        <v>Choose from drop-down --&gt;</v>
      </c>
      <c r="B31" s="15"/>
      <c r="C31" s="202"/>
      <c r="D31" s="203"/>
      <c r="E31" s="203"/>
      <c r="F31" s="203"/>
      <c r="G31" s="203"/>
      <c r="H31" s="203"/>
      <c r="I31" s="203"/>
      <c r="J31" s="226">
        <f t="shared" si="2"/>
        <v>0</v>
      </c>
    </row>
    <row r="32" spans="1:10" ht="15">
      <c r="A32" s="6" t="str">
        <f>IF(B32="", "Choose from drop-down --&gt;", IF(COUNTIF('Lookup GovFund Stmt Rev Exp Ch'!$B$2:$B$392, B32) = 0, "acfr:ExpendituresCustomModifiedAccrual", _xlfn.XLOOKUP(B32, 'Lookup GovFund Stmt Rev Exp Ch'!$B$2:$B$392, 'Lookup GovFund Stmt Rev Exp Ch'!$C$2:$C$392)))</f>
        <v>Choose from drop-down --&gt;</v>
      </c>
      <c r="B32" s="15"/>
      <c r="C32" s="202"/>
      <c r="D32" s="203"/>
      <c r="E32" s="203"/>
      <c r="F32" s="203"/>
      <c r="G32" s="203"/>
      <c r="H32" s="203"/>
      <c r="I32" s="203"/>
      <c r="J32" s="226">
        <f t="shared" si="2"/>
        <v>0</v>
      </c>
    </row>
    <row r="33" spans="1:10" ht="15">
      <c r="A33" s="6" t="str">
        <f>IF(B33="", "Choose from drop-down --&gt;", IF(COUNTIF('Lookup GovFund Stmt Rev Exp Ch'!$B$2:$B$392, B33) = 0, "acfr:ExpendituresCustomModifiedAccrual", _xlfn.XLOOKUP(B33, 'Lookup GovFund Stmt Rev Exp Ch'!$B$2:$B$392, 'Lookup GovFund Stmt Rev Exp Ch'!$C$2:$C$392)))</f>
        <v>Choose from drop-down --&gt;</v>
      </c>
      <c r="B33" s="15"/>
      <c r="C33" s="202"/>
      <c r="D33" s="203"/>
      <c r="E33" s="203"/>
      <c r="F33" s="203"/>
      <c r="G33" s="203"/>
      <c r="H33" s="203"/>
      <c r="I33" s="203"/>
      <c r="J33" s="226">
        <f t="shared" si="2"/>
        <v>0</v>
      </c>
    </row>
    <row r="34" spans="1:10" ht="15">
      <c r="A34" s="6" t="str">
        <f>IF(B34="", "Choose from drop-down --&gt;", IF(COUNTIF('Lookup GovFund Stmt Rev Exp Ch'!$B$2:$B$392, B34) = 0, "acfr:ExpendituresCustomModifiedAccrual", _xlfn.XLOOKUP(B34, 'Lookup GovFund Stmt Rev Exp Ch'!$B$2:$B$392, 'Lookup GovFund Stmt Rev Exp Ch'!$C$2:$C$392)))</f>
        <v>Choose from drop-down --&gt;</v>
      </c>
      <c r="B34" s="15"/>
      <c r="C34" s="203"/>
      <c r="D34" s="203"/>
      <c r="E34" s="203"/>
      <c r="F34" s="203"/>
      <c r="G34" s="203"/>
      <c r="H34" s="203"/>
      <c r="I34" s="203"/>
      <c r="J34" s="226">
        <f t="shared" si="2"/>
        <v>0</v>
      </c>
    </row>
    <row r="35" spans="1:10" ht="15">
      <c r="A35" s="6" t="s">
        <v>1074</v>
      </c>
      <c r="B35" s="6" t="s">
        <v>1075</v>
      </c>
      <c r="C35" s="200">
        <f t="shared" ref="C35:I35" si="3">IF(C7="","",SUM(C26:C34))</f>
        <v>0</v>
      </c>
      <c r="D35" s="200">
        <f t="shared" si="3"/>
        <v>0</v>
      </c>
      <c r="E35" s="200">
        <f t="shared" si="3"/>
        <v>0</v>
      </c>
      <c r="F35" s="200">
        <f t="shared" si="3"/>
        <v>0</v>
      </c>
      <c r="G35" s="200">
        <f t="shared" si="3"/>
        <v>0</v>
      </c>
      <c r="H35" s="200">
        <f t="shared" si="3"/>
        <v>0</v>
      </c>
      <c r="I35" s="200">
        <f t="shared" si="3"/>
        <v>0</v>
      </c>
      <c r="J35" s="226">
        <f t="shared" si="2"/>
        <v>0</v>
      </c>
    </row>
    <row r="36" spans="1:10" ht="32">
      <c r="A36" s="194" t="s">
        <v>1076</v>
      </c>
      <c r="B36" s="194" t="s">
        <v>1077</v>
      </c>
      <c r="C36" s="204">
        <f t="shared" ref="C36:I36" si="4">C23-C35</f>
        <v>0</v>
      </c>
      <c r="D36" s="204">
        <f t="shared" si="4"/>
        <v>0</v>
      </c>
      <c r="E36" s="204">
        <f t="shared" si="4"/>
        <v>0</v>
      </c>
      <c r="F36" s="204">
        <f t="shared" si="4"/>
        <v>0</v>
      </c>
      <c r="G36" s="204">
        <f t="shared" si="4"/>
        <v>0</v>
      </c>
      <c r="H36" s="204">
        <f t="shared" si="4"/>
        <v>0</v>
      </c>
      <c r="I36" s="204">
        <f t="shared" si="4"/>
        <v>0</v>
      </c>
      <c r="J36" s="227">
        <f t="shared" si="2"/>
        <v>0</v>
      </c>
    </row>
    <row r="37" spans="1:10" ht="15">
      <c r="A37" s="5"/>
      <c r="B37" s="5"/>
      <c r="C37" s="18"/>
      <c r="D37" s="19"/>
      <c r="E37" s="19"/>
      <c r="F37" s="19"/>
      <c r="G37" s="19"/>
      <c r="H37" s="19"/>
      <c r="I37" s="19"/>
      <c r="J37" s="19"/>
    </row>
    <row r="38" spans="1:10" ht="15">
      <c r="A38" s="5"/>
      <c r="B38" s="11" t="s">
        <v>1078</v>
      </c>
      <c r="C38" s="11"/>
      <c r="D38" s="11"/>
      <c r="E38" s="11"/>
      <c r="F38" s="11"/>
      <c r="G38" s="11"/>
      <c r="H38" s="11"/>
      <c r="I38" s="11"/>
      <c r="J38" s="11"/>
    </row>
    <row r="39" spans="1:10" ht="15">
      <c r="A39" s="6" t="str">
        <f>IF(B39="", "Choose from drop-down --&gt;", IF(COUNTIF('Lookup GovFund Stmt Rev Exp Ch'!$B$2:$B$392, B39) = 0, "acfr:OtherFinancingSourcesUsesCustom", _xlfn.XLOOKUP(B39, 'Lookup GovFund Stmt Rev Exp Ch'!$B$2:$B$392, 'Lookup GovFund Stmt Rev Exp Ch'!$C$2:$C$392)))</f>
        <v>Choose from drop-down --&gt;</v>
      </c>
      <c r="B39" s="15"/>
      <c r="C39" s="202"/>
      <c r="D39" s="202"/>
      <c r="E39" s="202"/>
      <c r="F39" s="202"/>
      <c r="G39" s="202"/>
      <c r="H39" s="202"/>
      <c r="I39" s="202"/>
      <c r="J39" s="226">
        <f t="shared" ref="J39:J58" si="5">SUM(C39:I39)</f>
        <v>0</v>
      </c>
    </row>
    <row r="40" spans="1:10" ht="15">
      <c r="A40" s="6" t="str">
        <f>IF(B40="", "Choose from drop-down --&gt;", IF(COUNTIF('Lookup GovFund Stmt Rev Exp Ch'!$B$2:$B$392, B40) = 0, "acfr:OtherFinancingSourcesUsesCustom", _xlfn.XLOOKUP(B40, 'Lookup GovFund Stmt Rev Exp Ch'!$B$2:$B$392, 'Lookup GovFund Stmt Rev Exp Ch'!$C$2:$C$392)))</f>
        <v>Choose from drop-down --&gt;</v>
      </c>
      <c r="B40" s="15"/>
      <c r="C40" s="203"/>
      <c r="D40" s="202"/>
      <c r="E40" s="202"/>
      <c r="F40" s="202"/>
      <c r="G40" s="202"/>
      <c r="H40" s="202"/>
      <c r="I40" s="202"/>
      <c r="J40" s="226">
        <f t="shared" si="5"/>
        <v>0</v>
      </c>
    </row>
    <row r="41" spans="1:10" ht="15">
      <c r="A41" s="6" t="str">
        <f>IF(B41="", "Choose from drop-down --&gt;", IF(COUNTIF('Lookup GovFund Stmt Rev Exp Ch'!$B$2:$B$392, B41) = 0, "acfr:OtherFinancingSourcesUsesCustom", _xlfn.XLOOKUP(B41, 'Lookup GovFund Stmt Rev Exp Ch'!$B$2:$B$392, 'Lookup GovFund Stmt Rev Exp Ch'!$C$2:$C$392)))</f>
        <v>Choose from drop-down --&gt;</v>
      </c>
      <c r="B41" s="15"/>
      <c r="C41" s="202"/>
      <c r="D41" s="203"/>
      <c r="E41" s="203"/>
      <c r="F41" s="203"/>
      <c r="G41" s="203"/>
      <c r="H41" s="203"/>
      <c r="I41" s="203"/>
      <c r="J41" s="226">
        <f t="shared" si="5"/>
        <v>0</v>
      </c>
    </row>
    <row r="42" spans="1:10" ht="16" customHeight="1">
      <c r="A42" s="6" t="str">
        <f>IF(B42="", "Choose from drop-down --&gt;", IF(COUNTIF('Lookup GovFund Stmt Rev Exp Ch'!$B$2:$B$392, B42) = 0, "acfr:OtherFinancingSourcesUsesCustom", _xlfn.XLOOKUP(B42, 'Lookup GovFund Stmt Rev Exp Ch'!$B$2:$B$392, 'Lookup GovFund Stmt Rev Exp Ch'!$C$2:$C$392)))</f>
        <v>Choose from drop-down --&gt;</v>
      </c>
      <c r="B42" s="15"/>
      <c r="C42" s="202"/>
      <c r="D42" s="203"/>
      <c r="E42" s="203"/>
      <c r="F42" s="203"/>
      <c r="G42" s="203"/>
      <c r="H42" s="203"/>
      <c r="I42" s="203"/>
      <c r="J42" s="226">
        <f t="shared" si="5"/>
        <v>0</v>
      </c>
    </row>
    <row r="43" spans="1:10" ht="16" customHeight="1">
      <c r="A43" s="6" t="str">
        <f>IF(B43="", "Choose from drop-down --&gt;", IF(COUNTIF('Lookup GovFund Stmt Rev Exp Ch'!$B$2:$B$392, B43) = 0, "acfr:OtherFinancingSourcesUsesCustom", _xlfn.XLOOKUP(B43, 'Lookup GovFund Stmt Rev Exp Ch'!$B$2:$B$392, 'Lookup GovFund Stmt Rev Exp Ch'!$C$2:$C$392)))</f>
        <v>Choose from drop-down --&gt;</v>
      </c>
      <c r="B43" s="15"/>
      <c r="C43" s="202"/>
      <c r="D43" s="203"/>
      <c r="E43" s="203"/>
      <c r="F43" s="203"/>
      <c r="G43" s="203"/>
      <c r="H43" s="203"/>
      <c r="I43" s="203"/>
      <c r="J43" s="226">
        <f t="shared" si="5"/>
        <v>0</v>
      </c>
    </row>
    <row r="44" spans="1:10" ht="16" customHeight="1">
      <c r="A44" s="6" t="str">
        <f>IF(B44="", "Choose from drop-down --&gt;", IF(COUNTIF('Lookup GovFund Stmt Rev Exp Ch'!$B$2:$B$392, B44) = 0, "acfr:OtherFinancingSourcesUsesCustom", _xlfn.XLOOKUP(B44, 'Lookup GovFund Stmt Rev Exp Ch'!$B$2:$B$392, 'Lookup GovFund Stmt Rev Exp Ch'!$C$2:$C$392)))</f>
        <v>Choose from drop-down --&gt;</v>
      </c>
      <c r="B44" s="15"/>
      <c r="C44" s="202"/>
      <c r="D44" s="203"/>
      <c r="E44" s="203"/>
      <c r="F44" s="203"/>
      <c r="G44" s="203"/>
      <c r="H44" s="203"/>
      <c r="I44" s="203"/>
      <c r="J44" s="226">
        <f t="shared" si="5"/>
        <v>0</v>
      </c>
    </row>
    <row r="45" spans="1:10" ht="16" hidden="1" customHeight="1">
      <c r="A45" s="6" t="str">
        <f>IF(B45="", "Choose from drop-down --&gt;", IF(COUNTIF('Lookup GovFund Stmt Rev Exp Ch'!$B$2:$B$392, B45) = 0, "acfr:OtherFinancingSourcesUsesCustom", _xlfn.XLOOKUP(B45, 'Lookup GovFund Stmt Rev Exp Ch'!$B$2:$B$392, 'Lookup GovFund Stmt Rev Exp Ch'!$C$2:$C$392)))</f>
        <v>Choose from drop-down --&gt;</v>
      </c>
      <c r="B45" s="15"/>
      <c r="C45" s="202"/>
      <c r="D45" s="203"/>
      <c r="E45" s="203"/>
      <c r="F45" s="203"/>
      <c r="G45" s="203"/>
      <c r="H45" s="203"/>
      <c r="I45" s="203"/>
      <c r="J45" s="226">
        <f t="shared" si="5"/>
        <v>0</v>
      </c>
    </row>
    <row r="46" spans="1:10" ht="16" hidden="1" customHeight="1">
      <c r="A46" s="6" t="str">
        <f>IF(B46="", "Choose from drop-down --&gt;", IF(COUNTIF('Lookup GovFund Stmt Rev Exp Ch'!$B$2:$B$392, B46) = 0, "acfr:OtherFinancingSourcesUsesCustom", _xlfn.XLOOKUP(B46, 'Lookup GovFund Stmt Rev Exp Ch'!$B$2:$B$392, 'Lookup GovFund Stmt Rev Exp Ch'!$C$2:$C$392)))</f>
        <v>Choose from drop-down --&gt;</v>
      </c>
      <c r="B46" s="15"/>
      <c r="C46" s="202"/>
      <c r="D46" s="203"/>
      <c r="E46" s="203"/>
      <c r="F46" s="203"/>
      <c r="G46" s="203"/>
      <c r="H46" s="203"/>
      <c r="I46" s="203"/>
      <c r="J46" s="226">
        <f t="shared" si="5"/>
        <v>0</v>
      </c>
    </row>
    <row r="47" spans="1:10" ht="15" hidden="1">
      <c r="A47" s="6" t="str">
        <f>IF(B47="", "Choose from drop-down --&gt;", IF(COUNTIF('Lookup GovFund Stmt Rev Exp Ch'!$B$2:$B$392, B47) = 0, "acfr:OtherFinancingSourcesUsesCustom", _xlfn.XLOOKUP(B47, 'Lookup GovFund Stmt Rev Exp Ch'!$B$2:$B$392, 'Lookup GovFund Stmt Rev Exp Ch'!$C$2:$C$392)))</f>
        <v>Choose from drop-down --&gt;</v>
      </c>
      <c r="B47" s="15"/>
      <c r="C47" s="202"/>
      <c r="D47" s="203"/>
      <c r="E47" s="203"/>
      <c r="F47" s="203"/>
      <c r="G47" s="203"/>
      <c r="H47" s="203"/>
      <c r="I47" s="203"/>
      <c r="J47" s="226">
        <f t="shared" si="5"/>
        <v>0</v>
      </c>
    </row>
    <row r="48" spans="1:10" ht="15" hidden="1">
      <c r="A48" s="6" t="str">
        <f>IF(B48="", "Choose from drop-down --&gt;", IF(COUNTIF('Lookup GovFund Stmt Rev Exp Ch'!$B$2:$B$392, B48) = 0, "acfr:OtherFinancingSourcesUsesCustom", _xlfn.XLOOKUP(B48, 'Lookup GovFund Stmt Rev Exp Ch'!$B$2:$B$392, 'Lookup GovFund Stmt Rev Exp Ch'!$C$2:$C$392)))</f>
        <v>Choose from drop-down --&gt;</v>
      </c>
      <c r="B48" s="15"/>
      <c r="C48" s="202"/>
      <c r="D48" s="203"/>
      <c r="E48" s="203"/>
      <c r="F48" s="203"/>
      <c r="G48" s="203"/>
      <c r="H48" s="203"/>
      <c r="I48" s="203"/>
      <c r="J48" s="226">
        <f t="shared" si="5"/>
        <v>0</v>
      </c>
    </row>
    <row r="49" spans="1:10" ht="15" hidden="1">
      <c r="A49" s="6" t="str">
        <f>IF(B49="", "Choose from drop-down --&gt;", IF(COUNTIF('Lookup GovFund Stmt Rev Exp Ch'!$B$2:$B$392, B49) = 0, "acfr:OtherFinancingSourcesUsesCustom", _xlfn.XLOOKUP(B49, 'Lookup GovFund Stmt Rev Exp Ch'!$B$2:$B$392, 'Lookup GovFund Stmt Rev Exp Ch'!$C$2:$C$392)))</f>
        <v>Choose from drop-down --&gt;</v>
      </c>
      <c r="B49" s="15"/>
      <c r="C49" s="202"/>
      <c r="D49" s="203"/>
      <c r="E49" s="203"/>
      <c r="F49" s="203"/>
      <c r="G49" s="203"/>
      <c r="H49" s="203"/>
      <c r="I49" s="203"/>
      <c r="J49" s="226">
        <f t="shared" si="5"/>
        <v>0</v>
      </c>
    </row>
    <row r="50" spans="1:10" ht="15">
      <c r="A50" s="6" t="str">
        <f>IF(B50="", "Choose from drop-down --&gt;", IF(COUNTIF('Lookup GovFund Stmt Rev Exp Ch'!$B$2:$B$392, B50) = 0, "acfr:OtherFinancingSourcesUsesCustom", _xlfn.XLOOKUP(B50, 'Lookup GovFund Stmt Rev Exp Ch'!$B$2:$B$392, 'Lookup GovFund Stmt Rev Exp Ch'!$C$2:$C$392)))</f>
        <v>Choose from drop-down --&gt;</v>
      </c>
      <c r="B50" s="15"/>
      <c r="C50" s="202"/>
      <c r="D50" s="203"/>
      <c r="E50" s="203"/>
      <c r="F50" s="203"/>
      <c r="G50" s="203"/>
      <c r="H50" s="203"/>
      <c r="I50" s="203"/>
      <c r="J50" s="226">
        <f t="shared" si="5"/>
        <v>0</v>
      </c>
    </row>
    <row r="51" spans="1:10" ht="15">
      <c r="A51" s="6" t="str">
        <f>IF(B51="", "Choose from drop-down --&gt;", IF(COUNTIF('Lookup GovFund Stmt Rev Exp Ch'!$B$2:$B$392, B51) = 0, "acfr:OtherFinancingSourcesUsesCustom", _xlfn.XLOOKUP(B51, 'Lookup GovFund Stmt Rev Exp Ch'!$B$2:$B$392, 'Lookup GovFund Stmt Rev Exp Ch'!$C$2:$C$392)))</f>
        <v>Choose from drop-down --&gt;</v>
      </c>
      <c r="B51" s="15"/>
      <c r="C51" s="202"/>
      <c r="D51" s="203"/>
      <c r="E51" s="203"/>
      <c r="F51" s="203"/>
      <c r="G51" s="203"/>
      <c r="H51" s="203"/>
      <c r="I51" s="203"/>
      <c r="J51" s="226">
        <f t="shared" si="5"/>
        <v>0</v>
      </c>
    </row>
    <row r="52" spans="1:10" ht="15">
      <c r="A52" s="6" t="str">
        <f>IF(B52="", "Choose from drop-down --&gt;", IF(COUNTIF('Lookup GovFund Stmt Rev Exp Ch'!$B$2:$B$392, B52) = 0, "acfr:OtherFinancingSourcesUsesCustom", _xlfn.XLOOKUP(B52, 'Lookup GovFund Stmt Rev Exp Ch'!$B$2:$B$392, 'Lookup GovFund Stmt Rev Exp Ch'!$C$2:$C$392)))</f>
        <v>Choose from drop-down --&gt;</v>
      </c>
      <c r="B52" s="15"/>
      <c r="C52" s="202"/>
      <c r="D52" s="203"/>
      <c r="E52" s="203"/>
      <c r="F52" s="203"/>
      <c r="G52" s="203"/>
      <c r="H52" s="203"/>
      <c r="I52" s="203"/>
      <c r="J52" s="226">
        <f t="shared" si="5"/>
        <v>0</v>
      </c>
    </row>
    <row r="53" spans="1:10" ht="15">
      <c r="A53" s="6" t="str">
        <f>IF(B53="", "Choose from drop-down --&gt;", IF(COUNTIF('Lookup GovFund Stmt Rev Exp Ch'!$B$2:$B$392, B53) = 0, "acfr:OtherFinancingSourcesUsesCustom", _xlfn.XLOOKUP(B53, 'Lookup GovFund Stmt Rev Exp Ch'!$B$2:$B$392, 'Lookup GovFund Stmt Rev Exp Ch'!$C$2:$C$392)))</f>
        <v>Choose from drop-down --&gt;</v>
      </c>
      <c r="B53" s="15"/>
      <c r="C53" s="202"/>
      <c r="D53" s="203"/>
      <c r="E53" s="203"/>
      <c r="F53" s="203"/>
      <c r="G53" s="203"/>
      <c r="H53" s="203"/>
      <c r="I53" s="203"/>
      <c r="J53" s="226">
        <f t="shared" si="5"/>
        <v>0</v>
      </c>
    </row>
    <row r="54" spans="1:10" ht="15" hidden="1">
      <c r="A54" s="6" t="str">
        <f>IF(B54="", "Choose from drop-down --&gt;", _xlfn.XLOOKUP(B54,'Lookup Net Position'!$B$2:$B$420,'Lookup Net Position'!$C$2:$C$420))</f>
        <v>Choose from drop-down --&gt;</v>
      </c>
      <c r="B54" s="15"/>
      <c r="C54" s="202"/>
      <c r="D54" s="203"/>
      <c r="E54" s="203"/>
      <c r="F54" s="203"/>
      <c r="G54" s="203"/>
      <c r="H54" s="203"/>
      <c r="I54" s="203"/>
      <c r="J54" s="226">
        <f t="shared" si="5"/>
        <v>0</v>
      </c>
    </row>
    <row r="55" spans="1:10" ht="15" hidden="1">
      <c r="A55" s="6" t="str">
        <f>IF(B55="", "Choose from drop-down --&gt;", _xlfn.XLOOKUP(B55,'Lookup Net Position'!$B$2:$B$420,'Lookup Net Position'!$C$2:$C$420))</f>
        <v>Choose from drop-down --&gt;</v>
      </c>
      <c r="B55" s="15"/>
      <c r="C55" s="202"/>
      <c r="D55" s="203"/>
      <c r="E55" s="203"/>
      <c r="F55" s="203"/>
      <c r="G55" s="203"/>
      <c r="H55" s="203"/>
      <c r="I55" s="203"/>
      <c r="J55" s="226">
        <f t="shared" si="5"/>
        <v>0</v>
      </c>
    </row>
    <row r="56" spans="1:10" ht="15" hidden="1">
      <c r="A56" s="6" t="str">
        <f>IF(B56="", "Choose from drop-down --&gt;", _xlfn.XLOOKUP(B56,'Lookup Net Position'!$B$2:$B$420,'Lookup Net Position'!$C$2:$C$420))</f>
        <v>Choose from drop-down --&gt;</v>
      </c>
      <c r="B56" s="15"/>
      <c r="C56" s="202"/>
      <c r="D56" s="203"/>
      <c r="E56" s="203"/>
      <c r="F56" s="203"/>
      <c r="G56" s="203"/>
      <c r="H56" s="203"/>
      <c r="I56" s="203"/>
      <c r="J56" s="226">
        <f t="shared" si="5"/>
        <v>0</v>
      </c>
    </row>
    <row r="57" spans="1:10" ht="15" hidden="1">
      <c r="A57" s="6" t="str">
        <f>IF(B57="", "Choose from drop-down --&gt;", _xlfn.XLOOKUP(B57,'Lookup Net Position'!$B$2:$B$420,'Lookup Net Position'!$C$2:$C$420))</f>
        <v>Choose from drop-down --&gt;</v>
      </c>
      <c r="B57" s="15"/>
      <c r="C57" s="202"/>
      <c r="D57" s="203"/>
      <c r="E57" s="203"/>
      <c r="F57" s="203"/>
      <c r="G57" s="203"/>
      <c r="H57" s="203"/>
      <c r="I57" s="203"/>
      <c r="J57" s="226">
        <f t="shared" si="5"/>
        <v>0</v>
      </c>
    </row>
    <row r="58" spans="1:10" ht="15" hidden="1">
      <c r="A58" s="6" t="str">
        <f>IF(B58="", "Choose from drop-down --&gt;", _xlfn.XLOOKUP(B58,'Lookup Net Position'!$B$2:$B$420,'Lookup Net Position'!$C$2:$C$420))</f>
        <v>Choose from drop-down --&gt;</v>
      </c>
      <c r="B58" s="15"/>
      <c r="C58" s="202"/>
      <c r="D58" s="203"/>
      <c r="E58" s="203"/>
      <c r="F58" s="203"/>
      <c r="G58" s="203"/>
      <c r="H58" s="203"/>
      <c r="I58" s="203"/>
      <c r="J58" s="226">
        <f t="shared" si="5"/>
        <v>0</v>
      </c>
    </row>
    <row r="59" spans="1:10" ht="15">
      <c r="A59" s="6" t="s">
        <v>1079</v>
      </c>
      <c r="B59" s="55" t="s">
        <v>1080</v>
      </c>
      <c r="C59" s="200">
        <f t="shared" ref="C59:I59" si="6">IF(C6="","",SUM(C39:C58))</f>
        <v>0</v>
      </c>
      <c r="D59" s="200">
        <f t="shared" si="6"/>
        <v>0</v>
      </c>
      <c r="E59" s="200">
        <f t="shared" si="6"/>
        <v>0</v>
      </c>
      <c r="F59" s="200">
        <f t="shared" si="6"/>
        <v>0</v>
      </c>
      <c r="G59" s="200">
        <f t="shared" si="6"/>
        <v>0</v>
      </c>
      <c r="H59" s="200">
        <f t="shared" si="6"/>
        <v>0</v>
      </c>
      <c r="I59" s="200">
        <f t="shared" si="6"/>
        <v>0</v>
      </c>
      <c r="J59" s="200">
        <f t="shared" ref="J59" si="7">IF(J30="","",SUM(J39:J58))</f>
        <v>0</v>
      </c>
    </row>
    <row r="60" spans="1:10" ht="15">
      <c r="A60" s="7" t="s">
        <v>1081</v>
      </c>
      <c r="B60" s="8" t="s">
        <v>1082</v>
      </c>
      <c r="C60" s="206">
        <f>C59+C36</f>
        <v>0</v>
      </c>
      <c r="D60" s="206">
        <f t="shared" ref="D60:J60" si="8">D59+D36</f>
        <v>0</v>
      </c>
      <c r="E60" s="206">
        <f t="shared" si="8"/>
        <v>0</v>
      </c>
      <c r="F60" s="206">
        <f t="shared" si="8"/>
        <v>0</v>
      </c>
      <c r="G60" s="206">
        <f t="shared" si="8"/>
        <v>0</v>
      </c>
      <c r="H60" s="206">
        <f t="shared" si="8"/>
        <v>0</v>
      </c>
      <c r="I60" s="206">
        <f t="shared" si="8"/>
        <v>0</v>
      </c>
      <c r="J60" s="206">
        <f t="shared" si="8"/>
        <v>0</v>
      </c>
    </row>
    <row r="61" spans="1:10" ht="15">
      <c r="A61" s="5"/>
      <c r="B61" s="5"/>
      <c r="C61" s="18"/>
      <c r="D61" s="18"/>
      <c r="E61" s="18"/>
      <c r="F61" s="18"/>
      <c r="G61" s="18"/>
      <c r="H61" s="18"/>
      <c r="I61" s="18"/>
      <c r="J61" s="18"/>
    </row>
    <row r="62" spans="1:10" ht="15">
      <c r="A62" s="5"/>
      <c r="B62" s="11" t="s">
        <v>1083</v>
      </c>
      <c r="C62" s="11"/>
      <c r="D62" s="11"/>
      <c r="E62" s="11"/>
      <c r="F62" s="11"/>
      <c r="G62" s="11"/>
      <c r="H62" s="11"/>
      <c r="I62" s="11"/>
      <c r="J62" s="11"/>
    </row>
    <row r="63" spans="1:10" ht="15">
      <c r="A63" s="6" t="s">
        <v>1084</v>
      </c>
      <c r="B63" s="15" t="s">
        <v>1085</v>
      </c>
      <c r="C63" s="202"/>
      <c r="D63" s="203"/>
      <c r="E63" s="203"/>
      <c r="F63" s="203"/>
      <c r="G63" s="203"/>
      <c r="H63" s="203"/>
      <c r="I63" s="203"/>
      <c r="J63" s="226">
        <f t="shared" ref="J63:J69" si="9">SUM(C63:I63)</f>
        <v>0</v>
      </c>
    </row>
    <row r="64" spans="1:10" ht="15">
      <c r="A64" s="6" t="s">
        <v>1084</v>
      </c>
      <c r="B64" s="195" t="s">
        <v>1086</v>
      </c>
      <c r="C64" s="228">
        <f>C60+C63</f>
        <v>0</v>
      </c>
      <c r="D64" s="228">
        <f t="shared" ref="D64:I64" si="10">D60+D63</f>
        <v>0</v>
      </c>
      <c r="E64" s="228">
        <f t="shared" si="10"/>
        <v>0</v>
      </c>
      <c r="F64" s="228">
        <f t="shared" si="10"/>
        <v>0</v>
      </c>
      <c r="G64" s="228">
        <f t="shared" si="10"/>
        <v>0</v>
      </c>
      <c r="H64" s="228">
        <f t="shared" si="10"/>
        <v>0</v>
      </c>
      <c r="I64" s="228">
        <f t="shared" si="10"/>
        <v>0</v>
      </c>
      <c r="J64" s="226">
        <f t="shared" si="9"/>
        <v>0</v>
      </c>
    </row>
    <row r="65" spans="1:10" ht="15" hidden="1">
      <c r="A65" s="6" t="str">
        <f>IF(B65="", "Choose from drop-down --&gt;", _xlfn.XLOOKUP(B65,'Lookup Net Position'!$B$2:$B$420,'Lookup Net Position'!$C$2:$C$420))</f>
        <v>Choose from drop-down --&gt;</v>
      </c>
      <c r="B65" s="15"/>
      <c r="C65" s="16"/>
      <c r="D65" s="17"/>
      <c r="E65" s="17"/>
      <c r="F65" s="17"/>
      <c r="G65" s="17"/>
      <c r="H65" s="17"/>
      <c r="I65" s="17"/>
      <c r="J65" s="45">
        <f t="shared" si="9"/>
        <v>0</v>
      </c>
    </row>
    <row r="66" spans="1:10" ht="15" hidden="1">
      <c r="A66" s="6" t="str">
        <f>IF(B66="", "Choose from drop-down --&gt;", _xlfn.XLOOKUP(B66,'Lookup Net Position'!$B$2:$B$420,'Lookup Net Position'!$C$2:$C$420))</f>
        <v>Choose from drop-down --&gt;</v>
      </c>
      <c r="B66" s="15"/>
      <c r="C66" s="16"/>
      <c r="D66" s="17"/>
      <c r="E66" s="17"/>
      <c r="F66" s="17"/>
      <c r="G66" s="17"/>
      <c r="H66" s="17"/>
      <c r="I66" s="17"/>
      <c r="J66" s="45">
        <f t="shared" si="9"/>
        <v>0</v>
      </c>
    </row>
    <row r="67" spans="1:10" ht="15" hidden="1">
      <c r="A67" s="6" t="str">
        <f>IF(B67="", "Choose from drop-down --&gt;", _xlfn.XLOOKUP(B67,'Lookup Net Position'!$B$2:$B$420,'Lookup Net Position'!$C$2:$C$420))</f>
        <v>Choose from drop-down --&gt;</v>
      </c>
      <c r="B67" s="15"/>
      <c r="C67" s="16"/>
      <c r="D67" s="17"/>
      <c r="E67" s="17"/>
      <c r="F67" s="17"/>
      <c r="G67" s="17"/>
      <c r="H67" s="17"/>
      <c r="I67" s="17"/>
      <c r="J67" s="45">
        <f t="shared" si="9"/>
        <v>0</v>
      </c>
    </row>
    <row r="68" spans="1:10" ht="15" hidden="1">
      <c r="A68" s="6" t="str">
        <f>IF(B68="", "Choose from drop-down --&gt;", _xlfn.XLOOKUP(B68,'Lookup Net Position'!$B$2:$B$420,'Lookup Net Position'!$C$2:$C$420))</f>
        <v>Choose from drop-down --&gt;</v>
      </c>
      <c r="B68" s="15"/>
      <c r="C68" s="16"/>
      <c r="D68" s="17"/>
      <c r="E68" s="17"/>
      <c r="F68" s="17"/>
      <c r="G68" s="17"/>
      <c r="H68" s="17"/>
      <c r="I68" s="17"/>
      <c r="J68" s="45">
        <f t="shared" si="9"/>
        <v>0</v>
      </c>
    </row>
    <row r="69" spans="1:10" ht="15" hidden="1">
      <c r="A69" s="6" t="str">
        <f>IF(B69="", "Choose from drop-down --&gt;", _xlfn.XLOOKUP(B69,'Lookup Net Position'!$B$2:$B$420,'Lookup Net Position'!$C$2:$C$420))</f>
        <v>Choose from drop-down --&gt;</v>
      </c>
      <c r="B69" s="15"/>
      <c r="C69" s="17"/>
      <c r="D69" s="17"/>
      <c r="E69" s="17"/>
      <c r="F69" s="17"/>
      <c r="G69" s="17"/>
      <c r="H69" s="17"/>
      <c r="I69" s="17"/>
      <c r="J69" s="45">
        <f t="shared" si="9"/>
        <v>0</v>
      </c>
    </row>
    <row r="71" spans="1:10" ht="15">
      <c r="A71" s="5"/>
      <c r="B71" s="20"/>
      <c r="C71" s="20"/>
      <c r="D71" s="20"/>
      <c r="E71" s="20"/>
      <c r="F71" s="20"/>
      <c r="G71" s="20"/>
      <c r="H71" s="20"/>
      <c r="I71" s="20"/>
      <c r="J71" s="20"/>
    </row>
    <row r="72" spans="1:10">
      <c r="A72" s="255"/>
      <c r="B72" s="253" t="s">
        <v>3636</v>
      </c>
    </row>
    <row r="73" spans="1:10">
      <c r="A73" s="255"/>
      <c r="B73" s="254"/>
    </row>
  </sheetData>
  <sheetProtection formatRows="0" insertRows="0" deleteRows="0"/>
  <phoneticPr fontId="14" type="noConversion"/>
  <conditionalFormatting sqref="A9:A22">
    <cfRule type="containsText" dxfId="51" priority="3" operator="containsText" text="custom">
      <formula>NOT(ISERROR(SEARCH("custom",A9)))</formula>
    </cfRule>
  </conditionalFormatting>
  <conditionalFormatting sqref="A26:A34">
    <cfRule type="containsText" dxfId="50" priority="2" operator="containsText" text="custom">
      <formula>NOT(ISERROR(SEARCH("custom",A26)))</formula>
    </cfRule>
  </conditionalFormatting>
  <conditionalFormatting sqref="A39:A53">
    <cfRule type="containsText" dxfId="49" priority="1" operator="containsText" text="custom">
      <formula>NOT(ISERROR(SEARCH("custom",A39)))</formula>
    </cfRule>
  </conditionalFormatting>
  <conditionalFormatting sqref="D7:I7 D8:J23 C23 D25:J35 C35 C36:J36 D37:J63 C59:J60 J64 D65:J69 D71:J71">
    <cfRule type="expression" dxfId="48" priority="20" stopIfTrue="1">
      <formula>C$7=""</formula>
    </cfRule>
  </conditionalFormatting>
  <dataValidations count="4">
    <dataValidation type="list" allowBlank="1" showInputMessage="1" showErrorMessage="1" sqref="B54:B58" xr:uid="{25D64AF8-C7A3-8141-9C6A-2B0B8C26B31A}">
      <formula1>noncurrent_liabilities</formula1>
    </dataValidation>
    <dataValidation type="list" allowBlank="1" showInputMessage="1" showErrorMessage="1" sqref="C6" xr:uid="{6A429986-25B6-4244-AD8C-D62A4DC205CC}">
      <formula1>"General Fund, Special Revenue Fund, Capital Project, Debt Service, Other"</formula1>
    </dataValidation>
    <dataValidation type="list" allowBlank="1" showInputMessage="1" showErrorMessage="1" sqref="D6:I6" xr:uid="{E4F49D7F-DA99-234D-8DF6-8B9E5A7C2E7B}">
      <formula1>"Select fund type or delete column, General Fund, Special Revenue Fund, Capital Project, Debt Service, Other"</formula1>
    </dataValidation>
    <dataValidation type="list" allowBlank="1" showInputMessage="1" showErrorMessage="1" sqref="B63:B69" xr:uid="{B2F6E0FA-B17A-244A-850A-90286ADA4EFD}">
      <formula1>deferred_inflows</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list" allowBlank="1" showInputMessage="1" xr:uid="{C93DFAB6-EE30-6F40-B82C-3A9FB7CAB85D}">
          <x14:formula1>
            <xm:f>'Lookup GovFund Stmt Rev Exp Ch'!$B$160:$B$170</xm:f>
          </x14:formula1>
          <xm:sqref>B39:B53</xm:sqref>
        </x14:dataValidation>
        <x14:dataValidation type="list" allowBlank="1" showInputMessage="1" xr:uid="{D4D1AB10-08C4-B544-9EDE-7CF75EB31E07}">
          <x14:formula1>
            <xm:f>'Lookup GovFund Stmt Rev Exp Ch'!$B$171:$B$352</xm:f>
          </x14:formula1>
          <xm:sqref>B26:B34</xm:sqref>
        </x14:dataValidation>
        <x14:dataValidation type="list" allowBlank="1" showInputMessage="1" xr:uid="{01544FF9-537B-8F47-BAD2-6BA555B7160B}">
          <x14:formula1>
            <xm:f>'Lookup GovFund Stmt Rev Exp Ch'!$B$2:$B$159</xm:f>
          </x14:formula1>
          <xm:sqref>B9:B22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1090A-A3A8-5745-801D-C4B46E858924}">
  <sheetPr>
    <tabColor theme="6"/>
  </sheetPr>
  <dimension ref="A1:B30"/>
  <sheetViews>
    <sheetView zoomScale="75" zoomScaleNormal="110" workbookViewId="0">
      <selection activeCell="E26" sqref="E26"/>
    </sheetView>
  </sheetViews>
  <sheetFormatPr baseColWidth="10" defaultRowHeight="13"/>
  <cols>
    <col min="1" max="1" width="31" style="120" customWidth="1"/>
    <col min="2" max="2" width="31.83203125" style="120" customWidth="1"/>
    <col min="3" max="16384" width="10.83203125" style="120"/>
  </cols>
  <sheetData>
    <row r="1" spans="1:2" ht="17">
      <c r="A1" s="80" t="s">
        <v>1061</v>
      </c>
      <c r="B1" s="156" t="str">
        <f>_xlfn.CONCAT('Master Info'!C2, ", ", 'Master Info'!$C$3)</f>
        <v>City of Clayton, California</v>
      </c>
    </row>
    <row r="2" spans="1:2" ht="17">
      <c r="A2" s="85" t="s">
        <v>1087</v>
      </c>
      <c r="B2" s="121" t="s">
        <v>1067</v>
      </c>
    </row>
    <row r="3" spans="1:2" ht="92" customHeight="1">
      <c r="A3" s="85" t="s">
        <v>1062</v>
      </c>
      <c r="B3" s="121" t="s">
        <v>2851</v>
      </c>
    </row>
    <row r="4" spans="1:2" ht="18" thickBot="1">
      <c r="A4" s="87" t="s">
        <v>1063</v>
      </c>
      <c r="B4" s="229" t="str">
        <f>_xlfn.CONCAT("For the year ended ", TEXT('Master Info'!C4, "mmmm dd, yyyy"))</f>
        <v>For the year ended June 30, 2022</v>
      </c>
    </row>
    <row r="6" spans="1:2" ht="32">
      <c r="A6" s="173" t="s">
        <v>2852</v>
      </c>
      <c r="B6" s="174">
        <f>'GovFund Balance Sheet'!J68</f>
        <v>0</v>
      </c>
    </row>
    <row r="7" spans="1:2" ht="15">
      <c r="A7" s="172"/>
      <c r="B7" s="172"/>
    </row>
    <row r="8" spans="1:2" ht="16">
      <c r="A8" s="157" t="s">
        <v>2847</v>
      </c>
      <c r="B8" s="157"/>
    </row>
    <row r="9" spans="1:2" ht="15">
      <c r="A9" s="158"/>
      <c r="B9" s="210"/>
    </row>
    <row r="10" spans="1:2" ht="15">
      <c r="A10" s="158"/>
      <c r="B10" s="210"/>
    </row>
    <row r="11" spans="1:2" ht="15">
      <c r="A11" s="158"/>
      <c r="B11" s="210"/>
    </row>
    <row r="12" spans="1:2" ht="15">
      <c r="A12" s="158"/>
      <c r="B12" s="210"/>
    </row>
    <row r="13" spans="1:2" ht="15">
      <c r="A13" s="158"/>
      <c r="B13" s="210"/>
    </row>
    <row r="14" spans="1:2" ht="16">
      <c r="A14" s="157" t="s">
        <v>2848</v>
      </c>
      <c r="B14" s="157"/>
    </row>
    <row r="15" spans="1:2" ht="15">
      <c r="A15" s="158"/>
      <c r="B15" s="210"/>
    </row>
    <row r="16" spans="1:2" ht="15">
      <c r="A16" s="158"/>
      <c r="B16" s="210"/>
    </row>
    <row r="17" spans="1:2" ht="15">
      <c r="A17" s="158"/>
      <c r="B17" s="210"/>
    </row>
    <row r="18" spans="1:2" ht="15">
      <c r="A18" s="158"/>
      <c r="B18" s="210"/>
    </row>
    <row r="19" spans="1:2" ht="15">
      <c r="A19" s="158"/>
      <c r="B19" s="210"/>
    </row>
    <row r="20" spans="1:2" ht="32">
      <c r="A20" s="157" t="s">
        <v>2849</v>
      </c>
      <c r="B20" s="157"/>
    </row>
    <row r="21" spans="1:2" ht="15">
      <c r="A21" s="158"/>
      <c r="B21" s="210"/>
    </row>
    <row r="22" spans="1:2" ht="15">
      <c r="A22" s="158"/>
      <c r="B22" s="210"/>
    </row>
    <row r="23" spans="1:2" ht="15">
      <c r="A23" s="158"/>
      <c r="B23" s="210"/>
    </row>
    <row r="24" spans="1:2" ht="15">
      <c r="A24" s="158"/>
      <c r="B24" s="210"/>
    </row>
    <row r="25" spans="1:2" ht="15">
      <c r="A25" s="158"/>
      <c r="B25" s="210"/>
    </row>
    <row r="26" spans="1:2" ht="48">
      <c r="A26" s="176" t="s">
        <v>2850</v>
      </c>
      <c r="B26" s="175"/>
    </row>
    <row r="29" spans="1:2">
      <c r="A29" s="269" t="s">
        <v>3636</v>
      </c>
      <c r="B29" s="264"/>
    </row>
    <row r="30" spans="1:2">
      <c r="A30" s="270"/>
      <c r="B30" s="265"/>
    </row>
  </sheetData>
  <mergeCells count="1">
    <mergeCell ref="A29:B3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39A8-4FAE-F64F-B086-A6B9C4373AEE}">
  <sheetPr>
    <tabColor theme="9"/>
  </sheetPr>
  <dimension ref="A1:K118"/>
  <sheetViews>
    <sheetView tabSelected="1" topLeftCell="A90" zoomScale="83" zoomScaleNormal="100" workbookViewId="0">
      <selection activeCell="B89" sqref="B89"/>
    </sheetView>
  </sheetViews>
  <sheetFormatPr baseColWidth="10" defaultColWidth="9" defaultRowHeight="13"/>
  <cols>
    <col min="1" max="1" width="33.83203125" style="84" customWidth="1"/>
    <col min="2" max="2" width="41.5" style="84" customWidth="1"/>
    <col min="3" max="10" width="18.6640625" style="84" customWidth="1"/>
    <col min="11" max="16384" width="9" style="84"/>
  </cols>
  <sheetData>
    <row r="1" spans="1:11" ht="16">
      <c r="A1" s="80" t="s">
        <v>1061</v>
      </c>
      <c r="B1" s="81" t="str">
        <f>_xlfn.CONCAT('Master Info'!C2, ", ", 'Master Info'!$C$3)</f>
        <v>City of Clayton, California</v>
      </c>
      <c r="C1" s="82"/>
      <c r="D1" s="82"/>
      <c r="E1" s="82"/>
      <c r="F1" s="82"/>
      <c r="G1" s="82"/>
      <c r="H1" s="82"/>
      <c r="I1" s="82"/>
      <c r="J1" s="83"/>
    </row>
    <row r="2" spans="1:11" ht="16">
      <c r="A2" s="85" t="s">
        <v>1087</v>
      </c>
      <c r="B2" s="86" t="s">
        <v>1721</v>
      </c>
      <c r="C2" s="82"/>
      <c r="D2" s="82"/>
      <c r="E2" s="82"/>
      <c r="F2" s="82"/>
      <c r="G2" s="82"/>
      <c r="H2" s="82"/>
      <c r="I2" s="82"/>
      <c r="J2" s="83"/>
    </row>
    <row r="3" spans="1:11" ht="16">
      <c r="A3" s="85" t="s">
        <v>1062</v>
      </c>
      <c r="B3" s="86" t="s">
        <v>0</v>
      </c>
      <c r="C3" s="82"/>
      <c r="D3" s="82"/>
      <c r="E3" s="82"/>
      <c r="F3" s="82"/>
      <c r="G3" s="82"/>
      <c r="H3" s="82"/>
      <c r="I3" s="82"/>
      <c r="J3" s="83"/>
    </row>
    <row r="4" spans="1:11" ht="17" thickBot="1">
      <c r="A4" s="87" t="s">
        <v>1063</v>
      </c>
      <c r="B4" s="230">
        <f>'Master Info'!C4</f>
        <v>44742</v>
      </c>
      <c r="C4" s="82"/>
      <c r="D4" s="82"/>
      <c r="E4" s="82"/>
      <c r="F4" s="82"/>
      <c r="G4" s="82"/>
      <c r="H4" s="82"/>
      <c r="I4" s="82"/>
      <c r="J4" s="82"/>
    </row>
    <row r="5" spans="1:11" ht="16">
      <c r="A5" s="88"/>
      <c r="B5" s="89"/>
      <c r="C5" s="82"/>
      <c r="D5" s="90"/>
      <c r="E5" s="90"/>
      <c r="F5" s="90"/>
      <c r="G5" s="90"/>
      <c r="H5" s="90"/>
      <c r="I5" s="90"/>
      <c r="J5" s="82"/>
    </row>
    <row r="6" spans="1:11" s="97" customFormat="1" ht="26" customHeight="1">
      <c r="A6" s="91"/>
      <c r="B6" s="92"/>
      <c r="C6" s="93" t="s">
        <v>2</v>
      </c>
      <c r="D6" s="94" t="s">
        <v>1722</v>
      </c>
      <c r="E6" s="95"/>
      <c r="F6" s="95"/>
      <c r="G6" s="95"/>
      <c r="H6" s="95"/>
      <c r="I6" s="95"/>
      <c r="J6" s="96"/>
    </row>
    <row r="7" spans="1:11" ht="37" customHeight="1">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c r="K7" s="103"/>
    </row>
    <row r="8" spans="1:11" ht="15">
      <c r="A8" s="104"/>
      <c r="B8" s="105" t="s">
        <v>3</v>
      </c>
      <c r="C8" s="106"/>
      <c r="D8" s="106"/>
      <c r="E8" s="106"/>
      <c r="F8" s="106"/>
      <c r="G8" s="106"/>
      <c r="H8" s="106"/>
      <c r="I8" s="106"/>
      <c r="J8" s="105"/>
    </row>
    <row r="9" spans="1:11" ht="15">
      <c r="A9" s="104"/>
      <c r="B9" s="107" t="s">
        <v>4</v>
      </c>
      <c r="C9" s="96"/>
      <c r="D9" s="96"/>
      <c r="E9" s="96"/>
      <c r="F9" s="96"/>
      <c r="G9" s="96"/>
      <c r="H9" s="96"/>
      <c r="I9" s="96"/>
      <c r="J9" s="96"/>
    </row>
    <row r="10" spans="1:11" ht="15">
      <c r="A10" s="108" t="str">
        <f>IF(B10="","Choose from drop-down --&gt;",IF(COUNTIF('Lookup Net Position'!$B$2:$B$514,B10)=0,"acfr:CurrentAssetsCustom",_xlfn.XLOOKUP(B10,'Lookup Net Position'!$B$2:$B$514,'Lookup Net Position'!$C$2:$C$514)))</f>
        <v>Choose from drop-down --&gt;</v>
      </c>
      <c r="B10" s="15"/>
      <c r="C10" s="208"/>
      <c r="D10" s="208"/>
      <c r="E10" s="208"/>
      <c r="F10" s="208"/>
      <c r="G10" s="208"/>
      <c r="H10" s="208"/>
      <c r="I10" s="208"/>
      <c r="J10" s="231">
        <f t="shared" ref="J10:J23" si="0">IF(J$7="","",SUM(D10:I10))</f>
        <v>0</v>
      </c>
    </row>
    <row r="11" spans="1:11" ht="15">
      <c r="A11" s="108" t="str">
        <f>IF(B11="","Choose from drop-down --&gt;",IF(COUNTIF('Lookup Net Position'!$B$2:$B$514,B11)=0,"acfr:CurrentAssetsCustom",_xlfn.XLOOKUP(B11,'Lookup Net Position'!$B$2:$B$514,'Lookup Net Position'!$C$2:$C$514)))</f>
        <v>Choose from drop-down --&gt;</v>
      </c>
      <c r="B11" s="15"/>
      <c r="C11" s="208"/>
      <c r="D11" s="208"/>
      <c r="E11" s="208"/>
      <c r="F11" s="208"/>
      <c r="G11" s="208"/>
      <c r="H11" s="208"/>
      <c r="I11" s="208"/>
      <c r="J11" s="231">
        <f t="shared" si="0"/>
        <v>0</v>
      </c>
    </row>
    <row r="12" spans="1:11" ht="15">
      <c r="A12" s="108" t="str">
        <f>IF(B12="","Choose from drop-down --&gt;",IF(COUNTIF('Lookup Net Position'!$B$2:$B$514,B12)=0,"acfr:CurrentAssetsCustom",_xlfn.XLOOKUP(B12,'Lookup Net Position'!$B$2:$B$514,'Lookup Net Position'!$C$2:$C$514)))</f>
        <v>Choose from drop-down --&gt;</v>
      </c>
      <c r="B12" s="15"/>
      <c r="C12" s="208"/>
      <c r="D12" s="208"/>
      <c r="E12" s="208"/>
      <c r="F12" s="208"/>
      <c r="G12" s="208"/>
      <c r="H12" s="208"/>
      <c r="I12" s="208"/>
      <c r="J12" s="231">
        <f t="shared" si="0"/>
        <v>0</v>
      </c>
    </row>
    <row r="13" spans="1:11" ht="15">
      <c r="A13" s="108" t="str">
        <f>IF(B13="","Choose from drop-down --&gt;",IF(COUNTIF('Lookup Net Position'!$B$2:$B$514,B13)=0,"acfr:CurrentAssetsCustom",_xlfn.XLOOKUP(B13,'Lookup Net Position'!$B$2:$B$514,'Lookup Net Position'!$C$2:$C$514)))</f>
        <v>Choose from drop-down --&gt;</v>
      </c>
      <c r="B13" s="15"/>
      <c r="C13" s="208"/>
      <c r="D13" s="208"/>
      <c r="E13" s="208"/>
      <c r="F13" s="208"/>
      <c r="G13" s="208"/>
      <c r="H13" s="208"/>
      <c r="I13" s="208"/>
      <c r="J13" s="231">
        <f t="shared" si="0"/>
        <v>0</v>
      </c>
    </row>
    <row r="14" spans="1:11" ht="15">
      <c r="A14" s="108" t="str">
        <f>IF(B14="","Choose from drop-down --&gt;",IF(COUNTIF('Lookup Net Position'!$B$2:$B$514,B14)=0,"acfr:CurrentAssetsCustom",_xlfn.XLOOKUP(B14,'Lookup Net Position'!$B$2:$B$514,'Lookup Net Position'!$C$2:$C$514)))</f>
        <v>Choose from drop-down --&gt;</v>
      </c>
      <c r="B14" s="15"/>
      <c r="C14" s="208"/>
      <c r="D14" s="208"/>
      <c r="E14" s="208"/>
      <c r="F14" s="208"/>
      <c r="G14" s="208"/>
      <c r="H14" s="208"/>
      <c r="I14" s="208"/>
      <c r="J14" s="231">
        <f t="shared" si="0"/>
        <v>0</v>
      </c>
    </row>
    <row r="15" spans="1:11" ht="15">
      <c r="A15" s="108" t="str">
        <f>IF(B15="","Choose from drop-down --&gt;",IF(COUNTIF('Lookup Net Position'!$B$2:$B$514,B15)=0,"acfr:CurrentAssetsCustom",_xlfn.XLOOKUP(B15,'Lookup Net Position'!$B$2:$B$514,'Lookup Net Position'!$C$2:$C$514)))</f>
        <v>Choose from drop-down --&gt;</v>
      </c>
      <c r="B15" s="15"/>
      <c r="C15" s="208"/>
      <c r="D15" s="208"/>
      <c r="E15" s="208"/>
      <c r="F15" s="208"/>
      <c r="G15" s="208"/>
      <c r="H15" s="208"/>
      <c r="I15" s="208"/>
      <c r="J15" s="231">
        <f t="shared" si="0"/>
        <v>0</v>
      </c>
    </row>
    <row r="16" spans="1:11" ht="15">
      <c r="A16" s="108" t="str">
        <f>IF(B16="","Choose from drop-down --&gt;",IF(COUNTIF('Lookup Net Position'!$B$2:$B$514,B16)=0,"acfr:CurrentAssetsCustom",_xlfn.XLOOKUP(B16,'Lookup Net Position'!$B$2:$B$514,'Lookup Net Position'!$C$2:$C$514)))</f>
        <v>Choose from drop-down --&gt;</v>
      </c>
      <c r="B16" s="15"/>
      <c r="C16" s="208"/>
      <c r="D16" s="208"/>
      <c r="E16" s="208"/>
      <c r="F16" s="208"/>
      <c r="G16" s="208"/>
      <c r="H16" s="208"/>
      <c r="I16" s="208"/>
      <c r="J16" s="231">
        <f t="shared" si="0"/>
        <v>0</v>
      </c>
    </row>
    <row r="17" spans="1:10" ht="15">
      <c r="A17" s="108" t="str">
        <f>IF(B17="","Choose from drop-down --&gt;",IF(COUNTIF('Lookup Net Position'!$B$2:$B$514,B17)=0,"acfr:CurrentAssetsCustom",_xlfn.XLOOKUP(B17,'Lookup Net Position'!$B$2:$B$514,'Lookup Net Position'!$C$2:$C$514)))</f>
        <v>Choose from drop-down --&gt;</v>
      </c>
      <c r="B17" s="15"/>
      <c r="C17" s="208"/>
      <c r="D17" s="208"/>
      <c r="E17" s="208"/>
      <c r="F17" s="208"/>
      <c r="G17" s="208"/>
      <c r="H17" s="208"/>
      <c r="I17" s="208"/>
      <c r="J17" s="231">
        <f t="shared" si="0"/>
        <v>0</v>
      </c>
    </row>
    <row r="18" spans="1:10" ht="15">
      <c r="A18" s="108" t="str">
        <f>IF(B18="","Choose from drop-down --&gt;",IF(COUNTIF('Lookup Net Position'!$B$2:$B$514,B18)=0,"acfr:CurrentAssetsCustom",_xlfn.XLOOKUP(B18,'Lookup Net Position'!$B$2:$B$514,'Lookup Net Position'!$C$2:$C$514)))</f>
        <v>Choose from drop-down --&gt;</v>
      </c>
      <c r="B18" s="15"/>
      <c r="C18" s="208"/>
      <c r="D18" s="208"/>
      <c r="E18" s="208"/>
      <c r="F18" s="208"/>
      <c r="G18" s="208"/>
      <c r="H18" s="208"/>
      <c r="I18" s="208"/>
      <c r="J18" s="231">
        <f t="shared" si="0"/>
        <v>0</v>
      </c>
    </row>
    <row r="19" spans="1:10" ht="15" hidden="1">
      <c r="A19" s="108" t="str">
        <f>IF(B19="","Choose from drop-down --&gt;",IF(COUNTIF('Lookup Net Position'!$B$2:$B$514,B19)=0,"acfr:CurrentAssetsCustom",_xlfn.XLOOKUP(B19,'Lookup Net Position'!$B$2:$B$514,'Lookup Net Position'!$C$2:$C$514)))</f>
        <v>Choose from drop-down --&gt;</v>
      </c>
      <c r="B19" s="15"/>
      <c r="C19" s="208"/>
      <c r="D19" s="208"/>
      <c r="E19" s="208"/>
      <c r="F19" s="208"/>
      <c r="G19" s="208"/>
      <c r="H19" s="208"/>
      <c r="I19" s="208"/>
      <c r="J19" s="231">
        <f t="shared" si="0"/>
        <v>0</v>
      </c>
    </row>
    <row r="20" spans="1:10" ht="15" hidden="1">
      <c r="A20" s="108" t="str">
        <f>IF(B20="","Choose from drop-down --&gt;",IF(COUNTIF('Lookup Net Position'!$B$2:$B$514,B20)=0,"acfr:CurrentAssetsCustom",_xlfn.XLOOKUP(B20,'Lookup Net Position'!$B$2:$B$514,'Lookup Net Position'!$C$2:$C$514)))</f>
        <v>Choose from drop-down --&gt;</v>
      </c>
      <c r="B20" s="15"/>
      <c r="C20" s="208"/>
      <c r="D20" s="208"/>
      <c r="E20" s="208"/>
      <c r="F20" s="208"/>
      <c r="G20" s="208"/>
      <c r="H20" s="208"/>
      <c r="I20" s="208"/>
      <c r="J20" s="231">
        <f t="shared" si="0"/>
        <v>0</v>
      </c>
    </row>
    <row r="21" spans="1:10" ht="15" hidden="1">
      <c r="A21" s="108" t="str">
        <f>IF(B21="","Choose from drop-down --&gt;",IF(COUNTIF('Lookup Net Position'!$B$2:$B$514,B21)=0,"acfr:CurrentAssetsCustom",_xlfn.XLOOKUP(B21,'Lookup Net Position'!$B$2:$B$514,'Lookup Net Position'!$C$2:$C$514)))</f>
        <v>Choose from drop-down --&gt;</v>
      </c>
      <c r="B21" s="15"/>
      <c r="C21" s="208"/>
      <c r="D21" s="208"/>
      <c r="E21" s="208"/>
      <c r="F21" s="208"/>
      <c r="G21" s="208"/>
      <c r="H21" s="208"/>
      <c r="I21" s="208"/>
      <c r="J21" s="231">
        <f t="shared" si="0"/>
        <v>0</v>
      </c>
    </row>
    <row r="22" spans="1:10" ht="16" hidden="1">
      <c r="A22" s="108" t="str">
        <f>IF(B22="","Choose from drop-down --&gt;",IF(COUNTIF('Lookup Net Position'!$B$2:$B$514,B22)=0,"acfr:CurrentAssetsCustom",_xlfn.XLOOKUP(B22,'Lookup Net Position'!$B$2:$B$514,'Lookup Net Position'!$C$2:$C$514)))</f>
        <v>Choose from drop-down --&gt;</v>
      </c>
      <c r="B22" s="15"/>
      <c r="C22" s="208"/>
      <c r="D22" s="208"/>
      <c r="E22" s="208"/>
      <c r="F22" s="208"/>
      <c r="G22" s="208"/>
      <c r="H22" s="208"/>
      <c r="I22" s="208"/>
      <c r="J22" s="231">
        <f t="shared" si="0"/>
        <v>0</v>
      </c>
    </row>
    <row r="23" spans="1:10" ht="15">
      <c r="A23" s="108" t="str">
        <f>IF(B23="","Choose from drop-down --&gt;",IF(COUNTIF('Lookup Net Position'!$B$2:$B$514,B23)=0,"acfr:CurrentAssetsCustom",_xlfn.XLOOKUP(B23,'Lookup Net Position'!$B$2:$B$514,'Lookup Net Position'!$C$2:$C$514)))</f>
        <v>Choose from drop-down --&gt;</v>
      </c>
      <c r="B23" s="15"/>
      <c r="C23" s="208"/>
      <c r="D23" s="208"/>
      <c r="E23" s="208"/>
      <c r="F23" s="208"/>
      <c r="G23" s="208"/>
      <c r="H23" s="208"/>
      <c r="I23" s="208"/>
      <c r="J23" s="231">
        <f t="shared" si="0"/>
        <v>0</v>
      </c>
    </row>
    <row r="24" spans="1:10" ht="15">
      <c r="A24" s="108" t="s">
        <v>9</v>
      </c>
      <c r="B24" s="108" t="s">
        <v>10</v>
      </c>
      <c r="C24" s="231">
        <f>SUM(C10:C23)</f>
        <v>0</v>
      </c>
      <c r="D24" s="231" t="str">
        <f t="shared" ref="D24:I24" si="1">IF(D$7="Type fund name","",SUM(D10:D23))</f>
        <v/>
      </c>
      <c r="E24" s="231" t="str">
        <f t="shared" si="1"/>
        <v/>
      </c>
      <c r="F24" s="231" t="str">
        <f t="shared" si="1"/>
        <v/>
      </c>
      <c r="G24" s="231" t="str">
        <f t="shared" si="1"/>
        <v/>
      </c>
      <c r="H24" s="231" t="str">
        <f t="shared" si="1"/>
        <v/>
      </c>
      <c r="I24" s="231" t="str">
        <f t="shared" si="1"/>
        <v/>
      </c>
      <c r="J24" s="231">
        <f>IF(J7="","",SUM(J10:J23))</f>
        <v>0</v>
      </c>
    </row>
    <row r="25" spans="1:10" ht="15">
      <c r="A25" s="104"/>
      <c r="B25" s="107" t="s">
        <v>11</v>
      </c>
      <c r="C25" s="107"/>
      <c r="D25" s="107"/>
      <c r="E25" s="107"/>
      <c r="F25" s="107"/>
      <c r="G25" s="107"/>
      <c r="H25" s="107"/>
      <c r="I25" s="107"/>
      <c r="J25" s="107"/>
    </row>
    <row r="26" spans="1:10" ht="15">
      <c r="A26" s="108" t="str">
        <f>IF(B26="","Choose from drop-down --&gt;",IF(COUNTIF('Lookup Net Position'!$B$2:$B$514,B26)=0,"acfr:NoncurrentAssetsCustom",_xlfn.XLOOKUP(B26,'Lookup Net Position'!$B$2:$B$514,'Lookup Net Position'!$C$2:$C$514)))</f>
        <v>Choose from drop-down --&gt;</v>
      </c>
      <c r="B26" s="109"/>
      <c r="C26" s="208"/>
      <c r="D26" s="208"/>
      <c r="E26" s="208"/>
      <c r="F26" s="208"/>
      <c r="G26" s="208"/>
      <c r="H26" s="208"/>
      <c r="I26" s="208"/>
      <c r="J26" s="231">
        <f t="shared" ref="J26:J31" si="2">IF(J$7="","",SUM(D26:I26))</f>
        <v>0</v>
      </c>
    </row>
    <row r="27" spans="1:10" ht="15">
      <c r="A27" s="108" t="str">
        <f>IF(B27="","Choose from drop-down --&gt;",IF(COUNTIF('Lookup Net Position'!$B$2:$B$514,B27)=0,"acfr:NoncurrentAssetsCustom",_xlfn.XLOOKUP(B27,'Lookup Net Position'!$B$2:$B$514,'Lookup Net Position'!$C$2:$C$514)))</f>
        <v>Choose from drop-down --&gt;</v>
      </c>
      <c r="B27" s="109"/>
      <c r="C27" s="208"/>
      <c r="D27" s="208"/>
      <c r="E27" s="208"/>
      <c r="F27" s="208"/>
      <c r="G27" s="208"/>
      <c r="H27" s="208"/>
      <c r="I27" s="208"/>
      <c r="J27" s="231">
        <f t="shared" si="2"/>
        <v>0</v>
      </c>
    </row>
    <row r="28" spans="1:10" ht="15">
      <c r="A28" s="108" t="str">
        <f>IF(B28="","Choose from drop-down --&gt;",IF(COUNTIF('Lookup Net Position'!$B$2:$B$514,B28)=0,"acfr:NoncurrentAssetsCustom",_xlfn.XLOOKUP(B28,'Lookup Net Position'!$B$2:$B$514,'Lookup Net Position'!$C$2:$C$514)))</f>
        <v>Choose from drop-down --&gt;</v>
      </c>
      <c r="B28" s="110"/>
      <c r="C28" s="208"/>
      <c r="D28" s="208"/>
      <c r="E28" s="208"/>
      <c r="F28" s="208"/>
      <c r="G28" s="208"/>
      <c r="H28" s="208"/>
      <c r="I28" s="208"/>
      <c r="J28" s="231">
        <f t="shared" si="2"/>
        <v>0</v>
      </c>
    </row>
    <row r="29" spans="1:10" ht="15">
      <c r="A29" s="108" t="str">
        <f>IF(B29="","Choose from drop-down --&gt;",IF(COUNTIF('Lookup Net Position'!$B$2:$B$514,B29)=0,"acfr:NoncurrentAssetsCustom",_xlfn.XLOOKUP(B29,'Lookup Net Position'!$B$2:$B$514,'Lookup Net Position'!$C$2:$C$514)))</f>
        <v>Choose from drop-down --&gt;</v>
      </c>
      <c r="B29" s="110"/>
      <c r="C29" s="208"/>
      <c r="D29" s="208"/>
      <c r="E29" s="208"/>
      <c r="F29" s="208"/>
      <c r="G29" s="208"/>
      <c r="H29" s="208"/>
      <c r="I29" s="208"/>
      <c r="J29" s="231">
        <f t="shared" si="2"/>
        <v>0</v>
      </c>
    </row>
    <row r="30" spans="1:10" ht="15">
      <c r="A30" s="108" t="str">
        <f>IF(B30="","Choose from drop-down --&gt;",IF(COUNTIF('Lookup Net Position'!$B$2:$B$514,B30)=0,"acfr:NoncurrentAssetsCustom",_xlfn.XLOOKUP(B30,'Lookup Net Position'!$B$2:$B$514,'Lookup Net Position'!$C$2:$C$514)))</f>
        <v>Choose from drop-down --&gt;</v>
      </c>
      <c r="B30" s="110"/>
      <c r="C30" s="208"/>
      <c r="D30" s="208"/>
      <c r="E30" s="208"/>
      <c r="F30" s="208"/>
      <c r="G30" s="208"/>
      <c r="H30" s="208"/>
      <c r="I30" s="208"/>
      <c r="J30" s="231">
        <f t="shared" si="2"/>
        <v>0</v>
      </c>
    </row>
    <row r="31" spans="1:10" ht="15" hidden="1">
      <c r="A31" s="108" t="str">
        <f>IF(B31="","Choose from drop-down --&gt;",IF(COUNTIF('Lookup Net Position'!$B$2:$B$514,B31)=0,"acfr:NoncurrentAssetsCustom",_xlfn.XLOOKUP(B31,'Lookup Net Position'!$B$2:$B$514,'Lookup Net Position'!$C$2:$C$514)))</f>
        <v>Choose from drop-down --&gt;</v>
      </c>
      <c r="B31" s="109"/>
      <c r="C31" s="208"/>
      <c r="D31" s="208"/>
      <c r="E31" s="208"/>
      <c r="F31" s="208"/>
      <c r="G31" s="208"/>
      <c r="H31" s="208"/>
      <c r="I31" s="208"/>
      <c r="J31" s="231">
        <f t="shared" si="2"/>
        <v>0</v>
      </c>
    </row>
    <row r="32" spans="1:10" ht="15" hidden="1">
      <c r="A32" s="108" t="str">
        <f>IF(B32="","Choose from drop-down --&gt;",IF(COUNTIF('Lookup Net Position'!$B$2:$B$514,B32)=0,"acfr:NoncurrentAssetsCustom",_xlfn.XLOOKUP(B32,'Lookup Net Position'!$B$2:$B$514,'Lookup Net Position'!$C$2:$C$514)))</f>
        <v>Choose from drop-down --&gt;</v>
      </c>
      <c r="B32" s="109"/>
      <c r="C32" s="208"/>
      <c r="D32" s="208"/>
      <c r="E32" s="208"/>
      <c r="F32" s="208"/>
      <c r="G32" s="208"/>
      <c r="H32" s="208"/>
      <c r="I32" s="208"/>
      <c r="J32" s="231">
        <f t="shared" ref="J32:J37" si="3">IF(J$7="","",SUM(D32:I32))</f>
        <v>0</v>
      </c>
    </row>
    <row r="33" spans="1:10" ht="15" hidden="1">
      <c r="A33" s="108" t="str">
        <f>IF(B33="","Choose from drop-down --&gt;",IF(COUNTIF('Lookup Net Position'!$B$2:$B$514,B33)=0,"acfr:NoncurrentAssetsCustom",_xlfn.XLOOKUP(B33,'Lookup Net Position'!$B$2:$B$514,'Lookup Net Position'!$C$2:$C$514)))</f>
        <v>Choose from drop-down --&gt;</v>
      </c>
      <c r="B33" s="109"/>
      <c r="C33" s="208"/>
      <c r="D33" s="208"/>
      <c r="E33" s="208"/>
      <c r="F33" s="208"/>
      <c r="G33" s="208"/>
      <c r="H33" s="208"/>
      <c r="I33" s="208"/>
      <c r="J33" s="231">
        <f t="shared" si="3"/>
        <v>0</v>
      </c>
    </row>
    <row r="34" spans="1:10" ht="15" hidden="1">
      <c r="A34" s="108" t="str">
        <f>IF(B34="","Choose from drop-down --&gt;",IF(COUNTIF('Lookup Net Position'!$B$2:$B$514,B34)=0,"acfr:NoncurrentAssetsCustom",_xlfn.XLOOKUP(B34,'Lookup Net Position'!$B$2:$B$514,'Lookup Net Position'!$C$2:$C$514)))</f>
        <v>Choose from drop-down --&gt;</v>
      </c>
      <c r="B34" s="109"/>
      <c r="C34" s="208"/>
      <c r="D34" s="208"/>
      <c r="E34" s="208"/>
      <c r="F34" s="208"/>
      <c r="G34" s="208"/>
      <c r="H34" s="208"/>
      <c r="I34" s="208"/>
      <c r="J34" s="231">
        <f t="shared" si="3"/>
        <v>0</v>
      </c>
    </row>
    <row r="35" spans="1:10" ht="15" hidden="1">
      <c r="A35" s="108" t="str">
        <f>IF(B35="","Choose from drop-down --&gt;",IF(COUNTIF('Lookup Net Position'!$B$2:$B$514,B35)=0,"acfr:NoncurrentAssetsCustom",_xlfn.XLOOKUP(B35,'Lookup Net Position'!$B$2:$B$514,'Lookup Net Position'!$C$2:$C$514)))</f>
        <v>Choose from drop-down --&gt;</v>
      </c>
      <c r="B35" s="109"/>
      <c r="C35" s="208"/>
      <c r="D35" s="208"/>
      <c r="E35" s="208"/>
      <c r="F35" s="208"/>
      <c r="G35" s="208"/>
      <c r="H35" s="208"/>
      <c r="I35" s="208"/>
      <c r="J35" s="231">
        <f t="shared" si="3"/>
        <v>0</v>
      </c>
    </row>
    <row r="36" spans="1:10" ht="36" hidden="1">
      <c r="A36" s="108" t="str">
        <f>IF(B36="","Choose from drop-down --&gt;",IF(COUNTIF('Lookup Net Position'!$B$2:$B$514,B36)=0,"acfr:NoncurrentAssetsCustom",_xlfn.XLOOKUP(B36,'Lookup Net Position'!$B$2:$B$514,'Lookup Net Position'!$C$2:$C$514)))</f>
        <v>Choose from drop-down --&gt;</v>
      </c>
      <c r="B36" s="109"/>
      <c r="C36" s="208"/>
      <c r="D36" s="208"/>
      <c r="E36" s="208"/>
      <c r="F36" s="208"/>
      <c r="G36" s="208"/>
      <c r="H36" s="208"/>
      <c r="I36" s="208"/>
      <c r="J36" s="231">
        <f t="shared" si="3"/>
        <v>0</v>
      </c>
    </row>
    <row r="37" spans="1:10" ht="15">
      <c r="A37" s="108" t="str">
        <f>IF(B37="","Choose from drop-down --&gt;",IF(COUNTIF('Lookup Net Position'!$B$2:$B$514,B37)=0,"acfr:NoncurrentAssetsCustom",_xlfn.XLOOKUP(B37,'Lookup Net Position'!$B$2:$B$514,'Lookup Net Position'!$C$2:$C$514)))</f>
        <v>Choose from drop-down --&gt;</v>
      </c>
      <c r="B37" s="109"/>
      <c r="C37" s="208"/>
      <c r="D37" s="208"/>
      <c r="E37" s="208"/>
      <c r="F37" s="208"/>
      <c r="G37" s="208"/>
      <c r="H37" s="208"/>
      <c r="I37" s="208"/>
      <c r="J37" s="231">
        <f t="shared" si="3"/>
        <v>0</v>
      </c>
    </row>
    <row r="38" spans="1:10" s="97" customFormat="1" ht="15">
      <c r="A38" s="108" t="s">
        <v>16</v>
      </c>
      <c r="B38" s="108" t="s">
        <v>17</v>
      </c>
      <c r="C38" s="231">
        <f>SUM(C26:C32)</f>
        <v>0</v>
      </c>
      <c r="D38" s="231" t="str">
        <f t="shared" ref="D38:I38" si="4">IF(D$7="Type fund name","",SUM(D26:D32))</f>
        <v/>
      </c>
      <c r="E38" s="231" t="str">
        <f t="shared" si="4"/>
        <v/>
      </c>
      <c r="F38" s="231" t="str">
        <f t="shared" si="4"/>
        <v/>
      </c>
      <c r="G38" s="231" t="str">
        <f t="shared" si="4"/>
        <v/>
      </c>
      <c r="H38" s="231" t="str">
        <f t="shared" si="4"/>
        <v/>
      </c>
      <c r="I38" s="231" t="str">
        <f t="shared" si="4"/>
        <v/>
      </c>
      <c r="J38" s="231">
        <f>IF(J7="","",SUM(J26:J37))</f>
        <v>0</v>
      </c>
    </row>
    <row r="39" spans="1:10" ht="15">
      <c r="A39" s="108" t="s">
        <v>18</v>
      </c>
      <c r="B39" s="111" t="s">
        <v>19</v>
      </c>
      <c r="C39" s="219">
        <f>C24+C38</f>
        <v>0</v>
      </c>
      <c r="D39" s="232" t="str">
        <f>IF(D$7="Type fund name","",D24+D38)</f>
        <v/>
      </c>
      <c r="E39" s="232" t="str">
        <f>IF(E$7="Type fund name","",E24+E38)</f>
        <v/>
      </c>
      <c r="F39" s="232" t="str">
        <f>IF(F$7="Type fund name","",F24+F38)</f>
        <v/>
      </c>
      <c r="G39" s="232" t="str">
        <f>IF(G$7="Type fund name","",G24+G38)</f>
        <v/>
      </c>
      <c r="H39" s="232" t="str">
        <f>IF(H$7="Type fund name","",H24+H38)</f>
        <v/>
      </c>
      <c r="I39" s="232" t="str">
        <f>IF(I$7="Type fund name","",I24+I38)</f>
        <v/>
      </c>
      <c r="J39" s="219">
        <f>IF(J7="","",J24+J38)</f>
        <v>0</v>
      </c>
    </row>
    <row r="40" spans="1:10" ht="15">
      <c r="A40" s="104"/>
      <c r="B40" s="104"/>
      <c r="C40" s="112"/>
      <c r="D40" s="112"/>
      <c r="E40" s="112"/>
      <c r="F40" s="112"/>
      <c r="G40" s="112"/>
      <c r="H40" s="112"/>
      <c r="I40" s="112"/>
      <c r="J40" s="112"/>
    </row>
    <row r="41" spans="1:10" ht="15">
      <c r="A41" s="104"/>
      <c r="B41" s="11" t="s">
        <v>20</v>
      </c>
      <c r="C41" s="105"/>
      <c r="D41" s="105"/>
      <c r="E41" s="105"/>
      <c r="F41" s="105"/>
      <c r="G41" s="105"/>
      <c r="H41" s="105"/>
      <c r="I41" s="105"/>
      <c r="J41" s="105"/>
    </row>
    <row r="42" spans="1:10" ht="15">
      <c r="A42" s="108" t="str">
        <f>IF(B42="","Choose from drop-down --&gt;",IF(COUNTIF('Lookup Net Position'!$B$2:$B$514,B42)=0,"acfr:DeferredOutflowsOfResourcesCustom",_xlfn.XLOOKUP(B42,'Lookup Net Position'!$B$2:$B$514,'Lookup Net Position'!$C$2:$C$514)))</f>
        <v>Choose from drop-down --&gt;</v>
      </c>
      <c r="B42" s="109"/>
      <c r="C42" s="208"/>
      <c r="D42" s="208"/>
      <c r="E42" s="208"/>
      <c r="F42" s="208"/>
      <c r="G42" s="208"/>
      <c r="H42" s="208"/>
      <c r="I42" s="208"/>
      <c r="J42" s="231">
        <f t="shared" ref="J42:J53" si="5">IF(J$7="","",SUM(D42:I42))</f>
        <v>0</v>
      </c>
    </row>
    <row r="43" spans="1:10" ht="15">
      <c r="A43" s="108" t="str">
        <f>IF(B43="","Choose from drop-down --&gt;",IF(COUNTIF('Lookup Net Position'!$B$2:$B$514,B43)=0,"acfr:DeferredOutflowsOfResourcesCustom",_xlfn.XLOOKUP(B43,'Lookup Net Position'!$B$2:$B$514,'Lookup Net Position'!$C$2:$C$514)))</f>
        <v>Choose from drop-down --&gt;</v>
      </c>
      <c r="B43" s="109"/>
      <c r="C43" s="209"/>
      <c r="D43" s="209"/>
      <c r="E43" s="209"/>
      <c r="F43" s="209"/>
      <c r="G43" s="209"/>
      <c r="H43" s="209"/>
      <c r="I43" s="209"/>
      <c r="J43" s="231">
        <f t="shared" si="5"/>
        <v>0</v>
      </c>
    </row>
    <row r="44" spans="1:10" ht="15">
      <c r="A44" s="108" t="str">
        <f>IF(B44="","Choose from drop-down --&gt;",IF(COUNTIF('Lookup Net Position'!$B$2:$B$514,B44)=0,"acfr:DeferredOutflowsOfResourcesCustom",_xlfn.XLOOKUP(B44,'Lookup Net Position'!$B$2:$B$514,'Lookup Net Position'!$C$2:$C$514)))</f>
        <v>Choose from drop-down --&gt;</v>
      </c>
      <c r="B44" s="109"/>
      <c r="C44" s="208"/>
      <c r="D44" s="208"/>
      <c r="E44" s="208"/>
      <c r="F44" s="208"/>
      <c r="G44" s="208"/>
      <c r="H44" s="208"/>
      <c r="I44" s="208"/>
      <c r="J44" s="231">
        <f t="shared" si="5"/>
        <v>0</v>
      </c>
    </row>
    <row r="45" spans="1:10" ht="15">
      <c r="A45" s="108" t="str">
        <f>IF(B45="","Choose from drop-down --&gt;",IF(COUNTIF('Lookup Net Position'!$B$2:$B$514,B45)=0,"acfr:DeferredOutflowsOfResourcesCustom",_xlfn.XLOOKUP(B45,'Lookup Net Position'!$B$2:$B$514,'Lookup Net Position'!$C$2:$C$514)))</f>
        <v>Choose from drop-down --&gt;</v>
      </c>
      <c r="B45" s="109"/>
      <c r="C45" s="208"/>
      <c r="D45" s="208"/>
      <c r="E45" s="208"/>
      <c r="F45" s="208"/>
      <c r="G45" s="208"/>
      <c r="H45" s="208"/>
      <c r="I45" s="208"/>
      <c r="J45" s="231">
        <f t="shared" si="5"/>
        <v>0</v>
      </c>
    </row>
    <row r="46" spans="1:10" ht="16" customHeight="1">
      <c r="A46" s="108" t="str">
        <f>IF(B46="","Choose from drop-down --&gt;",IF(COUNTIF('Lookup Net Position'!$B$2:$B$514,B46)=0,"acfr:DeferredOutflowsOfResourcesCustom",_xlfn.XLOOKUP(B46,'Lookup Net Position'!$B$2:$B$514,'Lookup Net Position'!$C$2:$C$514)))</f>
        <v>Choose from drop-down --&gt;</v>
      </c>
      <c r="B46" s="109"/>
      <c r="C46" s="208"/>
      <c r="D46" s="208"/>
      <c r="E46" s="208"/>
      <c r="F46" s="208"/>
      <c r="G46" s="208"/>
      <c r="H46" s="208"/>
      <c r="I46" s="208"/>
      <c r="J46" s="231">
        <f t="shared" si="5"/>
        <v>0</v>
      </c>
    </row>
    <row r="47" spans="1:10" ht="16" customHeight="1">
      <c r="A47" s="108" t="str">
        <f>IF(B47="","Choose from drop-down --&gt;",IF(COUNTIF('Lookup Net Position'!$B$2:$B$514,B47)=0,"acfr:DeferredOutflowsOfResourcesCustom",_xlfn.XLOOKUP(B47,'Lookup Net Position'!$B$2:$B$514,'Lookup Net Position'!$C$2:$C$514)))</f>
        <v>Choose from drop-down --&gt;</v>
      </c>
      <c r="B47" s="109"/>
      <c r="C47" s="208"/>
      <c r="D47" s="208"/>
      <c r="E47" s="208"/>
      <c r="F47" s="208"/>
      <c r="G47" s="208"/>
      <c r="H47" s="208"/>
      <c r="I47" s="208"/>
      <c r="J47" s="231">
        <f t="shared" si="5"/>
        <v>0</v>
      </c>
    </row>
    <row r="48" spans="1:10" ht="16" hidden="1" customHeight="1">
      <c r="A48" s="108" t="str">
        <f>IF(B48="","Choose from drop-down --&gt;",IF(COUNTIF('Lookup Net Position'!$B$2:$B$514,B48)=0,"acfr:CurrentLiabilitiesCustom",_xlfn.XLOOKUP(B48,'Lookup Net Position'!$B$2:$B$514,'Lookup Net Position'!$C$2:$C$514)))</f>
        <v>Choose from drop-down --&gt;</v>
      </c>
      <c r="B48" s="109"/>
      <c r="C48" s="208"/>
      <c r="D48" s="208"/>
      <c r="E48" s="208"/>
      <c r="F48" s="208"/>
      <c r="G48" s="208"/>
      <c r="H48" s="208"/>
      <c r="I48" s="208"/>
      <c r="J48" s="231">
        <f t="shared" si="5"/>
        <v>0</v>
      </c>
    </row>
    <row r="49" spans="1:10" ht="16" hidden="1" customHeight="1">
      <c r="A49" s="108" t="str">
        <f>IF(B49="","Choose from drop-down --&gt;",IF(COUNTIF('Lookup Net Position'!$B$2:$B$514,B49)=0,"acfr:CurrentLiabilitiesCustom",_xlfn.XLOOKUP(B49,'Lookup Net Position'!$B$2:$B$514,'Lookup Net Position'!$C$2:$C$514)))</f>
        <v>Choose from drop-down --&gt;</v>
      </c>
      <c r="B49" s="109"/>
      <c r="C49" s="208"/>
      <c r="D49" s="208"/>
      <c r="E49" s="208"/>
      <c r="F49" s="208"/>
      <c r="G49" s="208"/>
      <c r="H49" s="208"/>
      <c r="I49" s="208"/>
      <c r="J49" s="231">
        <f t="shared" si="5"/>
        <v>0</v>
      </c>
    </row>
    <row r="50" spans="1:10" ht="16" hidden="1" customHeight="1">
      <c r="A50" s="108" t="str">
        <f>IF(B50="","Choose from drop-down --&gt;",IF(COUNTIF('Lookup Net Position'!$B$2:$B$514,B50)=0,"acfr:CurrentLiabilitiesCustom",_xlfn.XLOOKUP(B50,'Lookup Net Position'!$B$2:$B$514,'Lookup Net Position'!$C$2:$C$514)))</f>
        <v>Choose from drop-down --&gt;</v>
      </c>
      <c r="B50" s="109"/>
      <c r="C50" s="208"/>
      <c r="D50" s="208"/>
      <c r="E50" s="208"/>
      <c r="F50" s="208"/>
      <c r="G50" s="208"/>
      <c r="H50" s="208"/>
      <c r="I50" s="208"/>
      <c r="J50" s="231">
        <f t="shared" si="5"/>
        <v>0</v>
      </c>
    </row>
    <row r="51" spans="1:10" ht="15" hidden="1">
      <c r="A51" s="108" t="str">
        <f>IF(B51="","Choose from drop-down --&gt;",IF(COUNTIF('Lookup Net Position'!$B$2:$B$514,B51)=0,"acfr:CurrentLiabilitiesCustom",_xlfn.XLOOKUP(B51,'Lookup Net Position'!$B$2:$B$514,'Lookup Net Position'!$C$2:$C$514)))</f>
        <v>Choose from drop-down --&gt;</v>
      </c>
      <c r="B51" s="109"/>
      <c r="C51" s="208"/>
      <c r="D51" s="208"/>
      <c r="E51" s="208"/>
      <c r="F51" s="208"/>
      <c r="G51" s="208"/>
      <c r="H51" s="208"/>
      <c r="I51" s="208"/>
      <c r="J51" s="231">
        <f t="shared" si="5"/>
        <v>0</v>
      </c>
    </row>
    <row r="52" spans="1:10" ht="15" hidden="1">
      <c r="A52" s="108" t="str">
        <f>IF(B52="","Choose from drop-down --&gt;",IF(COUNTIF('Lookup Net Position'!$B$2:$B$514,B52)=0,"acfr:CurrentLiabilitiesCustom",_xlfn.XLOOKUP(B52,'Lookup Net Position'!$B$2:$B$514,'Lookup Net Position'!$C$2:$C$514)))</f>
        <v>Choose from drop-down --&gt;</v>
      </c>
      <c r="B52" s="109"/>
      <c r="C52" s="208"/>
      <c r="D52" s="208"/>
      <c r="E52" s="208"/>
      <c r="F52" s="208"/>
      <c r="G52" s="208"/>
      <c r="H52" s="208"/>
      <c r="I52" s="208"/>
      <c r="J52" s="231">
        <f t="shared" si="5"/>
        <v>0</v>
      </c>
    </row>
    <row r="53" spans="1:10" ht="15">
      <c r="A53" s="6" t="s">
        <v>23</v>
      </c>
      <c r="B53" s="8" t="s">
        <v>24</v>
      </c>
      <c r="C53" s="231">
        <f>IF(C$7="","",SUM(C42:C52))</f>
        <v>0</v>
      </c>
      <c r="D53" s="231" t="str">
        <f t="shared" ref="D53:I53" si="6">IF(D$7="Type fund name","",SUM(D42:D52))</f>
        <v/>
      </c>
      <c r="E53" s="231" t="str">
        <f t="shared" si="6"/>
        <v/>
      </c>
      <c r="F53" s="231" t="str">
        <f t="shared" si="6"/>
        <v/>
      </c>
      <c r="G53" s="231" t="str">
        <f t="shared" si="6"/>
        <v/>
      </c>
      <c r="H53" s="231" t="str">
        <f t="shared" si="6"/>
        <v/>
      </c>
      <c r="I53" s="231" t="str">
        <f t="shared" si="6"/>
        <v/>
      </c>
      <c r="J53" s="231">
        <f t="shared" si="5"/>
        <v>0</v>
      </c>
    </row>
    <row r="54" spans="1:10" ht="15">
      <c r="A54" s="104"/>
      <c r="B54" s="104"/>
      <c r="C54" s="112"/>
      <c r="D54" s="112"/>
      <c r="E54" s="112"/>
      <c r="F54" s="112"/>
      <c r="G54" s="112"/>
      <c r="H54" s="112"/>
      <c r="I54" s="112"/>
      <c r="J54" s="112"/>
    </row>
    <row r="55" spans="1:10" ht="15">
      <c r="A55" s="104"/>
      <c r="B55" s="105" t="s">
        <v>25</v>
      </c>
      <c r="C55" s="105"/>
      <c r="D55" s="105"/>
      <c r="E55" s="105"/>
      <c r="F55" s="105"/>
      <c r="G55" s="105"/>
      <c r="H55" s="105"/>
      <c r="I55" s="105"/>
      <c r="J55" s="105"/>
    </row>
    <row r="56" spans="1:10" ht="15">
      <c r="A56" s="104"/>
      <c r="B56" s="107" t="s">
        <v>1064</v>
      </c>
      <c r="C56" s="96"/>
      <c r="D56" s="96"/>
      <c r="E56" s="96"/>
      <c r="F56" s="96"/>
      <c r="G56" s="96"/>
      <c r="H56" s="96"/>
      <c r="I56" s="96"/>
      <c r="J56" s="113"/>
    </row>
    <row r="57" spans="1:10" ht="15">
      <c r="A57" s="108" t="str">
        <f>IF(B57="","Choose from drop-down --&gt;",IF(COUNTIF('Lookup Net Position'!$B$2:$B$514,B57)=0,"acfr:CurrentLiabilitiesCustom",_xlfn.XLOOKUP(B57,'Lookup Net Position'!$B$2:$B$514,'Lookup Net Position'!$C$2:$C$514)))</f>
        <v>Choose from drop-down --&gt;</v>
      </c>
      <c r="B57" s="109"/>
      <c r="C57" s="208"/>
      <c r="D57" s="208"/>
      <c r="E57" s="208"/>
      <c r="F57" s="208"/>
      <c r="G57" s="208"/>
      <c r="H57" s="208"/>
      <c r="I57" s="208"/>
      <c r="J57" s="231">
        <f t="shared" ref="J57:J68" si="7">IF(J$7="","",SUM(D57:I57))</f>
        <v>0</v>
      </c>
    </row>
    <row r="58" spans="1:10" ht="15">
      <c r="A58" s="108" t="str">
        <f>IF(B58="","Choose from drop-down --&gt;",IF(COUNTIF('Lookup Net Position'!$B$2:$B$514,B58)=0,"acfr:CurrentLiabilitiesCustom",_xlfn.XLOOKUP(B58,'Lookup Net Position'!$B$2:$B$514,'Lookup Net Position'!$C$2:$C$514)))</f>
        <v>Choose from drop-down --&gt;</v>
      </c>
      <c r="B58" s="109"/>
      <c r="C58" s="209"/>
      <c r="D58" s="209"/>
      <c r="E58" s="209"/>
      <c r="F58" s="209"/>
      <c r="G58" s="209"/>
      <c r="H58" s="209"/>
      <c r="I58" s="209"/>
      <c r="J58" s="231">
        <f t="shared" si="7"/>
        <v>0</v>
      </c>
    </row>
    <row r="59" spans="1:10" ht="15" hidden="1">
      <c r="A59" s="108" t="str">
        <f>IF(B59="","Choose from drop-down --&gt;",IF(COUNTIF('Lookup Net Position'!$B$2:$B$514,B59)=0,"acfr:CurrentLiabilitiesCustom",_xlfn.XLOOKUP(B59,'Lookup Net Position'!$B$2:$B$514,'Lookup Net Position'!$C$2:$C$514)))</f>
        <v>Choose from drop-down --&gt;</v>
      </c>
      <c r="B59" s="109"/>
      <c r="C59" s="208"/>
      <c r="D59" s="208"/>
      <c r="E59" s="208"/>
      <c r="F59" s="208"/>
      <c r="G59" s="208"/>
      <c r="H59" s="208"/>
      <c r="I59" s="208"/>
      <c r="J59" s="231">
        <f t="shared" si="7"/>
        <v>0</v>
      </c>
    </row>
    <row r="60" spans="1:10" ht="15" hidden="1">
      <c r="A60" s="108" t="str">
        <f>IF(B60="","Choose from drop-down --&gt;",IF(COUNTIF('Lookup Net Position'!$B$2:$B$514,B60)=0,"acfr:CurrentLiabilitiesCustom",_xlfn.XLOOKUP(B60,'Lookup Net Position'!$B$2:$B$514,'Lookup Net Position'!$C$2:$C$514)))</f>
        <v>Choose from drop-down --&gt;</v>
      </c>
      <c r="B60" s="109"/>
      <c r="C60" s="208"/>
      <c r="D60" s="208"/>
      <c r="E60" s="208"/>
      <c r="F60" s="208"/>
      <c r="G60" s="208"/>
      <c r="H60" s="208"/>
      <c r="I60" s="208"/>
      <c r="J60" s="231">
        <f t="shared" si="7"/>
        <v>0</v>
      </c>
    </row>
    <row r="61" spans="1:10" ht="15" hidden="1">
      <c r="A61" s="108" t="str">
        <f>IF(B61="","Choose from drop-down --&gt;",IF(COUNTIF('Lookup Net Position'!$B$2:$B$514,B61)=0,"acfr:CurrentLiabilitiesCustom",_xlfn.XLOOKUP(B61,'Lookup Net Position'!$B$2:$B$514,'Lookup Net Position'!$C$2:$C$514)))</f>
        <v>Choose from drop-down --&gt;</v>
      </c>
      <c r="B61" s="109"/>
      <c r="C61" s="208"/>
      <c r="D61" s="208"/>
      <c r="E61" s="208"/>
      <c r="F61" s="208"/>
      <c r="G61" s="208"/>
      <c r="H61" s="208"/>
      <c r="I61" s="208"/>
      <c r="J61" s="231">
        <f t="shared" si="7"/>
        <v>0</v>
      </c>
    </row>
    <row r="62" spans="1:10" ht="15" hidden="1">
      <c r="A62" s="108" t="str">
        <f>IF(B62="","Choose from drop-down --&gt;",IF(COUNTIF('Lookup Net Position'!$B$2:$B$514,B62)=0,"acfr:CurrentLiabilitiesCustom",_xlfn.XLOOKUP(B62,'Lookup Net Position'!$B$2:$B$514,'Lookup Net Position'!$C$2:$C$514)))</f>
        <v>Choose from drop-down --&gt;</v>
      </c>
      <c r="B62" s="109"/>
      <c r="C62" s="208"/>
      <c r="D62" s="208"/>
      <c r="E62" s="208"/>
      <c r="F62" s="208"/>
      <c r="G62" s="208"/>
      <c r="H62" s="208"/>
      <c r="I62" s="208"/>
      <c r="J62" s="231">
        <f t="shared" ref="J62:J67" si="8">IF(J$7="","",SUM(D62:I62))</f>
        <v>0</v>
      </c>
    </row>
    <row r="63" spans="1:10" ht="15" hidden="1">
      <c r="A63" s="108" t="str">
        <f>IF(B63="","Choose from drop-down --&gt;",IF(COUNTIF('Lookup Net Position'!$B$2:$B$514,B63)=0,"acfr:CurrentLiabilitiesCustom",_xlfn.XLOOKUP(B63,'Lookup Net Position'!$B$2:$B$514,'Lookup Net Position'!$C$2:$C$514)))</f>
        <v>Choose from drop-down --&gt;</v>
      </c>
      <c r="B63" s="109"/>
      <c r="C63" s="208"/>
      <c r="D63" s="208"/>
      <c r="E63" s="208"/>
      <c r="F63" s="208"/>
      <c r="G63" s="208"/>
      <c r="H63" s="208"/>
      <c r="I63" s="208"/>
      <c r="J63" s="231">
        <f t="shared" si="8"/>
        <v>0</v>
      </c>
    </row>
    <row r="64" spans="1:10" ht="15">
      <c r="A64" s="108" t="str">
        <f>IF(B64="","Choose from drop-down --&gt;",IF(COUNTIF('Lookup Net Position'!$B$2:$B$514,B64)=0,"acfr:CurrentLiabilitiesCustom",_xlfn.XLOOKUP(B64,'Lookup Net Position'!$B$2:$B$514,'Lookup Net Position'!$C$2:$C$514)))</f>
        <v>Choose from drop-down --&gt;</v>
      </c>
      <c r="B64" s="109"/>
      <c r="C64" s="208"/>
      <c r="D64" s="208"/>
      <c r="E64" s="208"/>
      <c r="F64" s="208"/>
      <c r="G64" s="208"/>
      <c r="H64" s="208"/>
      <c r="I64" s="208"/>
      <c r="J64" s="231">
        <f t="shared" si="8"/>
        <v>0</v>
      </c>
    </row>
    <row r="65" spans="1:10" ht="15">
      <c r="A65" s="108" t="str">
        <f>IF(B65="","Choose from drop-down --&gt;",IF(COUNTIF('Lookup Net Position'!$B$2:$B$514,B65)=0,"acfr:CurrentLiabilitiesCustom",_xlfn.XLOOKUP(B65,'Lookup Net Position'!$B$2:$B$514,'Lookup Net Position'!$C$2:$C$514)))</f>
        <v>Choose from drop-down --&gt;</v>
      </c>
      <c r="B65" s="109"/>
      <c r="C65" s="208"/>
      <c r="D65" s="208"/>
      <c r="E65" s="208"/>
      <c r="F65" s="208"/>
      <c r="G65" s="208"/>
      <c r="H65" s="208"/>
      <c r="I65" s="208"/>
      <c r="J65" s="231">
        <f t="shared" si="8"/>
        <v>0</v>
      </c>
    </row>
    <row r="66" spans="1:10" ht="15">
      <c r="A66" s="108" t="str">
        <f>IF(B66="","Choose from drop-down --&gt;",IF(COUNTIF('Lookup Net Position'!$B$2:$B$514,B66)=0,"acfr:CurrentLiabilitiesCustom",_xlfn.XLOOKUP(B66,'Lookup Net Position'!$B$2:$B$514,'Lookup Net Position'!$C$2:$C$514)))</f>
        <v>Choose from drop-down --&gt;</v>
      </c>
      <c r="B66" s="109"/>
      <c r="C66" s="208"/>
      <c r="D66" s="208"/>
      <c r="E66" s="208"/>
      <c r="F66" s="208"/>
      <c r="G66" s="208"/>
      <c r="H66" s="208"/>
      <c r="I66" s="208"/>
      <c r="J66" s="231">
        <f t="shared" si="8"/>
        <v>0</v>
      </c>
    </row>
    <row r="67" spans="1:10" ht="15">
      <c r="A67" s="108" t="str">
        <f>IF(B67="","Choose from drop-down --&gt;",IF(COUNTIF('Lookup Net Position'!$B$2:$B$514,B67)=0,"acfr:CurrentLiabilitiesCustom",_xlfn.XLOOKUP(B67,'Lookup Net Position'!$B$2:$B$514,'Lookup Net Position'!$C$2:$C$514)))</f>
        <v>Choose from drop-down --&gt;</v>
      </c>
      <c r="B67" s="109"/>
      <c r="C67" s="208"/>
      <c r="D67" s="208"/>
      <c r="E67" s="208"/>
      <c r="F67" s="208"/>
      <c r="G67" s="208"/>
      <c r="H67" s="208"/>
      <c r="I67" s="208"/>
      <c r="J67" s="231">
        <f t="shared" si="8"/>
        <v>0</v>
      </c>
    </row>
    <row r="68" spans="1:10" ht="15">
      <c r="A68" s="108" t="s">
        <v>32</v>
      </c>
      <c r="B68" s="108" t="s">
        <v>33</v>
      </c>
      <c r="C68" s="231">
        <f>IF(C$7="","",SUM(C57:C67))</f>
        <v>0</v>
      </c>
      <c r="D68" s="231" t="str">
        <f t="shared" ref="D68:I68" si="9">IF(D$7="Type fund name","",SUM(D57:D67))</f>
        <v/>
      </c>
      <c r="E68" s="231" t="str">
        <f t="shared" si="9"/>
        <v/>
      </c>
      <c r="F68" s="231" t="str">
        <f t="shared" si="9"/>
        <v/>
      </c>
      <c r="G68" s="231" t="str">
        <f t="shared" si="9"/>
        <v/>
      </c>
      <c r="H68" s="231" t="str">
        <f t="shared" si="9"/>
        <v/>
      </c>
      <c r="I68" s="231" t="str">
        <f t="shared" si="9"/>
        <v/>
      </c>
      <c r="J68" s="231">
        <f t="shared" si="7"/>
        <v>0</v>
      </c>
    </row>
    <row r="69" spans="1:10" ht="15">
      <c r="A69" s="104"/>
      <c r="B69" s="107" t="s">
        <v>1065</v>
      </c>
      <c r="C69" s="107"/>
      <c r="D69" s="107"/>
      <c r="E69" s="107"/>
      <c r="F69" s="107"/>
      <c r="G69" s="107"/>
      <c r="H69" s="107"/>
      <c r="I69" s="107"/>
      <c r="J69" s="96"/>
    </row>
    <row r="70" spans="1:10" ht="15">
      <c r="A70" s="108" t="str">
        <f>IF(B70="","Choose from drop-down --&gt;",IF(COUNTIF('Lookup Net Position'!$B$2:$B$514,B70)=0,"acfr:NoncurrentLiabilitiesCustom",_xlfn.XLOOKUP(B70,'Lookup Net Position'!$B$2:$B$514,'Lookup Net Position'!$C$2:$C$514)))</f>
        <v>Choose from drop-down --&gt;</v>
      </c>
      <c r="B70" s="109"/>
      <c r="C70" s="208"/>
      <c r="D70" s="208"/>
      <c r="E70" s="208"/>
      <c r="F70" s="208"/>
      <c r="G70" s="208"/>
      <c r="H70" s="208"/>
      <c r="I70" s="208"/>
      <c r="J70" s="231">
        <f t="shared" ref="J70:J83" si="10">IF(J$7="","",SUM(D70:I70))</f>
        <v>0</v>
      </c>
    </row>
    <row r="71" spans="1:10" ht="15">
      <c r="A71" s="108" t="str">
        <f>IF(B71="","Choose from drop-down --&gt;",IF(COUNTIF('Lookup Net Position'!$B$2:$B$514,B71)=0,"acfr:NoncurrentLiabilitiesCustom",_xlfn.XLOOKUP(B71,'Lookup Net Position'!$B$2:$B$514,'Lookup Net Position'!$C$2:$C$514)))</f>
        <v>Choose from drop-down --&gt;</v>
      </c>
      <c r="B71" s="109"/>
      <c r="C71" s="208"/>
      <c r="D71" s="208"/>
      <c r="E71" s="208"/>
      <c r="F71" s="208"/>
      <c r="G71" s="208"/>
      <c r="H71" s="208"/>
      <c r="I71" s="208"/>
      <c r="J71" s="231">
        <f t="shared" si="10"/>
        <v>0</v>
      </c>
    </row>
    <row r="72" spans="1:10" ht="15">
      <c r="A72" s="108" t="str">
        <f>IF(B72="","Choose from drop-down --&gt;",IF(COUNTIF('Lookup Net Position'!$B$2:$B$514,B72)=0,"acfr:NoncurrentLiabilitiesCustom",_xlfn.XLOOKUP(B72,'Lookup Net Position'!$B$2:$B$514,'Lookup Net Position'!$C$2:$C$514)))</f>
        <v>Choose from drop-down --&gt;</v>
      </c>
      <c r="B72" s="109"/>
      <c r="C72" s="208"/>
      <c r="D72" s="208"/>
      <c r="E72" s="208"/>
      <c r="F72" s="208"/>
      <c r="G72" s="208"/>
      <c r="H72" s="208"/>
      <c r="I72" s="208"/>
      <c r="J72" s="231">
        <f t="shared" si="10"/>
        <v>0</v>
      </c>
    </row>
    <row r="73" spans="1:10" ht="15">
      <c r="A73" s="108" t="str">
        <f>IF(B73="","Choose from drop-down --&gt;",IF(COUNTIF('Lookup Net Position'!$B$2:$B$514,B73)=0,"acfr:NoncurrentLiabilitiesCustom",_xlfn.XLOOKUP(B73,'Lookup Net Position'!$B$2:$B$514,'Lookup Net Position'!$C$2:$C$514)))</f>
        <v>Choose from drop-down --&gt;</v>
      </c>
      <c r="B73" s="109"/>
      <c r="C73" s="208"/>
      <c r="D73" s="208"/>
      <c r="E73" s="208"/>
      <c r="F73" s="208"/>
      <c r="G73" s="208"/>
      <c r="H73" s="208"/>
      <c r="I73" s="208"/>
      <c r="J73" s="231">
        <f t="shared" si="10"/>
        <v>0</v>
      </c>
    </row>
    <row r="74" spans="1:10" ht="15">
      <c r="A74" s="108" t="str">
        <f>IF(B74="","Choose from drop-down --&gt;",IF(COUNTIF('Lookup Net Position'!$B$2:$B$514,B74)=0,"acfr:NoncurrentLiabilitiesCustom",_xlfn.XLOOKUP(B74,'Lookup Net Position'!$B$2:$B$514,'Lookup Net Position'!$C$2:$C$514)))</f>
        <v>Choose from drop-down --&gt;</v>
      </c>
      <c r="B74" s="109"/>
      <c r="C74" s="208"/>
      <c r="D74" s="208"/>
      <c r="E74" s="208"/>
      <c r="F74" s="208"/>
      <c r="G74" s="208"/>
      <c r="H74" s="208"/>
      <c r="I74" s="208"/>
      <c r="J74" s="231">
        <f t="shared" ref="J74:J78" si="11">IF(J$7="","",SUM(D74:I74))</f>
        <v>0</v>
      </c>
    </row>
    <row r="75" spans="1:10" ht="15" hidden="1">
      <c r="A75" s="108" t="str">
        <f>IF(B75="","Choose from drop-down --&gt;",IF(COUNTIF('Lookup Net Position'!$B$2:$B$514,B75)=0,"acfr:NoncurrentLiabilitiesCustom",_xlfn.XLOOKUP(B75,'Lookup Net Position'!$B$2:$B$514,'Lookup Net Position'!$C$2:$C$514)))</f>
        <v>Choose from drop-down --&gt;</v>
      </c>
      <c r="B75" s="109"/>
      <c r="C75" s="208"/>
      <c r="D75" s="208"/>
      <c r="E75" s="208"/>
      <c r="F75" s="208"/>
      <c r="G75" s="208"/>
      <c r="H75" s="208"/>
      <c r="I75" s="208"/>
      <c r="J75" s="231">
        <f t="shared" si="11"/>
        <v>0</v>
      </c>
    </row>
    <row r="76" spans="1:10" ht="15" hidden="1">
      <c r="A76" s="108" t="str">
        <f>IF(B76="","Choose from drop-down --&gt;",IF(COUNTIF('Lookup Net Position'!$B$2:$B$514,B76)=0,"acfr:NoncurrentLiabilitiesCustom",_xlfn.XLOOKUP(B76,'Lookup Net Position'!$B$2:$B$514,'Lookup Net Position'!$C$2:$C$514)))</f>
        <v>Choose from drop-down --&gt;</v>
      </c>
      <c r="B76" s="109"/>
      <c r="C76" s="208"/>
      <c r="D76" s="208"/>
      <c r="E76" s="208"/>
      <c r="F76" s="208"/>
      <c r="G76" s="208"/>
      <c r="H76" s="208"/>
      <c r="I76" s="208"/>
      <c r="J76" s="231">
        <f t="shared" si="11"/>
        <v>0</v>
      </c>
    </row>
    <row r="77" spans="1:10" ht="15" hidden="1">
      <c r="A77" s="108" t="str">
        <f>IF(B77="","Choose from drop-down --&gt;",IF(COUNTIF('Lookup Net Position'!$B$2:$B$514,B77)=0,"acfr:NoncurrentLiabilitiesCustom",_xlfn.XLOOKUP(B77,'Lookup Net Position'!$B$2:$B$514,'Lookup Net Position'!$C$2:$C$514)))</f>
        <v>Choose from drop-down --&gt;</v>
      </c>
      <c r="B77" s="109"/>
      <c r="C77" s="208"/>
      <c r="D77" s="208"/>
      <c r="E77" s="208"/>
      <c r="F77" s="208"/>
      <c r="G77" s="208"/>
      <c r="H77" s="208"/>
      <c r="I77" s="208"/>
      <c r="J77" s="231">
        <f t="shared" si="11"/>
        <v>0</v>
      </c>
    </row>
    <row r="78" spans="1:10" ht="15" hidden="1">
      <c r="A78" s="108" t="str">
        <f>IF(B78="","Choose from drop-down --&gt;",IF(COUNTIF('Lookup Net Position'!$B$2:$B$514,B78)=0,"acfr:NoncurrentLiabilitiesCustom",_xlfn.XLOOKUP(B78,'Lookup Net Position'!$B$2:$B$514,'Lookup Net Position'!$C$2:$C$514)))</f>
        <v>Choose from drop-down --&gt;</v>
      </c>
      <c r="B78" s="109"/>
      <c r="C78" s="208"/>
      <c r="D78" s="208"/>
      <c r="E78" s="208"/>
      <c r="F78" s="208"/>
      <c r="G78" s="208"/>
      <c r="H78" s="208"/>
      <c r="I78" s="208"/>
      <c r="J78" s="231">
        <f t="shared" si="11"/>
        <v>0</v>
      </c>
    </row>
    <row r="79" spans="1:10" ht="15" hidden="1">
      <c r="A79" s="108" t="str">
        <f>IF(B79="","Choose from drop-down --&gt;",IF(COUNTIF('Lookup Net Position'!$B$2:$B$514,B79)=0,"acfr:NoncurrentLiabilitiesCustom",_xlfn.XLOOKUP(B79,'Lookup Net Position'!$B$2:$B$514,'Lookup Net Position'!$C$2:$C$514)))</f>
        <v>Choose from drop-down --&gt;</v>
      </c>
      <c r="B79" s="109"/>
      <c r="C79" s="208"/>
      <c r="D79" s="208"/>
      <c r="E79" s="208"/>
      <c r="F79" s="208"/>
      <c r="G79" s="208"/>
      <c r="H79" s="208"/>
      <c r="I79" s="208"/>
      <c r="J79" s="231"/>
    </row>
    <row r="80" spans="1:10" ht="15">
      <c r="A80" s="108" t="str">
        <f>IF(B80="","Choose from drop-down --&gt;",IF(COUNTIF('Lookup Net Position'!$B$2:$B$514,B80)=0,"acfr:NoncurrentLiabilitiesCustom",_xlfn.XLOOKUP(B80,'Lookup Net Position'!$B$2:$B$514,'Lookup Net Position'!$C$2:$C$514)))</f>
        <v>Choose from drop-down --&gt;</v>
      </c>
      <c r="B80" s="109"/>
      <c r="C80" s="208"/>
      <c r="D80" s="208"/>
      <c r="E80" s="208"/>
      <c r="F80" s="208"/>
      <c r="G80" s="208"/>
      <c r="H80" s="208"/>
      <c r="I80" s="208"/>
      <c r="J80" s="231"/>
    </row>
    <row r="81" spans="1:10" ht="15">
      <c r="A81" s="108" t="str">
        <f>IF(B81="","Choose from drop-down --&gt;",IF(COUNTIF('Lookup Net Position'!$B$2:$B$514,B81)=0,"acfr:NoncurrentLiabilitiesCustom",_xlfn.XLOOKUP(B81,'Lookup Net Position'!$B$2:$B$514,'Lookup Net Position'!$C$2:$C$514)))</f>
        <v>Choose from drop-down --&gt;</v>
      </c>
      <c r="B81" s="109"/>
      <c r="C81" s="208"/>
      <c r="D81" s="208"/>
      <c r="E81" s="208"/>
      <c r="F81" s="208"/>
      <c r="G81" s="208"/>
      <c r="H81" s="208"/>
      <c r="I81" s="208"/>
      <c r="J81" s="231"/>
    </row>
    <row r="82" spans="1:10" ht="15">
      <c r="A82" s="108" t="s">
        <v>37</v>
      </c>
      <c r="B82" s="108" t="s">
        <v>38</v>
      </c>
      <c r="C82" s="231">
        <f>SUM(C70:C78)</f>
        <v>0</v>
      </c>
      <c r="D82" s="231" t="str">
        <f t="shared" ref="D82:I82" si="12">IF(D$7="Type fund name","",SUM(D70:D78))</f>
        <v/>
      </c>
      <c r="E82" s="231" t="str">
        <f t="shared" si="12"/>
        <v/>
      </c>
      <c r="F82" s="231" t="str">
        <f t="shared" si="12"/>
        <v/>
      </c>
      <c r="G82" s="231" t="str">
        <f t="shared" si="12"/>
        <v/>
      </c>
      <c r="H82" s="231" t="str">
        <f t="shared" si="12"/>
        <v/>
      </c>
      <c r="I82" s="231" t="str">
        <f t="shared" si="12"/>
        <v/>
      </c>
      <c r="J82" s="231">
        <f t="shared" si="10"/>
        <v>0</v>
      </c>
    </row>
    <row r="83" spans="1:10" ht="15">
      <c r="A83" s="114" t="s">
        <v>39</v>
      </c>
      <c r="B83" s="111" t="s">
        <v>40</v>
      </c>
      <c r="C83" s="219">
        <f>C68+C82</f>
        <v>0</v>
      </c>
      <c r="D83" s="219" t="str">
        <f t="shared" ref="D83:I83" si="13">IF(D$7 = "Type fund name", "", D68+D82)</f>
        <v/>
      </c>
      <c r="E83" s="219" t="str">
        <f t="shared" si="13"/>
        <v/>
      </c>
      <c r="F83" s="219" t="str">
        <f t="shared" si="13"/>
        <v/>
      </c>
      <c r="G83" s="219" t="str">
        <f t="shared" si="13"/>
        <v/>
      </c>
      <c r="H83" s="219" t="str">
        <f t="shared" si="13"/>
        <v/>
      </c>
      <c r="I83" s="219" t="str">
        <f t="shared" si="13"/>
        <v/>
      </c>
      <c r="J83" s="233">
        <f t="shared" si="10"/>
        <v>0</v>
      </c>
    </row>
    <row r="84" spans="1:10" ht="15">
      <c r="A84" s="104"/>
      <c r="B84" s="104"/>
      <c r="C84" s="112"/>
      <c r="D84" s="112"/>
      <c r="E84" s="112"/>
      <c r="F84" s="112"/>
      <c r="G84" s="112"/>
      <c r="H84" s="112"/>
      <c r="I84" s="112"/>
      <c r="J84" s="107"/>
    </row>
    <row r="85" spans="1:10" ht="15">
      <c r="A85" s="104"/>
      <c r="B85" s="11" t="s">
        <v>41</v>
      </c>
      <c r="C85" s="105"/>
      <c r="D85" s="105"/>
      <c r="E85" s="105"/>
      <c r="F85" s="105"/>
      <c r="G85" s="105"/>
      <c r="H85" s="105"/>
      <c r="I85" s="105"/>
      <c r="J85" s="105"/>
    </row>
    <row r="86" spans="1:10" ht="15">
      <c r="A86" s="108" t="str">
        <f>IF(B86="","Choose from drop-down --&gt;",IF(COUNTIF('Lookup Net Position'!$B$2:$B$514,B86)=0,"acfr:DeferredInflowsOfResourcesCustom",_xlfn.XLOOKUP(B86,'Lookup Net Position'!$B$2:$B$514,'Lookup Net Position'!$C$2:$C$514)))</f>
        <v>Choose from drop-down --&gt;</v>
      </c>
      <c r="B86" s="109"/>
      <c r="C86" s="208"/>
      <c r="D86" s="208"/>
      <c r="E86" s="208"/>
      <c r="F86" s="208"/>
      <c r="G86" s="208"/>
      <c r="H86" s="208"/>
      <c r="I86" s="208"/>
      <c r="J86" s="231">
        <f t="shared" ref="J86:J97" si="14">IF(J$7="","",SUM(D86:I86))</f>
        <v>0</v>
      </c>
    </row>
    <row r="87" spans="1:10" ht="15">
      <c r="A87" s="108" t="str">
        <f>IF(B87="","Choose from drop-down --&gt;",IF(COUNTIF('Lookup Net Position'!$B$2:$B$514,B87)=0,"acfr:DeferredInflowsOfResourcesCustom",_xlfn.XLOOKUP(B87,'Lookup Net Position'!$B$2:$B$514,'Lookup Net Position'!$C$2:$C$514)))</f>
        <v>Choose from drop-down --&gt;</v>
      </c>
      <c r="B87" s="109"/>
      <c r="C87" s="209"/>
      <c r="D87" s="209"/>
      <c r="E87" s="209"/>
      <c r="F87" s="209"/>
      <c r="G87" s="209"/>
      <c r="H87" s="209"/>
      <c r="I87" s="209"/>
      <c r="J87" s="231">
        <f t="shared" si="14"/>
        <v>0</v>
      </c>
    </row>
    <row r="88" spans="1:10" ht="15">
      <c r="A88" s="108" t="str">
        <f>IF(B88="","Choose from drop-down --&gt;",IF(COUNTIF('Lookup Net Position'!$B$2:$B$514,B88)=0,"acfr:DeferredInflowsOfResourcesCustom",_xlfn.XLOOKUP(B88,'Lookup Net Position'!$B$2:$B$514,'Lookup Net Position'!$C$2:$C$514)))</f>
        <v>Choose from drop-down --&gt;</v>
      </c>
      <c r="B88" s="109"/>
      <c r="C88" s="208"/>
      <c r="D88" s="208"/>
      <c r="E88" s="208"/>
      <c r="F88" s="208"/>
      <c r="G88" s="208"/>
      <c r="H88" s="208"/>
      <c r="I88" s="208"/>
      <c r="J88" s="231">
        <f t="shared" si="14"/>
        <v>0</v>
      </c>
    </row>
    <row r="89" spans="1:10" ht="15">
      <c r="A89" s="108" t="str">
        <f>IF(B89="","Choose from drop-down --&gt;",IF(COUNTIF('Lookup Net Position'!$B$2:$B$514,B89)=0,"acfr:DeferredInflowsOfResourcesCustom",_xlfn.XLOOKUP(B89,'Lookup Net Position'!$B$2:$B$514,'Lookup Net Position'!$C$2:$C$514)))</f>
        <v>Choose from drop-down --&gt;</v>
      </c>
      <c r="B89" s="109"/>
      <c r="C89" s="208"/>
      <c r="D89" s="208"/>
      <c r="E89" s="208"/>
      <c r="F89" s="208"/>
      <c r="G89" s="208"/>
      <c r="H89" s="208"/>
      <c r="I89" s="208"/>
      <c r="J89" s="231">
        <f t="shared" si="14"/>
        <v>0</v>
      </c>
    </row>
    <row r="90" spans="1:10" ht="16" customHeight="1">
      <c r="A90" s="108" t="str">
        <f>IF(B90="","Choose from drop-down --&gt;",IF(COUNTIF('Lookup Net Position'!$B$2:$B$514,B90)=0,"acfr:DeferredInflowsOfResourcesCustom",_xlfn.XLOOKUP(B90,'Lookup Net Position'!$B$2:$B$514,'Lookup Net Position'!$C$2:$C$514)))</f>
        <v>Choose from drop-down --&gt;</v>
      </c>
      <c r="B90" s="109"/>
      <c r="C90" s="208"/>
      <c r="D90" s="208"/>
      <c r="E90" s="208"/>
      <c r="F90" s="208"/>
      <c r="G90" s="208"/>
      <c r="H90" s="208"/>
      <c r="I90" s="208"/>
      <c r="J90" s="231">
        <f t="shared" si="14"/>
        <v>0</v>
      </c>
    </row>
    <row r="91" spans="1:10" ht="16" customHeight="1">
      <c r="A91" s="108" t="str">
        <f>IF(B91="","Choose from drop-down --&gt;",IF(COUNTIF('Lookup Net Position'!$B$2:$B$514,B91)=0,"acfr:DeferredInflowsOfResourcesCustom",_xlfn.XLOOKUP(B91,'Lookup Net Position'!$B$2:$B$514,'Lookup Net Position'!$C$2:$C$514)))</f>
        <v>Choose from drop-down --&gt;</v>
      </c>
      <c r="B91" s="109"/>
      <c r="C91" s="208"/>
      <c r="D91" s="208"/>
      <c r="E91" s="208"/>
      <c r="F91" s="208"/>
      <c r="G91" s="208"/>
      <c r="H91" s="208"/>
      <c r="I91" s="208"/>
      <c r="J91" s="231">
        <f t="shared" si="14"/>
        <v>0</v>
      </c>
    </row>
    <row r="92" spans="1:10" ht="16" hidden="1" customHeight="1">
      <c r="A92" s="108" t="str">
        <f>IF(B92="","Choose from drop-down --&gt;",IF(COUNTIF('Lookup Net Position'!$B$2:$B$514,B92)=0,"acfr:CurrentLiabilitiesCustom",_xlfn.XLOOKUP(B92,'Lookup Net Position'!$B$2:$B$514,'Lookup Net Position'!$C$2:$C$514)))</f>
        <v>Choose from drop-down --&gt;</v>
      </c>
      <c r="B92" s="109"/>
      <c r="C92" s="208"/>
      <c r="D92" s="208"/>
      <c r="E92" s="208"/>
      <c r="F92" s="208"/>
      <c r="G92" s="208"/>
      <c r="H92" s="208"/>
      <c r="I92" s="208"/>
      <c r="J92" s="231">
        <f t="shared" si="14"/>
        <v>0</v>
      </c>
    </row>
    <row r="93" spans="1:10" ht="16" hidden="1" customHeight="1">
      <c r="A93" s="108" t="str">
        <f>IF(B93="","Choose from drop-down --&gt;",IF(COUNTIF('Lookup Net Position'!$B$2:$B$514,B93)=0,"acfr:CurrentLiabilitiesCustom",_xlfn.XLOOKUP(B93,'Lookup Net Position'!$B$2:$B$514,'Lookup Net Position'!$C$2:$C$514)))</f>
        <v>Choose from drop-down --&gt;</v>
      </c>
      <c r="B93" s="109"/>
      <c r="C93" s="208"/>
      <c r="D93" s="208"/>
      <c r="E93" s="208"/>
      <c r="F93" s="208"/>
      <c r="G93" s="208"/>
      <c r="H93" s="208"/>
      <c r="I93" s="208"/>
      <c r="J93" s="231">
        <f t="shared" si="14"/>
        <v>0</v>
      </c>
    </row>
    <row r="94" spans="1:10" ht="16" hidden="1" customHeight="1">
      <c r="A94" s="108" t="str">
        <f>IF(B94="","Choose from drop-down --&gt;",IF(COUNTIF('Lookup Net Position'!$B$2:$B$514,B94)=0,"acfr:CurrentLiabilitiesCustom",_xlfn.XLOOKUP(B94,'Lookup Net Position'!$B$2:$B$514,'Lookup Net Position'!$C$2:$C$514)))</f>
        <v>Choose from drop-down --&gt;</v>
      </c>
      <c r="B94" s="109"/>
      <c r="C94" s="208"/>
      <c r="D94" s="208"/>
      <c r="E94" s="208"/>
      <c r="F94" s="208"/>
      <c r="G94" s="208"/>
      <c r="H94" s="208"/>
      <c r="I94" s="208"/>
      <c r="J94" s="231">
        <f t="shared" si="14"/>
        <v>0</v>
      </c>
    </row>
    <row r="95" spans="1:10" ht="15" hidden="1">
      <c r="A95" s="108" t="str">
        <f>IF(B95="","Choose from drop-down --&gt;",IF(COUNTIF('Lookup Net Position'!$B$2:$B$514,B95)=0,"acfr:CurrentLiabilitiesCustom",_xlfn.XLOOKUP(B95,'Lookup Net Position'!$B$2:$B$514,'Lookup Net Position'!$C$2:$C$514)))</f>
        <v>Choose from drop-down --&gt;</v>
      </c>
      <c r="B95" s="109"/>
      <c r="C95" s="208"/>
      <c r="D95" s="208"/>
      <c r="E95" s="208"/>
      <c r="F95" s="208"/>
      <c r="G95" s="208"/>
      <c r="H95" s="208"/>
      <c r="I95" s="208"/>
      <c r="J95" s="231">
        <f t="shared" si="14"/>
        <v>0</v>
      </c>
    </row>
    <row r="96" spans="1:10" ht="15" hidden="1">
      <c r="A96" s="108" t="str">
        <f>IF(B96="","Choose from drop-down --&gt;",IF(COUNTIF('Lookup Net Position'!$B$2:$B$514,B96)=0,"acfr:CurrentLiabilitiesCustom",_xlfn.XLOOKUP(B96,'Lookup Net Position'!$B$2:$B$514,'Lookup Net Position'!$C$2:$C$514)))</f>
        <v>Choose from drop-down --&gt;</v>
      </c>
      <c r="B96" s="109"/>
      <c r="C96" s="208"/>
      <c r="D96" s="208"/>
      <c r="E96" s="208"/>
      <c r="F96" s="208"/>
      <c r="G96" s="208"/>
      <c r="H96" s="208"/>
      <c r="I96" s="208"/>
      <c r="J96" s="231">
        <f t="shared" si="14"/>
        <v>0</v>
      </c>
    </row>
    <row r="97" spans="1:10" ht="15">
      <c r="A97" s="7" t="s">
        <v>44</v>
      </c>
      <c r="B97" s="8" t="s">
        <v>45</v>
      </c>
      <c r="C97" s="231">
        <f>IF(C$7="","",SUM(C86:C96))</f>
        <v>0</v>
      </c>
      <c r="D97" s="231" t="str">
        <f t="shared" ref="D97:I97" si="15">IF(D$7="Type fund name","",SUM(D86:D96))</f>
        <v/>
      </c>
      <c r="E97" s="231" t="str">
        <f t="shared" si="15"/>
        <v/>
      </c>
      <c r="F97" s="231" t="str">
        <f t="shared" si="15"/>
        <v/>
      </c>
      <c r="G97" s="231" t="str">
        <f t="shared" si="15"/>
        <v/>
      </c>
      <c r="H97" s="231" t="str">
        <f t="shared" si="15"/>
        <v/>
      </c>
      <c r="I97" s="231" t="str">
        <f t="shared" si="15"/>
        <v/>
      </c>
      <c r="J97" s="231">
        <f t="shared" si="14"/>
        <v>0</v>
      </c>
    </row>
    <row r="98" spans="1:10" ht="15">
      <c r="A98" s="104"/>
      <c r="B98" s="104"/>
      <c r="C98" s="112"/>
      <c r="D98" s="112"/>
      <c r="E98" s="112"/>
      <c r="F98" s="112"/>
      <c r="G98" s="112"/>
      <c r="H98" s="112"/>
      <c r="I98" s="112"/>
      <c r="J98" s="107"/>
    </row>
    <row r="99" spans="1:10" ht="15">
      <c r="A99" s="104"/>
      <c r="B99" s="105" t="s">
        <v>46</v>
      </c>
      <c r="C99" s="105"/>
      <c r="D99" s="105"/>
      <c r="E99" s="105"/>
      <c r="F99" s="105"/>
      <c r="G99" s="105"/>
      <c r="H99" s="105"/>
      <c r="I99" s="105"/>
      <c r="J99" s="115"/>
    </row>
    <row r="100" spans="1:10" ht="15">
      <c r="A100" s="108" t="str">
        <f>IF(B100="","Choose from drop-down --&gt;",IF(COUNTIF('Lookup Net Position'!$B$2:$B$514,B100)=0,"acfr:RestrictedComponentsOfNetPositionCustom",_xlfn.XLOOKUP(B100,'Lookup Net Position'!$B$2:$B$514,'Lookup Net Position'!$C$2:$C$514)))</f>
        <v>Choose from drop-down --&gt;</v>
      </c>
      <c r="B100" s="109"/>
      <c r="C100" s="208"/>
      <c r="D100" s="208"/>
      <c r="E100" s="208"/>
      <c r="F100" s="208"/>
      <c r="G100" s="208"/>
      <c r="H100" s="208"/>
      <c r="I100" s="208"/>
      <c r="J100" s="231">
        <f t="shared" ref="J100:J109" si="16">IF(J$7="","",SUM(D100:I100))</f>
        <v>0</v>
      </c>
    </row>
    <row r="101" spans="1:10" ht="15">
      <c r="A101" s="108" t="str">
        <f>IF(B101="","Choose from drop-down --&gt;",IF(COUNTIF('Lookup Net Position'!$B$2:$B$514,B101)=0,"acfr:RestrictedComponentsOfNetPositionCustom",_xlfn.XLOOKUP(B101,'Lookup Net Position'!$B$2:$B$514,'Lookup Net Position'!$C$2:$C$514)))</f>
        <v>Choose from drop-down --&gt;</v>
      </c>
      <c r="B101" s="109"/>
      <c r="C101" s="208"/>
      <c r="D101" s="208"/>
      <c r="E101" s="208"/>
      <c r="F101" s="208"/>
      <c r="G101" s="208"/>
      <c r="H101" s="208"/>
      <c r="I101" s="208"/>
      <c r="J101" s="231">
        <f t="shared" si="16"/>
        <v>0</v>
      </c>
    </row>
    <row r="102" spans="1:10" ht="15">
      <c r="A102" s="108" t="str">
        <f>IF(B102="","Choose from drop-down --&gt;",IF(COUNTIF('Lookup Net Position'!$B$2:$B$514,B102)=0,"acfr:RestrictedComponentsOfNetPositionCustom",_xlfn.XLOOKUP(B102,'Lookup Net Position'!$B$2:$B$514,'Lookup Net Position'!$C$2:$C$514)))</f>
        <v>Choose from drop-down --&gt;</v>
      </c>
      <c r="B102" s="109"/>
      <c r="C102" s="208"/>
      <c r="D102" s="208"/>
      <c r="E102" s="208"/>
      <c r="F102" s="208"/>
      <c r="G102" s="208"/>
      <c r="H102" s="208"/>
      <c r="I102" s="208"/>
      <c r="J102" s="231">
        <f t="shared" si="16"/>
        <v>0</v>
      </c>
    </row>
    <row r="103" spans="1:10" ht="15">
      <c r="A103" s="108" t="str">
        <f>IF(B103="","Choose from drop-down --&gt;",IF(COUNTIF('Lookup Net Position'!$B$2:$B$514,B103)=0,"acfr:RestrictedComponentsOfNetPositionCustom",_xlfn.XLOOKUP(B103,'Lookup Net Position'!$B$2:$B$514,'Lookup Net Position'!$C$2:$C$514)))</f>
        <v>Choose from drop-down --&gt;</v>
      </c>
      <c r="B103" s="109"/>
      <c r="C103" s="208"/>
      <c r="D103" s="208"/>
      <c r="E103" s="208"/>
      <c r="F103" s="208"/>
      <c r="G103" s="208"/>
      <c r="H103" s="208"/>
      <c r="I103" s="208"/>
      <c r="J103" s="231">
        <f t="shared" si="16"/>
        <v>0</v>
      </c>
    </row>
    <row r="104" spans="1:10" s="33" customFormat="1" ht="15">
      <c r="A104" s="108" t="str">
        <f>IF(B104="","Choose from drop-down --&gt;",IF(COUNTIF('Lookup Net Position'!$B$2:$B$514,B104)=0,"acfr:RestrictedComponentsOfNetPositionCustom",_xlfn.XLOOKUP(B104,'Lookup Net Position'!$B$2:$B$514,'Lookup Net Position'!$C$2:$C$514)))</f>
        <v>Choose from drop-down --&gt;</v>
      </c>
      <c r="B104" s="109"/>
      <c r="C104" s="208"/>
      <c r="D104" s="208"/>
      <c r="E104" s="208"/>
      <c r="F104" s="208"/>
      <c r="G104" s="208"/>
      <c r="H104" s="208"/>
      <c r="I104" s="208"/>
      <c r="J104" s="231">
        <f t="shared" si="16"/>
        <v>0</v>
      </c>
    </row>
    <row r="105" spans="1:10" s="33" customFormat="1" ht="15">
      <c r="A105" s="108" t="str">
        <f>IF(B105="","Choose from drop-down --&gt;",IF(COUNTIF('Lookup Net Position'!$B$2:$B$514,B105)=0,"acfr:RestrictedComponentsOfNetPositionCustom",_xlfn.XLOOKUP(B105,'Lookup Net Position'!$B$2:$B$514,'Lookup Net Position'!$C$2:$C$514)))</f>
        <v>Choose from drop-down --&gt;</v>
      </c>
      <c r="B105" s="109"/>
      <c r="C105" s="208"/>
      <c r="D105" s="208"/>
      <c r="E105" s="208"/>
      <c r="F105" s="208"/>
      <c r="G105" s="208"/>
      <c r="H105" s="208"/>
      <c r="I105" s="208"/>
      <c r="J105" s="231">
        <f t="shared" si="16"/>
        <v>0</v>
      </c>
    </row>
    <row r="106" spans="1:10" s="33" customFormat="1" ht="15">
      <c r="A106" s="108" t="str">
        <f>IF(B106="","Choose from drop-down --&gt;",IF(COUNTIF('Lookup Net Position'!$B$2:$B$514,B106)=0,"acfr:RestrictedComponentsOfNetPositionCustom",_xlfn.XLOOKUP(B106,'Lookup Net Position'!$B$2:$B$514,'Lookup Net Position'!$C$2:$C$514)))</f>
        <v>Choose from drop-down --&gt;</v>
      </c>
      <c r="B106" s="109"/>
      <c r="C106" s="208"/>
      <c r="D106" s="208"/>
      <c r="E106" s="208"/>
      <c r="F106" s="208"/>
      <c r="G106" s="208"/>
      <c r="H106" s="208"/>
      <c r="I106" s="208"/>
      <c r="J106" s="231">
        <f t="shared" si="16"/>
        <v>0</v>
      </c>
    </row>
    <row r="107" spans="1:10" s="33" customFormat="1" ht="15">
      <c r="A107" s="108" t="str">
        <f>IF(B107="","Choose from drop-down --&gt;",IF(COUNTIF('Lookup Net Position'!$B$2:$B$514,B107)=0,"acfr:RestrictedComponentsOfNetPositionCustom",_xlfn.XLOOKUP(B107,'Lookup Net Position'!$B$2:$B$514,'Lookup Net Position'!$C$2:$C$514)))</f>
        <v>Choose from drop-down --&gt;</v>
      </c>
      <c r="B107" s="109"/>
      <c r="C107" s="208"/>
      <c r="D107" s="208"/>
      <c r="E107" s="208"/>
      <c r="F107" s="208"/>
      <c r="G107" s="208"/>
      <c r="H107" s="208"/>
      <c r="I107" s="208"/>
      <c r="J107" s="231">
        <f t="shared" si="16"/>
        <v>0</v>
      </c>
    </row>
    <row r="108" spans="1:10" s="33" customFormat="1" ht="15">
      <c r="A108" s="108" t="str">
        <f>IF(B108="","Choose from drop-down --&gt;",IF(COUNTIF('Lookup Net Position'!$B$2:$B$514,B108)=0,"acfr:RestrictedComponentsOfNetPositionCustom",_xlfn.XLOOKUP(B108,'Lookup Net Position'!$B$2:$B$514,'Lookup Net Position'!$C$2:$C$514)))</f>
        <v>Choose from drop-down --&gt;</v>
      </c>
      <c r="B108" s="109"/>
      <c r="C108" s="208"/>
      <c r="D108" s="208"/>
      <c r="E108" s="208"/>
      <c r="F108" s="208"/>
      <c r="G108" s="208"/>
      <c r="H108" s="208"/>
      <c r="I108" s="208"/>
      <c r="J108" s="231">
        <f t="shared" si="16"/>
        <v>0</v>
      </c>
    </row>
    <row r="109" spans="1:10" s="33" customFormat="1" ht="15">
      <c r="A109" s="111" t="s">
        <v>50</v>
      </c>
      <c r="B109" s="111" t="s">
        <v>51</v>
      </c>
      <c r="C109" s="219">
        <f>IF(C7="","",SUM(C100:C108))</f>
        <v>0</v>
      </c>
      <c r="D109" s="219" t="str">
        <f>IF(D7="Type fund name","",SUM(D100:D108))</f>
        <v/>
      </c>
      <c r="E109" s="219" t="str">
        <f>IF(E7="Type fund name","",SUM(E100:E108))</f>
        <v/>
      </c>
      <c r="F109" s="219" t="str">
        <f>IF(F7="Type fund name","",SUM(F100:F108))</f>
        <v/>
      </c>
      <c r="G109" s="219" t="str">
        <f>IF(G7="Type fund name","",SUM(G100:G108))</f>
        <v/>
      </c>
      <c r="H109" s="219" t="str">
        <f>IF(H7="Type fund name","",SUM(H100:H108))</f>
        <v/>
      </c>
      <c r="I109" s="219" t="str">
        <f>IF(I7="Type fund name","",SUM(I100:I108))</f>
        <v/>
      </c>
      <c r="J109" s="232">
        <f t="shared" si="16"/>
        <v>0</v>
      </c>
    </row>
    <row r="110" spans="1:10" s="33" customFormat="1" ht="16" hidden="1">
      <c r="A110" s="84"/>
      <c r="B110" s="84"/>
      <c r="C110" s="116"/>
      <c r="D110" s="116"/>
      <c r="E110" s="116"/>
      <c r="F110" s="116"/>
      <c r="G110" s="116"/>
      <c r="H110" s="116"/>
      <c r="I110" s="116"/>
      <c r="J110" s="112"/>
    </row>
    <row r="111" spans="1:10" s="33" customFormat="1" ht="15" hidden="1">
      <c r="A111" s="84"/>
      <c r="B111" s="84"/>
      <c r="C111" s="84"/>
      <c r="D111" s="84"/>
      <c r="E111" s="84"/>
      <c r="F111" s="84"/>
      <c r="G111" s="84"/>
      <c r="H111" s="84"/>
      <c r="I111" s="84"/>
      <c r="J111" s="112"/>
    </row>
    <row r="112" spans="1:10" s="33" customFormat="1" ht="15" hidden="1">
      <c r="A112" s="257"/>
      <c r="B112" s="262" t="s">
        <v>3636</v>
      </c>
      <c r="C112" s="84"/>
      <c r="D112" s="84"/>
      <c r="E112" s="84"/>
      <c r="F112" s="84"/>
      <c r="G112" s="84"/>
      <c r="H112" s="84"/>
      <c r="I112" s="84"/>
      <c r="J112" s="112"/>
    </row>
    <row r="113" spans="1:10" s="33" customFormat="1" ht="15" hidden="1">
      <c r="A113" s="257"/>
      <c r="B113" s="263"/>
      <c r="C113" s="84"/>
      <c r="D113" s="84"/>
      <c r="E113" s="84"/>
      <c r="F113" s="84"/>
      <c r="G113" s="84"/>
      <c r="H113" s="84"/>
      <c r="I113" s="84"/>
      <c r="J113" s="112"/>
    </row>
    <row r="114" spans="1:10" s="33" customFormat="1" ht="15">
      <c r="A114" s="84"/>
      <c r="B114" s="84"/>
      <c r="C114" s="84"/>
      <c r="D114" s="84"/>
      <c r="E114" s="84"/>
      <c r="F114" s="84"/>
      <c r="G114" s="84"/>
      <c r="H114" s="84"/>
      <c r="I114" s="84"/>
      <c r="J114" s="112"/>
    </row>
    <row r="115" spans="1:10" ht="15">
      <c r="J115" s="112"/>
    </row>
    <row r="116" spans="1:10" ht="15">
      <c r="J116" s="112"/>
    </row>
    <row r="117" spans="1:10" ht="15">
      <c r="J117" s="112"/>
    </row>
    <row r="118" spans="1:10" ht="15">
      <c r="J118" s="112"/>
    </row>
  </sheetData>
  <sheetProtection formatRows="0" insertRows="0" deleteRows="0"/>
  <mergeCells count="1">
    <mergeCell ref="B112:B113"/>
  </mergeCells>
  <conditionalFormatting sqref="A10:A23">
    <cfRule type="containsText" dxfId="47" priority="14" operator="containsText" text="custom">
      <formula>NOT(ISERROR(SEARCH("custom",A10)))</formula>
    </cfRule>
  </conditionalFormatting>
  <conditionalFormatting sqref="A26:A37">
    <cfRule type="containsText" dxfId="46" priority="13" operator="containsText" text="custom">
      <formula>NOT(ISERROR(SEARCH("custom",A26)))</formula>
    </cfRule>
  </conditionalFormatting>
  <conditionalFormatting sqref="A57:A67">
    <cfRule type="containsText" dxfId="45" priority="12" operator="containsText" text="custom">
      <formula>NOT(ISERROR(SEARCH("custom",A57)))</formula>
    </cfRule>
  </conditionalFormatting>
  <conditionalFormatting sqref="A70:A81">
    <cfRule type="containsText" dxfId="44" priority="11" operator="containsText" text="custom">
      <formula>NOT(ISERROR(SEARCH("custom",A70)))</formula>
    </cfRule>
  </conditionalFormatting>
  <conditionalFormatting sqref="A100:A108">
    <cfRule type="containsText" dxfId="43" priority="10" operator="containsText" text="custom">
      <formula>NOT(ISERROR(SEARCH("custom",A100)))</formula>
    </cfRule>
  </conditionalFormatting>
  <conditionalFormatting sqref="C24 C38 C68:I68 C82:C83 C109:I109">
    <cfRule type="expression" dxfId="42" priority="20" stopIfTrue="1">
      <formula>C$7=""</formula>
    </cfRule>
  </conditionalFormatting>
  <conditionalFormatting sqref="D82:I82">
    <cfRule type="expression" dxfId="41" priority="18" stopIfTrue="1">
      <formula>D$7=""</formula>
    </cfRule>
  </conditionalFormatting>
  <conditionalFormatting sqref="K7">
    <cfRule type="expression" dxfId="40" priority="17" stopIfTrue="1">
      <formula>K$6=""</formula>
    </cfRule>
  </conditionalFormatting>
  <conditionalFormatting sqref="A42:A52">
    <cfRule type="containsText" dxfId="39" priority="5" operator="containsText" text="custom">
      <formula>NOT(ISERROR(SEARCH("custom",A42)))</formula>
    </cfRule>
  </conditionalFormatting>
  <conditionalFormatting sqref="C53:I53">
    <cfRule type="expression" dxfId="38" priority="6" stopIfTrue="1">
      <formula>C$7=""</formula>
    </cfRule>
  </conditionalFormatting>
  <conditionalFormatting sqref="A86:A96">
    <cfRule type="containsText" dxfId="37" priority="1" operator="containsText" text="custom">
      <formula>NOT(ISERROR(SEARCH("custom",A86)))</formula>
    </cfRule>
  </conditionalFormatting>
  <conditionalFormatting sqref="C97:I97">
    <cfRule type="expression" dxfId="36" priority="2" stopIfTrue="1">
      <formula>C$7=""</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7">
        <x14:dataValidation type="list" allowBlank="1" showInputMessage="1" xr:uid="{3020B3D5-A2C3-4F4B-8EFD-A19414110BEC}">
          <x14:formula1>
            <xm:f>'Lookup Net Position'!$B$202:$B$315</xm:f>
          </x14:formula1>
          <xm:sqref>B57:B67 B48:B52 B92:B96</xm:sqref>
        </x14:dataValidation>
        <x14:dataValidation type="list" allowBlank="1" showInputMessage="1" xr:uid="{0AF5B33B-114A-5D47-AC98-0EF208D28A50}">
          <x14:formula1>
            <xm:f>'Lookup Net Position'!$B$469:$B$514</xm:f>
          </x14:formula1>
          <xm:sqref>B70:B81</xm:sqref>
        </x14:dataValidation>
        <x14:dataValidation type="list" allowBlank="1" showInputMessage="1" xr:uid="{62718926-C752-384A-817F-8A854F7BD996}">
          <x14:formula1>
            <xm:f>'Lookup Net Position'!$B$355:$B$375</xm:f>
          </x14:formula1>
          <xm:sqref>B100:B108</xm:sqref>
        </x14:dataValidation>
        <x14:dataValidation type="list" allowBlank="1" showInputMessage="1" xr:uid="{E796ED53-BB10-BA41-A5DA-36CA177F44A2}">
          <x14:formula1>
            <xm:f>'Lookup Net Position'!$B$376:$B$468</xm:f>
          </x14:formula1>
          <xm:sqref>B26:B37</xm:sqref>
        </x14:dataValidation>
        <x14:dataValidation type="list" allowBlank="1" showInputMessage="1" xr:uid="{BEF100DB-73F2-E445-82C4-2C8C8EBF4AB4}">
          <x14:formula1>
            <xm:f>'Lookup Net Position'!$B$2:$B$201</xm:f>
          </x14:formula1>
          <xm:sqref>B10:B23</xm:sqref>
        </x14:dataValidation>
        <x14:dataValidation type="list" allowBlank="1" showInputMessage="1" xr:uid="{1A045BB2-96D6-734E-95FE-7E3BC4BE9B80}">
          <x14:formula1>
            <xm:f>'Lookup Net Position'!$B$338:$B$354</xm:f>
          </x14:formula1>
          <xm:sqref>B42:B47</xm:sqref>
        </x14:dataValidation>
        <x14:dataValidation type="list" allowBlank="1" showInputMessage="1" xr:uid="{9515C0BB-B0C1-8646-8A2B-B3448D36D576}">
          <x14:formula1>
            <xm:f>'Lookup Net Position'!$B$316:$B$337</xm:f>
          </x14:formula1>
          <xm:sqref>B86:B91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1E89D-FF0D-4A4E-9F8C-46951421D998}">
  <sheetPr>
    <tabColor theme="9"/>
  </sheetPr>
  <dimension ref="A1:J99"/>
  <sheetViews>
    <sheetView topLeftCell="A5" zoomScale="75" zoomScaleNormal="90" workbookViewId="0">
      <selection activeCell="B80" sqref="B80"/>
    </sheetView>
  </sheetViews>
  <sheetFormatPr baseColWidth="10" defaultColWidth="9" defaultRowHeight="13"/>
  <cols>
    <col min="1" max="1" width="25.6640625" style="84" customWidth="1"/>
    <col min="2" max="2" width="41.5" style="84" customWidth="1"/>
    <col min="3" max="10" width="18.6640625" style="84" customWidth="1"/>
    <col min="11" max="16384" width="9" style="84"/>
  </cols>
  <sheetData>
    <row r="1" spans="1:10" ht="16">
      <c r="A1" s="80" t="s">
        <v>1061</v>
      </c>
      <c r="B1" s="81" t="str">
        <f>_xlfn.CONCAT('Master Info'!C2, ", ", 'Master Info'!$C$3)</f>
        <v>City of Clayton, California</v>
      </c>
      <c r="C1" s="82"/>
      <c r="D1" s="82"/>
      <c r="E1" s="82"/>
      <c r="F1" s="82"/>
      <c r="G1" s="82"/>
      <c r="H1" s="82"/>
      <c r="I1" s="82"/>
      <c r="J1" s="83"/>
    </row>
    <row r="2" spans="1:10" ht="16">
      <c r="A2" s="85" t="s">
        <v>1087</v>
      </c>
      <c r="B2" s="86" t="s">
        <v>1721</v>
      </c>
      <c r="C2" s="82"/>
      <c r="D2" s="82"/>
      <c r="E2" s="82"/>
      <c r="F2" s="82"/>
      <c r="G2" s="82"/>
      <c r="H2" s="82"/>
      <c r="I2" s="82"/>
      <c r="J2" s="83"/>
    </row>
    <row r="3" spans="1:10" ht="34">
      <c r="A3" s="85" t="s">
        <v>1062</v>
      </c>
      <c r="B3" s="121" t="s">
        <v>2274</v>
      </c>
      <c r="C3" s="122"/>
      <c r="D3" s="82"/>
      <c r="E3" s="82"/>
      <c r="F3" s="82"/>
      <c r="G3" s="82"/>
      <c r="H3" s="82"/>
      <c r="I3" s="82"/>
      <c r="J3" s="83"/>
    </row>
    <row r="4" spans="1:10" ht="17" thickBot="1">
      <c r="A4" s="87" t="s">
        <v>1063</v>
      </c>
      <c r="B4" s="230" t="str">
        <f>_xlfn.CONCAT("For the year ended ", TEXT('Master Info'!C4, "mmmm dd, yyyy"))</f>
        <v>For the year ended June 30, 2022</v>
      </c>
      <c r="C4" s="82"/>
      <c r="D4" s="82"/>
      <c r="E4" s="82"/>
      <c r="F4" s="82"/>
      <c r="G4" s="82"/>
      <c r="H4" s="82"/>
      <c r="I4" s="82"/>
      <c r="J4" s="82"/>
    </row>
    <row r="5" spans="1:10" ht="16">
      <c r="A5" s="88"/>
      <c r="B5" s="89"/>
      <c r="C5" s="82"/>
      <c r="D5" s="82"/>
      <c r="E5" s="82"/>
      <c r="F5" s="82"/>
      <c r="G5" s="82"/>
      <c r="H5" s="82"/>
      <c r="I5" s="82"/>
      <c r="J5" s="82"/>
    </row>
    <row r="6" spans="1:10" s="97" customFormat="1" ht="45" customHeight="1">
      <c r="A6" s="91"/>
      <c r="B6" s="92"/>
      <c r="C6" s="93" t="s">
        <v>2</v>
      </c>
      <c r="D6" s="94" t="s">
        <v>1722</v>
      </c>
      <c r="E6" s="95"/>
      <c r="F6" s="95"/>
      <c r="G6" s="95"/>
      <c r="H6" s="95"/>
      <c r="I6" s="95"/>
      <c r="J6" s="96"/>
    </row>
    <row r="7" spans="1:10" ht="16">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row>
    <row r="8" spans="1:10" ht="15">
      <c r="A8" s="104"/>
      <c r="B8" s="128" t="s">
        <v>2286</v>
      </c>
      <c r="C8" s="127"/>
      <c r="D8" s="127"/>
      <c r="E8" s="127"/>
      <c r="F8" s="127"/>
      <c r="G8" s="127"/>
      <c r="H8" s="127"/>
      <c r="I8" s="127"/>
      <c r="J8" s="127"/>
    </row>
    <row r="9" spans="1:10" ht="15">
      <c r="A9" s="108" t="str">
        <f>IF(B9="", "Choose from drop-down --&gt;", IF(COUNTIF('Lookup PropFunds'!$A$2:$A$296, B9) = 0, "acfr:OperatingRevenueCustom", _xlfn.XLOOKUP(B9, 'Lookup PropFunds'!$A$2:$A$296, 'Lookup PropFunds'!$C$2:$C$296)))</f>
        <v>Choose from drop-down --&gt;</v>
      </c>
      <c r="B9" s="133"/>
      <c r="C9" s="208"/>
      <c r="D9" s="208"/>
      <c r="E9" s="208"/>
      <c r="F9" s="208"/>
      <c r="G9" s="208"/>
      <c r="H9" s="208"/>
      <c r="I9" s="208"/>
      <c r="J9" s="231">
        <f t="shared" ref="J9:J22" si="0">IF(J$7="","",SUM(D9:I9))</f>
        <v>0</v>
      </c>
    </row>
    <row r="10" spans="1:10" ht="15">
      <c r="A10" s="108" t="str">
        <f>IF(B10="", "Choose from drop-down --&gt;", IF(COUNTIF('Lookup PropFunds'!$A$2:$A$296, B10) = 0, "acfr:OperatingRevenueCustom", _xlfn.XLOOKUP(B10, 'Lookup PropFunds'!$A$2:$A$296, 'Lookup PropFunds'!$C$2:$C$296)))</f>
        <v>Choose from drop-down --&gt;</v>
      </c>
      <c r="B10" s="133"/>
      <c r="C10" s="208"/>
      <c r="D10" s="208"/>
      <c r="E10" s="208"/>
      <c r="F10" s="208"/>
      <c r="G10" s="208"/>
      <c r="H10" s="208"/>
      <c r="I10" s="208"/>
      <c r="J10" s="231">
        <f t="shared" si="0"/>
        <v>0</v>
      </c>
    </row>
    <row r="11" spans="1:10" ht="15">
      <c r="A11" s="108" t="str">
        <f>IF(B11="", "Choose from drop-down --&gt;", IF(COUNTIF('Lookup PropFunds'!$A$2:$A$296, B11) = 0, "acfr:OperatingRevenueCustom", _xlfn.XLOOKUP(B11, 'Lookup PropFunds'!$A$2:$A$296, 'Lookup PropFunds'!$C$2:$C$296)))</f>
        <v>Choose from drop-down --&gt;</v>
      </c>
      <c r="B11" s="133"/>
      <c r="C11" s="208"/>
      <c r="D11" s="208"/>
      <c r="E11" s="208"/>
      <c r="F11" s="208"/>
      <c r="G11" s="208"/>
      <c r="H11" s="208"/>
      <c r="I11" s="208"/>
      <c r="J11" s="231">
        <f t="shared" si="0"/>
        <v>0</v>
      </c>
    </row>
    <row r="12" spans="1:10" ht="15">
      <c r="A12" s="108" t="str">
        <f>IF(B12="", "Choose from drop-down --&gt;", IF(COUNTIF('Lookup PropFunds'!$A$2:$A$296, B12) = 0, "acfr:OperatingRevenueCustom", _xlfn.XLOOKUP(B12, 'Lookup PropFunds'!$A$2:$A$296, 'Lookup PropFunds'!$C$2:$C$296)))</f>
        <v>Choose from drop-down --&gt;</v>
      </c>
      <c r="B12" s="133"/>
      <c r="C12" s="208"/>
      <c r="D12" s="208"/>
      <c r="E12" s="208"/>
      <c r="F12" s="208"/>
      <c r="G12" s="208"/>
      <c r="H12" s="208"/>
      <c r="I12" s="208"/>
      <c r="J12" s="231">
        <f t="shared" si="0"/>
        <v>0</v>
      </c>
    </row>
    <row r="13" spans="1:10" ht="15">
      <c r="A13" s="108" t="str">
        <f>IF(B13="", "Choose from drop-down --&gt;", IF(COUNTIF('Lookup PropFunds'!$A$2:$A$296, B13) = 0, "acfr:OperatingRevenueCustom", _xlfn.XLOOKUP(B13, 'Lookup PropFunds'!$A$2:$A$296, 'Lookup PropFunds'!$C$2:$C$296)))</f>
        <v>Choose from drop-down --&gt;</v>
      </c>
      <c r="B13" s="133"/>
      <c r="C13" s="208"/>
      <c r="D13" s="208"/>
      <c r="E13" s="208"/>
      <c r="F13" s="208"/>
      <c r="G13" s="208"/>
      <c r="H13" s="208"/>
      <c r="I13" s="208"/>
      <c r="J13" s="231">
        <f t="shared" si="0"/>
        <v>0</v>
      </c>
    </row>
    <row r="14" spans="1:10" ht="15">
      <c r="A14" s="108" t="str">
        <f>IF(B14="", "Choose from drop-down --&gt;", IF(COUNTIF('Lookup PropFunds'!$A$2:$A$296, B14) = 0, "acfr:OperatingRevenueCustom", _xlfn.XLOOKUP(B14, 'Lookup PropFunds'!$A$2:$A$296, 'Lookup PropFunds'!$C$2:$C$296)))</f>
        <v>Choose from drop-down --&gt;</v>
      </c>
      <c r="B14" s="133"/>
      <c r="C14" s="208"/>
      <c r="D14" s="208"/>
      <c r="E14" s="208"/>
      <c r="F14" s="208"/>
      <c r="G14" s="208"/>
      <c r="H14" s="208"/>
      <c r="I14" s="208"/>
      <c r="J14" s="231">
        <f t="shared" si="0"/>
        <v>0</v>
      </c>
    </row>
    <row r="15" spans="1:10" ht="15">
      <c r="A15" s="108" t="str">
        <f>IF(B15="", "Choose from drop-down --&gt;", IF(COUNTIF('Lookup PropFunds'!$A$2:$A$296, B15) = 0, "acfr:OperatingRevenueCustom", _xlfn.XLOOKUP(B15, 'Lookup PropFunds'!$A$2:$A$296, 'Lookup PropFunds'!$C$2:$C$296)))</f>
        <v>Choose from drop-down --&gt;</v>
      </c>
      <c r="B15" s="133"/>
      <c r="C15" s="208"/>
      <c r="D15" s="208"/>
      <c r="E15" s="208"/>
      <c r="F15" s="208"/>
      <c r="G15" s="208"/>
      <c r="H15" s="208"/>
      <c r="I15" s="208"/>
      <c r="J15" s="231">
        <f t="shared" si="0"/>
        <v>0</v>
      </c>
    </row>
    <row r="16" spans="1:10" ht="15">
      <c r="A16" s="108" t="str">
        <f>IF(B16="", "Choose from drop-down --&gt;", IF(COUNTIF('Lookup PropFunds'!$A$2:$A$296, B16) = 0, "acfr:OperatingRevenueCustom", _xlfn.XLOOKUP(B16, 'Lookup PropFunds'!$A$2:$A$296, 'Lookup PropFunds'!$C$2:$C$296)))</f>
        <v>Choose from drop-down --&gt;</v>
      </c>
      <c r="B16" s="133"/>
      <c r="C16" s="208"/>
      <c r="D16" s="208"/>
      <c r="E16" s="208"/>
      <c r="F16" s="208"/>
      <c r="G16" s="208"/>
      <c r="H16" s="208"/>
      <c r="I16" s="208"/>
      <c r="J16" s="231">
        <f t="shared" si="0"/>
        <v>0</v>
      </c>
    </row>
    <row r="17" spans="1:10" ht="15">
      <c r="A17" s="108" t="str">
        <f>IF(B17="", "Choose from drop-down --&gt;", IF(COUNTIF('Lookup PropFunds'!$A$2:$A$296, B17) = 0, "acfr:OperatingRevenueCustom", _xlfn.XLOOKUP(B17, 'Lookup PropFunds'!$A$2:$A$296, 'Lookup PropFunds'!$C$2:$C$296)))</f>
        <v>Choose from drop-down --&gt;</v>
      </c>
      <c r="B17" s="133"/>
      <c r="C17" s="208"/>
      <c r="D17" s="208"/>
      <c r="E17" s="208"/>
      <c r="F17" s="208"/>
      <c r="G17" s="208"/>
      <c r="H17" s="208"/>
      <c r="I17" s="208"/>
      <c r="J17" s="231">
        <f t="shared" si="0"/>
        <v>0</v>
      </c>
    </row>
    <row r="18" spans="1:10" ht="15" hidden="1">
      <c r="A18" s="108" t="str">
        <f>IF(B18="", "Choose from drop-down --&gt;", IF(COUNTIF('Lookup PropFunds'!$A$2:$A$296, B18) = 0, "acfr:OperatingRevenueCustom", _xlfn.XLOOKUP(B18, 'Lookup PropFunds'!$A$2:$A$296, 'Lookup PropFunds'!$C$2:$C$296)))</f>
        <v>Choose from drop-down --&gt;</v>
      </c>
      <c r="B18" s="133"/>
      <c r="C18" s="208"/>
      <c r="D18" s="208"/>
      <c r="E18" s="208"/>
      <c r="F18" s="208"/>
      <c r="G18" s="208"/>
      <c r="H18" s="208"/>
      <c r="I18" s="208"/>
      <c r="J18" s="231">
        <f t="shared" si="0"/>
        <v>0</v>
      </c>
    </row>
    <row r="19" spans="1:10" ht="15" hidden="1">
      <c r="A19" s="108" t="str">
        <f>IF(B19="", "Choose from drop-down --&gt;", IF(COUNTIF('Lookup PropFunds'!$A$2:$A$296, B19) = 0, "acfr:OperatingRevenueCustom", _xlfn.XLOOKUP(B19, 'Lookup PropFunds'!$A$2:$A$296, 'Lookup PropFunds'!$C$2:$C$296)))</f>
        <v>Choose from drop-down --&gt;</v>
      </c>
      <c r="B19" s="133"/>
      <c r="C19" s="208"/>
      <c r="D19" s="208"/>
      <c r="E19" s="208"/>
      <c r="F19" s="208"/>
      <c r="G19" s="208"/>
      <c r="H19" s="208"/>
      <c r="I19" s="208"/>
      <c r="J19" s="231">
        <f t="shared" si="0"/>
        <v>0</v>
      </c>
    </row>
    <row r="20" spans="1:10" ht="15" hidden="1">
      <c r="A20" s="108" t="str">
        <f>IF(B20="", "Choose from drop-down --&gt;", IF(COUNTIF('Lookup PropFunds'!$A$2:$A$296, B20) = 0, "acfr:OperatingRevenueCustom", _xlfn.XLOOKUP(B20, 'Lookup PropFunds'!$A$2:$A$296, 'Lookup PropFunds'!$C$2:$C$296)))</f>
        <v>Choose from drop-down --&gt;</v>
      </c>
      <c r="B20" s="133"/>
      <c r="C20" s="208"/>
      <c r="D20" s="208"/>
      <c r="E20" s="208"/>
      <c r="F20" s="208"/>
      <c r="G20" s="208"/>
      <c r="H20" s="208"/>
      <c r="I20" s="208"/>
      <c r="J20" s="231">
        <f t="shared" si="0"/>
        <v>0</v>
      </c>
    </row>
    <row r="21" spans="1:10" ht="15" hidden="1">
      <c r="A21" s="108" t="str">
        <f>IF(B21="", "Choose from drop-down --&gt;", IF(COUNTIF('Lookup PropFunds'!$A$2:$A$296, B21) = 0, "acfr:OperatingRevenueCustom", _xlfn.XLOOKUP(B21, 'Lookup PropFunds'!$A$2:$A$296, 'Lookup PropFunds'!$C$2:$C$296)))</f>
        <v>Choose from drop-down --&gt;</v>
      </c>
      <c r="B21" s="133"/>
      <c r="C21" s="208"/>
      <c r="D21" s="208"/>
      <c r="E21" s="208"/>
      <c r="F21" s="208"/>
      <c r="G21" s="208"/>
      <c r="H21" s="208"/>
      <c r="I21" s="208"/>
      <c r="J21" s="231">
        <f t="shared" si="0"/>
        <v>0</v>
      </c>
    </row>
    <row r="22" spans="1:10" ht="15">
      <c r="A22" s="108" t="str">
        <f>IF(B22="", "Choose from drop-down --&gt;", IF(COUNTIF('Lookup PropFunds'!$A$2:$A$296, B22) = 0, "acfr:OperatingRevenueCustom", _xlfn.XLOOKUP(B22, 'Lookup PropFunds'!$A$2:$A$296, 'Lookup PropFunds'!$C$2:$C$296)))</f>
        <v>Choose from drop-down --&gt;</v>
      </c>
      <c r="B22" s="133"/>
      <c r="C22" s="208"/>
      <c r="D22" s="208"/>
      <c r="E22" s="208"/>
      <c r="F22" s="208"/>
      <c r="G22" s="208"/>
      <c r="H22" s="208"/>
      <c r="I22" s="208"/>
      <c r="J22" s="231">
        <f t="shared" si="0"/>
        <v>0</v>
      </c>
    </row>
    <row r="23" spans="1:10" ht="15">
      <c r="A23" s="108" t="s">
        <v>2276</v>
      </c>
      <c r="B23" s="108" t="s">
        <v>2277</v>
      </c>
      <c r="C23" s="231">
        <f>IF(C$7="","",SUM(C9:C22))</f>
        <v>0</v>
      </c>
      <c r="D23" s="231" t="str">
        <f t="shared" ref="D23:I23" si="1">IF(D$7="Type fund name","",SUM(D9:D22))</f>
        <v/>
      </c>
      <c r="E23" s="231" t="str">
        <f t="shared" si="1"/>
        <v/>
      </c>
      <c r="F23" s="231" t="str">
        <f t="shared" si="1"/>
        <v/>
      </c>
      <c r="G23" s="231" t="str">
        <f t="shared" si="1"/>
        <v/>
      </c>
      <c r="H23" s="231" t="str">
        <f t="shared" si="1"/>
        <v/>
      </c>
      <c r="I23" s="231" t="str">
        <f t="shared" si="1"/>
        <v/>
      </c>
      <c r="J23" s="231">
        <f>IF(J7="","",SUM(J9:J22))</f>
        <v>0</v>
      </c>
    </row>
    <row r="24" spans="1:10" ht="15">
      <c r="A24" s="104"/>
      <c r="B24" s="104"/>
      <c r="C24" s="113"/>
      <c r="D24" s="113"/>
      <c r="E24" s="113"/>
      <c r="F24" s="113"/>
      <c r="G24" s="113"/>
      <c r="H24" s="113"/>
      <c r="I24" s="113"/>
      <c r="J24" s="113"/>
    </row>
    <row r="25" spans="1:10" ht="15">
      <c r="A25" s="104"/>
      <c r="B25" s="128" t="s">
        <v>2285</v>
      </c>
      <c r="C25" s="127"/>
      <c r="D25" s="127"/>
      <c r="E25" s="127"/>
      <c r="F25" s="127"/>
      <c r="G25" s="127"/>
      <c r="H25" s="127"/>
      <c r="I25" s="127"/>
      <c r="J25" s="126"/>
    </row>
    <row r="26" spans="1:10" ht="15">
      <c r="A26" s="108" t="str">
        <f>IF(B26="", "Choose from drop-down --&gt;", IF(COUNTIF('Lookup PropFunds'!$A$2:$A$296, B26) = 0, "acfr:OperatingExpensesCustom", _xlfn.XLOOKUP(B26, 'Lookup PropFunds'!$A$2:$A$296, 'Lookup PropFunds'!$C$2:$C$296)))</f>
        <v>Choose from drop-down --&gt;</v>
      </c>
      <c r="B26" s="133"/>
      <c r="C26" s="208"/>
      <c r="D26" s="208"/>
      <c r="E26" s="208"/>
      <c r="F26" s="208"/>
      <c r="G26" s="208"/>
      <c r="H26" s="208"/>
      <c r="I26" s="208"/>
      <c r="J26" s="231">
        <f t="shared" ref="J26:J37" si="2">IF(J$7="","",SUM(D26:I26))</f>
        <v>0</v>
      </c>
    </row>
    <row r="27" spans="1:10" ht="15">
      <c r="A27" s="108" t="str">
        <f>IF(B27="", "Choose from drop-down --&gt;", IF(COUNTIF('Lookup PropFunds'!$A$2:$A$296, B27) = 0, "acfr:OperatingExpensesCustom", _xlfn.XLOOKUP(B27, 'Lookup PropFunds'!$A$2:$A$296, 'Lookup PropFunds'!$C$2:$C$296)))</f>
        <v>Choose from drop-down --&gt;</v>
      </c>
      <c r="B27" s="133"/>
      <c r="C27" s="208"/>
      <c r="D27" s="208"/>
      <c r="E27" s="208"/>
      <c r="F27" s="208"/>
      <c r="G27" s="208"/>
      <c r="H27" s="208"/>
      <c r="I27" s="208"/>
      <c r="J27" s="231">
        <f t="shared" si="2"/>
        <v>0</v>
      </c>
    </row>
    <row r="28" spans="1:10" ht="15">
      <c r="A28" s="108" t="str">
        <f>IF(B28="", "Choose from drop-down --&gt;", IF(COUNTIF('Lookup PropFunds'!$A$2:$A$296, B28) = 0, "acfr:OperatingExpensesCustom", _xlfn.XLOOKUP(B28, 'Lookup PropFunds'!$A$2:$A$296, 'Lookup PropFunds'!$C$2:$C$296)))</f>
        <v>Choose from drop-down --&gt;</v>
      </c>
      <c r="B28" s="133"/>
      <c r="C28" s="208"/>
      <c r="D28" s="208"/>
      <c r="E28" s="208"/>
      <c r="F28" s="208"/>
      <c r="G28" s="208"/>
      <c r="H28" s="208"/>
      <c r="I28" s="208"/>
      <c r="J28" s="231">
        <f t="shared" si="2"/>
        <v>0</v>
      </c>
    </row>
    <row r="29" spans="1:10" ht="15">
      <c r="A29" s="108" t="str">
        <f>IF(B29="", "Choose from drop-down --&gt;", IF(COUNTIF('Lookup PropFunds'!$A$2:$A$296, B29) = 0, "acfr:OperatingExpensesCustom", _xlfn.XLOOKUP(B29, 'Lookup PropFunds'!$A$2:$A$296, 'Lookup PropFunds'!$C$2:$C$296)))</f>
        <v>Choose from drop-down --&gt;</v>
      </c>
      <c r="B29" s="133"/>
      <c r="C29" s="208"/>
      <c r="D29" s="208"/>
      <c r="E29" s="208"/>
      <c r="F29" s="208"/>
      <c r="G29" s="208"/>
      <c r="H29" s="208"/>
      <c r="I29" s="208"/>
      <c r="J29" s="231">
        <f t="shared" si="2"/>
        <v>0</v>
      </c>
    </row>
    <row r="30" spans="1:10" ht="15">
      <c r="A30" s="108" t="str">
        <f>IF(B30="", "Choose from drop-down --&gt;", IF(COUNTIF('Lookup PropFunds'!$A$2:$A$296, B30) = 0, "acfr:OperatingExpensesCustom", _xlfn.XLOOKUP(B30, 'Lookup PropFunds'!$A$2:$A$296, 'Lookup PropFunds'!$C$2:$C$296)))</f>
        <v>Choose from drop-down --&gt;</v>
      </c>
      <c r="B30" s="133"/>
      <c r="C30" s="208"/>
      <c r="D30" s="208"/>
      <c r="E30" s="208"/>
      <c r="F30" s="208"/>
      <c r="G30" s="208"/>
      <c r="H30" s="208"/>
      <c r="I30" s="208"/>
      <c r="J30" s="231">
        <f t="shared" si="2"/>
        <v>0</v>
      </c>
    </row>
    <row r="31" spans="1:10" ht="15" hidden="1">
      <c r="A31" s="108" t="str">
        <f>IF(B31="", "Choose from drop-down --&gt;", IF(COUNTIF('Lookup PropFunds'!$A$2:$A$296, B31) = 0, "acfr:OperatingExpensesCustom", _xlfn.XLOOKUP(B31, 'Lookup PropFunds'!$A$2:$A$296, 'Lookup PropFunds'!$C$2:$C$296)))</f>
        <v>Choose from drop-down --&gt;</v>
      </c>
      <c r="B31" s="133"/>
      <c r="C31" s="208"/>
      <c r="D31" s="208"/>
      <c r="E31" s="208"/>
      <c r="F31" s="208"/>
      <c r="G31" s="208"/>
      <c r="H31" s="208"/>
      <c r="I31" s="208"/>
      <c r="J31" s="231">
        <f t="shared" si="2"/>
        <v>0</v>
      </c>
    </row>
    <row r="32" spans="1:10" ht="15" hidden="1">
      <c r="A32" s="108" t="str">
        <f>IF(B32="", "Choose from drop-down --&gt;", IF(COUNTIF('Lookup PropFunds'!$A$2:$A$296, B32) = 0, "acfr:OperatingExpensesCustom", _xlfn.XLOOKUP(B32, 'Lookup PropFunds'!$A$2:$A$296, 'Lookup PropFunds'!$C$2:$C$296)))</f>
        <v>Choose from drop-down --&gt;</v>
      </c>
      <c r="B32" s="133"/>
      <c r="C32" s="208"/>
      <c r="D32" s="208"/>
      <c r="E32" s="208"/>
      <c r="F32" s="208"/>
      <c r="G32" s="208"/>
      <c r="H32" s="208"/>
      <c r="I32" s="208"/>
      <c r="J32" s="231">
        <f t="shared" si="2"/>
        <v>0</v>
      </c>
    </row>
    <row r="33" spans="1:10" ht="15" hidden="1">
      <c r="A33" s="108" t="str">
        <f>IF(B33="", "Choose from drop-down --&gt;", IF(COUNTIF('Lookup PropFunds'!$A$2:$A$296, B33) = 0, "acfr:OperatingExpensesCustom", _xlfn.XLOOKUP(B33, 'Lookup PropFunds'!$A$2:$A$296, 'Lookup PropFunds'!$C$2:$C$296)))</f>
        <v>Choose from drop-down --&gt;</v>
      </c>
      <c r="B33" s="133"/>
      <c r="C33" s="208"/>
      <c r="D33" s="208"/>
      <c r="E33" s="208"/>
      <c r="F33" s="208"/>
      <c r="G33" s="208"/>
      <c r="H33" s="208"/>
      <c r="I33" s="208"/>
      <c r="J33" s="231">
        <f t="shared" si="2"/>
        <v>0</v>
      </c>
    </row>
    <row r="34" spans="1:10" ht="15" hidden="1">
      <c r="A34" s="108" t="str">
        <f>IF(B34="", "Choose from drop-down --&gt;", IF(COUNTIF('Lookup PropFunds'!$A$2:$A$296, B34) = 0, "acfr:OperatingExpensesCustom", _xlfn.XLOOKUP(B34, 'Lookup PropFunds'!$A$2:$A$296, 'Lookup PropFunds'!$C$2:$C$296)))</f>
        <v>Choose from drop-down --&gt;</v>
      </c>
      <c r="B34" s="133"/>
      <c r="C34" s="208"/>
      <c r="D34" s="208"/>
      <c r="E34" s="208"/>
      <c r="F34" s="208"/>
      <c r="G34" s="208"/>
      <c r="H34" s="208"/>
      <c r="I34" s="208"/>
      <c r="J34" s="231">
        <f t="shared" si="2"/>
        <v>0</v>
      </c>
    </row>
    <row r="35" spans="1:10" ht="15" hidden="1">
      <c r="A35" s="108" t="str">
        <f>IF(B35="", "Choose from drop-down --&gt;", IF(COUNTIF('Lookup PropFunds'!$A$2:$A$296, B35) = 0, "acfr:OperatingExpensesCustom", _xlfn.XLOOKUP(B35, 'Lookup PropFunds'!$A$2:$A$296, 'Lookup PropFunds'!$C$2:$C$296)))</f>
        <v>Choose from drop-down --&gt;</v>
      </c>
      <c r="B35" s="133"/>
      <c r="C35" s="208"/>
      <c r="D35" s="208"/>
      <c r="E35" s="208"/>
      <c r="F35" s="208"/>
      <c r="G35" s="208"/>
      <c r="H35" s="208"/>
      <c r="I35" s="208"/>
      <c r="J35" s="231">
        <f t="shared" si="2"/>
        <v>0</v>
      </c>
    </row>
    <row r="36" spans="1:10" ht="15" hidden="1">
      <c r="A36" s="108" t="str">
        <f>IF(B36="", "Choose from drop-down --&gt;", IF(COUNTIF('Lookup PropFunds'!$A$2:$A$296, B36) = 0, "acfr:OperatingExpensesCustom", _xlfn.XLOOKUP(B36, 'Lookup PropFunds'!$A$2:$A$296, 'Lookup PropFunds'!$C$2:$C$296)))</f>
        <v>Choose from drop-down --&gt;</v>
      </c>
      <c r="B36" s="133"/>
      <c r="C36" s="208"/>
      <c r="D36" s="208"/>
      <c r="E36" s="208"/>
      <c r="F36" s="208"/>
      <c r="G36" s="208"/>
      <c r="H36" s="208"/>
      <c r="I36" s="208"/>
      <c r="J36" s="231">
        <f t="shared" si="2"/>
        <v>0</v>
      </c>
    </row>
    <row r="37" spans="1:10" ht="15">
      <c r="A37" s="108" t="str">
        <f>IF(B37="", "Choose from drop-down --&gt;", IF(COUNTIF('Lookup PropFunds'!$A$2:$A$296, B37) = 0, "acfr:OperatingExpensesCustom", _xlfn.XLOOKUP(B37, 'Lookup PropFunds'!$A$2:$A$296, 'Lookup PropFunds'!$C$2:$C$296)))</f>
        <v>Choose from drop-down --&gt;</v>
      </c>
      <c r="B37" s="133"/>
      <c r="C37" s="208"/>
      <c r="D37" s="208"/>
      <c r="E37" s="208"/>
      <c r="F37" s="208"/>
      <c r="G37" s="208"/>
      <c r="H37" s="208"/>
      <c r="I37" s="208"/>
      <c r="J37" s="231">
        <f t="shared" si="2"/>
        <v>0</v>
      </c>
    </row>
    <row r="38" spans="1:10" s="97" customFormat="1" ht="15">
      <c r="A38" s="108" t="s">
        <v>2278</v>
      </c>
      <c r="B38" s="108" t="s">
        <v>2279</v>
      </c>
      <c r="C38" s="231">
        <f>IF(C7="","",SUM(C26:C32))</f>
        <v>0</v>
      </c>
      <c r="D38" s="231" t="str">
        <f t="shared" ref="D38:I38" si="3">IF(D$7="Type fund name","",SUM(D26:D32))</f>
        <v/>
      </c>
      <c r="E38" s="231" t="str">
        <f t="shared" si="3"/>
        <v/>
      </c>
      <c r="F38" s="231" t="str">
        <f t="shared" si="3"/>
        <v/>
      </c>
      <c r="G38" s="231" t="str">
        <f t="shared" si="3"/>
        <v/>
      </c>
      <c r="H38" s="231" t="str">
        <f t="shared" si="3"/>
        <v/>
      </c>
      <c r="I38" s="231" t="str">
        <f t="shared" si="3"/>
        <v/>
      </c>
      <c r="J38" s="231">
        <f>IF(J7="","",SUM(J26:J37))</f>
        <v>0</v>
      </c>
    </row>
    <row r="39" spans="1:10" ht="15">
      <c r="A39" s="104"/>
      <c r="B39" s="104"/>
      <c r="C39" s="113"/>
      <c r="D39" s="113"/>
      <c r="E39" s="113"/>
      <c r="F39" s="113"/>
      <c r="G39" s="113"/>
      <c r="H39" s="113"/>
      <c r="I39" s="113"/>
      <c r="J39" s="113"/>
    </row>
    <row r="40" spans="1:10" ht="15">
      <c r="A40" s="104"/>
      <c r="B40" s="128" t="s">
        <v>2287</v>
      </c>
      <c r="C40" s="127"/>
      <c r="D40" s="127"/>
      <c r="E40" s="127"/>
      <c r="F40" s="127"/>
      <c r="G40" s="127"/>
      <c r="H40" s="127"/>
      <c r="I40" s="127"/>
      <c r="J40" s="105"/>
    </row>
    <row r="41" spans="1:10" ht="15">
      <c r="A41" s="108" t="str">
        <f>IF(B41="", "Choose from drop-down --&gt;", IF(COUNTIF('Lookup PropFunds'!$A$2:$A$296, B41) = 0, "acfr:NonoperatingRevenuesExpensesCustom", _xlfn.XLOOKUP(B41, 'Lookup PropFunds'!$A$2:$A$296, 'Lookup PropFunds'!$C$2:$C$296)))</f>
        <v>Choose from drop-down --&gt;</v>
      </c>
      <c r="B41" s="109"/>
      <c r="C41" s="208"/>
      <c r="D41" s="208"/>
      <c r="E41" s="208"/>
      <c r="F41" s="208"/>
      <c r="G41" s="208"/>
      <c r="H41" s="208"/>
      <c r="I41" s="208"/>
      <c r="J41" s="234"/>
    </row>
    <row r="42" spans="1:10" ht="15">
      <c r="A42" s="108" t="str">
        <f>IF(B42="", "Choose from drop-down --&gt;", IF(COUNTIF('Lookup PropFunds'!$A$2:$A$296, B42) = 0, "acfr:NonoperatingRevenuesExpensesCustom", _xlfn.XLOOKUP(B42, 'Lookup PropFunds'!$A$2:$A$296, 'Lookup PropFunds'!$C$2:$C$296)))</f>
        <v>Choose from drop-down --&gt;</v>
      </c>
      <c r="B42" s="109"/>
      <c r="C42" s="209"/>
      <c r="D42" s="209"/>
      <c r="E42" s="209"/>
      <c r="F42" s="209"/>
      <c r="G42" s="209"/>
      <c r="H42" s="209"/>
      <c r="I42" s="209"/>
      <c r="J42" s="231">
        <f t="shared" ref="J42:J53" si="4">IF(J$7="","",SUM(D42:I42))</f>
        <v>0</v>
      </c>
    </row>
    <row r="43" spans="1:10" ht="15">
      <c r="A43" s="108" t="str">
        <f>IF(B43="", "Choose from drop-down --&gt;", IF(COUNTIF('Lookup PropFunds'!$A$2:$A$296, B43) = 0, "acfr:NonoperatingRevenuesExpensesCustom", _xlfn.XLOOKUP(B43, 'Lookup PropFunds'!$A$2:$A$296, 'Lookup PropFunds'!$C$2:$C$296)))</f>
        <v>Choose from drop-down --&gt;</v>
      </c>
      <c r="B43" s="109"/>
      <c r="C43" s="208"/>
      <c r="D43" s="208"/>
      <c r="E43" s="208"/>
      <c r="F43" s="208"/>
      <c r="G43" s="208"/>
      <c r="H43" s="208"/>
      <c r="I43" s="208"/>
      <c r="J43" s="231">
        <f t="shared" si="4"/>
        <v>0</v>
      </c>
    </row>
    <row r="44" spans="1:10" ht="16" customHeight="1">
      <c r="A44" s="108" t="str">
        <f>IF(B44="", "Choose from drop-down --&gt;", IF(COUNTIF('Lookup PropFunds'!$A$2:$A$296, B44) = 0, "acfr:NonoperatingRevenuesExpensesCustom", _xlfn.XLOOKUP(B44, 'Lookup PropFunds'!$A$2:$A$296, 'Lookup PropFunds'!$C$2:$C$296)))</f>
        <v>Choose from drop-down --&gt;</v>
      </c>
      <c r="B44" s="109"/>
      <c r="C44" s="208"/>
      <c r="D44" s="208"/>
      <c r="E44" s="208"/>
      <c r="F44" s="208"/>
      <c r="G44" s="208"/>
      <c r="H44" s="208"/>
      <c r="I44" s="208"/>
      <c r="J44" s="231">
        <f t="shared" si="4"/>
        <v>0</v>
      </c>
    </row>
    <row r="45" spans="1:10" ht="16" customHeight="1">
      <c r="A45" s="108" t="str">
        <f>IF(B45="", "Choose from drop-down --&gt;", IF(COUNTIF('Lookup PropFunds'!$A$2:$A$296, B45) = 0, "acfr:NonoperatingRevenuesExpensesCustom", _xlfn.XLOOKUP(B45, 'Lookup PropFunds'!$A$2:$A$296, 'Lookup PropFunds'!$C$2:$C$296)))</f>
        <v>Choose from drop-down --&gt;</v>
      </c>
      <c r="B45" s="109"/>
      <c r="C45" s="208"/>
      <c r="D45" s="208"/>
      <c r="E45" s="208"/>
      <c r="F45" s="208"/>
      <c r="G45" s="208"/>
      <c r="H45" s="208"/>
      <c r="I45" s="208"/>
      <c r="J45" s="231">
        <f t="shared" si="4"/>
        <v>0</v>
      </c>
    </row>
    <row r="46" spans="1:10" ht="16" hidden="1" customHeight="1">
      <c r="A46" s="108" t="str">
        <f>IF(B46="", "Choose from drop-down --&gt;", IF(COUNTIF('Lookup PropFunds'!$A$2:$A$296, B46) = 0, "acfr:NonoperatingRevenuesExpensesCustom", _xlfn.XLOOKUP(B46, 'Lookup PropFunds'!$A$2:$A$296, 'Lookup PropFunds'!$C$2:$C$296)))</f>
        <v>Choose from drop-down --&gt;</v>
      </c>
      <c r="B46" s="109"/>
      <c r="C46" s="208"/>
      <c r="D46" s="208"/>
      <c r="E46" s="208"/>
      <c r="F46" s="208"/>
      <c r="G46" s="208"/>
      <c r="H46" s="208"/>
      <c r="I46" s="208"/>
      <c r="J46" s="231">
        <f t="shared" ref="J46:J51" si="5">IF(J$7="","",SUM(D46:I46))</f>
        <v>0</v>
      </c>
    </row>
    <row r="47" spans="1:10" ht="16" hidden="1" customHeight="1">
      <c r="A47" s="108" t="str">
        <f>IF(B47="", "Choose from drop-down --&gt;", IF(COUNTIF('Lookup PropFunds'!$A$2:$A$296, B47) = 0, "acfr:NonoperatingRevenuesExpensesCustom", _xlfn.XLOOKUP(B47, 'Lookup PropFunds'!$A$2:$A$296, 'Lookup PropFunds'!$C$2:$C$296)))</f>
        <v>Choose from drop-down --&gt;</v>
      </c>
      <c r="B47" s="109"/>
      <c r="C47" s="208"/>
      <c r="D47" s="208"/>
      <c r="E47" s="208"/>
      <c r="F47" s="208"/>
      <c r="G47" s="208"/>
      <c r="H47" s="208"/>
      <c r="I47" s="208"/>
      <c r="J47" s="231">
        <f t="shared" si="5"/>
        <v>0</v>
      </c>
    </row>
    <row r="48" spans="1:10" ht="16" hidden="1" customHeight="1">
      <c r="A48" s="108" t="str">
        <f>IF(B48="", "Choose from drop-down --&gt;", IF(COUNTIF('Lookup PropFunds'!$A$2:$A$296, B48) = 0, "acfr:NonoperatingRevenuesExpensesCustom", _xlfn.XLOOKUP(B48, 'Lookup PropFunds'!$A$2:$A$296, 'Lookup PropFunds'!$C$2:$C$296)))</f>
        <v>Choose from drop-down --&gt;</v>
      </c>
      <c r="B48" s="109"/>
      <c r="C48" s="208"/>
      <c r="D48" s="208"/>
      <c r="E48" s="208"/>
      <c r="F48" s="208"/>
      <c r="G48" s="208"/>
      <c r="H48" s="208"/>
      <c r="I48" s="208"/>
      <c r="J48" s="231">
        <f t="shared" si="5"/>
        <v>0</v>
      </c>
    </row>
    <row r="49" spans="1:10" ht="15" hidden="1">
      <c r="A49" s="108" t="str">
        <f>IF(B49="", "Choose from drop-down --&gt;", IF(COUNTIF('Lookup PropFunds'!$A$2:$A$296, B49) = 0, "acfr:NonoperatingRevenuesExpensesCustom", _xlfn.XLOOKUP(B49, 'Lookup PropFunds'!$A$2:$A$296, 'Lookup PropFunds'!$C$2:$C$296)))</f>
        <v>Choose from drop-down --&gt;</v>
      </c>
      <c r="B49" s="109"/>
      <c r="C49" s="208"/>
      <c r="D49" s="208"/>
      <c r="E49" s="208"/>
      <c r="F49" s="208"/>
      <c r="G49" s="208"/>
      <c r="H49" s="208"/>
      <c r="I49" s="208"/>
      <c r="J49" s="231">
        <f t="shared" si="5"/>
        <v>0</v>
      </c>
    </row>
    <row r="50" spans="1:10" ht="15" hidden="1">
      <c r="A50" s="108" t="str">
        <f>IF(B50="", "Choose from drop-down --&gt;", IF(COUNTIF('Lookup PropFunds'!$A$2:$A$296, B50) = 0, "acfr:NonoperatingRevenuesExpensesCustom", _xlfn.XLOOKUP(B50, 'Lookup PropFunds'!$A$2:$A$296, 'Lookup PropFunds'!$C$2:$C$296)))</f>
        <v>Choose from drop-down --&gt;</v>
      </c>
      <c r="B50" s="109"/>
      <c r="C50" s="208"/>
      <c r="D50" s="208"/>
      <c r="E50" s="208"/>
      <c r="F50" s="208"/>
      <c r="G50" s="208"/>
      <c r="H50" s="208"/>
      <c r="I50" s="208"/>
      <c r="J50" s="231">
        <f t="shared" si="5"/>
        <v>0</v>
      </c>
    </row>
    <row r="51" spans="1:10" ht="15">
      <c r="A51" s="108" t="str">
        <f>IF(B51="", "Choose from drop-down --&gt;", IF(COUNTIF('Lookup PropFunds'!$A$2:$A$296, B51) = 0, "acfr:NonoperatingRevenuesExpensesCustom", _xlfn.XLOOKUP(B51, 'Lookup PropFunds'!$A$2:$A$296, 'Lookup PropFunds'!$C$2:$C$296)))</f>
        <v>Choose from drop-down --&gt;</v>
      </c>
      <c r="B51" s="109"/>
      <c r="C51" s="208"/>
      <c r="D51" s="208"/>
      <c r="E51" s="208"/>
      <c r="F51" s="208"/>
      <c r="G51" s="208"/>
      <c r="H51" s="208"/>
      <c r="I51" s="208"/>
      <c r="J51" s="231">
        <f t="shared" si="5"/>
        <v>0</v>
      </c>
    </row>
    <row r="52" spans="1:10" ht="15">
      <c r="A52" s="108" t="s">
        <v>2280</v>
      </c>
      <c r="B52" s="108" t="s">
        <v>2281</v>
      </c>
      <c r="C52" s="231">
        <f>IF(C7="","",SUM(C41:C51))</f>
        <v>0</v>
      </c>
      <c r="D52" s="231" t="str">
        <f t="shared" ref="D52:I52" si="6">IF(D$7="Type fund name","",SUM(D41:D51))</f>
        <v/>
      </c>
      <c r="E52" s="231" t="str">
        <f t="shared" si="6"/>
        <v/>
      </c>
      <c r="F52" s="231" t="str">
        <f t="shared" si="6"/>
        <v/>
      </c>
      <c r="G52" s="231" t="str">
        <f t="shared" si="6"/>
        <v/>
      </c>
      <c r="H52" s="231" t="str">
        <f t="shared" si="6"/>
        <v/>
      </c>
      <c r="I52" s="231" t="str">
        <f t="shared" si="6"/>
        <v/>
      </c>
      <c r="J52" s="231">
        <f t="shared" si="4"/>
        <v>0</v>
      </c>
    </row>
    <row r="53" spans="1:10" ht="18" customHeight="1">
      <c r="A53" s="139" t="s">
        <v>2288</v>
      </c>
      <c r="B53" s="140" t="s">
        <v>2289</v>
      </c>
      <c r="C53" s="232">
        <f>IF(C$7="Type fund name","",C23-C38+C52)</f>
        <v>0</v>
      </c>
      <c r="D53" s="232" t="str">
        <f t="shared" ref="D53:I53" si="7">IF(D$7="Type fund name","",D23-D38+D52)</f>
        <v/>
      </c>
      <c r="E53" s="232" t="str">
        <f t="shared" si="7"/>
        <v/>
      </c>
      <c r="F53" s="232" t="str">
        <f t="shared" si="7"/>
        <v/>
      </c>
      <c r="G53" s="232" t="str">
        <f t="shared" si="7"/>
        <v/>
      </c>
      <c r="H53" s="232" t="str">
        <f t="shared" si="7"/>
        <v/>
      </c>
      <c r="I53" s="232" t="str">
        <f t="shared" si="7"/>
        <v/>
      </c>
      <c r="J53" s="232">
        <f t="shared" si="4"/>
        <v>0</v>
      </c>
    </row>
    <row r="54" spans="1:10" ht="18" customHeight="1">
      <c r="A54" s="132"/>
      <c r="B54" s="104"/>
      <c r="C54" s="113"/>
      <c r="D54" s="113"/>
      <c r="E54" s="113"/>
      <c r="F54" s="113"/>
      <c r="G54" s="113"/>
      <c r="H54" s="113"/>
      <c r="I54" s="113"/>
      <c r="J54" s="113"/>
    </row>
    <row r="55" spans="1:10" ht="15">
      <c r="A55" s="104"/>
      <c r="B55" s="128" t="s">
        <v>2290</v>
      </c>
      <c r="C55" s="127"/>
      <c r="D55" s="127"/>
      <c r="E55" s="127"/>
      <c r="F55" s="127"/>
      <c r="G55" s="127"/>
      <c r="H55" s="127"/>
      <c r="I55" s="127"/>
      <c r="J55" s="115"/>
    </row>
    <row r="56" spans="1:10" ht="15">
      <c r="A56" s="108" t="str">
        <f>IF(B56="", "Choose from drop-down --&gt;", IF(COUNTIF('Lookup PropFunds'!$A$2:$A$296, B56) = 0, "acfr:ContributionsCustom", _xlfn.XLOOKUP(B56, 'Lookup PropFunds'!$A$2:$A$296, 'Lookup PropFunds'!$C$2:$C$296)))</f>
        <v>Choose from drop-down --&gt;</v>
      </c>
      <c r="B56" s="109"/>
      <c r="C56" s="208"/>
      <c r="D56" s="208"/>
      <c r="E56" s="208"/>
      <c r="F56" s="208"/>
      <c r="G56" s="208"/>
      <c r="H56" s="208"/>
      <c r="I56" s="208"/>
      <c r="J56" s="231">
        <f t="shared" ref="J56:J66" si="8">IF(J$7="","",SUM(D56:I56))</f>
        <v>0</v>
      </c>
    </row>
    <row r="57" spans="1:10" ht="15">
      <c r="A57" s="108" t="str">
        <f>IF(B57="", "Choose from drop-down --&gt;", IF(COUNTIF('Lookup PropFunds'!$A$2:$A$296, B57) = 0, "acfr:ContributionsCustom", _xlfn.XLOOKUP(B57, 'Lookup PropFunds'!$A$2:$A$296, 'Lookup PropFunds'!$C$2:$C$296)))</f>
        <v>Choose from drop-down --&gt;</v>
      </c>
      <c r="B57" s="109"/>
      <c r="C57" s="208"/>
      <c r="D57" s="208"/>
      <c r="E57" s="208"/>
      <c r="F57" s="208"/>
      <c r="G57" s="208"/>
      <c r="H57" s="208"/>
      <c r="I57" s="208"/>
      <c r="J57" s="231">
        <f t="shared" si="8"/>
        <v>0</v>
      </c>
    </row>
    <row r="58" spans="1:10" ht="15">
      <c r="A58" s="108" t="str">
        <f>IF(B58="", "Choose from drop-down --&gt;", IF(COUNTIF('Lookup PropFunds'!$A$2:$A$296, B58) = 0, "acfr:ContributionsCustom", _xlfn.XLOOKUP(B58, 'Lookup PropFunds'!$A$2:$A$296, 'Lookup PropFunds'!$C$2:$C$296)))</f>
        <v>Choose from drop-down --&gt;</v>
      </c>
      <c r="B58" s="109"/>
      <c r="C58" s="208"/>
      <c r="D58" s="208"/>
      <c r="E58" s="208"/>
      <c r="F58" s="208"/>
      <c r="G58" s="208"/>
      <c r="H58" s="208"/>
      <c r="I58" s="208"/>
      <c r="J58" s="231">
        <f t="shared" si="8"/>
        <v>0</v>
      </c>
    </row>
    <row r="59" spans="1:10" ht="15">
      <c r="A59" s="108" t="str">
        <f>IF(B59="", "Choose from drop-down --&gt;", IF(COUNTIF('Lookup PropFunds'!$A$2:$A$296, B59) = 0, "acfr:ContributionsCustom", _xlfn.XLOOKUP(B59, 'Lookup PropFunds'!$A$2:$A$296, 'Lookup PropFunds'!$C$2:$C$296)))</f>
        <v>Choose from drop-down --&gt;</v>
      </c>
      <c r="B59" s="109"/>
      <c r="C59" s="208"/>
      <c r="D59" s="208"/>
      <c r="E59" s="208"/>
      <c r="F59" s="208"/>
      <c r="G59" s="208"/>
      <c r="H59" s="208"/>
      <c r="I59" s="208"/>
      <c r="J59" s="231">
        <f t="shared" ref="J59:J64" si="9">IF(J$7="","",SUM(D59:I59))</f>
        <v>0</v>
      </c>
    </row>
    <row r="60" spans="1:10" ht="15" hidden="1">
      <c r="A60" s="108" t="str">
        <f>IF(B60="", "Choose from drop-down --&gt;", IF(COUNTIF('Lookup PropFunds'!$A$2:$A$296, B60) = 0, "acfr:ContributionsCustom", _xlfn.XLOOKUP(B60, 'Lookup PropFunds'!$A$2:$A$296, 'Lookup PropFunds'!$C$2:$C$296)))</f>
        <v>Choose from drop-down --&gt;</v>
      </c>
      <c r="B60" s="109"/>
      <c r="C60" s="208"/>
      <c r="D60" s="208"/>
      <c r="E60" s="208"/>
      <c r="F60" s="208"/>
      <c r="G60" s="208"/>
      <c r="H60" s="208"/>
      <c r="I60" s="208"/>
      <c r="J60" s="231">
        <f t="shared" si="9"/>
        <v>0</v>
      </c>
    </row>
    <row r="61" spans="1:10" ht="15" hidden="1">
      <c r="A61" s="108" t="str">
        <f>IF(B61="", "Choose from drop-down --&gt;", IF(COUNTIF('Lookup PropFunds'!$A$2:$A$296, B61) = 0, "acfr:ContributionsCustom", _xlfn.XLOOKUP(B61, 'Lookup PropFunds'!$A$2:$A$296, 'Lookup PropFunds'!$C$2:$C$296)))</f>
        <v>Choose from drop-down --&gt;</v>
      </c>
      <c r="B61" s="109"/>
      <c r="C61" s="208"/>
      <c r="D61" s="208"/>
      <c r="E61" s="208"/>
      <c r="F61" s="208"/>
      <c r="G61" s="208"/>
      <c r="H61" s="208"/>
      <c r="I61" s="208"/>
      <c r="J61" s="231">
        <f t="shared" si="9"/>
        <v>0</v>
      </c>
    </row>
    <row r="62" spans="1:10" ht="15" hidden="1">
      <c r="A62" s="108" t="str">
        <f>IF(B62="", "Choose from drop-down --&gt;", IF(COUNTIF('Lookup PropFunds'!$A$2:$A$296, B62) = 0, "acfr:ContributionsCustom", _xlfn.XLOOKUP(B62, 'Lookup PropFunds'!$A$2:$A$296, 'Lookup PropFunds'!$C$2:$C$296)))</f>
        <v>Choose from drop-down --&gt;</v>
      </c>
      <c r="B62" s="109"/>
      <c r="C62" s="208"/>
      <c r="D62" s="208"/>
      <c r="E62" s="208"/>
      <c r="F62" s="208"/>
      <c r="G62" s="208"/>
      <c r="H62" s="208"/>
      <c r="I62" s="208"/>
      <c r="J62" s="231">
        <f t="shared" si="9"/>
        <v>0</v>
      </c>
    </row>
    <row r="63" spans="1:10" ht="15" hidden="1">
      <c r="A63" s="108" t="str">
        <f>IF(B63="", "Choose from drop-down --&gt;", IF(COUNTIF('Lookup PropFunds'!$A$2:$A$296, B63) = 0, "acfr:ContributionsCustom", _xlfn.XLOOKUP(B63, 'Lookup PropFunds'!$A$2:$A$296, 'Lookup PropFunds'!$C$2:$C$296)))</f>
        <v>Choose from drop-down --&gt;</v>
      </c>
      <c r="B63" s="109"/>
      <c r="C63" s="208"/>
      <c r="D63" s="208"/>
      <c r="E63" s="208"/>
      <c r="F63" s="208"/>
      <c r="G63" s="208"/>
      <c r="H63" s="208"/>
      <c r="I63" s="208"/>
      <c r="J63" s="231">
        <f t="shared" si="9"/>
        <v>0</v>
      </c>
    </row>
    <row r="64" spans="1:10" ht="15">
      <c r="A64" s="108" t="str">
        <f>IF(B64="", "Choose from drop-down --&gt;", IF(COUNTIF('Lookup PropFunds'!$A$2:$A$296, B64) = 0, "acfr:ContributionsCustom", _xlfn.XLOOKUP(B64, 'Lookup PropFunds'!$A$2:$A$296, 'Lookup PropFunds'!$C$2:$C$296)))</f>
        <v>Choose from drop-down --&gt;</v>
      </c>
      <c r="B64" s="109"/>
      <c r="C64" s="208"/>
      <c r="D64" s="208"/>
      <c r="E64" s="208"/>
      <c r="F64" s="208"/>
      <c r="G64" s="208"/>
      <c r="H64" s="208"/>
      <c r="I64" s="208"/>
      <c r="J64" s="231">
        <f t="shared" si="9"/>
        <v>0</v>
      </c>
    </row>
    <row r="65" spans="1:10" ht="15">
      <c r="A65" s="108" t="s">
        <v>2282</v>
      </c>
      <c r="B65" s="108" t="s">
        <v>2283</v>
      </c>
      <c r="C65" s="231">
        <f>IF(C7="","",SUM(C56:C64))</f>
        <v>0</v>
      </c>
      <c r="D65" s="231" t="str">
        <f t="shared" ref="D65:I65" si="10">IF(D$7="Type fund name","",SUM(D56:D64))</f>
        <v/>
      </c>
      <c r="E65" s="231" t="str">
        <f t="shared" si="10"/>
        <v/>
      </c>
      <c r="F65" s="231" t="str">
        <f t="shared" si="10"/>
        <v/>
      </c>
      <c r="G65" s="231" t="str">
        <f t="shared" si="10"/>
        <v/>
      </c>
      <c r="H65" s="231" t="str">
        <f t="shared" si="10"/>
        <v/>
      </c>
      <c r="I65" s="231" t="str">
        <f t="shared" si="10"/>
        <v/>
      </c>
      <c r="J65" s="231">
        <f t="shared" si="8"/>
        <v>0</v>
      </c>
    </row>
    <row r="66" spans="1:10" ht="15">
      <c r="A66" s="114" t="s">
        <v>1115</v>
      </c>
      <c r="B66" s="111" t="s">
        <v>2284</v>
      </c>
      <c r="C66" s="233">
        <f>IF(C$7="Type fund name","",C53+C65)</f>
        <v>0</v>
      </c>
      <c r="D66" s="233" t="str">
        <f t="shared" ref="D66:I66" si="11">IF(D$7="Type fund name","",D53+D65)</f>
        <v/>
      </c>
      <c r="E66" s="233"/>
      <c r="F66" s="233" t="str">
        <f t="shared" si="11"/>
        <v/>
      </c>
      <c r="G66" s="233" t="str">
        <f t="shared" si="11"/>
        <v/>
      </c>
      <c r="H66" s="233" t="str">
        <f t="shared" si="11"/>
        <v/>
      </c>
      <c r="I66" s="233" t="str">
        <f t="shared" si="11"/>
        <v/>
      </c>
      <c r="J66" s="233">
        <f t="shared" si="8"/>
        <v>0</v>
      </c>
    </row>
    <row r="67" spans="1:10" ht="15">
      <c r="A67" s="104"/>
      <c r="B67" s="129"/>
      <c r="C67" s="130"/>
      <c r="D67" s="130"/>
      <c r="E67" s="130"/>
      <c r="F67" s="130"/>
      <c r="G67" s="130"/>
      <c r="H67" s="130"/>
      <c r="I67" s="130"/>
      <c r="J67" s="113"/>
    </row>
    <row r="68" spans="1:10" ht="15">
      <c r="A68" s="104"/>
      <c r="B68" s="128" t="s">
        <v>46</v>
      </c>
      <c r="C68" s="127"/>
      <c r="D68" s="127"/>
      <c r="E68" s="127"/>
      <c r="F68" s="127"/>
      <c r="G68" s="127"/>
      <c r="H68" s="127"/>
      <c r="I68" s="127"/>
      <c r="J68" s="115"/>
    </row>
    <row r="69" spans="1:10" ht="14" customHeight="1">
      <c r="A69" s="131" t="s">
        <v>1116</v>
      </c>
      <c r="B69" s="124" t="s">
        <v>2292</v>
      </c>
      <c r="C69" s="202"/>
      <c r="D69" s="202"/>
      <c r="E69" s="202"/>
      <c r="F69" s="202"/>
      <c r="G69" s="202"/>
      <c r="H69" s="202"/>
      <c r="I69" s="202"/>
      <c r="J69" s="231">
        <f t="shared" ref="J69" si="12">IF(J$7="","",SUM(D69:I69))</f>
        <v>0</v>
      </c>
    </row>
    <row r="70" spans="1:10" ht="15">
      <c r="A70" s="111" t="s">
        <v>50</v>
      </c>
      <c r="B70" s="111" t="s">
        <v>2291</v>
      </c>
      <c r="C70" s="219">
        <f>C69+C66</f>
        <v>0</v>
      </c>
      <c r="D70" s="219" t="str">
        <f>IF(D7="Type fund name","",D66+D69)</f>
        <v/>
      </c>
      <c r="E70" s="219" t="str">
        <f t="shared" ref="E70:I70" si="13">IF(E7="Type fund name","",E66+E69)</f>
        <v/>
      </c>
      <c r="F70" s="219" t="str">
        <f t="shared" si="13"/>
        <v/>
      </c>
      <c r="G70" s="219" t="str">
        <f t="shared" si="13"/>
        <v/>
      </c>
      <c r="H70" s="219" t="str">
        <f t="shared" si="13"/>
        <v/>
      </c>
      <c r="I70" s="219" t="str">
        <f t="shared" si="13"/>
        <v/>
      </c>
      <c r="J70" s="219">
        <f>J66+J69</f>
        <v>0</v>
      </c>
    </row>
    <row r="71" spans="1:10" ht="16">
      <c r="C71" s="116"/>
      <c r="D71" s="116"/>
      <c r="E71" s="116"/>
      <c r="F71" s="116"/>
      <c r="G71" s="116"/>
      <c r="H71" s="116"/>
      <c r="I71" s="116"/>
      <c r="J71" s="113"/>
    </row>
    <row r="72" spans="1:10" ht="15">
      <c r="J72" s="112"/>
    </row>
    <row r="73" spans="1:10" ht="15">
      <c r="A73" s="259"/>
      <c r="B73" s="271" t="s">
        <v>3636</v>
      </c>
      <c r="J73" s="112"/>
    </row>
    <row r="74" spans="1:10" ht="15">
      <c r="A74" s="259"/>
      <c r="B74" s="272"/>
      <c r="J74" s="112"/>
    </row>
    <row r="75" spans="1:10" ht="15">
      <c r="J75" s="112"/>
    </row>
    <row r="76" spans="1:10" ht="15">
      <c r="J76" s="112"/>
    </row>
    <row r="77" spans="1:10" ht="15">
      <c r="J77" s="112"/>
    </row>
    <row r="78" spans="1:10" ht="15">
      <c r="J78" s="112"/>
    </row>
    <row r="79" spans="1:10" ht="15">
      <c r="J79" s="112"/>
    </row>
    <row r="80" spans="1:10" ht="15">
      <c r="J80" s="112"/>
    </row>
    <row r="81" spans="10:10" ht="15">
      <c r="J81" s="112"/>
    </row>
    <row r="82" spans="10:10" ht="15">
      <c r="J82" s="112"/>
    </row>
    <row r="83" spans="10:10" ht="15">
      <c r="J83" s="112"/>
    </row>
    <row r="84" spans="10:10" ht="15">
      <c r="J84" s="112"/>
    </row>
    <row r="85" spans="10:10" ht="15">
      <c r="J85" s="112"/>
    </row>
    <row r="86" spans="10:10" ht="15">
      <c r="J86" s="112"/>
    </row>
    <row r="87" spans="10:10" ht="15">
      <c r="J87" s="112"/>
    </row>
    <row r="88" spans="10:10" ht="15">
      <c r="J88" s="112"/>
    </row>
    <row r="89" spans="10:10" ht="15">
      <c r="J89" s="112"/>
    </row>
    <row r="90" spans="10:10" ht="15">
      <c r="J90" s="112"/>
    </row>
    <row r="91" spans="10:10" ht="15">
      <c r="J91" s="112"/>
    </row>
    <row r="92" spans="10:10" ht="15">
      <c r="J92" s="112"/>
    </row>
    <row r="93" spans="10:10" ht="15">
      <c r="J93" s="112"/>
    </row>
    <row r="94" spans="10:10" ht="15">
      <c r="J94" s="112"/>
    </row>
    <row r="95" spans="10:10" ht="15">
      <c r="J95" s="112"/>
    </row>
    <row r="96" spans="10:10" ht="15">
      <c r="J96" s="112"/>
    </row>
    <row r="97" spans="10:10" ht="15">
      <c r="J97" s="112"/>
    </row>
    <row r="98" spans="10:10" ht="15">
      <c r="J98" s="112"/>
    </row>
    <row r="99" spans="10:10" ht="15">
      <c r="J99" s="112"/>
    </row>
  </sheetData>
  <sheetProtection formatRows="0" insertRows="0" deleteRows="0"/>
  <mergeCells count="1">
    <mergeCell ref="B73:B74"/>
  </mergeCells>
  <conditionalFormatting sqref="A9:A22">
    <cfRule type="containsText" dxfId="35" priority="4" operator="containsText" text="custom">
      <formula>NOT(ISERROR(SEARCH("custom",A9)))</formula>
    </cfRule>
  </conditionalFormatting>
  <conditionalFormatting sqref="A26:A37">
    <cfRule type="containsText" dxfId="34" priority="3" operator="containsText" text="custom">
      <formula>NOT(ISERROR(SEARCH("custom",A26)))</formula>
    </cfRule>
  </conditionalFormatting>
  <conditionalFormatting sqref="A41:A51">
    <cfRule type="containsText" dxfId="33" priority="2" operator="containsText" text="custom">
      <formula>NOT(ISERROR(SEARCH("custom",A41)))</formula>
    </cfRule>
  </conditionalFormatting>
  <conditionalFormatting sqref="A56:A64">
    <cfRule type="containsText" dxfId="32" priority="1" operator="containsText" text="custom">
      <formula>NOT(ISERROR(SEARCH("custom",A56)))</formula>
    </cfRule>
  </conditionalFormatting>
  <conditionalFormatting sqref="C23:C24 C38:C39 C70:J70">
    <cfRule type="expression" dxfId="31" priority="15" stopIfTrue="1">
      <formula>C$7=""</formula>
    </cfRule>
  </conditionalFormatting>
  <conditionalFormatting sqref="C67">
    <cfRule type="expression" dxfId="30" priority="7" stopIfTrue="1">
      <formula>C$7=""</formula>
    </cfRule>
  </conditionalFormatting>
  <conditionalFormatting sqref="C52:I54">
    <cfRule type="expression" dxfId="29" priority="6" stopIfTrue="1">
      <formula>C$7=""</formula>
    </cfRule>
  </conditionalFormatting>
  <conditionalFormatting sqref="C65:I66">
    <cfRule type="expression" dxfId="28" priority="5" stopIfTrue="1">
      <formula>C$7=""</formula>
    </cfRule>
  </conditionalFormatting>
  <conditionalFormatting sqref="C70:J70">
    <cfRule type="cellIs" dxfId="27" priority="16" stopIfTrue="1" operator="equal">
      <formula>0</formula>
    </cfRule>
    <cfRule type="cellIs" dxfId="26" priority="17" stopIfTrue="1" operator="equal">
      <formula>#REF!</formula>
    </cfRule>
    <cfRule type="cellIs" dxfId="25" priority="18" operator="notEqual">
      <formula>#REF!</formula>
    </cfRule>
  </conditionalFormatting>
  <conditionalFormatting sqref="D70:I70">
    <cfRule type="expression" dxfId="24" priority="19" stopIfTrue="1">
      <formula>#REF!=""</formula>
    </cfRule>
  </conditionalFormatting>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xr:uid="{6FA5A616-5FB2-FA40-81D3-2AC8DD3447E2}">
          <x14:formula1>
            <xm:f>'Lookup PropFunds'!$A$134:$A$246</xm:f>
          </x14:formula1>
          <xm:sqref>B41:B51</xm:sqref>
        </x14:dataValidation>
        <x14:dataValidation type="list" allowBlank="1" showInputMessage="1" xr:uid="{17875760-A80E-4E45-89DB-9E8399277505}">
          <x14:formula1>
            <xm:f>'Lookup PropFunds'!$A$249:$A$262</xm:f>
          </x14:formula1>
          <xm:sqref>B56:B64</xm:sqref>
        </x14:dataValidation>
        <x14:dataValidation type="list" allowBlank="1" showInputMessage="1" xr:uid="{EA644A82-E899-114D-AFE5-A9991B6DEBD7}">
          <x14:formula1>
            <xm:f>'Lookup PropFunds'!$A$59:$A$133</xm:f>
          </x14:formula1>
          <xm:sqref>B26:B37</xm:sqref>
        </x14:dataValidation>
        <x14:dataValidation type="list" allowBlank="1" showInputMessage="1" xr:uid="{5D627255-0A0A-CF49-9F1C-1F96236A1988}">
          <x14:formula1>
            <xm:f>'Lookup PropFunds'!$A$2:$A$57</xm:f>
          </x14:formula1>
          <xm:sqref>B9:B22</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5C6D-551A-0F4A-B61A-AFA59EEE0779}">
  <sheetPr>
    <tabColor theme="9"/>
  </sheetPr>
  <dimension ref="A1:J79"/>
  <sheetViews>
    <sheetView topLeftCell="A2" zoomScale="74" zoomScaleNormal="100" workbookViewId="0">
      <selection activeCell="C86" sqref="C86"/>
    </sheetView>
  </sheetViews>
  <sheetFormatPr baseColWidth="10" defaultColWidth="9" defaultRowHeight="13"/>
  <cols>
    <col min="1" max="1" width="29.1640625" style="84" customWidth="1"/>
    <col min="2" max="2" width="41.5" style="84" customWidth="1"/>
    <col min="3" max="10" width="18.6640625" style="84" customWidth="1"/>
    <col min="11" max="16384" width="9" style="84"/>
  </cols>
  <sheetData>
    <row r="1" spans="1:10" ht="16">
      <c r="A1" s="80" t="s">
        <v>1061</v>
      </c>
      <c r="B1" s="81" t="str">
        <f>_xlfn.CONCAT('Master Info'!C2, ", ", 'Master Info'!$C$3)</f>
        <v>City of Clayton, California</v>
      </c>
      <c r="C1" s="82"/>
      <c r="D1" s="82"/>
      <c r="E1" s="82"/>
      <c r="F1" s="82"/>
      <c r="G1" s="82"/>
      <c r="H1" s="82"/>
      <c r="I1" s="82"/>
      <c r="J1" s="83"/>
    </row>
    <row r="2" spans="1:10" ht="16">
      <c r="A2" s="85" t="s">
        <v>1087</v>
      </c>
      <c r="B2" s="86" t="s">
        <v>1721</v>
      </c>
      <c r="C2" s="82"/>
      <c r="D2" s="82"/>
      <c r="E2" s="82"/>
      <c r="F2" s="82"/>
      <c r="G2" s="82"/>
      <c r="H2" s="82"/>
      <c r="I2" s="82"/>
      <c r="J2" s="83"/>
    </row>
    <row r="3" spans="1:10" ht="16">
      <c r="A3" s="85" t="s">
        <v>1062</v>
      </c>
      <c r="B3" s="86" t="s">
        <v>2445</v>
      </c>
      <c r="C3" s="82"/>
      <c r="D3" s="82"/>
      <c r="E3" s="82"/>
      <c r="F3" s="82"/>
      <c r="G3" s="82"/>
      <c r="H3" s="82"/>
      <c r="I3" s="82"/>
      <c r="J3" s="83"/>
    </row>
    <row r="4" spans="1:10" ht="17" thickBot="1">
      <c r="A4" s="87" t="s">
        <v>1063</v>
      </c>
      <c r="B4" s="230" t="str">
        <f>_xlfn.CONCAT("For the year ended ", TEXT('Master Info'!C4, "mmmm dd, yyyy"))</f>
        <v>For the year ended June 30, 2022</v>
      </c>
      <c r="C4" s="82"/>
      <c r="D4" s="82"/>
      <c r="E4" s="82"/>
      <c r="F4" s="82"/>
      <c r="G4" s="82"/>
      <c r="H4" s="82"/>
      <c r="I4" s="82"/>
      <c r="J4" s="83"/>
    </row>
    <row r="5" spans="1:10" s="97" customFormat="1"/>
    <row r="6" spans="1:10" ht="33" customHeight="1">
      <c r="A6" s="91"/>
      <c r="B6" s="92"/>
      <c r="C6" s="93" t="s">
        <v>2</v>
      </c>
      <c r="D6" s="94" t="s">
        <v>1722</v>
      </c>
      <c r="E6" s="95"/>
      <c r="F6" s="95"/>
      <c r="G6" s="95"/>
      <c r="H6" s="95"/>
      <c r="I6" s="95"/>
      <c r="J6" s="96"/>
    </row>
    <row r="7" spans="1:10" ht="28" customHeight="1">
      <c r="A7" s="98" t="s">
        <v>1</v>
      </c>
      <c r="B7" s="99"/>
      <c r="C7" s="100" t="s">
        <v>1723</v>
      </c>
      <c r="D7" s="101" t="s">
        <v>1094</v>
      </c>
      <c r="E7" s="101" t="s">
        <v>1094</v>
      </c>
      <c r="F7" s="101" t="s">
        <v>1094</v>
      </c>
      <c r="G7" s="101" t="s">
        <v>1094</v>
      </c>
      <c r="H7" s="101" t="s">
        <v>1094</v>
      </c>
      <c r="I7" s="101" t="s">
        <v>1094</v>
      </c>
      <c r="J7" s="102" t="str">
        <f>IF((COUNTIF(D7:I7, "Type fund name") + COUNTIF(D7:I7, "")) &lt;5, "Totals", "Totals")</f>
        <v>Totals</v>
      </c>
    </row>
    <row r="8" spans="1:10" ht="15">
      <c r="A8" s="104"/>
      <c r="B8" s="128" t="s">
        <v>2454</v>
      </c>
      <c r="C8" s="127"/>
      <c r="D8" s="127"/>
      <c r="E8" s="127"/>
      <c r="F8" s="127"/>
      <c r="G8" s="127"/>
      <c r="H8" s="127"/>
      <c r="I8" s="127"/>
      <c r="J8" s="127"/>
    </row>
    <row r="9" spans="1:10" ht="15">
      <c r="A9" s="108" t="str">
        <f>IF(B9="", "Choose from drop-down --&gt;", IF(COUNTIF('Lookup PropFunds CashFlows'!$B$2:$B$74, B9) = 0, "acfr:CashFlowsFromOperatingActivitiesCustom", _xlfn.XLOOKUP(B9, 'Lookup PropFunds CashFlows'!$B$2:$B$74, 'Lookup PropFunds CashFlows'!$C$2:$C$74)))</f>
        <v>Choose from drop-down --&gt;</v>
      </c>
      <c r="B9" s="109"/>
      <c r="C9" s="208"/>
      <c r="D9" s="208"/>
      <c r="E9" s="208"/>
      <c r="F9" s="208"/>
      <c r="G9" s="208"/>
      <c r="H9" s="208"/>
      <c r="I9" s="208"/>
      <c r="J9" s="235">
        <f t="shared" ref="J9:J22" si="0">SUM(D9:I9)</f>
        <v>0</v>
      </c>
    </row>
    <row r="10" spans="1:10" ht="15">
      <c r="A10" s="108" t="str">
        <f>IF(B10="", "Choose from drop-down --&gt;", IF(COUNTIF('Lookup PropFunds CashFlows'!$B$2:$B$74, B10) = 0, "acfr:CashFlowsFromOperatingActivitiesCustom", _xlfn.XLOOKUP(B10, 'Lookup PropFunds CashFlows'!$B$2:$B$74, 'Lookup PropFunds CashFlows'!$C$2:$C$74)))</f>
        <v>Choose from drop-down --&gt;</v>
      </c>
      <c r="B10" s="109"/>
      <c r="C10" s="208"/>
      <c r="D10" s="208"/>
      <c r="E10" s="208"/>
      <c r="F10" s="208"/>
      <c r="G10" s="208"/>
      <c r="H10" s="208"/>
      <c r="I10" s="208"/>
      <c r="J10" s="235">
        <f t="shared" si="0"/>
        <v>0</v>
      </c>
    </row>
    <row r="11" spans="1:10" ht="15">
      <c r="A11" s="108" t="str">
        <f>IF(B11="", "Choose from drop-down --&gt;", IF(COUNTIF('Lookup PropFunds CashFlows'!$B$2:$B$74, B11) = 0, "acfr:CashFlowsFromOperatingActivitiesCustom", _xlfn.XLOOKUP(B11, 'Lookup PropFunds CashFlows'!$B$2:$B$74, 'Lookup PropFunds CashFlows'!$C$2:$C$74)))</f>
        <v>Choose from drop-down --&gt;</v>
      </c>
      <c r="B11" s="109"/>
      <c r="C11" s="208"/>
      <c r="D11" s="208"/>
      <c r="E11" s="208"/>
      <c r="F11" s="208"/>
      <c r="G11" s="208"/>
      <c r="H11" s="208"/>
      <c r="I11" s="208"/>
      <c r="J11" s="235">
        <f t="shared" si="0"/>
        <v>0</v>
      </c>
    </row>
    <row r="12" spans="1:10" ht="15">
      <c r="A12" s="108" t="str">
        <f>IF(B12="", "Choose from drop-down --&gt;", IF(COUNTIF('Lookup PropFunds CashFlows'!$B$2:$B$74, B12) = 0, "acfr:CashFlowsFromOperatingActivitiesCustom", _xlfn.XLOOKUP(B12, 'Lookup PropFunds CashFlows'!$B$2:$B$74, 'Lookup PropFunds CashFlows'!$C$2:$C$74)))</f>
        <v>Choose from drop-down --&gt;</v>
      </c>
      <c r="B12" s="109"/>
      <c r="C12" s="208"/>
      <c r="D12" s="208"/>
      <c r="E12" s="208"/>
      <c r="F12" s="208"/>
      <c r="G12" s="208"/>
      <c r="H12" s="208"/>
      <c r="I12" s="208"/>
      <c r="J12" s="235">
        <f t="shared" si="0"/>
        <v>0</v>
      </c>
    </row>
    <row r="13" spans="1:10" ht="15">
      <c r="A13" s="108" t="str">
        <f>IF(B13="", "Choose from drop-down --&gt;", IF(COUNTIF('Lookup PropFunds CashFlows'!$B$2:$B$74, B13) = 0, "acfr:CashFlowsFromOperatingActivitiesCustom", _xlfn.XLOOKUP(B13, 'Lookup PropFunds CashFlows'!$B$2:$B$74, 'Lookup PropFunds CashFlows'!$C$2:$C$74)))</f>
        <v>Choose from drop-down --&gt;</v>
      </c>
      <c r="B13" s="109"/>
      <c r="C13" s="208"/>
      <c r="D13" s="208"/>
      <c r="E13" s="208"/>
      <c r="F13" s="208"/>
      <c r="G13" s="208"/>
      <c r="H13" s="208"/>
      <c r="I13" s="208"/>
      <c r="J13" s="235">
        <f t="shared" si="0"/>
        <v>0</v>
      </c>
    </row>
    <row r="14" spans="1:10" ht="15">
      <c r="A14" s="108" t="str">
        <f>IF(B14="", "Choose from drop-down --&gt;", IF(COUNTIF('Lookup PropFunds CashFlows'!$B$2:$B$74, B14) = 0, "acfr:CashFlowsFromOperatingActivitiesCustom", _xlfn.XLOOKUP(B14, 'Lookup PropFunds CashFlows'!$B$2:$B$74, 'Lookup PropFunds CashFlows'!$C$2:$C$74)))</f>
        <v>Choose from drop-down --&gt;</v>
      </c>
      <c r="B14" s="109"/>
      <c r="C14" s="208"/>
      <c r="D14" s="208"/>
      <c r="E14" s="208"/>
      <c r="F14" s="208"/>
      <c r="G14" s="208"/>
      <c r="H14" s="208"/>
      <c r="I14" s="208"/>
      <c r="J14" s="235">
        <f t="shared" si="0"/>
        <v>0</v>
      </c>
    </row>
    <row r="15" spans="1:10" ht="15">
      <c r="A15" s="108" t="str">
        <f>IF(B15="", "Choose from drop-down --&gt;", IF(COUNTIF('Lookup PropFunds CashFlows'!$B$2:$B$74, B15) = 0, "acfr:CashFlowsFromOperatingActivitiesCustom", _xlfn.XLOOKUP(B15, 'Lookup PropFunds CashFlows'!$B$2:$B$74, 'Lookup PropFunds CashFlows'!$C$2:$C$74)))</f>
        <v>Choose from drop-down --&gt;</v>
      </c>
      <c r="B15" s="109"/>
      <c r="C15" s="208"/>
      <c r="D15" s="208"/>
      <c r="E15" s="208"/>
      <c r="F15" s="208"/>
      <c r="G15" s="208"/>
      <c r="H15" s="208"/>
      <c r="I15" s="208"/>
      <c r="J15" s="235">
        <f t="shared" si="0"/>
        <v>0</v>
      </c>
    </row>
    <row r="16" spans="1:10" ht="15" hidden="1">
      <c r="A16" s="108" t="str">
        <f>IF(B16="", "Choose from drop-down --&gt;", IF(COUNTIF('Lookup PropFunds CashFlows'!$B$2:$B$74, B16) = 0, "acfr:CashFlowsFromOperatingActivitiesCustom", _xlfn.XLOOKUP(B16, 'Lookup PropFunds CashFlows'!$B$2:$B$74, 'Lookup PropFunds CashFlows'!$C$2:$C$74)))</f>
        <v>Choose from drop-down --&gt;</v>
      </c>
      <c r="B16" s="109"/>
      <c r="C16" s="208"/>
      <c r="D16" s="208"/>
      <c r="E16" s="208"/>
      <c r="F16" s="208"/>
      <c r="G16" s="208"/>
      <c r="H16" s="208"/>
      <c r="I16" s="208"/>
      <c r="J16" s="235">
        <f t="shared" si="0"/>
        <v>0</v>
      </c>
    </row>
    <row r="17" spans="1:10" ht="15" hidden="1">
      <c r="A17" s="108" t="str">
        <f>IF(B17="", "Choose from drop-down --&gt;", IF(COUNTIF('Lookup PropFunds CashFlows'!$B$2:$B$74, B17) = 0, "acfr:CashFlowsFromOperatingActivitiesCustom", _xlfn.XLOOKUP(B17, 'Lookup PropFunds CashFlows'!$B$2:$B$74, 'Lookup PropFunds CashFlows'!$C$2:$C$74)))</f>
        <v>Choose from drop-down --&gt;</v>
      </c>
      <c r="B17" s="109"/>
      <c r="C17" s="208"/>
      <c r="D17" s="208"/>
      <c r="E17" s="208"/>
      <c r="F17" s="208"/>
      <c r="G17" s="208"/>
      <c r="H17" s="208"/>
      <c r="I17" s="208"/>
      <c r="J17" s="235">
        <f t="shared" si="0"/>
        <v>0</v>
      </c>
    </row>
    <row r="18" spans="1:10" ht="15" hidden="1">
      <c r="A18" s="108" t="str">
        <f>IF(B18="", "Choose from drop-down --&gt;", IF(COUNTIF('Lookup PropFunds CashFlows'!$B$2:$B$74, B18) = 0, "acfr:CashFlowsFromOperatingActivitiesCustom", _xlfn.XLOOKUP(B18, 'Lookup PropFunds CashFlows'!$B$2:$B$74, 'Lookup PropFunds CashFlows'!$C$2:$C$74)))</f>
        <v>Choose from drop-down --&gt;</v>
      </c>
      <c r="B18" s="109"/>
      <c r="C18" s="208"/>
      <c r="D18" s="208"/>
      <c r="E18" s="208"/>
      <c r="F18" s="208"/>
      <c r="G18" s="208"/>
      <c r="H18" s="208"/>
      <c r="I18" s="208"/>
      <c r="J18" s="235">
        <f t="shared" si="0"/>
        <v>0</v>
      </c>
    </row>
    <row r="19" spans="1:10" ht="15" hidden="1">
      <c r="A19" s="108" t="str">
        <f>IF(B19="", "Choose from drop-down --&gt;", IF(COUNTIF('Lookup PropFunds CashFlows'!$B$2:$B$74, B19) = 0, "acfr:CashFlowsFromOperatingActivitiesCustom", _xlfn.XLOOKUP(B19, 'Lookup PropFunds CashFlows'!$B$2:$B$74, 'Lookup PropFunds CashFlows'!$C$2:$C$74)))</f>
        <v>Choose from drop-down --&gt;</v>
      </c>
      <c r="B19" s="109"/>
      <c r="C19" s="208"/>
      <c r="D19" s="208"/>
      <c r="E19" s="208"/>
      <c r="F19" s="208"/>
      <c r="G19" s="208"/>
      <c r="H19" s="208"/>
      <c r="I19" s="208"/>
      <c r="J19" s="235">
        <f t="shared" si="0"/>
        <v>0</v>
      </c>
    </row>
    <row r="20" spans="1:10" ht="15">
      <c r="A20" s="108" t="str">
        <f>IF(B20="", "Choose from drop-down --&gt;", IF(COUNTIF('Lookup PropFunds CashFlows'!$B$2:$B$74, B20) = 0, "acfr:CashFlowsFromOperatingActivitiesCustom", _xlfn.XLOOKUP(B20, 'Lookup PropFunds CashFlows'!$B$2:$B$74, 'Lookup PropFunds CashFlows'!$C$2:$C$74)))</f>
        <v>Choose from drop-down --&gt;</v>
      </c>
      <c r="B20" s="109"/>
      <c r="C20" s="208"/>
      <c r="D20" s="208"/>
      <c r="E20" s="208"/>
      <c r="F20" s="208"/>
      <c r="G20" s="208"/>
      <c r="H20" s="208"/>
      <c r="I20" s="208"/>
      <c r="J20" s="235">
        <f t="shared" si="0"/>
        <v>0</v>
      </c>
    </row>
    <row r="21" spans="1:10" ht="15">
      <c r="A21" s="108" t="str">
        <f>IF(B21="", "Choose from drop-down --&gt;", IF(COUNTIF('Lookup PropFunds CashFlows'!$B$2:$B$74, B21) = 0, "acfr:CashFlowsFromOperatingActivitiesCustom", _xlfn.XLOOKUP(B21, 'Lookup PropFunds CashFlows'!$B$2:$B$74, 'Lookup PropFunds CashFlows'!$C$2:$C$74)))</f>
        <v>Choose from drop-down --&gt;</v>
      </c>
      <c r="B21" s="109"/>
      <c r="C21" s="208"/>
      <c r="D21" s="208"/>
      <c r="E21" s="208"/>
      <c r="F21" s="208"/>
      <c r="G21" s="208"/>
      <c r="H21" s="208"/>
      <c r="I21" s="208"/>
      <c r="J21" s="235">
        <f t="shared" si="0"/>
        <v>0</v>
      </c>
    </row>
    <row r="22" spans="1:10" ht="15">
      <c r="A22" s="108" t="str">
        <f>IF(B22="", "Choose from drop-down --&gt;", IF(COUNTIF('Lookup PropFunds CashFlows'!$B$2:$B$74, B22) = 0, "acfr:CashFlowsFromOperatingActivitiesCustom", _xlfn.XLOOKUP(B22, 'Lookup PropFunds CashFlows'!$B$2:$B$74, 'Lookup PropFunds CashFlows'!$C$2:$C$74)))</f>
        <v>Choose from drop-down --&gt;</v>
      </c>
      <c r="B22" s="109"/>
      <c r="C22" s="208"/>
      <c r="D22" s="208"/>
      <c r="E22" s="208"/>
      <c r="F22" s="208"/>
      <c r="G22" s="208"/>
      <c r="H22" s="208"/>
      <c r="I22" s="208"/>
      <c r="J22" s="235">
        <f t="shared" si="0"/>
        <v>0</v>
      </c>
    </row>
    <row r="23" spans="1:10" ht="15">
      <c r="A23" s="108" t="s">
        <v>2446</v>
      </c>
      <c r="B23" s="108" t="s">
        <v>2447</v>
      </c>
      <c r="C23" s="231">
        <f>IF(C$7="","",SUM(C9:C22))</f>
        <v>0</v>
      </c>
      <c r="D23" s="231" t="str">
        <f t="shared" ref="D23:J23" si="1">IF(D$7="Type fund name","",SUM(D9:D22))</f>
        <v/>
      </c>
      <c r="E23" s="231" t="str">
        <f t="shared" si="1"/>
        <v/>
      </c>
      <c r="F23" s="231" t="str">
        <f t="shared" si="1"/>
        <v/>
      </c>
      <c r="G23" s="231" t="str">
        <f t="shared" si="1"/>
        <v/>
      </c>
      <c r="H23" s="231" t="str">
        <f t="shared" si="1"/>
        <v/>
      </c>
      <c r="I23" s="231" t="str">
        <f t="shared" si="1"/>
        <v/>
      </c>
      <c r="J23" s="231">
        <f t="shared" si="1"/>
        <v>0</v>
      </c>
    </row>
    <row r="24" spans="1:10" ht="15">
      <c r="A24" s="104"/>
      <c r="B24" s="104"/>
      <c r="C24" s="113"/>
      <c r="D24" s="113"/>
      <c r="E24" s="113"/>
      <c r="F24" s="113"/>
      <c r="G24" s="113"/>
      <c r="H24" s="113"/>
      <c r="I24" s="113"/>
      <c r="J24" s="113"/>
    </row>
    <row r="25" spans="1:10" ht="15">
      <c r="A25" s="104"/>
      <c r="B25" s="128" t="s">
        <v>2455</v>
      </c>
      <c r="C25" s="128"/>
      <c r="D25" s="128"/>
      <c r="E25" s="128"/>
      <c r="F25" s="128"/>
      <c r="G25" s="128"/>
      <c r="H25" s="128"/>
      <c r="I25" s="128"/>
      <c r="J25" s="128"/>
    </row>
    <row r="26" spans="1:10" ht="15">
      <c r="A26" s="108" t="str">
        <f>IF(B26="", "Choose from drop-down --&gt;", IF(COUNTIF('Lookup PropFunds CashFlows'!$B$2:$B$74, B26) = 0,
"acfr:ProceedsFromPaymentsForOtherNonCapitalFinancingActivitiesCustom", _xlfn.XLOOKUP(B26, 'Lookup PropFunds CashFlows'!$B$2:$B$74, 'Lookup PropFunds CashFlows'!$C$2:$C$74)))</f>
        <v>Choose from drop-down --&gt;</v>
      </c>
      <c r="B26" s="109"/>
      <c r="C26" s="208"/>
      <c r="D26" s="208"/>
      <c r="E26" s="208"/>
      <c r="F26" s="208"/>
      <c r="G26" s="208"/>
      <c r="H26" s="208"/>
      <c r="I26" s="208"/>
      <c r="J26" s="235">
        <f>SUM(D26:I26)</f>
        <v>0</v>
      </c>
    </row>
    <row r="27" spans="1:10" ht="15">
      <c r="A27" s="108" t="str">
        <f>IF(B27="", "Choose from drop-down --&gt;", IF(COUNTIF('Lookup PropFunds CashFlows'!$B$2:$B$74, B27) = 0,
"acfr:ProceedsFromPaymentsForOtherNonCapitalFinancingActivitiesCustom", _xlfn.XLOOKUP(B27, 'Lookup PropFunds CashFlows'!$B$2:$B$74, 'Lookup PropFunds CashFlows'!$C$2:$C$74)))</f>
        <v>Choose from drop-down --&gt;</v>
      </c>
      <c r="B27" s="109"/>
      <c r="C27" s="208"/>
      <c r="D27" s="208"/>
      <c r="E27" s="208"/>
      <c r="F27" s="208"/>
      <c r="G27" s="208"/>
      <c r="H27" s="208"/>
      <c r="I27" s="208"/>
      <c r="J27" s="235">
        <f t="shared" ref="J27:J38" si="2">SUM(D27:I27)</f>
        <v>0</v>
      </c>
    </row>
    <row r="28" spans="1:10" ht="15">
      <c r="A28" s="108" t="str">
        <f>IF(B28="", "Choose from drop-down --&gt;", IF(COUNTIF('Lookup PropFunds CashFlows'!$B$2:$B$74, B28) = 0,
"acfr:ProceedsFromPaymentsForOtherNonCapitalFinancingActivitiesCustom", _xlfn.XLOOKUP(B28, 'Lookup PropFunds CashFlows'!$B$2:$B$74, 'Lookup PropFunds CashFlows'!$C$2:$C$74)))</f>
        <v>Choose from drop-down --&gt;</v>
      </c>
      <c r="B28" s="109"/>
      <c r="C28" s="208"/>
      <c r="D28" s="208"/>
      <c r="E28" s="208"/>
      <c r="F28" s="208"/>
      <c r="G28" s="208"/>
      <c r="H28" s="208"/>
      <c r="I28" s="208"/>
      <c r="J28" s="235">
        <f t="shared" si="2"/>
        <v>0</v>
      </c>
    </row>
    <row r="29" spans="1:10" ht="15">
      <c r="A29" s="108" t="str">
        <f>IF(B29="", "Choose from drop-down --&gt;", IF(COUNTIF('Lookup PropFunds CashFlows'!$B$2:$B$74, B29) = 0,
"acfr:ProceedsFromPaymentsForOtherNonCapitalFinancingActivitiesCustom", _xlfn.XLOOKUP(B29, 'Lookup PropFunds CashFlows'!$B$2:$B$74, 'Lookup PropFunds CashFlows'!$C$2:$C$74)))</f>
        <v>Choose from drop-down --&gt;</v>
      </c>
      <c r="B29" s="109"/>
      <c r="C29" s="208"/>
      <c r="D29" s="208"/>
      <c r="E29" s="208"/>
      <c r="F29" s="208"/>
      <c r="G29" s="208"/>
      <c r="H29" s="208"/>
      <c r="I29" s="208"/>
      <c r="J29" s="235">
        <f t="shared" si="2"/>
        <v>0</v>
      </c>
    </row>
    <row r="30" spans="1:10" ht="15">
      <c r="A30" s="108" t="str">
        <f>IF(B30="", "Choose from drop-down --&gt;", IF(COUNTIF('Lookup PropFunds CashFlows'!$B$2:$B$74, B30) = 0,
"acfr:ProceedsFromPaymentsForOtherNonCapitalFinancingActivitiesCustom", _xlfn.XLOOKUP(B30, 'Lookup PropFunds CashFlows'!$B$2:$B$74, 'Lookup PropFunds CashFlows'!$C$2:$C$74)))</f>
        <v>Choose from drop-down --&gt;</v>
      </c>
      <c r="B30" s="109"/>
      <c r="C30" s="208"/>
      <c r="D30" s="208"/>
      <c r="E30" s="208"/>
      <c r="F30" s="208"/>
      <c r="G30" s="208"/>
      <c r="H30" s="208"/>
      <c r="I30" s="208"/>
      <c r="J30" s="235">
        <f t="shared" si="2"/>
        <v>0</v>
      </c>
    </row>
    <row r="31" spans="1:10" ht="15" hidden="1">
      <c r="A31" s="108" t="str">
        <f>IF(B31="", "Choose from drop-down --&gt;", IF(COUNTIF('Lookup PropFunds CashFlows'!$B$2:$B$74, B31) = 0,
"acfr:ProceedsFromPaymentsForOtherNonCapitalFinancingActivitiesCustom", _xlfn.XLOOKUP(B31, 'Lookup PropFunds CashFlows'!$B$2:$B$74, 'Lookup PropFunds CashFlows'!$C$2:$C$74)))</f>
        <v>Choose from drop-down --&gt;</v>
      </c>
      <c r="B31" s="109"/>
      <c r="C31" s="208"/>
      <c r="D31" s="208"/>
      <c r="E31" s="208"/>
      <c r="F31" s="208"/>
      <c r="G31" s="208"/>
      <c r="H31" s="208"/>
      <c r="I31" s="208"/>
      <c r="J31" s="235">
        <f t="shared" si="2"/>
        <v>0</v>
      </c>
    </row>
    <row r="32" spans="1:10" ht="15" hidden="1">
      <c r="A32" s="108" t="str">
        <f>IF(B32="", "Choose from drop-down --&gt;", IF(COUNTIF('Lookup PropFunds CashFlows'!$B$2:$B$74, B32) = 0,
"acfr:ProceedsFromPaymentsForOtherNonCapitalFinancingActivitiesCustom", _xlfn.XLOOKUP(B32, 'Lookup PropFunds CashFlows'!$B$2:$B$74, 'Lookup PropFunds CashFlows'!$C$2:$C$74)))</f>
        <v>Choose from drop-down --&gt;</v>
      </c>
      <c r="B32" s="109"/>
      <c r="C32" s="208"/>
      <c r="D32" s="208"/>
      <c r="E32" s="208"/>
      <c r="F32" s="208"/>
      <c r="G32" s="208"/>
      <c r="H32" s="208"/>
      <c r="I32" s="208"/>
      <c r="J32" s="235">
        <f t="shared" si="2"/>
        <v>0</v>
      </c>
    </row>
    <row r="33" spans="1:10" ht="15" hidden="1">
      <c r="A33" s="108" t="str">
        <f>IF(B33="", "Choose from drop-down --&gt;", IF(COUNTIF('Lookup PropFunds CashFlows'!$B$2:$B$74, B33) = 0,
"acfr:ProceedsFromPaymentsForOtherNonCapitalFinancingActivitiesCustom", _xlfn.XLOOKUP(B33, 'Lookup PropFunds CashFlows'!$B$2:$B$74, 'Lookup PropFunds CashFlows'!$C$2:$C$74)))</f>
        <v>Choose from drop-down --&gt;</v>
      </c>
      <c r="B33" s="109"/>
      <c r="C33" s="208"/>
      <c r="D33" s="208"/>
      <c r="E33" s="208"/>
      <c r="F33" s="208"/>
      <c r="G33" s="208"/>
      <c r="H33" s="208"/>
      <c r="I33" s="208"/>
      <c r="J33" s="235">
        <f t="shared" si="2"/>
        <v>0</v>
      </c>
    </row>
    <row r="34" spans="1:10" ht="15" hidden="1">
      <c r="A34" s="108" t="str">
        <f>IF(B34="", "Choose from drop-down --&gt;", IF(COUNTIF('Lookup PropFunds CashFlows'!$B$2:$B$74, B34) = 0,
"acfr:ProceedsFromPaymentsForOtherNonCapitalFinancingActivitiesCustom", _xlfn.XLOOKUP(B34, 'Lookup PropFunds CashFlows'!$B$2:$B$74, 'Lookup PropFunds CashFlows'!$C$2:$C$74)))</f>
        <v>Choose from drop-down --&gt;</v>
      </c>
      <c r="B34" s="109"/>
      <c r="C34" s="208"/>
      <c r="D34" s="208"/>
      <c r="E34" s="208"/>
      <c r="F34" s="208"/>
      <c r="G34" s="208"/>
      <c r="H34" s="208"/>
      <c r="I34" s="208"/>
      <c r="J34" s="235">
        <f t="shared" si="2"/>
        <v>0</v>
      </c>
    </row>
    <row r="35" spans="1:10" ht="15" hidden="1">
      <c r="A35" s="108" t="str">
        <f>IF(B35="", "Choose from drop-down --&gt;", IF(COUNTIF('Lookup PropFunds CashFlows'!$B$2:$B$74, B35) = 0,
"acfr:ProceedsFromPaymentsForOtherNonCapitalFinancingActivitiesCustom", _xlfn.XLOOKUP(B35, 'Lookup PropFunds CashFlows'!$B$2:$B$74, 'Lookup PropFunds CashFlows'!$C$2:$C$74)))</f>
        <v>Choose from drop-down --&gt;</v>
      </c>
      <c r="B35" s="109"/>
      <c r="C35" s="208"/>
      <c r="D35" s="208"/>
      <c r="E35" s="208"/>
      <c r="F35" s="208"/>
      <c r="G35" s="208"/>
      <c r="H35" s="208"/>
      <c r="I35" s="208"/>
      <c r="J35" s="235">
        <f t="shared" si="2"/>
        <v>0</v>
      </c>
    </row>
    <row r="36" spans="1:10" s="97" customFormat="1" ht="15">
      <c r="A36" s="108" t="str">
        <f>IF(B36="", "Choose from drop-down --&gt;", IF(COUNTIF('Lookup PropFunds CashFlows'!$B$2:$B$74, B36) = 0,
"acfr:ProceedsFromPaymentsForOtherNonCapitalFinancingActivitiesCustom", _xlfn.XLOOKUP(B36, 'Lookup PropFunds CashFlows'!$B$2:$B$74, 'Lookup PropFunds CashFlows'!$C$2:$C$74)))</f>
        <v>Choose from drop-down --&gt;</v>
      </c>
      <c r="B36" s="109"/>
      <c r="C36" s="208"/>
      <c r="D36" s="208"/>
      <c r="E36" s="208"/>
      <c r="F36" s="208"/>
      <c r="G36" s="208"/>
      <c r="H36" s="208"/>
      <c r="I36" s="208"/>
      <c r="J36" s="235">
        <f t="shared" si="2"/>
        <v>0</v>
      </c>
    </row>
    <row r="37" spans="1:10" ht="15">
      <c r="A37" s="108" t="str">
        <f>IF(B37="", "Choose from drop-down --&gt;", IF(COUNTIF('Lookup PropFunds CashFlows'!$B$2:$B$74, B37) = 0,
"acfr:ProceedsFromPaymentsForOtherNonCapitalFinancingActivitiesCustom", _xlfn.XLOOKUP(B37, 'Lookup PropFunds CashFlows'!$B$2:$B$74, 'Lookup PropFunds CashFlows'!$C$2:$C$74)))</f>
        <v>Choose from drop-down --&gt;</v>
      </c>
      <c r="B37" s="109"/>
      <c r="C37" s="208"/>
      <c r="D37" s="208"/>
      <c r="E37" s="208"/>
      <c r="F37" s="208"/>
      <c r="G37" s="208"/>
      <c r="H37" s="208"/>
      <c r="I37" s="208"/>
      <c r="J37" s="235">
        <f t="shared" si="2"/>
        <v>0</v>
      </c>
    </row>
    <row r="38" spans="1:10" ht="15">
      <c r="A38" s="108" t="s">
        <v>2448</v>
      </c>
      <c r="B38" s="108" t="s">
        <v>2449</v>
      </c>
      <c r="C38" s="200">
        <f>IF(C7="","",SUM(C26:C37))</f>
        <v>0</v>
      </c>
      <c r="D38" s="231" t="str">
        <f t="shared" ref="D38:I38" si="3">IF(D$7="Type fund name","",SUM(D26:D32))</f>
        <v/>
      </c>
      <c r="E38" s="231" t="str">
        <f t="shared" si="3"/>
        <v/>
      </c>
      <c r="F38" s="231" t="str">
        <f t="shared" si="3"/>
        <v/>
      </c>
      <c r="G38" s="231" t="str">
        <f t="shared" si="3"/>
        <v/>
      </c>
      <c r="H38" s="231" t="str">
        <f t="shared" si="3"/>
        <v/>
      </c>
      <c r="I38" s="231" t="str">
        <f t="shared" si="3"/>
        <v/>
      </c>
      <c r="J38" s="235">
        <f t="shared" si="2"/>
        <v>0</v>
      </c>
    </row>
    <row r="39" spans="1:10" ht="15">
      <c r="A39" s="104"/>
      <c r="B39" s="104"/>
      <c r="C39" s="112"/>
      <c r="D39" s="112"/>
      <c r="E39" s="112"/>
      <c r="F39" s="112"/>
      <c r="G39" s="112"/>
      <c r="H39" s="112"/>
      <c r="I39" s="112"/>
      <c r="J39" s="112"/>
    </row>
    <row r="40" spans="1:10" ht="15">
      <c r="A40" s="104"/>
      <c r="B40" s="137" t="s">
        <v>2456</v>
      </c>
      <c r="C40" s="105"/>
      <c r="D40" s="105"/>
      <c r="E40" s="105"/>
      <c r="F40" s="105"/>
      <c r="G40" s="105"/>
      <c r="H40" s="105"/>
      <c r="I40" s="105"/>
      <c r="J40" s="105"/>
    </row>
    <row r="41" spans="1:10" ht="15">
      <c r="A41" s="108" t="str">
        <f>IF(B41="", "Choose from drop-down --&gt;", IF(COUNTIF('Lookup PropFunds CashFlows'!$B$2:$B$74, B41) = 0,
"acfr:ProceedsFromPaymentsForOtherCapitalAndFinancingRelatedActivitiesCustom", _xlfn.XLOOKUP(B41, 'Lookup PropFunds CashFlows'!$B$2:$B$74, 'Lookup PropFunds CashFlows'!$C$2:$C$74)))</f>
        <v>Choose from drop-down --&gt;</v>
      </c>
      <c r="B41" s="109"/>
      <c r="C41" s="208"/>
      <c r="D41" s="208"/>
      <c r="E41" s="208"/>
      <c r="F41" s="208"/>
      <c r="G41" s="208"/>
      <c r="H41" s="208"/>
      <c r="I41" s="208"/>
      <c r="J41" s="235">
        <f>SUM(D41:I41)</f>
        <v>0</v>
      </c>
    </row>
    <row r="42" spans="1:10" ht="16" customHeight="1">
      <c r="A42" s="108" t="str">
        <f>IF(B42="", "Choose from drop-down --&gt;", IF(COUNTIF('Lookup PropFunds CashFlows'!$B$2:$B$74, B42) = 0,
"acfr:ProceedsFromPaymentsForOtherCapitalAndFinancingRelatedActivitiesCustom", _xlfn.XLOOKUP(B42, 'Lookup PropFunds CashFlows'!$B$2:$B$74, 'Lookup PropFunds CashFlows'!$C$2:$C$74)))</f>
        <v>Choose from drop-down --&gt;</v>
      </c>
      <c r="B42" s="109"/>
      <c r="C42" s="209"/>
      <c r="D42" s="209"/>
      <c r="E42" s="209"/>
      <c r="F42" s="209"/>
      <c r="G42" s="209"/>
      <c r="H42" s="209"/>
      <c r="I42" s="209"/>
      <c r="J42" s="235">
        <f t="shared" ref="J42:J64" si="4">SUM(D42:I42)</f>
        <v>0</v>
      </c>
    </row>
    <row r="43" spans="1:10" ht="16" customHeight="1">
      <c r="A43" s="108" t="str">
        <f>IF(B43="", "Choose from drop-down --&gt;", IF(COUNTIF('Lookup PropFunds CashFlows'!$B$2:$B$74, B43) = 0,
"acfr:ProceedsFromPaymentsForOtherCapitalAndFinancingRelatedActivitiesCustom", _xlfn.XLOOKUP(B43, 'Lookup PropFunds CashFlows'!$B$2:$B$74, 'Lookup PropFunds CashFlows'!$C$2:$C$74)))</f>
        <v>Choose from drop-down --&gt;</v>
      </c>
      <c r="B43" s="109"/>
      <c r="C43" s="208"/>
      <c r="D43" s="208"/>
      <c r="E43" s="208"/>
      <c r="F43" s="208"/>
      <c r="G43" s="208"/>
      <c r="H43" s="208"/>
      <c r="I43" s="208"/>
      <c r="J43" s="235">
        <f t="shared" si="4"/>
        <v>0</v>
      </c>
    </row>
    <row r="44" spans="1:10" ht="16" customHeight="1">
      <c r="A44" s="108" t="str">
        <f>IF(B44="", "Choose from drop-down --&gt;", IF(COUNTIF('Lookup PropFunds CashFlows'!$B$2:$B$74, B44) = 0,
"acfr:ProceedsFromPaymentsForOtherCapitalAndFinancingRelatedActivitiesCustom", _xlfn.XLOOKUP(B44, 'Lookup PropFunds CashFlows'!$B$2:$B$74, 'Lookup PropFunds CashFlows'!$C$2:$C$74)))</f>
        <v>Choose from drop-down --&gt;</v>
      </c>
      <c r="B44" s="109"/>
      <c r="C44" s="208"/>
      <c r="D44" s="208"/>
      <c r="E44" s="208"/>
      <c r="F44" s="208"/>
      <c r="G44" s="208"/>
      <c r="H44" s="208"/>
      <c r="I44" s="208"/>
      <c r="J44" s="235">
        <f t="shared" si="4"/>
        <v>0</v>
      </c>
    </row>
    <row r="45" spans="1:10" ht="16" hidden="1" customHeight="1">
      <c r="A45" s="108" t="str">
        <f>IF(B45="", "Choose from drop-down --&gt;", IF(COUNTIF('Lookup PropFunds CashFlows'!$B$2:$B$74, B45) = 0,
"acfr:ProceedsFromPaymentsForOtherCapitalAndFinancingRelatedActivitiesCustom", _xlfn.XLOOKUP(B45, 'Lookup PropFunds CashFlows'!$B$2:$B$74, 'Lookup PropFunds CashFlows'!$C$2:$C$74)))</f>
        <v>Choose from drop-down --&gt;</v>
      </c>
      <c r="B45" s="109"/>
      <c r="C45" s="208"/>
      <c r="D45" s="208"/>
      <c r="E45" s="208"/>
      <c r="F45" s="208"/>
      <c r="G45" s="208"/>
      <c r="H45" s="208"/>
      <c r="I45" s="208"/>
      <c r="J45" s="235">
        <f t="shared" si="4"/>
        <v>0</v>
      </c>
    </row>
    <row r="46" spans="1:10" ht="16" hidden="1" customHeight="1">
      <c r="A46" s="108" t="str">
        <f>IF(B46="", "Choose from drop-down --&gt;", IF(COUNTIF('Lookup PropFunds CashFlows'!$B$2:$B$74, B46) = 0,
"acfr:ProceedsFromPaymentsForOtherCapitalAndFinancingRelatedActivitiesCustom", _xlfn.XLOOKUP(B46, 'Lookup PropFunds CashFlows'!$B$2:$B$74, 'Lookup PropFunds CashFlows'!$C$2:$C$74)))</f>
        <v>Choose from drop-down --&gt;</v>
      </c>
      <c r="B46" s="109"/>
      <c r="C46" s="208"/>
      <c r="D46" s="208"/>
      <c r="E46" s="208"/>
      <c r="F46" s="208"/>
      <c r="G46" s="208"/>
      <c r="H46" s="208"/>
      <c r="I46" s="208"/>
      <c r="J46" s="235">
        <f t="shared" si="4"/>
        <v>0</v>
      </c>
    </row>
    <row r="47" spans="1:10" ht="15" hidden="1">
      <c r="A47" s="108" t="str">
        <f>IF(B47="", "Choose from drop-down --&gt;", IF(COUNTIF('Lookup PropFunds CashFlows'!$B$2:$B$74, B47) = 0,
"acfr:ProceedsFromPaymentsForOtherCapitalAndFinancingRelatedActivitiesCustom", _xlfn.XLOOKUP(B47, 'Lookup PropFunds CashFlows'!$B$2:$B$74, 'Lookup PropFunds CashFlows'!$C$2:$C$74)))</f>
        <v>Choose from drop-down --&gt;</v>
      </c>
      <c r="B47" s="109"/>
      <c r="C47" s="208"/>
      <c r="D47" s="208"/>
      <c r="E47" s="208"/>
      <c r="F47" s="208"/>
      <c r="G47" s="208"/>
      <c r="H47" s="208"/>
      <c r="I47" s="208"/>
      <c r="J47" s="235">
        <f t="shared" si="4"/>
        <v>0</v>
      </c>
    </row>
    <row r="48" spans="1:10" ht="15" hidden="1">
      <c r="A48" s="108" t="str">
        <f>IF(B48="", "Choose from drop-down --&gt;", IF(COUNTIF('Lookup PropFunds CashFlows'!$B$2:$B$74, B48) = 0,
"acfr:ProceedsFromPaymentsForOtherCapitalAndFinancingRelatedActivitiesCustom", _xlfn.XLOOKUP(B48, 'Lookup PropFunds CashFlows'!$B$2:$B$74, 'Lookup PropFunds CashFlows'!$C$2:$C$74)))</f>
        <v>Choose from drop-down --&gt;</v>
      </c>
      <c r="B48" s="109"/>
      <c r="C48" s="208"/>
      <c r="D48" s="208"/>
      <c r="E48" s="208"/>
      <c r="F48" s="208"/>
      <c r="G48" s="208"/>
      <c r="H48" s="208"/>
      <c r="I48" s="208"/>
      <c r="J48" s="235">
        <f t="shared" si="4"/>
        <v>0</v>
      </c>
    </row>
    <row r="49" spans="1:10" ht="15" hidden="1">
      <c r="A49" s="108" t="str">
        <f>IF(B49="", "Choose from drop-down --&gt;", IF(COUNTIF('Lookup PropFunds CashFlows'!$B$2:$B$74, B49) = 0,
"acfr:ProceedsFromPaymentsForOtherCapitalAndFinancingRelatedActivitiesCustom", _xlfn.XLOOKUP(B49, 'Lookup PropFunds CashFlows'!$B$2:$B$74, 'Lookup PropFunds CashFlows'!$C$2:$C$74)))</f>
        <v>Choose from drop-down --&gt;</v>
      </c>
      <c r="B49" s="109"/>
      <c r="C49" s="208"/>
      <c r="D49" s="208"/>
      <c r="E49" s="208"/>
      <c r="F49" s="208"/>
      <c r="G49" s="208"/>
      <c r="H49" s="208"/>
      <c r="I49" s="208"/>
      <c r="J49" s="235">
        <f t="shared" si="4"/>
        <v>0</v>
      </c>
    </row>
    <row r="50" spans="1:10" ht="15">
      <c r="A50" s="108" t="str">
        <f>IF(B50="", "Choose from drop-down --&gt;", IF(COUNTIF('Lookup PropFunds CashFlows'!$B$2:$B$74, B50) = 0,
"acfr:ProceedsFromPaymentsForOtherCapitalAndFinancingRelatedActivitiesCustom", _xlfn.XLOOKUP(B50, 'Lookup PropFunds CashFlows'!$B$2:$B$74, 'Lookup PropFunds CashFlows'!$C$2:$C$74)))</f>
        <v>Choose from drop-down --&gt;</v>
      </c>
      <c r="B50" s="109"/>
      <c r="C50" s="208"/>
      <c r="D50" s="208"/>
      <c r="E50" s="208"/>
      <c r="F50" s="208"/>
      <c r="G50" s="208"/>
      <c r="H50" s="208"/>
      <c r="I50" s="208"/>
      <c r="J50" s="235">
        <f t="shared" si="4"/>
        <v>0</v>
      </c>
    </row>
    <row r="51" spans="1:10" ht="15">
      <c r="A51" s="108" t="str">
        <f>IF(B51="", "Choose from drop-down --&gt;", IF(COUNTIF('Lookup PropFunds CashFlows'!$B$2:$B$74, B51) = 0,
"acfr:ProceedsFromPaymentsForOtherCapitalAndFinancingRelatedActivitiesCustom", _xlfn.XLOOKUP(B51, 'Lookup PropFunds CashFlows'!$B$2:$B$74, 'Lookup PropFunds CashFlows'!$C$2:$C$74)))</f>
        <v>Choose from drop-down --&gt;</v>
      </c>
      <c r="B51" s="109"/>
      <c r="C51" s="208"/>
      <c r="D51" s="208"/>
      <c r="E51" s="208"/>
      <c r="F51" s="208"/>
      <c r="G51" s="208"/>
      <c r="H51" s="208"/>
      <c r="I51" s="208"/>
      <c r="J51" s="235">
        <f t="shared" si="4"/>
        <v>0</v>
      </c>
    </row>
    <row r="52" spans="1:10" ht="15">
      <c r="A52" s="108" t="s">
        <v>2450</v>
      </c>
      <c r="B52" s="108" t="s">
        <v>2451</v>
      </c>
      <c r="C52" s="200">
        <f>IF(C7="","",SUM(C41:C51))</f>
        <v>0</v>
      </c>
      <c r="D52" s="231" t="str">
        <f t="shared" ref="D52:I52" si="5">IF(D$7="Type fund name","",SUM(D41:D51))</f>
        <v/>
      </c>
      <c r="E52" s="231" t="str">
        <f t="shared" si="5"/>
        <v/>
      </c>
      <c r="F52" s="231" t="str">
        <f t="shared" si="5"/>
        <v/>
      </c>
      <c r="G52" s="231" t="str">
        <f t="shared" si="5"/>
        <v/>
      </c>
      <c r="H52" s="231" t="str">
        <f t="shared" si="5"/>
        <v/>
      </c>
      <c r="I52" s="231" t="str">
        <f t="shared" si="5"/>
        <v/>
      </c>
      <c r="J52" s="235">
        <f t="shared" si="4"/>
        <v>0</v>
      </c>
    </row>
    <row r="53" spans="1:10" ht="15">
      <c r="A53" s="104"/>
      <c r="B53" s="104"/>
      <c r="C53" s="113"/>
      <c r="D53" s="113"/>
      <c r="E53" s="113"/>
      <c r="F53" s="113"/>
      <c r="G53" s="113"/>
      <c r="H53" s="113"/>
      <c r="I53" s="113"/>
      <c r="J53" s="138"/>
    </row>
    <row r="54" spans="1:10" ht="15">
      <c r="A54" s="104"/>
      <c r="B54" s="137" t="s">
        <v>2457</v>
      </c>
      <c r="C54" s="105"/>
      <c r="D54" s="105"/>
      <c r="E54" s="105"/>
      <c r="F54" s="105"/>
      <c r="G54" s="105"/>
      <c r="H54" s="105"/>
      <c r="I54" s="105"/>
      <c r="J54" s="105"/>
    </row>
    <row r="55" spans="1:10" ht="15">
      <c r="A55" s="108" t="str">
        <f>IF(B55="", "Choose from drop-down --&gt;", IF(COUNTIF('Lookup PropFunds CashFlows'!$B$2:$B$74, B55) = 0,
"acfr:ProceedsFromPaymentsForOtherInvestingActivitiesCustom", _xlfn.XLOOKUP(B55, 'Lookup PropFunds CashFlows'!$B$2:$B$74, 'Lookup PropFunds CashFlows'!$C$2:$C$74)))</f>
        <v>Choose from drop-down --&gt;</v>
      </c>
      <c r="B55" s="109"/>
      <c r="C55" s="208"/>
      <c r="D55" s="208"/>
      <c r="E55" s="208"/>
      <c r="F55" s="208"/>
      <c r="G55" s="208"/>
      <c r="H55" s="208"/>
      <c r="I55" s="208"/>
      <c r="J55" s="235">
        <f t="shared" si="4"/>
        <v>0</v>
      </c>
    </row>
    <row r="56" spans="1:10" ht="15">
      <c r="A56" s="108" t="str">
        <f>IF(B56="", "Choose from drop-down --&gt;", IF(COUNTIF('Lookup PropFunds CashFlows'!$B$2:$B$74, B56) = 0,
"acfr:ProceedsFromPaymentsForOtherInvestingActivitiesCustom", _xlfn.XLOOKUP(B56, 'Lookup PropFunds CashFlows'!$B$2:$B$74, 'Lookup PropFunds CashFlows'!$C$2:$C$74)))</f>
        <v>Choose from drop-down --&gt;</v>
      </c>
      <c r="B56" s="109"/>
      <c r="C56" s="208"/>
      <c r="D56" s="208"/>
      <c r="E56" s="208"/>
      <c r="F56" s="208"/>
      <c r="G56" s="208"/>
      <c r="H56" s="208"/>
      <c r="I56" s="208"/>
      <c r="J56" s="235">
        <f t="shared" si="4"/>
        <v>0</v>
      </c>
    </row>
    <row r="57" spans="1:10" ht="15" hidden="1">
      <c r="A57" s="108" t="str">
        <f>IF(B57="", "Choose from drop-down --&gt;", IF(COUNTIF('Lookup PropFunds CashFlows'!$B$2:$B$74, B57) = 0,
"acfr:ProceedsFromPaymentsForOtherInvestingActivitiesCustom", _xlfn.XLOOKUP(B57, 'Lookup PropFunds CashFlows'!$B$2:$B$74, 'Lookup PropFunds CashFlows'!$C$2:$C$74)))</f>
        <v>Choose from drop-down --&gt;</v>
      </c>
      <c r="B57" s="109"/>
      <c r="C57" s="208"/>
      <c r="D57" s="208"/>
      <c r="E57" s="208"/>
      <c r="F57" s="208"/>
      <c r="G57" s="208"/>
      <c r="H57" s="208"/>
      <c r="I57" s="208"/>
      <c r="J57" s="235">
        <f t="shared" si="4"/>
        <v>0</v>
      </c>
    </row>
    <row r="58" spans="1:10" ht="15" hidden="1">
      <c r="A58" s="108" t="str">
        <f>IF(B58="", "Choose from drop-down --&gt;", IF(COUNTIF('Lookup PropFunds CashFlows'!$B$2:$B$74, B58) = 0,
"acfr:ProceedsFromPaymentsForOtherInvestingActivitiesCustom", _xlfn.XLOOKUP(B58, 'Lookup PropFunds CashFlows'!$B$2:$B$74, 'Lookup PropFunds CashFlows'!$C$2:$C$74)))</f>
        <v>Choose from drop-down --&gt;</v>
      </c>
      <c r="B58" s="109"/>
      <c r="C58" s="208"/>
      <c r="D58" s="208"/>
      <c r="E58" s="208"/>
      <c r="F58" s="208"/>
      <c r="G58" s="208"/>
      <c r="H58" s="208"/>
      <c r="I58" s="208"/>
      <c r="J58" s="235">
        <f t="shared" si="4"/>
        <v>0</v>
      </c>
    </row>
    <row r="59" spans="1:10" ht="15" hidden="1">
      <c r="A59" s="108" t="str">
        <f>IF(B59="", "Choose from drop-down --&gt;", IF(COUNTIF('Lookup PropFunds CashFlows'!$B$2:$B$74, B59) = 0,
"acfr:ProceedsFromPaymentsForOtherInvestingActivitiesCustom", _xlfn.XLOOKUP(B59, 'Lookup PropFunds CashFlows'!$B$2:$B$74, 'Lookup PropFunds CashFlows'!$C$2:$C$74)))</f>
        <v>Choose from drop-down --&gt;</v>
      </c>
      <c r="B59" s="109"/>
      <c r="C59" s="208"/>
      <c r="D59" s="208"/>
      <c r="E59" s="208"/>
      <c r="F59" s="208"/>
      <c r="G59" s="208"/>
      <c r="H59" s="208"/>
      <c r="I59" s="208"/>
      <c r="J59" s="235">
        <f t="shared" si="4"/>
        <v>0</v>
      </c>
    </row>
    <row r="60" spans="1:10" ht="15" hidden="1">
      <c r="A60" s="108" t="str">
        <f>IF(B60="", "Choose from drop-down --&gt;", IF(COUNTIF('Lookup PropFunds CashFlows'!$B$2:$B$74, B60) = 0,
"acfr:ProceedsFromPaymentsForOtherInvestingActivitiesCustom", _xlfn.XLOOKUP(B60, 'Lookup PropFunds CashFlows'!$B$2:$B$74, 'Lookup PropFunds CashFlows'!$C$2:$C$74)))</f>
        <v>Choose from drop-down --&gt;</v>
      </c>
      <c r="B60" s="109"/>
      <c r="C60" s="208"/>
      <c r="D60" s="208"/>
      <c r="E60" s="208"/>
      <c r="F60" s="208"/>
      <c r="G60" s="208"/>
      <c r="H60" s="208"/>
      <c r="I60" s="208"/>
      <c r="J60" s="235">
        <f t="shared" si="4"/>
        <v>0</v>
      </c>
    </row>
    <row r="61" spans="1:10" ht="15" hidden="1">
      <c r="A61" s="108" t="str">
        <f>IF(B61="", "Choose from drop-down --&gt;", IF(COUNTIF('Lookup PropFunds CashFlows'!$B$2:$B$74, B61) = 0,
"acfr:ProceedsFromPaymentsForOtherInvestingActivitiesCustom", _xlfn.XLOOKUP(B61, 'Lookup PropFunds CashFlows'!$B$2:$B$74, 'Lookup PropFunds CashFlows'!$C$2:$C$74)))</f>
        <v>Choose from drop-down --&gt;</v>
      </c>
      <c r="B61" s="109"/>
      <c r="C61" s="208"/>
      <c r="D61" s="208"/>
      <c r="E61" s="208"/>
      <c r="F61" s="208"/>
      <c r="G61" s="208"/>
      <c r="H61" s="208"/>
      <c r="I61" s="208"/>
      <c r="J61" s="235">
        <f t="shared" si="4"/>
        <v>0</v>
      </c>
    </row>
    <row r="62" spans="1:10" ht="15">
      <c r="A62" s="108" t="str">
        <f>IF(B62="", "Choose from drop-down --&gt;", IF(COUNTIF('Lookup PropFunds CashFlows'!$B$2:$B$74, B62) = 0,
"acfr:ProceedsFromPaymentsForOtherInvestingActivitiesCustom", _xlfn.XLOOKUP(B62, 'Lookup PropFunds CashFlows'!$B$2:$B$74, 'Lookup PropFunds CashFlows'!$C$2:$C$74)))</f>
        <v>Choose from drop-down --&gt;</v>
      </c>
      <c r="B62" s="109"/>
      <c r="C62" s="208"/>
      <c r="D62" s="208"/>
      <c r="E62" s="208"/>
      <c r="F62" s="208"/>
      <c r="G62" s="208"/>
      <c r="H62" s="208"/>
      <c r="I62" s="208"/>
      <c r="J62" s="235">
        <f t="shared" si="4"/>
        <v>0</v>
      </c>
    </row>
    <row r="63" spans="1:10" ht="15">
      <c r="A63" s="108" t="str">
        <f>IF(B63="", "Choose from drop-down --&gt;", IF(COUNTIF('Lookup PropFunds CashFlows'!$B$2:$B$74, B63) = 0,
"acfr:ProceedsFromPaymentsForOtherInvestingActivitiesCustom", _xlfn.XLOOKUP(B63, 'Lookup PropFunds CashFlows'!$B$2:$B$74, 'Lookup PropFunds CashFlows'!$C$2:$C$74)))</f>
        <v>Choose from drop-down --&gt;</v>
      </c>
      <c r="B63" s="109"/>
      <c r="C63" s="208"/>
      <c r="D63" s="208"/>
      <c r="E63" s="208"/>
      <c r="F63" s="208"/>
      <c r="G63" s="208"/>
      <c r="H63" s="208"/>
      <c r="I63" s="208"/>
      <c r="J63" s="235">
        <f t="shared" si="4"/>
        <v>0</v>
      </c>
    </row>
    <row r="64" spans="1:10" ht="15">
      <c r="A64" s="108" t="s">
        <v>2452</v>
      </c>
      <c r="B64" s="108" t="s">
        <v>2453</v>
      </c>
      <c r="C64" s="231">
        <f>IF(C7="","",SUM(C55:C63))</f>
        <v>0</v>
      </c>
      <c r="D64" s="231" t="str">
        <f t="shared" ref="D64:I64" si="6">IF(D$7="Type fund name","",SUM(D55:D63))</f>
        <v/>
      </c>
      <c r="E64" s="231" t="str">
        <f t="shared" si="6"/>
        <v/>
      </c>
      <c r="F64" s="231" t="str">
        <f t="shared" si="6"/>
        <v/>
      </c>
      <c r="G64" s="231" t="str">
        <f t="shared" si="6"/>
        <v/>
      </c>
      <c r="H64" s="231" t="str">
        <f t="shared" si="6"/>
        <v/>
      </c>
      <c r="I64" s="231" t="str">
        <f t="shared" si="6"/>
        <v/>
      </c>
      <c r="J64" s="235">
        <f t="shared" si="4"/>
        <v>0</v>
      </c>
    </row>
    <row r="65" spans="1:10" ht="15">
      <c r="A65" s="141" t="s">
        <v>2459</v>
      </c>
      <c r="B65" s="142" t="s">
        <v>2458</v>
      </c>
      <c r="C65" s="236">
        <f>C23+C38+C52+C64</f>
        <v>0</v>
      </c>
      <c r="D65" s="219" t="str">
        <f t="shared" ref="D65:J65" si="7">IF(D7="Type fund name","",D23+D38+D52+D64)</f>
        <v/>
      </c>
      <c r="E65" s="219" t="str">
        <f t="shared" si="7"/>
        <v/>
      </c>
      <c r="F65" s="219" t="str">
        <f t="shared" si="7"/>
        <v/>
      </c>
      <c r="G65" s="219" t="str">
        <f t="shared" si="7"/>
        <v/>
      </c>
      <c r="H65" s="219" t="str">
        <f t="shared" si="7"/>
        <v/>
      </c>
      <c r="I65" s="219" t="str">
        <f t="shared" si="7"/>
        <v/>
      </c>
      <c r="J65" s="219">
        <f t="shared" si="7"/>
        <v>0</v>
      </c>
    </row>
    <row r="66" spans="1:10" ht="15">
      <c r="A66" s="143"/>
      <c r="B66" s="144"/>
      <c r="C66" s="145"/>
      <c r="D66" s="145"/>
      <c r="E66" s="145"/>
      <c r="F66" s="145"/>
      <c r="G66" s="145"/>
      <c r="H66" s="145"/>
      <c r="I66" s="145"/>
      <c r="J66" s="146"/>
    </row>
    <row r="67" spans="1:10" ht="15">
      <c r="A67" s="143"/>
      <c r="B67" s="147" t="s">
        <v>2460</v>
      </c>
      <c r="C67" s="148"/>
      <c r="D67" s="148"/>
      <c r="E67" s="148"/>
      <c r="F67" s="148"/>
      <c r="G67" s="148"/>
      <c r="H67" s="148"/>
      <c r="I67" s="148"/>
      <c r="J67" s="149"/>
    </row>
    <row r="68" spans="1:10" ht="14" customHeight="1">
      <c r="A68" s="153" t="s">
        <v>2461</v>
      </c>
      <c r="B68" s="150" t="s">
        <v>2462</v>
      </c>
      <c r="C68" s="237"/>
      <c r="D68" s="237"/>
      <c r="E68" s="237"/>
      <c r="F68" s="237"/>
      <c r="G68" s="237"/>
      <c r="H68" s="237"/>
      <c r="I68" s="237"/>
      <c r="J68" s="235">
        <f t="shared" ref="J68" si="8">SUM(D68:I68)</f>
        <v>0</v>
      </c>
    </row>
    <row r="69" spans="1:10" ht="15">
      <c r="A69" s="151" t="s">
        <v>50</v>
      </c>
      <c r="B69" s="152" t="s">
        <v>2463</v>
      </c>
      <c r="C69" s="238"/>
      <c r="D69" s="219" t="str">
        <f t="shared" ref="D69:I69" si="9">IF(D7="Type fund name","",D65+D68)</f>
        <v/>
      </c>
      <c r="E69" s="219" t="str">
        <f t="shared" si="9"/>
        <v/>
      </c>
      <c r="F69" s="219" t="str">
        <f t="shared" si="9"/>
        <v/>
      </c>
      <c r="G69" s="219" t="str">
        <f t="shared" si="9"/>
        <v/>
      </c>
      <c r="H69" s="219" t="str">
        <f t="shared" si="9"/>
        <v/>
      </c>
      <c r="I69" s="219" t="str">
        <f t="shared" si="9"/>
        <v/>
      </c>
      <c r="J69" s="219">
        <f>J65+J68</f>
        <v>0</v>
      </c>
    </row>
    <row r="70" spans="1:10" ht="15">
      <c r="A70" s="104"/>
      <c r="B70" s="125"/>
      <c r="C70" s="125"/>
      <c r="D70" s="125"/>
      <c r="E70" s="125"/>
      <c r="F70" s="125"/>
      <c r="G70" s="125"/>
      <c r="H70" s="125"/>
      <c r="I70" s="125"/>
      <c r="J70" s="125"/>
    </row>
    <row r="71" spans="1:10" ht="15">
      <c r="A71" s="104"/>
      <c r="B71" s="154"/>
      <c r="C71" s="155"/>
      <c r="D71" s="155"/>
      <c r="E71" s="155"/>
      <c r="F71" s="155"/>
      <c r="G71" s="155"/>
      <c r="H71" s="155"/>
      <c r="I71" s="155"/>
      <c r="J71" s="138"/>
    </row>
    <row r="72" spans="1:10" ht="15" hidden="1">
      <c r="A72" s="104"/>
      <c r="B72" s="154"/>
      <c r="C72" s="155"/>
      <c r="D72" s="155"/>
      <c r="E72" s="155"/>
      <c r="F72" s="155"/>
      <c r="G72" s="155"/>
      <c r="H72" s="155"/>
      <c r="I72" s="155"/>
      <c r="J72" s="138"/>
    </row>
    <row r="73" spans="1:10" ht="15" hidden="1">
      <c r="A73" s="104"/>
      <c r="B73" s="154"/>
      <c r="C73" s="155"/>
      <c r="D73" s="155"/>
      <c r="E73" s="155"/>
      <c r="F73" s="155"/>
      <c r="G73" s="155"/>
      <c r="H73" s="155"/>
      <c r="I73" s="155"/>
      <c r="J73" s="138"/>
    </row>
    <row r="74" spans="1:10" ht="15" hidden="1">
      <c r="A74" s="104"/>
      <c r="B74" s="154"/>
      <c r="C74" s="155"/>
      <c r="D74" s="155"/>
      <c r="E74" s="155"/>
      <c r="F74" s="155"/>
      <c r="G74" s="155"/>
      <c r="H74" s="155"/>
      <c r="I74" s="155"/>
      <c r="J74" s="138"/>
    </row>
    <row r="75" spans="1:10" ht="15" hidden="1">
      <c r="A75" s="104"/>
      <c r="B75" s="154"/>
      <c r="C75" s="155"/>
      <c r="D75" s="155"/>
      <c r="E75" s="155"/>
      <c r="F75" s="155"/>
      <c r="G75" s="155"/>
      <c r="H75" s="155"/>
      <c r="I75" s="155"/>
      <c r="J75" s="138"/>
    </row>
    <row r="76" spans="1:10" ht="15" hidden="1">
      <c r="A76" s="104"/>
      <c r="B76" s="154"/>
      <c r="C76" s="155"/>
      <c r="D76" s="155"/>
      <c r="E76" s="155"/>
      <c r="F76" s="155"/>
      <c r="G76" s="155"/>
      <c r="H76" s="155"/>
      <c r="I76" s="155"/>
      <c r="J76" s="138"/>
    </row>
    <row r="77" spans="1:10" ht="15">
      <c r="A77" s="257"/>
      <c r="B77" s="262" t="s">
        <v>3636</v>
      </c>
      <c r="C77" s="155"/>
      <c r="D77" s="155"/>
      <c r="E77" s="155"/>
      <c r="F77" s="155"/>
      <c r="G77" s="155"/>
      <c r="H77" s="155"/>
      <c r="I77" s="155"/>
      <c r="J77" s="138"/>
    </row>
    <row r="78" spans="1:10" ht="15">
      <c r="A78" s="257"/>
      <c r="B78" s="263"/>
      <c r="C78" s="155"/>
      <c r="D78" s="155"/>
      <c r="E78" s="155"/>
      <c r="F78" s="155"/>
      <c r="G78" s="155"/>
      <c r="H78" s="155"/>
      <c r="I78" s="155"/>
      <c r="J78" s="138"/>
    </row>
    <row r="79" spans="1:10" ht="16">
      <c r="C79" s="116"/>
      <c r="D79" s="116"/>
      <c r="E79" s="116"/>
      <c r="F79" s="116"/>
      <c r="G79" s="116"/>
      <c r="H79" s="116"/>
      <c r="I79" s="116"/>
      <c r="J79" s="123"/>
    </row>
  </sheetData>
  <sheetProtection formatRows="0" insertRows="0" deleteRows="0"/>
  <mergeCells count="1">
    <mergeCell ref="B77:B78"/>
  </mergeCells>
  <conditionalFormatting sqref="A9:A22">
    <cfRule type="containsText" dxfId="23" priority="4" operator="containsText" text="custom">
      <formula>NOT(ISERROR(SEARCH("custom",A9)))</formula>
    </cfRule>
  </conditionalFormatting>
  <conditionalFormatting sqref="A26:A37">
    <cfRule type="containsText" dxfId="22" priority="3" operator="containsText" text="custom">
      <formula>NOT(ISERROR(SEARCH("custom",A26)))</formula>
    </cfRule>
  </conditionalFormatting>
  <conditionalFormatting sqref="A41:A51">
    <cfRule type="containsText" dxfId="21" priority="2" operator="containsText" text="custom">
      <formula>NOT(ISERROR(SEARCH("custom",A41)))</formula>
    </cfRule>
  </conditionalFormatting>
  <conditionalFormatting sqref="A55:A63">
    <cfRule type="containsText" dxfId="20" priority="1" operator="containsText" text="custom">
      <formula>NOT(ISERROR(SEARCH("custom",A55)))</formula>
    </cfRule>
  </conditionalFormatting>
  <conditionalFormatting sqref="C23">
    <cfRule type="expression" dxfId="19" priority="22" stopIfTrue="1">
      <formula>C$7=""</formula>
    </cfRule>
  </conditionalFormatting>
  <conditionalFormatting sqref="C38">
    <cfRule type="expression" dxfId="18" priority="21" stopIfTrue="1">
      <formula>C$7=""</formula>
    </cfRule>
  </conditionalFormatting>
  <conditionalFormatting sqref="C24:I24 C53:I53">
    <cfRule type="expression" dxfId="17" priority="28" stopIfTrue="1">
      <formula>#REF!=""</formula>
    </cfRule>
  </conditionalFormatting>
  <conditionalFormatting sqref="C52:I52">
    <cfRule type="expression" dxfId="16" priority="19" stopIfTrue="1">
      <formula>C$7=""</formula>
    </cfRule>
  </conditionalFormatting>
  <conditionalFormatting sqref="C64:I64">
    <cfRule type="expression" dxfId="15" priority="17" stopIfTrue="1">
      <formula>C$7=""</formula>
    </cfRule>
  </conditionalFormatting>
  <conditionalFormatting sqref="D69:I69">
    <cfRule type="expression" dxfId="14" priority="16" stopIfTrue="1">
      <formula>#REF!=""</formula>
    </cfRule>
  </conditionalFormatting>
  <conditionalFormatting sqref="D65:J65">
    <cfRule type="expression" dxfId="13" priority="7" stopIfTrue="1">
      <formula>D$7=""</formula>
    </cfRule>
    <cfRule type="cellIs" dxfId="12" priority="8" stopIfTrue="1" operator="equal">
      <formula>0</formula>
    </cfRule>
    <cfRule type="cellIs" dxfId="11" priority="9" stopIfTrue="1" operator="equal">
      <formula>#REF!</formula>
    </cfRule>
    <cfRule type="cellIs" dxfId="10" priority="10" operator="notEqual">
      <formula>#REF!</formula>
    </cfRule>
    <cfRule type="expression" dxfId="9" priority="11" stopIfTrue="1">
      <formula>#REF!=""</formula>
    </cfRule>
  </conditionalFormatting>
  <conditionalFormatting sqref="D69:J69">
    <cfRule type="expression" dxfId="8" priority="12" stopIfTrue="1">
      <formula>D$7=""</formula>
    </cfRule>
    <cfRule type="cellIs" dxfId="7" priority="13" stopIfTrue="1" operator="equal">
      <formula>0</formula>
    </cfRule>
    <cfRule type="cellIs" dxfId="6" priority="14" stopIfTrue="1" operator="equal">
      <formula>#REF!</formula>
    </cfRule>
    <cfRule type="cellIs" dxfId="5" priority="15" operator="notEqual">
      <formula>#REF!</formula>
    </cfRule>
  </conditionalFormatting>
  <conditionalFormatting sqref="J1:J4 J8:J22 J24:J64 J70:J1048574">
    <cfRule type="expression" dxfId="4" priority="23" stopIfTrue="1">
      <formula>COUNTA(D2:I2)=1</formula>
    </cfRule>
  </conditionalFormatting>
  <conditionalFormatting sqref="J8:J22 J24:J64 J70:J78">
    <cfRule type="expression" dxfId="3" priority="84" stopIfTrue="1">
      <formula>#REF!=""</formula>
    </cfRule>
  </conditionalFormatting>
  <conditionalFormatting sqref="J68">
    <cfRule type="expression" dxfId="2" priority="5" stopIfTrue="1">
      <formula>COUNTA(D69:I69)=1</formula>
    </cfRule>
    <cfRule type="expression" dxfId="1" priority="6" stopIfTrue="1">
      <formula>#REF!=""</formula>
    </cfRule>
  </conditionalFormatting>
  <conditionalFormatting sqref="J1048575:J1048576">
    <cfRule type="expression" dxfId="0" priority="86" stopIfTrue="1">
      <formula>COUNTA(D1:I3)=1</formula>
    </cfRule>
  </conditionalFormatting>
  <dataValidations count="1">
    <dataValidation type="list" allowBlank="1" showInputMessage="1" showErrorMessage="1" sqref="B74:B76" xr:uid="{98ECD2C2-C0B9-E74C-B5D0-14A316D496F4}">
      <formula1>net_position</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xr:uid="{EF3CE8D3-824D-D342-8991-B399369E5D1F}">
          <x14:formula1>
            <xm:f>'Lookup PropFunds CashFlows'!$B$40:$B$74</xm:f>
          </x14:formula1>
          <xm:sqref>B9:B22</xm:sqref>
        </x14:dataValidation>
        <x14:dataValidation type="list" allowBlank="1" showInputMessage="1" xr:uid="{8C60F6D6-E0D1-B44C-A6F7-DED0D3730BFE}">
          <x14:formula1>
            <xm:f>'Lookup PropFunds CashFlows'!$B$21:$B$39</xm:f>
          </x14:formula1>
          <xm:sqref>B26:B37</xm:sqref>
        </x14:dataValidation>
        <x14:dataValidation type="list" allowBlank="1" showInputMessage="1" xr:uid="{2E348E09-9902-2B41-B16D-37E2F8DE3135}">
          <x14:formula1>
            <xm:f>'Lookup PropFunds CashFlows'!$B$2:$B$15</xm:f>
          </x14:formula1>
          <xm:sqref>B41:B51</xm:sqref>
        </x14:dataValidation>
        <x14:dataValidation type="list" allowBlank="1" showInputMessage="1" xr:uid="{9F9EA262-D7F4-214A-AA87-6EFB9500F700}">
          <x14:formula1>
            <xm:f>'Lookup PropFunds CashFlows'!$B$16:$B$20</xm:f>
          </x14:formula1>
          <xm:sqref>B55:B63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DB0B-711D-DB4C-874E-CE57C14ABF80}">
  <sheetPr>
    <tabColor theme="7"/>
  </sheetPr>
  <dimension ref="A1:C358"/>
  <sheetViews>
    <sheetView topLeftCell="A149" zoomScale="120" zoomScaleNormal="120" workbookViewId="0">
      <selection activeCell="D135" sqref="D135:D136"/>
    </sheetView>
  </sheetViews>
  <sheetFormatPr baseColWidth="10" defaultColWidth="8.83203125" defaultRowHeight="13"/>
  <cols>
    <col min="1" max="1" width="18.1640625" bestFit="1" customWidth="1"/>
    <col min="2" max="2" width="43.83203125" customWidth="1"/>
    <col min="3" max="3" width="56" customWidth="1"/>
    <col min="4" max="6" width="79.1640625" customWidth="1"/>
  </cols>
  <sheetData>
    <row r="1" spans="1:3" ht="15">
      <c r="A1" s="1" t="s">
        <v>57</v>
      </c>
      <c r="B1" s="1" t="s">
        <v>56</v>
      </c>
      <c r="C1" s="191" t="s">
        <v>2480</v>
      </c>
    </row>
    <row r="2" spans="1:3">
      <c r="A2" s="2" t="s">
        <v>2819</v>
      </c>
      <c r="B2" t="s">
        <v>305</v>
      </c>
      <c r="C2" t="s">
        <v>2481</v>
      </c>
    </row>
    <row r="3" spans="1:3">
      <c r="A3" s="2" t="s">
        <v>2819</v>
      </c>
      <c r="B3" t="s">
        <v>307</v>
      </c>
      <c r="C3" t="s">
        <v>2482</v>
      </c>
    </row>
    <row r="4" spans="1:3">
      <c r="A4" s="2" t="s">
        <v>2819</v>
      </c>
      <c r="B4" t="s">
        <v>412</v>
      </c>
      <c r="C4" t="s">
        <v>2483</v>
      </c>
    </row>
    <row r="5" spans="1:3">
      <c r="A5" s="2" t="s">
        <v>2819</v>
      </c>
      <c r="B5" t="s">
        <v>414</v>
      </c>
      <c r="C5" t="s">
        <v>2484</v>
      </c>
    </row>
    <row r="6" spans="1:3">
      <c r="A6" s="2" t="s">
        <v>2819</v>
      </c>
      <c r="B6" t="s">
        <v>2718</v>
      </c>
      <c r="C6" t="s">
        <v>2719</v>
      </c>
    </row>
    <row r="7" spans="1:3">
      <c r="A7" s="2" t="s">
        <v>2819</v>
      </c>
      <c r="B7" s="2" t="s">
        <v>2678</v>
      </c>
      <c r="C7" t="s">
        <v>2679</v>
      </c>
    </row>
    <row r="8" spans="1:3">
      <c r="A8" s="2" t="s">
        <v>2819</v>
      </c>
      <c r="B8" t="s">
        <v>2714</v>
      </c>
      <c r="C8" t="s">
        <v>2715</v>
      </c>
    </row>
    <row r="9" spans="1:3">
      <c r="A9" s="2" t="s">
        <v>2819</v>
      </c>
      <c r="B9" t="s">
        <v>2712</v>
      </c>
      <c r="C9" t="s">
        <v>2713</v>
      </c>
    </row>
    <row r="10" spans="1:3">
      <c r="A10" s="2" t="s">
        <v>2819</v>
      </c>
      <c r="B10" t="s">
        <v>2688</v>
      </c>
      <c r="C10" t="s">
        <v>2689</v>
      </c>
    </row>
    <row r="11" spans="1:3">
      <c r="A11" s="2" t="s">
        <v>2819</v>
      </c>
      <c r="B11" t="s">
        <v>2720</v>
      </c>
      <c r="C11" t="s">
        <v>2721</v>
      </c>
    </row>
    <row r="12" spans="1:3">
      <c r="A12" s="2" t="s">
        <v>2819</v>
      </c>
      <c r="B12" t="s">
        <v>2734</v>
      </c>
      <c r="C12" t="s">
        <v>2735</v>
      </c>
    </row>
    <row r="13" spans="1:3">
      <c r="A13" s="2" t="s">
        <v>2819</v>
      </c>
      <c r="B13" t="s">
        <v>2710</v>
      </c>
      <c r="C13" t="s">
        <v>2711</v>
      </c>
    </row>
    <row r="14" spans="1:3">
      <c r="A14" s="2" t="s">
        <v>2819</v>
      </c>
      <c r="B14" t="s">
        <v>2716</v>
      </c>
      <c r="C14" t="s">
        <v>2717</v>
      </c>
    </row>
    <row r="15" spans="1:3">
      <c r="A15" s="2" t="s">
        <v>2819</v>
      </c>
      <c r="B15" t="s">
        <v>2738</v>
      </c>
      <c r="C15" t="s">
        <v>2739</v>
      </c>
    </row>
    <row r="16" spans="1:3">
      <c r="A16" s="2" t="s">
        <v>2819</v>
      </c>
      <c r="B16" t="s">
        <v>2700</v>
      </c>
      <c r="C16" t="s">
        <v>2701</v>
      </c>
    </row>
    <row r="17" spans="1:3">
      <c r="A17" s="2" t="s">
        <v>2819</v>
      </c>
      <c r="B17" t="s">
        <v>2708</v>
      </c>
      <c r="C17" t="s">
        <v>2709</v>
      </c>
    </row>
    <row r="18" spans="1:3">
      <c r="A18" s="2" t="s">
        <v>2819</v>
      </c>
      <c r="B18" s="2" t="s">
        <v>2686</v>
      </c>
      <c r="C18" t="s">
        <v>2687</v>
      </c>
    </row>
    <row r="19" spans="1:3">
      <c r="A19" s="2" t="s">
        <v>2819</v>
      </c>
      <c r="B19" t="s">
        <v>2722</v>
      </c>
      <c r="C19" t="s">
        <v>2723</v>
      </c>
    </row>
    <row r="20" spans="1:3">
      <c r="A20" s="2" t="s">
        <v>2819</v>
      </c>
      <c r="B20" t="s">
        <v>2728</v>
      </c>
      <c r="C20" t="s">
        <v>2729</v>
      </c>
    </row>
    <row r="21" spans="1:3">
      <c r="A21" s="2" t="s">
        <v>2819</v>
      </c>
      <c r="B21" t="s">
        <v>2696</v>
      </c>
      <c r="C21" t="s">
        <v>2697</v>
      </c>
    </row>
    <row r="22" spans="1:3">
      <c r="A22" s="2" t="s">
        <v>2819</v>
      </c>
      <c r="B22" t="s">
        <v>2692</v>
      </c>
      <c r="C22" t="s">
        <v>2693</v>
      </c>
    </row>
    <row r="23" spans="1:3">
      <c r="A23" s="2" t="s">
        <v>2819</v>
      </c>
      <c r="B23" t="s">
        <v>2704</v>
      </c>
      <c r="C23" t="s">
        <v>2705</v>
      </c>
    </row>
    <row r="24" spans="1:3">
      <c r="A24" s="2" t="s">
        <v>2819</v>
      </c>
      <c r="B24" s="2" t="s">
        <v>2682</v>
      </c>
      <c r="C24" t="s">
        <v>2683</v>
      </c>
    </row>
    <row r="25" spans="1:3">
      <c r="A25" s="2" t="s">
        <v>2819</v>
      </c>
      <c r="B25" s="2" t="s">
        <v>2674</v>
      </c>
      <c r="C25" t="s">
        <v>2675</v>
      </c>
    </row>
    <row r="26" spans="1:3">
      <c r="A26" s="2" t="s">
        <v>2819</v>
      </c>
      <c r="B26" t="s">
        <v>2763</v>
      </c>
      <c r="C26" t="s">
        <v>2764</v>
      </c>
    </row>
    <row r="27" spans="1:3">
      <c r="A27" s="2" t="s">
        <v>2819</v>
      </c>
      <c r="B27" t="s">
        <v>112</v>
      </c>
      <c r="C27" t="s">
        <v>2485</v>
      </c>
    </row>
    <row r="28" spans="1:3">
      <c r="A28" s="2" t="s">
        <v>2819</v>
      </c>
      <c r="B28" t="s">
        <v>2762</v>
      </c>
      <c r="C28" t="s">
        <v>2472</v>
      </c>
    </row>
    <row r="29" spans="1:3">
      <c r="A29" s="2" t="s">
        <v>2819</v>
      </c>
      <c r="B29" t="s">
        <v>325</v>
      </c>
      <c r="C29" t="s">
        <v>2486</v>
      </c>
    </row>
    <row r="30" spans="1:3">
      <c r="A30" s="2" t="s">
        <v>2819</v>
      </c>
      <c r="B30" t="s">
        <v>165</v>
      </c>
      <c r="C30" t="s">
        <v>2487</v>
      </c>
    </row>
    <row r="31" spans="1:3">
      <c r="A31" s="2" t="s">
        <v>2819</v>
      </c>
      <c r="B31" t="s">
        <v>73</v>
      </c>
      <c r="C31" t="s">
        <v>2488</v>
      </c>
    </row>
    <row r="32" spans="1:3">
      <c r="A32" s="2" t="s">
        <v>2819</v>
      </c>
      <c r="B32" s="192" t="s">
        <v>2664</v>
      </c>
      <c r="C32" t="s">
        <v>2665</v>
      </c>
    </row>
    <row r="33" spans="1:3">
      <c r="A33" s="2" t="s">
        <v>2819</v>
      </c>
      <c r="B33" t="s">
        <v>536</v>
      </c>
      <c r="C33" t="s">
        <v>2489</v>
      </c>
    </row>
    <row r="34" spans="1:3">
      <c r="A34" s="2" t="s">
        <v>2819</v>
      </c>
      <c r="B34" t="s">
        <v>537</v>
      </c>
      <c r="C34" t="s">
        <v>2490</v>
      </c>
    </row>
    <row r="35" spans="1:3">
      <c r="A35" s="2" t="s">
        <v>2819</v>
      </c>
      <c r="B35" t="s">
        <v>538</v>
      </c>
      <c r="C35" t="s">
        <v>2491</v>
      </c>
    </row>
    <row r="36" spans="1:3">
      <c r="A36" s="2" t="s">
        <v>2819</v>
      </c>
      <c r="B36" t="s">
        <v>351</v>
      </c>
      <c r="C36" t="s">
        <v>2492</v>
      </c>
    </row>
    <row r="37" spans="1:3">
      <c r="A37" s="2" t="s">
        <v>2819</v>
      </c>
      <c r="B37" t="s">
        <v>324</v>
      </c>
      <c r="C37" t="s">
        <v>2493</v>
      </c>
    </row>
    <row r="38" spans="1:3">
      <c r="A38" s="2" t="s">
        <v>2819</v>
      </c>
      <c r="B38" t="s">
        <v>350</v>
      </c>
      <c r="C38" t="s">
        <v>2494</v>
      </c>
    </row>
    <row r="39" spans="1:3">
      <c r="A39" s="2" t="s">
        <v>2819</v>
      </c>
      <c r="B39" t="s">
        <v>349</v>
      </c>
      <c r="C39" t="s">
        <v>2495</v>
      </c>
    </row>
    <row r="40" spans="1:3">
      <c r="A40" s="2" t="s">
        <v>2819</v>
      </c>
      <c r="B40" t="s">
        <v>574</v>
      </c>
      <c r="C40" t="s">
        <v>2496</v>
      </c>
    </row>
    <row r="41" spans="1:3">
      <c r="A41" s="2" t="s">
        <v>2819</v>
      </c>
      <c r="B41" t="s">
        <v>77</v>
      </c>
      <c r="C41" t="s">
        <v>2497</v>
      </c>
    </row>
    <row r="42" spans="1:3">
      <c r="A42" s="2" t="s">
        <v>2819</v>
      </c>
      <c r="B42" t="s">
        <v>79</v>
      </c>
      <c r="C42" t="s">
        <v>2498</v>
      </c>
    </row>
    <row r="43" spans="1:3">
      <c r="A43" s="2" t="s">
        <v>2819</v>
      </c>
      <c r="B43" t="s">
        <v>407</v>
      </c>
      <c r="C43" t="s">
        <v>2647</v>
      </c>
    </row>
    <row r="44" spans="1:3">
      <c r="A44" s="2" t="s">
        <v>2819</v>
      </c>
      <c r="B44" t="s">
        <v>402</v>
      </c>
      <c r="C44" t="s">
        <v>2499</v>
      </c>
    </row>
    <row r="45" spans="1:3">
      <c r="A45" s="2" t="s">
        <v>2819</v>
      </c>
      <c r="B45" t="s">
        <v>93</v>
      </c>
      <c r="C45" t="s">
        <v>2500</v>
      </c>
    </row>
    <row r="46" spans="1:3">
      <c r="A46" s="2" t="s">
        <v>2819</v>
      </c>
      <c r="B46" s="2" t="s">
        <v>2676</v>
      </c>
      <c r="C46" t="s">
        <v>2677</v>
      </c>
    </row>
    <row r="47" spans="1:3">
      <c r="A47" s="2" t="s">
        <v>2819</v>
      </c>
      <c r="B47" s="2" t="s">
        <v>2680</v>
      </c>
      <c r="C47" t="s">
        <v>2681</v>
      </c>
    </row>
    <row r="48" spans="1:3">
      <c r="A48" s="2" t="s">
        <v>2819</v>
      </c>
      <c r="B48" t="s">
        <v>510</v>
      </c>
      <c r="C48" t="s">
        <v>2501</v>
      </c>
    </row>
    <row r="49" spans="1:3">
      <c r="A49" s="2" t="s">
        <v>2819</v>
      </c>
      <c r="B49" t="s">
        <v>133</v>
      </c>
      <c r="C49" t="s">
        <v>2502</v>
      </c>
    </row>
    <row r="50" spans="1:3">
      <c r="A50" s="2" t="s">
        <v>2819</v>
      </c>
      <c r="B50" t="s">
        <v>540</v>
      </c>
      <c r="C50" t="s">
        <v>2503</v>
      </c>
    </row>
    <row r="51" spans="1:3">
      <c r="A51" s="2" t="s">
        <v>2819</v>
      </c>
      <c r="B51" t="s">
        <v>542</v>
      </c>
      <c r="C51" t="s">
        <v>2504</v>
      </c>
    </row>
    <row r="52" spans="1:3">
      <c r="A52" s="2" t="s">
        <v>2819</v>
      </c>
      <c r="B52" t="s">
        <v>85</v>
      </c>
      <c r="C52" t="s">
        <v>2505</v>
      </c>
    </row>
    <row r="53" spans="1:3">
      <c r="A53" s="2" t="s">
        <v>2819</v>
      </c>
      <c r="B53" t="s">
        <v>2758</v>
      </c>
      <c r="C53" t="s">
        <v>2759</v>
      </c>
    </row>
    <row r="54" spans="1:3">
      <c r="A54" s="2" t="s">
        <v>2819</v>
      </c>
      <c r="B54" t="s">
        <v>463</v>
      </c>
      <c r="C54" t="s">
        <v>2506</v>
      </c>
    </row>
    <row r="55" spans="1:3">
      <c r="A55" s="2" t="s">
        <v>2819</v>
      </c>
      <c r="B55" t="s">
        <v>103</v>
      </c>
      <c r="C55" t="s">
        <v>2507</v>
      </c>
    </row>
    <row r="56" spans="1:3">
      <c r="A56" s="2" t="s">
        <v>2819</v>
      </c>
      <c r="B56" t="s">
        <v>464</v>
      </c>
      <c r="C56" t="s">
        <v>2508</v>
      </c>
    </row>
    <row r="57" spans="1:3">
      <c r="A57" s="2" t="s">
        <v>2819</v>
      </c>
      <c r="B57" t="s">
        <v>101</v>
      </c>
      <c r="C57" t="s">
        <v>2509</v>
      </c>
    </row>
    <row r="58" spans="1:3">
      <c r="A58" s="2" t="s">
        <v>2819</v>
      </c>
      <c r="B58" t="s">
        <v>456</v>
      </c>
      <c r="C58" t="s">
        <v>2510</v>
      </c>
    </row>
    <row r="59" spans="1:3">
      <c r="A59" s="2" t="s">
        <v>2819</v>
      </c>
      <c r="B59" t="s">
        <v>471</v>
      </c>
      <c r="C59" t="s">
        <v>2511</v>
      </c>
    </row>
    <row r="60" spans="1:3">
      <c r="A60" s="2" t="s">
        <v>2819</v>
      </c>
      <c r="B60" t="s">
        <v>454</v>
      </c>
      <c r="C60" t="s">
        <v>2512</v>
      </c>
    </row>
    <row r="61" spans="1:3">
      <c r="A61" s="2" t="s">
        <v>2819</v>
      </c>
      <c r="B61" t="s">
        <v>465</v>
      </c>
      <c r="C61" t="s">
        <v>2513</v>
      </c>
    </row>
    <row r="62" spans="1:3">
      <c r="A62" s="2" t="s">
        <v>2819</v>
      </c>
      <c r="B62" t="s">
        <v>459</v>
      </c>
      <c r="C62" t="s">
        <v>2514</v>
      </c>
    </row>
    <row r="63" spans="1:3">
      <c r="A63" s="2" t="s">
        <v>2819</v>
      </c>
      <c r="B63" t="s">
        <v>2744</v>
      </c>
      <c r="C63" t="s">
        <v>2745</v>
      </c>
    </row>
    <row r="64" spans="1:3">
      <c r="A64" s="2" t="s">
        <v>2819</v>
      </c>
      <c r="B64" t="s">
        <v>2746</v>
      </c>
      <c r="C64" t="s">
        <v>2747</v>
      </c>
    </row>
    <row r="65" spans="1:3">
      <c r="A65" s="2" t="s">
        <v>2819</v>
      </c>
      <c r="B65" t="s">
        <v>466</v>
      </c>
      <c r="C65" t="s">
        <v>2515</v>
      </c>
    </row>
    <row r="66" spans="1:3">
      <c r="A66" s="2" t="s">
        <v>2819</v>
      </c>
      <c r="B66" t="s">
        <v>467</v>
      </c>
      <c r="C66" t="s">
        <v>2516</v>
      </c>
    </row>
    <row r="67" spans="1:3">
      <c r="A67" s="2" t="s">
        <v>2819</v>
      </c>
      <c r="B67" t="s">
        <v>470</v>
      </c>
      <c r="C67" t="s">
        <v>2517</v>
      </c>
    </row>
    <row r="68" spans="1:3">
      <c r="A68" s="2" t="s">
        <v>2819</v>
      </c>
      <c r="B68" t="s">
        <v>468</v>
      </c>
      <c r="C68" t="s">
        <v>2518</v>
      </c>
    </row>
    <row r="69" spans="1:3">
      <c r="A69" s="2" t="s">
        <v>2819</v>
      </c>
      <c r="B69" t="s">
        <v>472</v>
      </c>
      <c r="C69" t="s">
        <v>2519</v>
      </c>
    </row>
    <row r="70" spans="1:3">
      <c r="A70" s="2" t="s">
        <v>2819</v>
      </c>
      <c r="B70" t="s">
        <v>469</v>
      </c>
      <c r="C70" t="s">
        <v>2520</v>
      </c>
    </row>
    <row r="71" spans="1:3">
      <c r="A71" s="2" t="s">
        <v>2819</v>
      </c>
      <c r="B71" t="s">
        <v>95</v>
      </c>
      <c r="C71" t="s">
        <v>2521</v>
      </c>
    </row>
    <row r="72" spans="1:3">
      <c r="A72" s="2" t="s">
        <v>2819</v>
      </c>
      <c r="B72" t="s">
        <v>353</v>
      </c>
      <c r="C72" t="s">
        <v>2522</v>
      </c>
    </row>
    <row r="73" spans="1:3">
      <c r="A73" s="2" t="s">
        <v>2819</v>
      </c>
      <c r="B73" t="s">
        <v>355</v>
      </c>
      <c r="C73" t="s">
        <v>2523</v>
      </c>
    </row>
    <row r="74" spans="1:3">
      <c r="A74" s="2" t="s">
        <v>2819</v>
      </c>
      <c r="B74" t="s">
        <v>511</v>
      </c>
      <c r="C74" t="s">
        <v>2524</v>
      </c>
    </row>
    <row r="75" spans="1:3">
      <c r="A75" s="2" t="s">
        <v>2819</v>
      </c>
      <c r="B75" t="s">
        <v>2690</v>
      </c>
      <c r="C75" t="s">
        <v>2691</v>
      </c>
    </row>
    <row r="76" spans="1:3">
      <c r="A76" s="2" t="s">
        <v>2819</v>
      </c>
      <c r="B76" t="s">
        <v>380</v>
      </c>
      <c r="C76" t="s">
        <v>2525</v>
      </c>
    </row>
    <row r="77" spans="1:3">
      <c r="A77" s="2" t="s">
        <v>2819</v>
      </c>
      <c r="B77" t="s">
        <v>382</v>
      </c>
      <c r="C77" t="s">
        <v>2526</v>
      </c>
    </row>
    <row r="78" spans="1:3">
      <c r="A78" s="2" t="s">
        <v>2819</v>
      </c>
      <c r="B78" t="s">
        <v>91</v>
      </c>
      <c r="C78" t="s">
        <v>2527</v>
      </c>
    </row>
    <row r="79" spans="1:3">
      <c r="A79" s="2" t="s">
        <v>2819</v>
      </c>
      <c r="B79" t="s">
        <v>119</v>
      </c>
      <c r="C79" t="s">
        <v>2528</v>
      </c>
    </row>
    <row r="80" spans="1:3">
      <c r="A80" s="2" t="s">
        <v>2819</v>
      </c>
      <c r="B80" t="s">
        <v>2754</v>
      </c>
      <c r="C80" t="s">
        <v>2755</v>
      </c>
    </row>
    <row r="81" spans="1:3">
      <c r="A81" s="2" t="s">
        <v>2819</v>
      </c>
      <c r="B81" t="s">
        <v>118</v>
      </c>
      <c r="C81" t="s">
        <v>2529</v>
      </c>
    </row>
    <row r="82" spans="1:3">
      <c r="A82" s="2" t="s">
        <v>2819</v>
      </c>
      <c r="B82" t="s">
        <v>117</v>
      </c>
      <c r="C82" t="s">
        <v>2530</v>
      </c>
    </row>
    <row r="83" spans="1:3">
      <c r="A83" s="2" t="s">
        <v>2819</v>
      </c>
      <c r="B83" t="s">
        <v>2732</v>
      </c>
      <c r="C83" t="s">
        <v>2733</v>
      </c>
    </row>
    <row r="84" spans="1:3">
      <c r="A84" s="2" t="s">
        <v>2819</v>
      </c>
      <c r="B84" t="s">
        <v>2736</v>
      </c>
      <c r="C84" t="s">
        <v>2737</v>
      </c>
    </row>
    <row r="85" spans="1:3">
      <c r="A85" s="2" t="s">
        <v>2819</v>
      </c>
      <c r="B85" s="2" t="s">
        <v>2672</v>
      </c>
      <c r="C85" t="s">
        <v>2673</v>
      </c>
    </row>
    <row r="86" spans="1:3">
      <c r="A86" s="2" t="s">
        <v>2819</v>
      </c>
      <c r="B86" t="s">
        <v>250</v>
      </c>
      <c r="C86" t="s">
        <v>2648</v>
      </c>
    </row>
    <row r="87" spans="1:3">
      <c r="A87" s="2" t="s">
        <v>2819</v>
      </c>
      <c r="B87" t="s">
        <v>251</v>
      </c>
      <c r="C87" t="s">
        <v>2649</v>
      </c>
    </row>
    <row r="88" spans="1:3">
      <c r="A88" s="2" t="s">
        <v>2819</v>
      </c>
      <c r="B88" t="s">
        <v>84</v>
      </c>
      <c r="C88" t="s">
        <v>2531</v>
      </c>
    </row>
    <row r="89" spans="1:3">
      <c r="A89" s="2" t="s">
        <v>2819</v>
      </c>
      <c r="B89" t="s">
        <v>83</v>
      </c>
      <c r="C89" t="s">
        <v>2532</v>
      </c>
    </row>
    <row r="90" spans="1:3">
      <c r="A90" s="2" t="s">
        <v>2819</v>
      </c>
      <c r="B90" s="192" t="s">
        <v>2670</v>
      </c>
      <c r="C90" t="s">
        <v>2671</v>
      </c>
    </row>
    <row r="91" spans="1:3">
      <c r="A91" s="2" t="s">
        <v>2819</v>
      </c>
      <c r="B91" t="s">
        <v>384</v>
      </c>
      <c r="C91" t="s">
        <v>2533</v>
      </c>
    </row>
    <row r="92" spans="1:3">
      <c r="A92" s="2" t="s">
        <v>2819</v>
      </c>
      <c r="B92" t="s">
        <v>159</v>
      </c>
      <c r="C92" t="s">
        <v>2534</v>
      </c>
    </row>
    <row r="93" spans="1:3">
      <c r="A93" s="2" t="s">
        <v>2819</v>
      </c>
      <c r="B93" t="s">
        <v>160</v>
      </c>
      <c r="C93" t="s">
        <v>2535</v>
      </c>
    </row>
    <row r="94" spans="1:3">
      <c r="A94" s="2" t="s">
        <v>2819</v>
      </c>
      <c r="B94" t="s">
        <v>161</v>
      </c>
      <c r="C94" t="s">
        <v>2536</v>
      </c>
    </row>
    <row r="95" spans="1:3">
      <c r="A95" s="2" t="s">
        <v>2819</v>
      </c>
      <c r="B95" t="s">
        <v>71</v>
      </c>
      <c r="C95" t="s">
        <v>2537</v>
      </c>
    </row>
    <row r="96" spans="1:3">
      <c r="A96" s="2" t="s">
        <v>2819</v>
      </c>
      <c r="B96" t="s">
        <v>565</v>
      </c>
      <c r="C96" t="s">
        <v>2650</v>
      </c>
    </row>
    <row r="97" spans="1:3">
      <c r="A97" s="2" t="s">
        <v>2819</v>
      </c>
      <c r="B97" t="s">
        <v>321</v>
      </c>
      <c r="C97" t="s">
        <v>2538</v>
      </c>
    </row>
    <row r="98" spans="1:3">
      <c r="A98" s="2" t="s">
        <v>2819</v>
      </c>
      <c r="B98" t="s">
        <v>323</v>
      </c>
      <c r="C98" t="s">
        <v>2539</v>
      </c>
    </row>
    <row r="99" spans="1:3">
      <c r="A99" s="2" t="s">
        <v>2819</v>
      </c>
      <c r="B99" t="s">
        <v>162</v>
      </c>
      <c r="C99" t="s">
        <v>2540</v>
      </c>
    </row>
    <row r="100" spans="1:3">
      <c r="A100" s="2" t="s">
        <v>2819</v>
      </c>
      <c r="B100" t="s">
        <v>164</v>
      </c>
      <c r="C100" t="s">
        <v>2541</v>
      </c>
    </row>
    <row r="101" spans="1:3">
      <c r="A101" s="2" t="s">
        <v>2819</v>
      </c>
      <c r="B101" t="s">
        <v>427</v>
      </c>
      <c r="C101" t="s">
        <v>2542</v>
      </c>
    </row>
    <row r="102" spans="1:3">
      <c r="A102" s="2" t="s">
        <v>2819</v>
      </c>
      <c r="B102" t="s">
        <v>428</v>
      </c>
      <c r="C102" t="s">
        <v>2543</v>
      </c>
    </row>
    <row r="103" spans="1:3">
      <c r="A103" s="2" t="s">
        <v>2819</v>
      </c>
      <c r="B103" t="s">
        <v>429</v>
      </c>
      <c r="C103" t="s">
        <v>2544</v>
      </c>
    </row>
    <row r="104" spans="1:3">
      <c r="A104" s="2" t="s">
        <v>2819</v>
      </c>
      <c r="B104" t="s">
        <v>98</v>
      </c>
      <c r="C104" t="s">
        <v>2545</v>
      </c>
    </row>
    <row r="105" spans="1:3">
      <c r="A105" s="2" t="s">
        <v>2819</v>
      </c>
      <c r="B105" t="s">
        <v>143</v>
      </c>
      <c r="C105" t="s">
        <v>2651</v>
      </c>
    </row>
    <row r="106" spans="1:3">
      <c r="A106" s="2" t="s">
        <v>2819</v>
      </c>
      <c r="B106" t="s">
        <v>255</v>
      </c>
      <c r="C106" t="s">
        <v>2652</v>
      </c>
    </row>
    <row r="107" spans="1:3">
      <c r="A107" s="2" t="s">
        <v>2819</v>
      </c>
      <c r="B107" t="s">
        <v>154</v>
      </c>
      <c r="C107" t="s">
        <v>2653</v>
      </c>
    </row>
    <row r="108" spans="1:3">
      <c r="A108" s="2" t="s">
        <v>2819</v>
      </c>
      <c r="B108" t="s">
        <v>153</v>
      </c>
      <c r="C108" t="s">
        <v>2654</v>
      </c>
    </row>
    <row r="109" spans="1:3">
      <c r="A109" s="2" t="s">
        <v>2819</v>
      </c>
      <c r="B109" t="s">
        <v>129</v>
      </c>
      <c r="C109" t="s">
        <v>2546</v>
      </c>
    </row>
    <row r="110" spans="1:3">
      <c r="A110" s="2" t="s">
        <v>2819</v>
      </c>
      <c r="B110" t="s">
        <v>130</v>
      </c>
      <c r="C110" t="s">
        <v>2547</v>
      </c>
    </row>
    <row r="111" spans="1:3">
      <c r="A111" s="2" t="s">
        <v>2819</v>
      </c>
      <c r="B111" t="s">
        <v>131</v>
      </c>
      <c r="C111" t="s">
        <v>2548</v>
      </c>
    </row>
    <row r="112" spans="1:3">
      <c r="A112" s="2" t="s">
        <v>2819</v>
      </c>
      <c r="B112" t="s">
        <v>302</v>
      </c>
      <c r="C112" t="s">
        <v>2549</v>
      </c>
    </row>
    <row r="113" spans="1:3">
      <c r="A113" s="2" t="s">
        <v>2819</v>
      </c>
      <c r="B113" t="s">
        <v>158</v>
      </c>
      <c r="C113" t="s">
        <v>2655</v>
      </c>
    </row>
    <row r="114" spans="1:3">
      <c r="A114" s="2" t="s">
        <v>2819</v>
      </c>
      <c r="B114" s="2" t="s">
        <v>2662</v>
      </c>
      <c r="C114" t="s">
        <v>2663</v>
      </c>
    </row>
    <row r="115" spans="1:3">
      <c r="A115" s="2" t="s">
        <v>2819</v>
      </c>
      <c r="B115" t="s">
        <v>254</v>
      </c>
      <c r="C115" t="s">
        <v>2656</v>
      </c>
    </row>
    <row r="116" spans="1:3">
      <c r="A116" s="2" t="s">
        <v>2819</v>
      </c>
      <c r="B116" t="s">
        <v>2750</v>
      </c>
      <c r="C116" t="s">
        <v>2751</v>
      </c>
    </row>
    <row r="117" spans="1:3">
      <c r="A117" s="2" t="s">
        <v>2819</v>
      </c>
      <c r="B117" t="s">
        <v>96</v>
      </c>
      <c r="C117" t="s">
        <v>2550</v>
      </c>
    </row>
    <row r="118" spans="1:3">
      <c r="A118" s="2" t="s">
        <v>2819</v>
      </c>
      <c r="B118" t="s">
        <v>2740</v>
      </c>
      <c r="C118" t="s">
        <v>2741</v>
      </c>
    </row>
    <row r="119" spans="1:3">
      <c r="A119" s="2" t="s">
        <v>2819</v>
      </c>
      <c r="B119" t="s">
        <v>555</v>
      </c>
      <c r="C119" t="s">
        <v>2551</v>
      </c>
    </row>
    <row r="120" spans="1:3">
      <c r="A120" s="2" t="s">
        <v>2819</v>
      </c>
      <c r="B120" t="s">
        <v>513</v>
      </c>
      <c r="C120" t="s">
        <v>2552</v>
      </c>
    </row>
    <row r="121" spans="1:3">
      <c r="A121" s="2" t="s">
        <v>2819</v>
      </c>
      <c r="B121" t="s">
        <v>2702</v>
      </c>
      <c r="C121" t="s">
        <v>2703</v>
      </c>
    </row>
    <row r="122" spans="1:3">
      <c r="A122" s="2" t="s">
        <v>2819</v>
      </c>
      <c r="B122" t="s">
        <v>97</v>
      </c>
      <c r="C122" t="s">
        <v>2553</v>
      </c>
    </row>
    <row r="123" spans="1:3">
      <c r="A123" s="2" t="s">
        <v>2819</v>
      </c>
      <c r="B123" t="s">
        <v>179</v>
      </c>
      <c r="C123" t="s">
        <v>2554</v>
      </c>
    </row>
    <row r="124" spans="1:3">
      <c r="A124" s="2" t="s">
        <v>2819</v>
      </c>
      <c r="B124" t="s">
        <v>181</v>
      </c>
      <c r="C124" t="s">
        <v>2555</v>
      </c>
    </row>
    <row r="125" spans="1:3">
      <c r="A125" s="2" t="s">
        <v>2819</v>
      </c>
      <c r="B125" t="s">
        <v>332</v>
      </c>
      <c r="C125" t="s">
        <v>2556</v>
      </c>
    </row>
    <row r="126" spans="1:3">
      <c r="A126" s="2" t="s">
        <v>2819</v>
      </c>
      <c r="B126" s="2" t="s">
        <v>2668</v>
      </c>
      <c r="C126" t="s">
        <v>2669</v>
      </c>
    </row>
    <row r="127" spans="1:3">
      <c r="A127" s="2" t="s">
        <v>2819</v>
      </c>
      <c r="B127" t="s">
        <v>106</v>
      </c>
      <c r="C127" t="s">
        <v>2557</v>
      </c>
    </row>
    <row r="128" spans="1:3">
      <c r="A128" s="2" t="s">
        <v>2819</v>
      </c>
      <c r="B128" t="s">
        <v>105</v>
      </c>
      <c r="C128" t="s">
        <v>2558</v>
      </c>
    </row>
    <row r="129" spans="1:3">
      <c r="A129" s="2" t="s">
        <v>2819</v>
      </c>
      <c r="B129" t="s">
        <v>2752</v>
      </c>
      <c r="C129" t="s">
        <v>2753</v>
      </c>
    </row>
    <row r="130" spans="1:3">
      <c r="A130" s="2" t="s">
        <v>2819</v>
      </c>
      <c r="B130" t="s">
        <v>2748</v>
      </c>
      <c r="C130" t="s">
        <v>2749</v>
      </c>
    </row>
    <row r="131" spans="1:3">
      <c r="A131" s="2" t="s">
        <v>2819</v>
      </c>
      <c r="B131" t="s">
        <v>416</v>
      </c>
      <c r="C131" t="s">
        <v>2559</v>
      </c>
    </row>
    <row r="132" spans="1:3">
      <c r="A132" s="2" t="s">
        <v>2819</v>
      </c>
      <c r="B132" t="s">
        <v>418</v>
      </c>
      <c r="C132" t="s">
        <v>2560</v>
      </c>
    </row>
    <row r="133" spans="1:3">
      <c r="A133" s="2" t="s">
        <v>2819</v>
      </c>
      <c r="B133" t="s">
        <v>328</v>
      </c>
      <c r="C133" t="s">
        <v>2561</v>
      </c>
    </row>
    <row r="134" spans="1:3">
      <c r="A134" s="2" t="s">
        <v>2819</v>
      </c>
      <c r="B134" t="s">
        <v>2724</v>
      </c>
      <c r="C134" t="s">
        <v>2725</v>
      </c>
    </row>
    <row r="135" spans="1:3">
      <c r="A135" s="2" t="s">
        <v>2819</v>
      </c>
      <c r="B135" t="s">
        <v>2742</v>
      </c>
      <c r="C135" t="s">
        <v>2743</v>
      </c>
    </row>
    <row r="136" spans="1:3">
      <c r="A136" s="2" t="s">
        <v>2819</v>
      </c>
      <c r="B136" t="s">
        <v>2730</v>
      </c>
      <c r="C136" t="s">
        <v>2731</v>
      </c>
    </row>
    <row r="137" spans="1:3">
      <c r="A137" s="2" t="s">
        <v>2819</v>
      </c>
      <c r="B137" t="s">
        <v>2760</v>
      </c>
      <c r="C137" t="s">
        <v>2761</v>
      </c>
    </row>
    <row r="138" spans="1:3">
      <c r="A138" s="2" t="s">
        <v>2819</v>
      </c>
      <c r="B138" t="s">
        <v>557</v>
      </c>
      <c r="C138" t="s">
        <v>2562</v>
      </c>
    </row>
    <row r="139" spans="1:3">
      <c r="A139" s="2" t="s">
        <v>2819</v>
      </c>
      <c r="B139" t="s">
        <v>556</v>
      </c>
      <c r="C139" t="s">
        <v>2563</v>
      </c>
    </row>
    <row r="140" spans="1:3">
      <c r="A140" s="2" t="s">
        <v>2819</v>
      </c>
      <c r="B140" t="s">
        <v>543</v>
      </c>
      <c r="C140" t="s">
        <v>2564</v>
      </c>
    </row>
    <row r="141" spans="1:3">
      <c r="A141" s="2" t="s">
        <v>2819</v>
      </c>
      <c r="B141" t="s">
        <v>544</v>
      </c>
      <c r="C141" t="s">
        <v>2565</v>
      </c>
    </row>
    <row r="142" spans="1:3">
      <c r="A142" s="2" t="s">
        <v>2819</v>
      </c>
      <c r="B142" s="192" t="s">
        <v>2666</v>
      </c>
      <c r="C142" t="s">
        <v>2667</v>
      </c>
    </row>
    <row r="143" spans="1:3">
      <c r="A143" s="2" t="s">
        <v>2819</v>
      </c>
      <c r="B143" t="s">
        <v>2726</v>
      </c>
      <c r="C143" t="s">
        <v>2727</v>
      </c>
    </row>
    <row r="144" spans="1:3">
      <c r="A144" s="2" t="s">
        <v>2819</v>
      </c>
      <c r="B144" t="s">
        <v>512</v>
      </c>
      <c r="C144" t="s">
        <v>2566</v>
      </c>
    </row>
    <row r="145" spans="1:3">
      <c r="A145" s="2" t="s">
        <v>2819</v>
      </c>
      <c r="B145" t="s">
        <v>2698</v>
      </c>
      <c r="C145" t="s">
        <v>2699</v>
      </c>
    </row>
    <row r="146" spans="1:3">
      <c r="A146" s="2" t="s">
        <v>2819</v>
      </c>
      <c r="B146" t="s">
        <v>110</v>
      </c>
      <c r="C146" t="s">
        <v>2567</v>
      </c>
    </row>
    <row r="147" spans="1:3">
      <c r="A147" s="2" t="s">
        <v>2819</v>
      </c>
      <c r="B147" t="s">
        <v>403</v>
      </c>
      <c r="C147" t="s">
        <v>2568</v>
      </c>
    </row>
    <row r="148" spans="1:3">
      <c r="A148" s="2" t="s">
        <v>2819</v>
      </c>
      <c r="B148" t="s">
        <v>94</v>
      </c>
      <c r="C148" t="s">
        <v>2569</v>
      </c>
    </row>
    <row r="149" spans="1:3">
      <c r="A149" s="2" t="s">
        <v>2819</v>
      </c>
      <c r="B149" t="s">
        <v>120</v>
      </c>
      <c r="C149" t="s">
        <v>2570</v>
      </c>
    </row>
    <row r="150" spans="1:3">
      <c r="A150" s="2" t="s">
        <v>2819</v>
      </c>
      <c r="B150" t="s">
        <v>121</v>
      </c>
      <c r="C150" t="s">
        <v>2571</v>
      </c>
    </row>
    <row r="151" spans="1:3">
      <c r="A151" s="2" t="s">
        <v>2819</v>
      </c>
      <c r="B151" t="s">
        <v>2694</v>
      </c>
      <c r="C151" t="s">
        <v>2695</v>
      </c>
    </row>
    <row r="152" spans="1:3">
      <c r="A152" s="2" t="s">
        <v>2819</v>
      </c>
      <c r="B152" t="s">
        <v>509</v>
      </c>
      <c r="C152" t="s">
        <v>2572</v>
      </c>
    </row>
    <row r="153" spans="1:3">
      <c r="A153" s="2" t="s">
        <v>2819</v>
      </c>
      <c r="B153" t="s">
        <v>514</v>
      </c>
      <c r="C153" t="s">
        <v>2573</v>
      </c>
    </row>
    <row r="154" spans="1:3">
      <c r="A154" s="2" t="s">
        <v>2819</v>
      </c>
      <c r="B154" t="s">
        <v>508</v>
      </c>
      <c r="C154" t="s">
        <v>2574</v>
      </c>
    </row>
    <row r="155" spans="1:3">
      <c r="A155" s="2" t="s">
        <v>2819</v>
      </c>
      <c r="B155" t="s">
        <v>507</v>
      </c>
      <c r="C155" t="s">
        <v>2575</v>
      </c>
    </row>
    <row r="156" spans="1:3">
      <c r="A156" s="2" t="s">
        <v>2819</v>
      </c>
      <c r="B156" t="s">
        <v>505</v>
      </c>
      <c r="C156" t="s">
        <v>2576</v>
      </c>
    </row>
    <row r="157" spans="1:3">
      <c r="A157" s="2" t="s">
        <v>2819</v>
      </c>
      <c r="B157" t="s">
        <v>506</v>
      </c>
      <c r="C157" t="s">
        <v>2577</v>
      </c>
    </row>
    <row r="158" spans="1:3">
      <c r="A158" s="2" t="s">
        <v>2819</v>
      </c>
      <c r="B158" t="s">
        <v>2706</v>
      </c>
      <c r="C158" t="s">
        <v>2707</v>
      </c>
    </row>
    <row r="159" spans="1:3">
      <c r="A159" s="2" t="s">
        <v>2819</v>
      </c>
      <c r="B159" t="s">
        <v>2756</v>
      </c>
      <c r="C159" t="s">
        <v>2757</v>
      </c>
    </row>
    <row r="160" spans="1:3">
      <c r="A160" s="2" t="s">
        <v>2819</v>
      </c>
      <c r="B160" t="s">
        <v>89</v>
      </c>
      <c r="C160" t="s">
        <v>2578</v>
      </c>
    </row>
    <row r="161" spans="1:3">
      <c r="A161" s="2" t="s">
        <v>2819</v>
      </c>
      <c r="B161" t="s">
        <v>88</v>
      </c>
      <c r="C161" t="s">
        <v>2579</v>
      </c>
    </row>
    <row r="162" spans="1:3">
      <c r="A162" s="2" t="s">
        <v>2819</v>
      </c>
      <c r="B162" t="s">
        <v>90</v>
      </c>
      <c r="C162" t="s">
        <v>2580</v>
      </c>
    </row>
    <row r="163" spans="1:3">
      <c r="A163" s="2" t="s">
        <v>2819</v>
      </c>
      <c r="B163" t="s">
        <v>155</v>
      </c>
      <c r="C163" t="s">
        <v>2657</v>
      </c>
    </row>
    <row r="164" spans="1:3">
      <c r="A164" s="2" t="s">
        <v>2819</v>
      </c>
      <c r="B164" s="2" t="s">
        <v>2684</v>
      </c>
      <c r="C164" t="s">
        <v>2685</v>
      </c>
    </row>
    <row r="165" spans="1:3">
      <c r="A165" t="s">
        <v>63</v>
      </c>
      <c r="B165" t="s">
        <v>484</v>
      </c>
      <c r="C165" t="s">
        <v>2642</v>
      </c>
    </row>
    <row r="166" spans="1:3">
      <c r="A166" t="s">
        <v>63</v>
      </c>
      <c r="B166" t="s">
        <v>482</v>
      </c>
      <c r="C166" t="s">
        <v>2643</v>
      </c>
    </row>
    <row r="167" spans="1:3">
      <c r="A167" s="2" t="s">
        <v>63</v>
      </c>
      <c r="B167" t="s">
        <v>2808</v>
      </c>
      <c r="C167" t="s">
        <v>2809</v>
      </c>
    </row>
    <row r="168" spans="1:3">
      <c r="A168" s="2" t="s">
        <v>63</v>
      </c>
      <c r="B168" t="s">
        <v>2810</v>
      </c>
      <c r="C168" t="s">
        <v>2811</v>
      </c>
    </row>
    <row r="169" spans="1:3">
      <c r="A169" s="2" t="s">
        <v>63</v>
      </c>
      <c r="B169" t="s">
        <v>2812</v>
      </c>
      <c r="C169" t="s">
        <v>2813</v>
      </c>
    </row>
    <row r="170" spans="1:3">
      <c r="A170" s="2" t="s">
        <v>63</v>
      </c>
      <c r="B170" t="s">
        <v>2816</v>
      </c>
      <c r="C170" t="s">
        <v>2817</v>
      </c>
    </row>
    <row r="171" spans="1:3">
      <c r="A171" s="2" t="s">
        <v>63</v>
      </c>
      <c r="B171" s="2" t="s">
        <v>2818</v>
      </c>
      <c r="C171" s="2" t="s">
        <v>2476</v>
      </c>
    </row>
    <row r="172" spans="1:3">
      <c r="A172" s="2" t="s">
        <v>63</v>
      </c>
      <c r="B172" t="s">
        <v>2814</v>
      </c>
      <c r="C172" t="s">
        <v>2815</v>
      </c>
    </row>
    <row r="173" spans="1:3">
      <c r="A173" t="s">
        <v>63</v>
      </c>
      <c r="B173" t="s">
        <v>503</v>
      </c>
      <c r="C173" t="s">
        <v>2644</v>
      </c>
    </row>
    <row r="174" spans="1:3">
      <c r="A174" t="s">
        <v>61</v>
      </c>
      <c r="B174" t="s">
        <v>535</v>
      </c>
      <c r="C174" t="s">
        <v>2645</v>
      </c>
    </row>
    <row r="175" spans="1:3">
      <c r="A175" t="s">
        <v>61</v>
      </c>
      <c r="B175" t="s">
        <v>534</v>
      </c>
      <c r="C175" t="s">
        <v>2646</v>
      </c>
    </row>
    <row r="176" spans="1:3" ht="14">
      <c r="A176" s="2" t="s">
        <v>2834</v>
      </c>
      <c r="B176" s="193" t="s">
        <v>2833</v>
      </c>
      <c r="C176" s="193" t="s">
        <v>1084</v>
      </c>
    </row>
    <row r="177" spans="1:3" ht="14">
      <c r="A177" s="2" t="s">
        <v>2834</v>
      </c>
      <c r="B177" s="193" t="s">
        <v>2831</v>
      </c>
      <c r="C177" s="193" t="s">
        <v>2845</v>
      </c>
    </row>
    <row r="178" spans="1:3" ht="14">
      <c r="A178" s="2" t="s">
        <v>2834</v>
      </c>
      <c r="B178" s="193" t="s">
        <v>2829</v>
      </c>
      <c r="C178" s="193" t="s">
        <v>2843</v>
      </c>
    </row>
    <row r="179" spans="1:3" ht="14">
      <c r="A179" s="2" t="s">
        <v>2834</v>
      </c>
      <c r="B179" s="193" t="s">
        <v>2825</v>
      </c>
      <c r="C179" s="193" t="s">
        <v>2839</v>
      </c>
    </row>
    <row r="180" spans="1:3" ht="14">
      <c r="A180" s="2" t="s">
        <v>2834</v>
      </c>
      <c r="B180" s="193" t="s">
        <v>2822</v>
      </c>
      <c r="C180" s="193" t="s">
        <v>2836</v>
      </c>
    </row>
    <row r="181" spans="1:3" ht="14">
      <c r="A181" s="2" t="s">
        <v>2834</v>
      </c>
      <c r="B181" s="193" t="s">
        <v>2823</v>
      </c>
      <c r="C181" s="193" t="s">
        <v>2837</v>
      </c>
    </row>
    <row r="182" spans="1:3" ht="14">
      <c r="A182" s="2" t="s">
        <v>2834</v>
      </c>
      <c r="B182" s="193" t="s">
        <v>2821</v>
      </c>
      <c r="C182" s="193" t="s">
        <v>2835</v>
      </c>
    </row>
    <row r="183" spans="1:3" ht="14">
      <c r="A183" s="2" t="s">
        <v>2834</v>
      </c>
      <c r="B183" s="193" t="s">
        <v>2827</v>
      </c>
      <c r="C183" s="193" t="s">
        <v>2841</v>
      </c>
    </row>
    <row r="184" spans="1:3" ht="14">
      <c r="A184" s="2" t="s">
        <v>2834</v>
      </c>
      <c r="B184" s="193" t="s">
        <v>2832</v>
      </c>
      <c r="C184" s="193" t="s">
        <v>2846</v>
      </c>
    </row>
    <row r="185" spans="1:3" ht="14">
      <c r="A185" s="2" t="s">
        <v>2834</v>
      </c>
      <c r="B185" s="193" t="s">
        <v>2816</v>
      </c>
      <c r="C185" s="193" t="s">
        <v>2817</v>
      </c>
    </row>
    <row r="186" spans="1:3" ht="14">
      <c r="A186" s="2" t="s">
        <v>2834</v>
      </c>
      <c r="B186" s="193" t="s">
        <v>2830</v>
      </c>
      <c r="C186" s="193" t="s">
        <v>2844</v>
      </c>
    </row>
    <row r="187" spans="1:3" ht="14">
      <c r="A187" s="2" t="s">
        <v>2834</v>
      </c>
      <c r="B187" s="193" t="s">
        <v>2828</v>
      </c>
      <c r="C187" s="193" t="s">
        <v>2842</v>
      </c>
    </row>
    <row r="188" spans="1:3" ht="14">
      <c r="A188" s="2" t="s">
        <v>2834</v>
      </c>
      <c r="B188" s="193" t="s">
        <v>2824</v>
      </c>
      <c r="C188" s="193" t="s">
        <v>2838</v>
      </c>
    </row>
    <row r="189" spans="1:3" ht="14">
      <c r="A189" s="2" t="s">
        <v>2834</v>
      </c>
      <c r="B189" s="193" t="s">
        <v>2826</v>
      </c>
      <c r="C189" s="193" t="s">
        <v>2840</v>
      </c>
    </row>
    <row r="190" spans="1:3">
      <c r="A190" s="2" t="s">
        <v>2820</v>
      </c>
      <c r="B190" t="s">
        <v>434</v>
      </c>
      <c r="C190" t="s">
        <v>2581</v>
      </c>
    </row>
    <row r="191" spans="1:3">
      <c r="A191" s="2" t="s">
        <v>2820</v>
      </c>
      <c r="B191" t="s">
        <v>2777</v>
      </c>
      <c r="C191" t="s">
        <v>2778</v>
      </c>
    </row>
    <row r="192" spans="1:3">
      <c r="A192" s="2" t="s">
        <v>2820</v>
      </c>
      <c r="B192" t="s">
        <v>562</v>
      </c>
      <c r="C192" t="s">
        <v>2582</v>
      </c>
    </row>
    <row r="193" spans="1:3">
      <c r="A193" s="2" t="s">
        <v>2820</v>
      </c>
      <c r="B193" t="s">
        <v>518</v>
      </c>
      <c r="C193" t="s">
        <v>2583</v>
      </c>
    </row>
    <row r="194" spans="1:3">
      <c r="A194" s="2" t="s">
        <v>2820</v>
      </c>
      <c r="B194" t="s">
        <v>564</v>
      </c>
      <c r="C194" t="s">
        <v>2584</v>
      </c>
    </row>
    <row r="195" spans="1:3">
      <c r="A195" s="2" t="s">
        <v>2820</v>
      </c>
      <c r="B195" t="s">
        <v>2775</v>
      </c>
      <c r="C195" t="s">
        <v>2776</v>
      </c>
    </row>
    <row r="196" spans="1:3">
      <c r="A196" s="2" t="s">
        <v>2820</v>
      </c>
      <c r="B196" t="s">
        <v>560</v>
      </c>
      <c r="C196" t="s">
        <v>2585</v>
      </c>
    </row>
    <row r="197" spans="1:3">
      <c r="A197" s="2" t="s">
        <v>2820</v>
      </c>
      <c r="B197" t="s">
        <v>479</v>
      </c>
      <c r="C197" t="s">
        <v>2586</v>
      </c>
    </row>
    <row r="198" spans="1:3">
      <c r="A198" s="2" t="s">
        <v>2820</v>
      </c>
      <c r="B198" t="s">
        <v>558</v>
      </c>
      <c r="C198" t="s">
        <v>2587</v>
      </c>
    </row>
    <row r="199" spans="1:3">
      <c r="A199" s="2" t="s">
        <v>2820</v>
      </c>
      <c r="B199" t="s">
        <v>559</v>
      </c>
      <c r="C199" t="s">
        <v>2588</v>
      </c>
    </row>
    <row r="200" spans="1:3">
      <c r="A200" s="2" t="s">
        <v>2820</v>
      </c>
      <c r="B200" t="s">
        <v>2785</v>
      </c>
      <c r="C200" t="s">
        <v>2786</v>
      </c>
    </row>
    <row r="201" spans="1:3">
      <c r="A201" s="2" t="s">
        <v>2820</v>
      </c>
      <c r="B201" t="s">
        <v>360</v>
      </c>
      <c r="C201" t="s">
        <v>2589</v>
      </c>
    </row>
    <row r="202" spans="1:3">
      <c r="A202" s="2" t="s">
        <v>2820</v>
      </c>
      <c r="B202" t="s">
        <v>424</v>
      </c>
      <c r="C202" t="s">
        <v>2590</v>
      </c>
    </row>
    <row r="203" spans="1:3">
      <c r="A203" s="2" t="s">
        <v>2820</v>
      </c>
      <c r="B203" t="s">
        <v>422</v>
      </c>
      <c r="C203" t="s">
        <v>2591</v>
      </c>
    </row>
    <row r="204" spans="1:3">
      <c r="A204" s="2" t="s">
        <v>2820</v>
      </c>
      <c r="B204" t="s">
        <v>357</v>
      </c>
      <c r="C204" t="s">
        <v>2592</v>
      </c>
    </row>
    <row r="205" spans="1:3">
      <c r="A205" s="2" t="s">
        <v>2820</v>
      </c>
      <c r="B205" t="s">
        <v>359</v>
      </c>
      <c r="C205" t="s">
        <v>2593</v>
      </c>
    </row>
    <row r="206" spans="1:3">
      <c r="A206" s="2" t="s">
        <v>2820</v>
      </c>
      <c r="B206" t="s">
        <v>361</v>
      </c>
      <c r="C206" t="s">
        <v>2594</v>
      </c>
    </row>
    <row r="207" spans="1:3">
      <c r="A207" s="2" t="s">
        <v>2820</v>
      </c>
      <c r="B207" t="s">
        <v>194</v>
      </c>
      <c r="C207" t="s">
        <v>2658</v>
      </c>
    </row>
    <row r="208" spans="1:3">
      <c r="A208" s="2" t="s">
        <v>2820</v>
      </c>
      <c r="B208" t="s">
        <v>193</v>
      </c>
      <c r="C208" t="s">
        <v>2659</v>
      </c>
    </row>
    <row r="209" spans="1:3">
      <c r="A209" s="2" t="s">
        <v>2820</v>
      </c>
      <c r="B209" t="s">
        <v>191</v>
      </c>
      <c r="C209" t="s">
        <v>2660</v>
      </c>
    </row>
    <row r="210" spans="1:3">
      <c r="A210" s="2" t="s">
        <v>2820</v>
      </c>
      <c r="B210" t="s">
        <v>2781</v>
      </c>
      <c r="C210" t="s">
        <v>2782</v>
      </c>
    </row>
    <row r="211" spans="1:3">
      <c r="A211" s="2" t="s">
        <v>2820</v>
      </c>
      <c r="B211" t="s">
        <v>266</v>
      </c>
      <c r="C211" t="s">
        <v>2595</v>
      </c>
    </row>
    <row r="212" spans="1:3">
      <c r="A212" s="2" t="s">
        <v>2820</v>
      </c>
      <c r="B212" t="s">
        <v>2767</v>
      </c>
      <c r="C212" t="s">
        <v>2768</v>
      </c>
    </row>
    <row r="213" spans="1:3">
      <c r="A213" s="2" t="s">
        <v>2820</v>
      </c>
      <c r="B213" t="s">
        <v>2793</v>
      </c>
      <c r="C213" t="s">
        <v>2794</v>
      </c>
    </row>
    <row r="214" spans="1:3">
      <c r="A214" s="2" t="s">
        <v>2820</v>
      </c>
      <c r="B214" t="s">
        <v>258</v>
      </c>
      <c r="C214" t="s">
        <v>2596</v>
      </c>
    </row>
    <row r="215" spans="1:3">
      <c r="A215" s="2" t="s">
        <v>2820</v>
      </c>
      <c r="B215" t="s">
        <v>2765</v>
      </c>
      <c r="C215" t="s">
        <v>2766</v>
      </c>
    </row>
    <row r="216" spans="1:3">
      <c r="A216" s="2" t="s">
        <v>2820</v>
      </c>
      <c r="B216" t="s">
        <v>2771</v>
      </c>
      <c r="C216" t="s">
        <v>2772</v>
      </c>
    </row>
    <row r="217" spans="1:3">
      <c r="A217" s="2" t="s">
        <v>2820</v>
      </c>
      <c r="B217" t="s">
        <v>2779</v>
      </c>
      <c r="C217" t="s">
        <v>2780</v>
      </c>
    </row>
    <row r="218" spans="1:3">
      <c r="A218" s="2" t="s">
        <v>2820</v>
      </c>
      <c r="B218" t="s">
        <v>259</v>
      </c>
      <c r="C218" t="s">
        <v>2597</v>
      </c>
    </row>
    <row r="219" spans="1:3">
      <c r="A219" s="2" t="s">
        <v>2820</v>
      </c>
      <c r="B219" t="s">
        <v>278</v>
      </c>
      <c r="C219" t="s">
        <v>2598</v>
      </c>
    </row>
    <row r="220" spans="1:3">
      <c r="A220" s="2" t="s">
        <v>2820</v>
      </c>
      <c r="B220" s="2" t="s">
        <v>3612</v>
      </c>
      <c r="C220" t="s">
        <v>2599</v>
      </c>
    </row>
    <row r="221" spans="1:3">
      <c r="A221" s="2" t="s">
        <v>2820</v>
      </c>
      <c r="B221" t="s">
        <v>2803</v>
      </c>
      <c r="C221" t="s">
        <v>2804</v>
      </c>
    </row>
    <row r="222" spans="1:3">
      <c r="A222" s="2" t="s">
        <v>2820</v>
      </c>
      <c r="B222" t="s">
        <v>265</v>
      </c>
      <c r="C222" t="s">
        <v>2600</v>
      </c>
    </row>
    <row r="223" spans="1:3">
      <c r="A223" s="2" t="s">
        <v>2820</v>
      </c>
      <c r="B223" t="s">
        <v>338</v>
      </c>
      <c r="C223" t="s">
        <v>2601</v>
      </c>
    </row>
    <row r="224" spans="1:3">
      <c r="A224" s="2" t="s">
        <v>2820</v>
      </c>
      <c r="B224" t="s">
        <v>286</v>
      </c>
      <c r="C224" t="s">
        <v>2602</v>
      </c>
    </row>
    <row r="225" spans="1:3">
      <c r="A225" s="2" t="s">
        <v>2820</v>
      </c>
      <c r="B225" t="s">
        <v>281</v>
      </c>
      <c r="C225" t="s">
        <v>2603</v>
      </c>
    </row>
    <row r="226" spans="1:3">
      <c r="A226" s="2" t="s">
        <v>2820</v>
      </c>
      <c r="B226" t="s">
        <v>339</v>
      </c>
      <c r="C226" t="s">
        <v>2604</v>
      </c>
    </row>
    <row r="227" spans="1:3">
      <c r="A227" s="2" t="s">
        <v>2820</v>
      </c>
      <c r="B227" t="s">
        <v>288</v>
      </c>
      <c r="C227" t="s">
        <v>2605</v>
      </c>
    </row>
    <row r="228" spans="1:3">
      <c r="A228" s="2" t="s">
        <v>2820</v>
      </c>
      <c r="B228" t="s">
        <v>282</v>
      </c>
      <c r="C228" t="s">
        <v>2606</v>
      </c>
    </row>
    <row r="229" spans="1:3">
      <c r="A229" s="2" t="s">
        <v>2820</v>
      </c>
      <c r="B229" t="s">
        <v>2783</v>
      </c>
      <c r="C229" t="s">
        <v>2784</v>
      </c>
    </row>
    <row r="230" spans="1:3">
      <c r="A230" s="2" t="s">
        <v>2820</v>
      </c>
      <c r="B230" t="s">
        <v>346</v>
      </c>
      <c r="C230" t="s">
        <v>2607</v>
      </c>
    </row>
    <row r="231" spans="1:3">
      <c r="A231" s="2" t="s">
        <v>2820</v>
      </c>
      <c r="B231" t="s">
        <v>125</v>
      </c>
      <c r="C231" t="s">
        <v>2608</v>
      </c>
    </row>
    <row r="232" spans="1:3">
      <c r="A232" s="2" t="s">
        <v>2820</v>
      </c>
      <c r="B232" t="s">
        <v>283</v>
      </c>
      <c r="C232" t="s">
        <v>2609</v>
      </c>
    </row>
    <row r="233" spans="1:3">
      <c r="A233" s="2" t="s">
        <v>2820</v>
      </c>
      <c r="B233" t="s">
        <v>284</v>
      </c>
      <c r="C233" t="s">
        <v>2610</v>
      </c>
    </row>
    <row r="234" spans="1:3">
      <c r="A234" s="2" t="s">
        <v>2820</v>
      </c>
      <c r="B234" t="s">
        <v>285</v>
      </c>
      <c r="C234" t="s">
        <v>2611</v>
      </c>
    </row>
    <row r="235" spans="1:3">
      <c r="A235" s="2" t="s">
        <v>2820</v>
      </c>
      <c r="B235" t="s">
        <v>340</v>
      </c>
      <c r="C235" t="s">
        <v>2612</v>
      </c>
    </row>
    <row r="236" spans="1:3">
      <c r="A236" s="2" t="s">
        <v>2820</v>
      </c>
      <c r="B236" t="s">
        <v>128</v>
      </c>
      <c r="C236" t="s">
        <v>2613</v>
      </c>
    </row>
    <row r="237" spans="1:3">
      <c r="A237" s="2" t="s">
        <v>2820</v>
      </c>
      <c r="B237" t="s">
        <v>347</v>
      </c>
      <c r="C237" t="s">
        <v>2614</v>
      </c>
    </row>
    <row r="238" spans="1:3">
      <c r="A238" s="2" t="s">
        <v>2820</v>
      </c>
      <c r="B238" t="s">
        <v>292</v>
      </c>
      <c r="C238" t="s">
        <v>2615</v>
      </c>
    </row>
    <row r="239" spans="1:3">
      <c r="A239" s="2" t="s">
        <v>2820</v>
      </c>
      <c r="B239" t="s">
        <v>280</v>
      </c>
      <c r="C239" t="s">
        <v>2616</v>
      </c>
    </row>
    <row r="240" spans="1:3">
      <c r="A240" s="2" t="s">
        <v>2820</v>
      </c>
      <c r="B240" t="s">
        <v>341</v>
      </c>
      <c r="C240" t="s">
        <v>2617</v>
      </c>
    </row>
    <row r="241" spans="1:3">
      <c r="A241" s="2" t="s">
        <v>2820</v>
      </c>
      <c r="B241" t="s">
        <v>342</v>
      </c>
      <c r="C241" t="s">
        <v>2618</v>
      </c>
    </row>
    <row r="242" spans="1:3">
      <c r="A242" s="2" t="s">
        <v>2820</v>
      </c>
      <c r="B242" t="s">
        <v>287</v>
      </c>
      <c r="C242" t="s">
        <v>2619</v>
      </c>
    </row>
    <row r="243" spans="1:3">
      <c r="A243" s="2" t="s">
        <v>2820</v>
      </c>
      <c r="B243" t="s">
        <v>345</v>
      </c>
      <c r="C243" t="s">
        <v>2620</v>
      </c>
    </row>
    <row r="244" spans="1:3">
      <c r="A244" s="2" t="s">
        <v>2820</v>
      </c>
      <c r="B244" t="s">
        <v>289</v>
      </c>
      <c r="C244" t="s">
        <v>2621</v>
      </c>
    </row>
    <row r="245" spans="1:3">
      <c r="A245" s="2" t="s">
        <v>2820</v>
      </c>
      <c r="B245" t="s">
        <v>343</v>
      </c>
      <c r="C245" t="s">
        <v>2622</v>
      </c>
    </row>
    <row r="246" spans="1:3">
      <c r="A246" s="2" t="s">
        <v>2820</v>
      </c>
      <c r="B246" t="s">
        <v>344</v>
      </c>
      <c r="C246" t="s">
        <v>2623</v>
      </c>
    </row>
    <row r="247" spans="1:3">
      <c r="A247" s="2" t="s">
        <v>2820</v>
      </c>
      <c r="B247" t="s">
        <v>270</v>
      </c>
      <c r="C247" t="s">
        <v>2624</v>
      </c>
    </row>
    <row r="248" spans="1:3">
      <c r="A248" s="2" t="s">
        <v>2820</v>
      </c>
      <c r="B248" t="s">
        <v>263</v>
      </c>
      <c r="C248" t="s">
        <v>2625</v>
      </c>
    </row>
    <row r="249" spans="1:3">
      <c r="A249" s="2" t="s">
        <v>2820</v>
      </c>
      <c r="B249" t="s">
        <v>2769</v>
      </c>
      <c r="C249" t="s">
        <v>2770</v>
      </c>
    </row>
    <row r="250" spans="1:3">
      <c r="A250" s="2" t="s">
        <v>2820</v>
      </c>
      <c r="B250" t="s">
        <v>2791</v>
      </c>
      <c r="C250" t="s">
        <v>2792</v>
      </c>
    </row>
    <row r="251" spans="1:3">
      <c r="A251" s="2" t="s">
        <v>2820</v>
      </c>
      <c r="B251" t="s">
        <v>2807</v>
      </c>
      <c r="C251" t="s">
        <v>2473</v>
      </c>
    </row>
    <row r="252" spans="1:3">
      <c r="A252" s="2" t="s">
        <v>2820</v>
      </c>
      <c r="B252" t="s">
        <v>2795</v>
      </c>
      <c r="C252" t="s">
        <v>2796</v>
      </c>
    </row>
    <row r="253" spans="1:3">
      <c r="A253" s="2" t="s">
        <v>2820</v>
      </c>
      <c r="B253" t="s">
        <v>233</v>
      </c>
      <c r="C253" t="s">
        <v>2661</v>
      </c>
    </row>
    <row r="254" spans="1:3">
      <c r="A254" s="2" t="s">
        <v>2820</v>
      </c>
      <c r="B254" t="s">
        <v>2799</v>
      </c>
      <c r="C254" t="s">
        <v>2800</v>
      </c>
    </row>
    <row r="255" spans="1:3">
      <c r="A255" s="2" t="s">
        <v>2820</v>
      </c>
      <c r="B255" t="s">
        <v>2797</v>
      </c>
      <c r="C255" t="s">
        <v>2798</v>
      </c>
    </row>
    <row r="256" spans="1:3">
      <c r="A256" s="2" t="s">
        <v>2820</v>
      </c>
      <c r="B256" t="s">
        <v>362</v>
      </c>
      <c r="C256" t="s">
        <v>2626</v>
      </c>
    </row>
    <row r="257" spans="1:3">
      <c r="A257" s="2" t="s">
        <v>2820</v>
      </c>
      <c r="B257" t="s">
        <v>2805</v>
      </c>
      <c r="C257" t="s">
        <v>2806</v>
      </c>
    </row>
    <row r="258" spans="1:3">
      <c r="A258" s="2" t="s">
        <v>2820</v>
      </c>
      <c r="B258" t="s">
        <v>271</v>
      </c>
      <c r="C258" t="s">
        <v>2627</v>
      </c>
    </row>
    <row r="259" spans="1:3">
      <c r="A259" s="2" t="s">
        <v>2820</v>
      </c>
      <c r="B259" t="s">
        <v>175</v>
      </c>
      <c r="C259" t="s">
        <v>2628</v>
      </c>
    </row>
    <row r="260" spans="1:3">
      <c r="A260" s="2" t="s">
        <v>2820</v>
      </c>
      <c r="B260" t="s">
        <v>2773</v>
      </c>
      <c r="C260" t="s">
        <v>2774</v>
      </c>
    </row>
    <row r="261" spans="1:3">
      <c r="A261" s="2" t="s">
        <v>2820</v>
      </c>
      <c r="B261" t="s">
        <v>260</v>
      </c>
      <c r="C261" t="s">
        <v>2629</v>
      </c>
    </row>
    <row r="262" spans="1:3">
      <c r="A262" s="2" t="s">
        <v>2820</v>
      </c>
      <c r="B262" t="s">
        <v>261</v>
      </c>
      <c r="C262" t="s">
        <v>2630</v>
      </c>
    </row>
    <row r="263" spans="1:3">
      <c r="A263" s="2" t="s">
        <v>2820</v>
      </c>
      <c r="B263" t="s">
        <v>279</v>
      </c>
      <c r="C263" t="s">
        <v>2631</v>
      </c>
    </row>
    <row r="264" spans="1:3">
      <c r="A264" s="2" t="s">
        <v>2820</v>
      </c>
      <c r="B264" t="s">
        <v>2787</v>
      </c>
      <c r="C264" t="s">
        <v>2788</v>
      </c>
    </row>
    <row r="265" spans="1:3">
      <c r="A265" s="2" t="s">
        <v>2820</v>
      </c>
      <c r="B265" t="s">
        <v>275</v>
      </c>
      <c r="C265" t="s">
        <v>2632</v>
      </c>
    </row>
    <row r="266" spans="1:3">
      <c r="A266" s="2" t="s">
        <v>2820</v>
      </c>
      <c r="B266" t="s">
        <v>277</v>
      </c>
      <c r="C266" t="s">
        <v>2633</v>
      </c>
    </row>
    <row r="267" spans="1:3">
      <c r="A267" s="2" t="s">
        <v>2820</v>
      </c>
      <c r="B267" t="s">
        <v>2801</v>
      </c>
      <c r="C267" t="s">
        <v>2802</v>
      </c>
    </row>
    <row r="268" spans="1:3">
      <c r="A268" s="2" t="s">
        <v>2820</v>
      </c>
      <c r="B268" t="s">
        <v>272</v>
      </c>
      <c r="C268" t="s">
        <v>2634</v>
      </c>
    </row>
    <row r="269" spans="1:3">
      <c r="A269" s="2" t="s">
        <v>2820</v>
      </c>
      <c r="B269" t="s">
        <v>268</v>
      </c>
      <c r="C269" t="s">
        <v>2635</v>
      </c>
    </row>
    <row r="270" spans="1:3">
      <c r="A270" s="2" t="s">
        <v>2820</v>
      </c>
      <c r="B270" t="s">
        <v>267</v>
      </c>
      <c r="C270" t="s">
        <v>2636</v>
      </c>
    </row>
    <row r="271" spans="1:3">
      <c r="A271" s="2" t="s">
        <v>2820</v>
      </c>
      <c r="B271" t="s">
        <v>2789</v>
      </c>
      <c r="C271" t="s">
        <v>2790</v>
      </c>
    </row>
    <row r="272" spans="1:3">
      <c r="A272" s="2" t="s">
        <v>2820</v>
      </c>
      <c r="B272" t="s">
        <v>269</v>
      </c>
      <c r="C272" t="s">
        <v>2637</v>
      </c>
    </row>
    <row r="273" spans="1:3">
      <c r="A273" s="2" t="s">
        <v>2820</v>
      </c>
      <c r="B273" t="s">
        <v>273</v>
      </c>
      <c r="C273" t="s">
        <v>2638</v>
      </c>
    </row>
    <row r="274" spans="1:3">
      <c r="A274" s="2" t="s">
        <v>2820</v>
      </c>
      <c r="B274" t="s">
        <v>274</v>
      </c>
      <c r="C274" t="s">
        <v>2639</v>
      </c>
    </row>
    <row r="275" spans="1:3">
      <c r="A275" s="2" t="s">
        <v>2820</v>
      </c>
      <c r="B275" t="s">
        <v>298</v>
      </c>
      <c r="C275" t="s">
        <v>2640</v>
      </c>
    </row>
    <row r="276" spans="1:3">
      <c r="A276" s="2" t="s">
        <v>2820</v>
      </c>
      <c r="B276" t="s">
        <v>264</v>
      </c>
      <c r="C276" t="s">
        <v>2641</v>
      </c>
    </row>
    <row r="287" spans="1:3" ht="15">
      <c r="C287" s="184"/>
    </row>
    <row r="288" spans="1:3" ht="15">
      <c r="C288" s="184"/>
    </row>
    <row r="289" spans="3:3" ht="15">
      <c r="C289" s="184"/>
    </row>
    <row r="290" spans="3:3" ht="15">
      <c r="C290" s="184"/>
    </row>
    <row r="291" spans="3:3" ht="15">
      <c r="C291" s="184"/>
    </row>
    <row r="292" spans="3:3" ht="15">
      <c r="C292" s="184"/>
    </row>
    <row r="293" spans="3:3" ht="15">
      <c r="C293" s="184"/>
    </row>
    <row r="294" spans="3:3" ht="15">
      <c r="C294" s="184"/>
    </row>
    <row r="295" spans="3:3" ht="15">
      <c r="C295" s="184"/>
    </row>
    <row r="296" spans="3:3" ht="15">
      <c r="C296" s="184"/>
    </row>
    <row r="297" spans="3:3" ht="15">
      <c r="C297" s="184"/>
    </row>
    <row r="298" spans="3:3" ht="15">
      <c r="C298" s="184"/>
    </row>
    <row r="299" spans="3:3" ht="15">
      <c r="C299" s="184"/>
    </row>
    <row r="300" spans="3:3" ht="15">
      <c r="C300" s="184"/>
    </row>
    <row r="301" spans="3:3" ht="15">
      <c r="C301" s="184"/>
    </row>
    <row r="302" spans="3:3" ht="15">
      <c r="C302" s="184"/>
    </row>
    <row r="303" spans="3:3" ht="15">
      <c r="C303" s="184"/>
    </row>
    <row r="304" spans="3:3" ht="15">
      <c r="C304" s="184"/>
    </row>
    <row r="305" spans="3:3" ht="15">
      <c r="C305" s="184"/>
    </row>
    <row r="306" spans="3:3" ht="15">
      <c r="C306" s="184"/>
    </row>
    <row r="307" spans="3:3" ht="15">
      <c r="C307" s="184"/>
    </row>
    <row r="308" spans="3:3" ht="15">
      <c r="C308" s="184"/>
    </row>
    <row r="309" spans="3:3" ht="15">
      <c r="C309" s="184"/>
    </row>
    <row r="310" spans="3:3" ht="15">
      <c r="C310" s="184"/>
    </row>
    <row r="311" spans="3:3" ht="15">
      <c r="C311" s="184"/>
    </row>
    <row r="312" spans="3:3" ht="15">
      <c r="C312" s="184"/>
    </row>
    <row r="313" spans="3:3" ht="15">
      <c r="C313" s="184"/>
    </row>
    <row r="314" spans="3:3" ht="15">
      <c r="C314" s="184"/>
    </row>
    <row r="315" spans="3:3" ht="15">
      <c r="C315" s="184"/>
    </row>
    <row r="316" spans="3:3" ht="15">
      <c r="C316" s="184"/>
    </row>
    <row r="317" spans="3:3" ht="15">
      <c r="C317" s="184"/>
    </row>
    <row r="318" spans="3:3" ht="15">
      <c r="C318" s="184"/>
    </row>
    <row r="319" spans="3:3" ht="15">
      <c r="C319" s="184"/>
    </row>
    <row r="320" spans="3:3" ht="15">
      <c r="C320" s="184"/>
    </row>
    <row r="321" spans="3:3" ht="15">
      <c r="C321" s="184"/>
    </row>
    <row r="322" spans="3:3" ht="15">
      <c r="C322" s="184"/>
    </row>
    <row r="323" spans="3:3" ht="15">
      <c r="C323" s="184"/>
    </row>
    <row r="324" spans="3:3" ht="15">
      <c r="C324" s="184"/>
    </row>
    <row r="325" spans="3:3" ht="15">
      <c r="C325" s="184"/>
    </row>
    <row r="326" spans="3:3" ht="15">
      <c r="C326" s="184"/>
    </row>
    <row r="327" spans="3:3" ht="15">
      <c r="C327" s="184"/>
    </row>
    <row r="328" spans="3:3" ht="15">
      <c r="C328" s="184"/>
    </row>
    <row r="329" spans="3:3" ht="15">
      <c r="C329" s="184"/>
    </row>
    <row r="330" spans="3:3" ht="15">
      <c r="C330" s="184"/>
    </row>
    <row r="331" spans="3:3" ht="15">
      <c r="C331" s="184"/>
    </row>
    <row r="332" spans="3:3" ht="15">
      <c r="C332" s="184"/>
    </row>
    <row r="333" spans="3:3" ht="15">
      <c r="C333" s="184"/>
    </row>
    <row r="334" spans="3:3" ht="15">
      <c r="C334" s="184"/>
    </row>
    <row r="335" spans="3:3" ht="15">
      <c r="C335" s="184"/>
    </row>
    <row r="336" spans="3:3" ht="15">
      <c r="C336" s="184"/>
    </row>
    <row r="337" spans="3:3" ht="15">
      <c r="C337" s="184"/>
    </row>
    <row r="338" spans="3:3" ht="15">
      <c r="C338" s="184"/>
    </row>
    <row r="339" spans="3:3" ht="15">
      <c r="C339" s="184"/>
    </row>
    <row r="340" spans="3:3" ht="15">
      <c r="C340" s="184"/>
    </row>
    <row r="341" spans="3:3" ht="15">
      <c r="C341" s="241"/>
    </row>
    <row r="342" spans="3:3" ht="15">
      <c r="C342" s="184"/>
    </row>
    <row r="343" spans="3:3" ht="15">
      <c r="C343" s="184"/>
    </row>
    <row r="344" spans="3:3" ht="15">
      <c r="C344" s="184"/>
    </row>
    <row r="345" spans="3:3">
      <c r="C345" s="120"/>
    </row>
    <row r="346" spans="3:3" ht="15">
      <c r="C346" s="184"/>
    </row>
    <row r="347" spans="3:3" ht="15">
      <c r="C347" s="184"/>
    </row>
    <row r="348" spans="3:3" ht="15">
      <c r="C348" s="184"/>
    </row>
    <row r="349" spans="3:3" ht="15">
      <c r="C349" s="184"/>
    </row>
    <row r="350" spans="3:3" ht="15">
      <c r="C350" s="184"/>
    </row>
    <row r="351" spans="3:3" ht="15">
      <c r="C351" s="184"/>
    </row>
    <row r="352" spans="3:3" ht="15">
      <c r="C352" s="184"/>
    </row>
    <row r="353" spans="3:3" ht="15">
      <c r="C353" s="184"/>
    </row>
    <row r="354" spans="3:3" ht="15">
      <c r="C354" s="184"/>
    </row>
    <row r="355" spans="3:3" ht="15">
      <c r="C355" s="184"/>
    </row>
    <row r="356" spans="3:3" ht="15">
      <c r="C356" s="184"/>
    </row>
    <row r="357" spans="3:3" ht="15">
      <c r="C357" s="184"/>
    </row>
    <row r="358" spans="3:3" ht="15">
      <c r="C358" s="184"/>
    </row>
  </sheetData>
  <sortState xmlns:xlrd2="http://schemas.microsoft.com/office/spreadsheetml/2017/richdata2" ref="A2:C693">
    <sortCondition ref="A2:A693"/>
    <sortCondition ref="B2:B69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0C29-31E1-3E46-B6B7-83D944E71A74}">
  <sheetPr>
    <tabColor theme="7"/>
  </sheetPr>
  <dimension ref="A1:E217"/>
  <sheetViews>
    <sheetView topLeftCell="A175" zoomScale="75" zoomScaleNormal="120" workbookViewId="0">
      <selection activeCell="K10" sqref="K10"/>
    </sheetView>
  </sheetViews>
  <sheetFormatPr baseColWidth="10" defaultRowHeight="13"/>
  <cols>
    <col min="1" max="1" width="21.33203125" customWidth="1"/>
    <col min="2" max="2" width="37.83203125" customWidth="1"/>
    <col min="3" max="3" width="38" customWidth="1"/>
    <col min="4" max="4" width="33.83203125" customWidth="1"/>
    <col min="5" max="5" width="24" customWidth="1"/>
  </cols>
  <sheetData>
    <row r="1" spans="1:5" ht="17" customHeight="1">
      <c r="A1" s="60" t="s">
        <v>57</v>
      </c>
      <c r="B1" s="59" t="s">
        <v>1277</v>
      </c>
      <c r="C1" s="59" t="s">
        <v>1134</v>
      </c>
      <c r="D1" s="59" t="s">
        <v>1133</v>
      </c>
      <c r="E1" s="60" t="s">
        <v>1142</v>
      </c>
    </row>
    <row r="2" spans="1:5" ht="15">
      <c r="A2" s="2"/>
      <c r="B2" t="s">
        <v>1240</v>
      </c>
      <c r="C2" t="s">
        <v>1240</v>
      </c>
      <c r="D2" t="s">
        <v>1240</v>
      </c>
      <c r="E2" s="57" t="s">
        <v>1627</v>
      </c>
    </row>
    <row r="3" spans="1:5" ht="15">
      <c r="A3" s="2" t="s">
        <v>1242</v>
      </c>
      <c r="B3" s="56" t="s">
        <v>1282</v>
      </c>
      <c r="C3" t="s">
        <v>1240</v>
      </c>
      <c r="D3" s="56" t="s">
        <v>1630</v>
      </c>
      <c r="E3" t="s">
        <v>1240</v>
      </c>
    </row>
    <row r="4" spans="1:5" ht="15">
      <c r="A4" s="2" t="s">
        <v>1276</v>
      </c>
      <c r="B4" s="61" t="s">
        <v>1274</v>
      </c>
      <c r="C4" t="s">
        <v>1240</v>
      </c>
      <c r="D4" s="56" t="s">
        <v>1719</v>
      </c>
      <c r="E4" t="s">
        <v>1240</v>
      </c>
    </row>
    <row r="5" spans="1:5" ht="15">
      <c r="A5" s="2" t="s">
        <v>1241</v>
      </c>
      <c r="B5" s="21" t="s">
        <v>1179</v>
      </c>
      <c r="C5" s="56" t="s">
        <v>1454</v>
      </c>
      <c r="D5" s="56" t="s">
        <v>1455</v>
      </c>
      <c r="E5" s="56" t="s">
        <v>1456</v>
      </c>
    </row>
    <row r="6" spans="1:5" ht="15">
      <c r="A6" s="2" t="s">
        <v>1242</v>
      </c>
      <c r="B6" s="56" t="s">
        <v>1243</v>
      </c>
      <c r="C6" t="s">
        <v>1240</v>
      </c>
      <c r="D6" s="56" t="s">
        <v>1663</v>
      </c>
      <c r="E6" t="s">
        <v>1240</v>
      </c>
    </row>
    <row r="7" spans="1:5" ht="15">
      <c r="A7" s="2" t="s">
        <v>1242</v>
      </c>
      <c r="B7" s="56" t="s">
        <v>1244</v>
      </c>
      <c r="C7" t="s">
        <v>1240</v>
      </c>
      <c r="D7" s="56" t="s">
        <v>1664</v>
      </c>
      <c r="E7" t="s">
        <v>1240</v>
      </c>
    </row>
    <row r="8" spans="1:5" ht="15">
      <c r="A8" s="2" t="s">
        <v>1241</v>
      </c>
      <c r="B8" s="21" t="s">
        <v>1158</v>
      </c>
      <c r="C8" s="56" t="s">
        <v>1388</v>
      </c>
      <c r="D8" s="56" t="s">
        <v>1389</v>
      </c>
      <c r="E8" s="56" t="s">
        <v>1390</v>
      </c>
    </row>
    <row r="9" spans="1:5" ht="15">
      <c r="A9" s="2" t="s">
        <v>1241</v>
      </c>
      <c r="B9" s="21" t="s">
        <v>1200</v>
      </c>
      <c r="C9" s="21" t="s">
        <v>1240</v>
      </c>
      <c r="D9" s="56" t="s">
        <v>1503</v>
      </c>
      <c r="E9" s="56" t="s">
        <v>1504</v>
      </c>
    </row>
    <row r="10" spans="1:5" ht="15">
      <c r="A10" s="2" t="s">
        <v>1241</v>
      </c>
      <c r="B10" s="21" t="s">
        <v>1191</v>
      </c>
      <c r="C10" s="21" t="s">
        <v>1240</v>
      </c>
      <c r="D10" s="56" t="s">
        <v>1485</v>
      </c>
      <c r="E10" s="56" t="s">
        <v>1486</v>
      </c>
    </row>
    <row r="11" spans="1:5" ht="15">
      <c r="A11" s="2" t="s">
        <v>1241</v>
      </c>
      <c r="B11" s="21" t="s">
        <v>1209</v>
      </c>
      <c r="C11" s="21" t="s">
        <v>1240</v>
      </c>
      <c r="D11" s="56" t="s">
        <v>1523</v>
      </c>
      <c r="E11" s="56" t="s">
        <v>1524</v>
      </c>
    </row>
    <row r="12" spans="1:5" ht="15">
      <c r="A12" s="2" t="s">
        <v>1276</v>
      </c>
      <c r="B12" s="61" t="s">
        <v>1271</v>
      </c>
      <c r="C12" t="s">
        <v>1240</v>
      </c>
      <c r="D12" s="56" t="s">
        <v>1716</v>
      </c>
      <c r="E12" t="s">
        <v>1240</v>
      </c>
    </row>
    <row r="13" spans="1:5" ht="15">
      <c r="A13" s="2" t="s">
        <v>1241</v>
      </c>
      <c r="B13" s="21" t="s">
        <v>1225</v>
      </c>
      <c r="C13" s="56" t="s">
        <v>1568</v>
      </c>
      <c r="D13" s="56" t="s">
        <v>1569</v>
      </c>
      <c r="E13" s="56" t="s">
        <v>1570</v>
      </c>
    </row>
    <row r="14" spans="1:5" ht="15">
      <c r="A14" s="2" t="s">
        <v>1241</v>
      </c>
      <c r="B14" s="21" t="s">
        <v>1199</v>
      </c>
      <c r="C14" s="21" t="s">
        <v>1240</v>
      </c>
      <c r="D14" s="56" t="s">
        <v>1501</v>
      </c>
      <c r="E14" s="56" t="s">
        <v>1502</v>
      </c>
    </row>
    <row r="15" spans="1:5" ht="15">
      <c r="A15" s="2" t="s">
        <v>1242</v>
      </c>
      <c r="B15" s="56" t="s">
        <v>1305</v>
      </c>
      <c r="C15" t="s">
        <v>1240</v>
      </c>
      <c r="D15" s="56" t="s">
        <v>1653</v>
      </c>
      <c r="E15" t="s">
        <v>1240</v>
      </c>
    </row>
    <row r="16" spans="1:5" ht="15">
      <c r="A16" s="2" t="s">
        <v>1241</v>
      </c>
      <c r="B16" s="21" t="s">
        <v>1210</v>
      </c>
      <c r="C16" s="21" t="s">
        <v>1240</v>
      </c>
      <c r="D16" s="56" t="s">
        <v>1527</v>
      </c>
      <c r="E16" s="56" t="s">
        <v>1528</v>
      </c>
    </row>
    <row r="17" spans="1:5" ht="15">
      <c r="A17" s="2" t="s">
        <v>1241</v>
      </c>
      <c r="B17" s="21" t="s">
        <v>1211</v>
      </c>
      <c r="C17" s="21" t="s">
        <v>1240</v>
      </c>
      <c r="D17" s="56" t="s">
        <v>1529</v>
      </c>
      <c r="E17" s="56" t="s">
        <v>1530</v>
      </c>
    </row>
    <row r="18" spans="1:5" ht="15">
      <c r="A18" s="2" t="s">
        <v>1241</v>
      </c>
      <c r="B18" s="21" t="s">
        <v>1135</v>
      </c>
      <c r="C18" s="56" t="s">
        <v>1614</v>
      </c>
      <c r="D18" s="21" t="s">
        <v>1240</v>
      </c>
      <c r="E18" s="56" t="s">
        <v>1615</v>
      </c>
    </row>
    <row r="19" spans="1:5" ht="15">
      <c r="A19" s="2" t="s">
        <v>1242</v>
      </c>
      <c r="B19" s="56" t="s">
        <v>1259</v>
      </c>
      <c r="C19" t="s">
        <v>1240</v>
      </c>
      <c r="D19" s="56" t="s">
        <v>1704</v>
      </c>
      <c r="E19" t="s">
        <v>1240</v>
      </c>
    </row>
    <row r="20" spans="1:5" ht="15">
      <c r="A20" s="2" t="s">
        <v>1242</v>
      </c>
      <c r="B20" s="56" t="s">
        <v>1336</v>
      </c>
      <c r="C20" t="s">
        <v>1240</v>
      </c>
      <c r="D20" s="56" t="s">
        <v>1692</v>
      </c>
      <c r="E20" t="s">
        <v>1240</v>
      </c>
    </row>
    <row r="21" spans="1:5" ht="15">
      <c r="A21" s="2" t="s">
        <v>1241</v>
      </c>
      <c r="B21" s="21" t="s">
        <v>1221</v>
      </c>
      <c r="C21" s="56" t="s">
        <v>1556</v>
      </c>
      <c r="D21" s="56" t="s">
        <v>1557</v>
      </c>
      <c r="E21" s="56" t="s">
        <v>1558</v>
      </c>
    </row>
    <row r="22" spans="1:5" ht="15">
      <c r="A22" s="2" t="s">
        <v>1241</v>
      </c>
      <c r="B22" s="21" t="s">
        <v>1097</v>
      </c>
      <c r="C22" s="21" t="s">
        <v>1240</v>
      </c>
      <c r="D22" s="56" t="s">
        <v>1515</v>
      </c>
      <c r="E22" s="56" t="s">
        <v>1516</v>
      </c>
    </row>
    <row r="23" spans="1:5" ht="15">
      <c r="A23" s="2" t="s">
        <v>1242</v>
      </c>
      <c r="B23" s="56" t="s">
        <v>1295</v>
      </c>
      <c r="C23" t="s">
        <v>1240</v>
      </c>
      <c r="D23" s="56" t="s">
        <v>1643</v>
      </c>
      <c r="E23" t="s">
        <v>1240</v>
      </c>
    </row>
    <row r="24" spans="1:5" ht="15">
      <c r="A24" s="2" t="s">
        <v>1242</v>
      </c>
      <c r="B24" s="56" t="s">
        <v>1315</v>
      </c>
      <c r="C24" t="s">
        <v>1240</v>
      </c>
      <c r="D24" s="56" t="s">
        <v>1665</v>
      </c>
      <c r="E24" t="s">
        <v>1240</v>
      </c>
    </row>
    <row r="25" spans="1:5" ht="15">
      <c r="A25" s="2" t="s">
        <v>1242</v>
      </c>
      <c r="B25" s="56" t="s">
        <v>1285</v>
      </c>
      <c r="C25" t="s">
        <v>1240</v>
      </c>
      <c r="D25" s="56" t="s">
        <v>1633</v>
      </c>
      <c r="E25" t="s">
        <v>1240</v>
      </c>
    </row>
    <row r="26" spans="1:5" ht="15">
      <c r="A26" s="2" t="s">
        <v>1242</v>
      </c>
      <c r="B26" s="56" t="s">
        <v>1319</v>
      </c>
      <c r="C26" t="s">
        <v>1240</v>
      </c>
      <c r="D26" s="56" t="s">
        <v>1670</v>
      </c>
      <c r="E26" t="s">
        <v>1240</v>
      </c>
    </row>
    <row r="27" spans="1:5" ht="15">
      <c r="A27" s="2" t="s">
        <v>1241</v>
      </c>
      <c r="B27" s="21" t="s">
        <v>1171</v>
      </c>
      <c r="C27" s="56" t="s">
        <v>1427</v>
      </c>
      <c r="D27" s="56" t="s">
        <v>1428</v>
      </c>
      <c r="E27" s="56" t="s">
        <v>1429</v>
      </c>
    </row>
    <row r="28" spans="1:5" ht="15">
      <c r="A28" s="2" t="s">
        <v>1241</v>
      </c>
      <c r="B28" s="21" t="s">
        <v>1166</v>
      </c>
      <c r="C28" s="56" t="s">
        <v>1412</v>
      </c>
      <c r="D28" s="56" t="s">
        <v>1413</v>
      </c>
      <c r="E28" s="56" t="s">
        <v>1414</v>
      </c>
    </row>
    <row r="29" spans="1:5" ht="15">
      <c r="A29" s="2" t="s">
        <v>1241</v>
      </c>
      <c r="B29" s="21" t="s">
        <v>1169</v>
      </c>
      <c r="C29" s="56" t="s">
        <v>1421</v>
      </c>
      <c r="D29" s="56" t="s">
        <v>1422</v>
      </c>
      <c r="E29" s="56" t="s">
        <v>1423</v>
      </c>
    </row>
    <row r="30" spans="1:5" ht="15">
      <c r="A30" s="2" t="s">
        <v>1241</v>
      </c>
      <c r="B30" s="21" t="s">
        <v>1165</v>
      </c>
      <c r="C30" s="56" t="s">
        <v>1409</v>
      </c>
      <c r="D30" s="56" t="s">
        <v>1410</v>
      </c>
      <c r="E30" s="56" t="s">
        <v>1411</v>
      </c>
    </row>
    <row r="31" spans="1:5" ht="15">
      <c r="A31" s="2" t="s">
        <v>1242</v>
      </c>
      <c r="B31" s="56" t="s">
        <v>1317</v>
      </c>
      <c r="C31" t="s">
        <v>1240</v>
      </c>
      <c r="D31" s="56" t="s">
        <v>1667</v>
      </c>
      <c r="E31" t="s">
        <v>1240</v>
      </c>
    </row>
    <row r="32" spans="1:5" ht="15">
      <c r="A32" s="2" t="s">
        <v>1241</v>
      </c>
      <c r="B32" s="21" t="s">
        <v>1178</v>
      </c>
      <c r="C32" s="56" t="s">
        <v>1451</v>
      </c>
      <c r="D32" s="56" t="s">
        <v>1452</v>
      </c>
      <c r="E32" s="56" t="s">
        <v>1453</v>
      </c>
    </row>
    <row r="33" spans="1:5" ht="15">
      <c r="A33" s="2" t="s">
        <v>1241</v>
      </c>
      <c r="B33" s="21" t="s">
        <v>1234</v>
      </c>
      <c r="C33" s="56" t="s">
        <v>1595</v>
      </c>
      <c r="D33" s="56" t="s">
        <v>1596</v>
      </c>
      <c r="E33" s="56" t="s">
        <v>1597</v>
      </c>
    </row>
    <row r="34" spans="1:5" ht="15">
      <c r="A34" s="2" t="s">
        <v>1241</v>
      </c>
      <c r="B34" s="21" t="s">
        <v>1175</v>
      </c>
      <c r="C34" s="56" t="s">
        <v>1439</v>
      </c>
      <c r="D34" s="56" t="s">
        <v>1440</v>
      </c>
      <c r="E34" s="56" t="s">
        <v>1441</v>
      </c>
    </row>
    <row r="35" spans="1:5" ht="15">
      <c r="A35" s="2" t="s">
        <v>1242</v>
      </c>
      <c r="B35" s="56" t="s">
        <v>1300</v>
      </c>
      <c r="C35" t="s">
        <v>1240</v>
      </c>
      <c r="D35" s="56" t="s">
        <v>1648</v>
      </c>
      <c r="E35" t="s">
        <v>1240</v>
      </c>
    </row>
    <row r="36" spans="1:5" ht="15">
      <c r="A36" s="2" t="s">
        <v>1242</v>
      </c>
      <c r="B36" s="56" t="s">
        <v>1298</v>
      </c>
      <c r="C36" t="s">
        <v>1240</v>
      </c>
      <c r="D36" s="56" t="s">
        <v>1646</v>
      </c>
      <c r="E36" t="s">
        <v>1240</v>
      </c>
    </row>
    <row r="37" spans="1:5" ht="15">
      <c r="A37" s="2" t="s">
        <v>1241</v>
      </c>
      <c r="B37" s="21" t="s">
        <v>1141</v>
      </c>
      <c r="C37" s="56" t="s">
        <v>1625</v>
      </c>
      <c r="D37" s="21" t="s">
        <v>1240</v>
      </c>
      <c r="E37" s="56" t="s">
        <v>1626</v>
      </c>
    </row>
    <row r="38" spans="1:5" ht="15">
      <c r="A38" s="2" t="s">
        <v>1242</v>
      </c>
      <c r="B38" s="56" t="s">
        <v>1318</v>
      </c>
      <c r="C38" t="s">
        <v>1240</v>
      </c>
      <c r="D38" s="56" t="s">
        <v>1669</v>
      </c>
      <c r="E38" t="s">
        <v>1240</v>
      </c>
    </row>
    <row r="39" spans="1:5" ht="15">
      <c r="A39" s="2" t="s">
        <v>1241</v>
      </c>
      <c r="B39" s="21" t="s">
        <v>1149</v>
      </c>
      <c r="C39" s="56" t="s">
        <v>1361</v>
      </c>
      <c r="D39" s="56" t="s">
        <v>1362</v>
      </c>
      <c r="E39" s="56" t="s">
        <v>1363</v>
      </c>
    </row>
    <row r="40" spans="1:5" ht="15">
      <c r="A40" s="2" t="s">
        <v>1241</v>
      </c>
      <c r="B40" s="21" t="s">
        <v>1188</v>
      </c>
      <c r="C40" s="21" t="s">
        <v>1240</v>
      </c>
      <c r="D40" s="56" t="s">
        <v>1479</v>
      </c>
      <c r="E40" s="56" t="s">
        <v>1480</v>
      </c>
    </row>
    <row r="41" spans="1:5" ht="15">
      <c r="A41" s="2" t="s">
        <v>1241</v>
      </c>
      <c r="B41" s="21" t="s">
        <v>1186</v>
      </c>
      <c r="C41" s="21" t="s">
        <v>1240</v>
      </c>
      <c r="D41" s="56" t="s">
        <v>1475</v>
      </c>
      <c r="E41" s="56" t="s">
        <v>1476</v>
      </c>
    </row>
    <row r="42" spans="1:5" ht="15">
      <c r="A42" s="2" t="s">
        <v>1241</v>
      </c>
      <c r="B42" s="21" t="s">
        <v>1152</v>
      </c>
      <c r="C42" s="56" t="s">
        <v>1370</v>
      </c>
      <c r="D42" s="56" t="s">
        <v>1371</v>
      </c>
      <c r="E42" s="56" t="s">
        <v>1372</v>
      </c>
    </row>
    <row r="43" spans="1:5" ht="15">
      <c r="A43" s="2" t="s">
        <v>1242</v>
      </c>
      <c r="B43" s="56" t="s">
        <v>1289</v>
      </c>
      <c r="C43" t="s">
        <v>1240</v>
      </c>
      <c r="D43" s="56" t="s">
        <v>1637</v>
      </c>
      <c r="E43" t="s">
        <v>1240</v>
      </c>
    </row>
    <row r="44" spans="1:5" ht="15">
      <c r="A44" s="2" t="s">
        <v>1242</v>
      </c>
      <c r="B44" s="56" t="s">
        <v>1288</v>
      </c>
      <c r="C44" t="s">
        <v>1240</v>
      </c>
      <c r="D44" s="56" t="s">
        <v>1636</v>
      </c>
      <c r="E44" t="s">
        <v>1240</v>
      </c>
    </row>
    <row r="45" spans="1:5" ht="15">
      <c r="A45" s="2" t="s">
        <v>1242</v>
      </c>
      <c r="B45" s="56" t="s">
        <v>1290</v>
      </c>
      <c r="C45" t="s">
        <v>1240</v>
      </c>
      <c r="D45" s="56" t="s">
        <v>1638</v>
      </c>
      <c r="E45" t="s">
        <v>1240</v>
      </c>
    </row>
    <row r="46" spans="1:5" ht="15">
      <c r="A46" s="2" t="s">
        <v>1241</v>
      </c>
      <c r="B46" s="21" t="s">
        <v>1139</v>
      </c>
      <c r="C46" s="56" t="s">
        <v>1621</v>
      </c>
      <c r="D46" s="21" t="s">
        <v>1240</v>
      </c>
      <c r="E46" s="56" t="s">
        <v>1622</v>
      </c>
    </row>
    <row r="47" spans="1:5" ht="15">
      <c r="A47" s="2" t="s">
        <v>1241</v>
      </c>
      <c r="B47" s="21" t="s">
        <v>1138</v>
      </c>
      <c r="C47" s="56" t="s">
        <v>1619</v>
      </c>
      <c r="D47" s="21" t="s">
        <v>1240</v>
      </c>
      <c r="E47" s="56" t="s">
        <v>1620</v>
      </c>
    </row>
    <row r="48" spans="1:5" ht="15">
      <c r="A48" s="2" t="s">
        <v>1241</v>
      </c>
      <c r="B48" s="21" t="s">
        <v>1137</v>
      </c>
      <c r="C48" s="56" t="s">
        <v>1617</v>
      </c>
      <c r="D48" s="21" t="s">
        <v>1240</v>
      </c>
      <c r="E48" s="56" t="s">
        <v>1618</v>
      </c>
    </row>
    <row r="49" spans="1:5" ht="15">
      <c r="A49" s="2" t="s">
        <v>1242</v>
      </c>
      <c r="B49" s="56" t="s">
        <v>1293</v>
      </c>
      <c r="C49" t="s">
        <v>1240</v>
      </c>
      <c r="D49" s="56" t="s">
        <v>1641</v>
      </c>
      <c r="E49" t="s">
        <v>1240</v>
      </c>
    </row>
    <row r="50" spans="1:5" ht="15">
      <c r="A50" s="2" t="s">
        <v>1242</v>
      </c>
      <c r="B50" s="56" t="s">
        <v>1292</v>
      </c>
      <c r="C50" t="s">
        <v>1240</v>
      </c>
      <c r="D50" s="56" t="s">
        <v>1640</v>
      </c>
      <c r="E50" t="s">
        <v>1240</v>
      </c>
    </row>
    <row r="51" spans="1:5" ht="15">
      <c r="A51" s="2" t="s">
        <v>1241</v>
      </c>
      <c r="B51" s="21" t="s">
        <v>1136</v>
      </c>
      <c r="C51" s="56" t="s">
        <v>1616</v>
      </c>
      <c r="D51" s="21" t="s">
        <v>1240</v>
      </c>
      <c r="E51" s="58" t="s">
        <v>1240</v>
      </c>
    </row>
    <row r="52" spans="1:5" ht="15">
      <c r="A52" s="2" t="s">
        <v>1241</v>
      </c>
      <c r="B52" s="21" t="s">
        <v>1140</v>
      </c>
      <c r="C52" s="56" t="s">
        <v>1623</v>
      </c>
      <c r="D52" s="21" t="s">
        <v>1240</v>
      </c>
      <c r="E52" s="56" t="s">
        <v>1624</v>
      </c>
    </row>
    <row r="53" spans="1:5" ht="15">
      <c r="A53" s="2" t="s">
        <v>1276</v>
      </c>
      <c r="B53" s="61" t="s">
        <v>1269</v>
      </c>
      <c r="C53" t="s">
        <v>1240</v>
      </c>
      <c r="D53" s="56" t="s">
        <v>1714</v>
      </c>
      <c r="E53" t="s">
        <v>1240</v>
      </c>
    </row>
    <row r="54" spans="1:5" ht="15">
      <c r="A54" s="2" t="s">
        <v>1242</v>
      </c>
      <c r="B54" s="56" t="s">
        <v>1326</v>
      </c>
      <c r="C54" t="s">
        <v>1240</v>
      </c>
      <c r="D54" s="56" t="s">
        <v>1678</v>
      </c>
      <c r="E54" t="s">
        <v>1240</v>
      </c>
    </row>
    <row r="55" spans="1:5" ht="15">
      <c r="A55" s="2" t="s">
        <v>1242</v>
      </c>
      <c r="B55" s="56" t="s">
        <v>1307</v>
      </c>
      <c r="C55" t="s">
        <v>1240</v>
      </c>
      <c r="D55" s="56" t="s">
        <v>1655</v>
      </c>
      <c r="E55" t="s">
        <v>1240</v>
      </c>
    </row>
    <row r="56" spans="1:5" ht="15">
      <c r="A56" s="2" t="s">
        <v>1241</v>
      </c>
      <c r="B56" s="21" t="s">
        <v>1150</v>
      </c>
      <c r="C56" s="56" t="s">
        <v>1364</v>
      </c>
      <c r="D56" s="56" t="s">
        <v>1365</v>
      </c>
      <c r="E56" s="56" t="s">
        <v>1366</v>
      </c>
    </row>
    <row r="57" spans="1:5" ht="15">
      <c r="A57" s="2" t="s">
        <v>1241</v>
      </c>
      <c r="B57" s="21" t="s">
        <v>1151</v>
      </c>
      <c r="C57" s="56" t="s">
        <v>1367</v>
      </c>
      <c r="D57" s="56" t="s">
        <v>1368</v>
      </c>
      <c r="E57" s="56" t="s">
        <v>1369</v>
      </c>
    </row>
    <row r="58" spans="1:5" ht="15">
      <c r="A58" s="2" t="s">
        <v>1241</v>
      </c>
      <c r="B58" s="21" t="s">
        <v>1167</v>
      </c>
      <c r="C58" s="56" t="s">
        <v>1415</v>
      </c>
      <c r="D58" s="56" t="s">
        <v>1416</v>
      </c>
      <c r="E58" s="56" t="s">
        <v>1417</v>
      </c>
    </row>
    <row r="59" spans="1:5" ht="15">
      <c r="A59" s="2" t="s">
        <v>1241</v>
      </c>
      <c r="B59" s="21" t="s">
        <v>1229</v>
      </c>
      <c r="C59" s="56" t="s">
        <v>1580</v>
      </c>
      <c r="D59" s="56" t="s">
        <v>1581</v>
      </c>
      <c r="E59" s="56" t="s">
        <v>1582</v>
      </c>
    </row>
    <row r="60" spans="1:5" ht="15">
      <c r="A60" s="2" t="s">
        <v>1241</v>
      </c>
      <c r="B60" s="21" t="s">
        <v>1218</v>
      </c>
      <c r="C60" s="56" t="s">
        <v>1547</v>
      </c>
      <c r="D60" s="56" t="s">
        <v>1548</v>
      </c>
      <c r="E60" s="56" t="s">
        <v>1549</v>
      </c>
    </row>
    <row r="61" spans="1:5" ht="15">
      <c r="A61" s="2" t="s">
        <v>1241</v>
      </c>
      <c r="B61" s="21" t="s">
        <v>1163</v>
      </c>
      <c r="C61" s="56" t="s">
        <v>1403</v>
      </c>
      <c r="D61" s="56" t="s">
        <v>1404</v>
      </c>
      <c r="E61" s="56" t="s">
        <v>1405</v>
      </c>
    </row>
    <row r="62" spans="1:5" ht="15">
      <c r="A62" s="2" t="s">
        <v>1241</v>
      </c>
      <c r="B62" s="21" t="s">
        <v>1222</v>
      </c>
      <c r="C62" s="56" t="s">
        <v>1559</v>
      </c>
      <c r="D62" s="56" t="s">
        <v>1560</v>
      </c>
      <c r="E62" s="56" t="s">
        <v>1561</v>
      </c>
    </row>
    <row r="63" spans="1:5" ht="15">
      <c r="A63" s="2" t="s">
        <v>1241</v>
      </c>
      <c r="B63" s="21" t="s">
        <v>1194</v>
      </c>
      <c r="C63" s="21" t="s">
        <v>1240</v>
      </c>
      <c r="D63" s="56" t="s">
        <v>1491</v>
      </c>
      <c r="E63" s="56" t="s">
        <v>1492</v>
      </c>
    </row>
    <row r="64" spans="1:5" ht="15">
      <c r="A64" s="2" t="s">
        <v>1276</v>
      </c>
      <c r="B64" s="61" t="s">
        <v>1273</v>
      </c>
      <c r="C64" t="s">
        <v>1240</v>
      </c>
      <c r="D64" s="56" t="s">
        <v>1718</v>
      </c>
      <c r="E64" t="s">
        <v>1240</v>
      </c>
    </row>
    <row r="65" spans="1:5" ht="15">
      <c r="A65" s="2" t="s">
        <v>1241</v>
      </c>
      <c r="B65" s="21" t="s">
        <v>1227</v>
      </c>
      <c r="C65" s="56" t="s">
        <v>1574</v>
      </c>
      <c r="D65" s="56" t="s">
        <v>1575</v>
      </c>
      <c r="E65" s="56" t="s">
        <v>1576</v>
      </c>
    </row>
    <row r="66" spans="1:5" ht="15">
      <c r="A66" s="2" t="s">
        <v>1241</v>
      </c>
      <c r="B66" s="21" t="s">
        <v>1187</v>
      </c>
      <c r="C66" s="21" t="s">
        <v>1240</v>
      </c>
      <c r="D66" s="56" t="s">
        <v>1477</v>
      </c>
      <c r="E66" s="56" t="s">
        <v>1478</v>
      </c>
    </row>
    <row r="67" spans="1:5" ht="15">
      <c r="A67" s="2" t="s">
        <v>1242</v>
      </c>
      <c r="B67" s="56" t="s">
        <v>1325</v>
      </c>
      <c r="C67" t="s">
        <v>1240</v>
      </c>
      <c r="D67" s="56" t="s">
        <v>1525</v>
      </c>
      <c r="E67" t="s">
        <v>1240</v>
      </c>
    </row>
    <row r="68" spans="1:5" ht="15">
      <c r="A68" s="2" t="s">
        <v>1242</v>
      </c>
      <c r="B68" s="56" t="s">
        <v>1312</v>
      </c>
      <c r="C68" t="s">
        <v>1240</v>
      </c>
      <c r="D68" s="56" t="s">
        <v>1660</v>
      </c>
      <c r="E68" t="s">
        <v>1240</v>
      </c>
    </row>
    <row r="69" spans="1:5" ht="15">
      <c r="A69" s="2" t="s">
        <v>1241</v>
      </c>
      <c r="B69" s="21" t="s">
        <v>1196</v>
      </c>
      <c r="C69" s="21" t="s">
        <v>1240</v>
      </c>
      <c r="D69" s="56" t="s">
        <v>1495</v>
      </c>
      <c r="E69" s="56" t="s">
        <v>1496</v>
      </c>
    </row>
    <row r="70" spans="1:5" ht="15">
      <c r="A70" s="2" t="s">
        <v>1241</v>
      </c>
      <c r="B70" s="21" t="s">
        <v>1195</v>
      </c>
      <c r="C70" s="21" t="s">
        <v>1240</v>
      </c>
      <c r="D70" s="56" t="s">
        <v>1493</v>
      </c>
      <c r="E70" s="56" t="s">
        <v>1494</v>
      </c>
    </row>
    <row r="71" spans="1:5" ht="15">
      <c r="A71" s="2" t="s">
        <v>1242</v>
      </c>
      <c r="B71" s="56" t="s">
        <v>1260</v>
      </c>
      <c r="C71" t="s">
        <v>1240</v>
      </c>
      <c r="D71" s="56" t="s">
        <v>1705</v>
      </c>
      <c r="E71" t="s">
        <v>1240</v>
      </c>
    </row>
    <row r="72" spans="1:5" ht="15">
      <c r="A72" s="2" t="s">
        <v>1241</v>
      </c>
      <c r="B72" s="21" t="s">
        <v>1232</v>
      </c>
      <c r="C72" s="56" t="s">
        <v>1589</v>
      </c>
      <c r="D72" s="56" t="s">
        <v>1590</v>
      </c>
      <c r="E72" s="56" t="s">
        <v>1591</v>
      </c>
    </row>
    <row r="73" spans="1:5" ht="15">
      <c r="A73" s="2" t="s">
        <v>1242</v>
      </c>
      <c r="B73" s="56" t="s">
        <v>1335</v>
      </c>
      <c r="C73" t="s">
        <v>1240</v>
      </c>
      <c r="D73" s="56" t="s">
        <v>1691</v>
      </c>
      <c r="E73" t="s">
        <v>1240</v>
      </c>
    </row>
    <row r="74" spans="1:5" ht="15">
      <c r="A74" s="2" t="s">
        <v>1241</v>
      </c>
      <c r="B74" s="21" t="s">
        <v>1147</v>
      </c>
      <c r="C74" s="56" t="s">
        <v>1355</v>
      </c>
      <c r="D74" s="56" t="s">
        <v>1356</v>
      </c>
      <c r="E74" s="56" t="s">
        <v>1357</v>
      </c>
    </row>
    <row r="75" spans="1:5" ht="15">
      <c r="A75" s="2" t="s">
        <v>1241</v>
      </c>
      <c r="B75" s="21" t="s">
        <v>1145</v>
      </c>
      <c r="C75" s="56" t="s">
        <v>1349</v>
      </c>
      <c r="D75" s="56" t="s">
        <v>1350</v>
      </c>
      <c r="E75" s="56" t="s">
        <v>1351</v>
      </c>
    </row>
    <row r="76" spans="1:5" ht="15">
      <c r="A76" s="2" t="s">
        <v>1241</v>
      </c>
      <c r="B76" s="21" t="s">
        <v>1146</v>
      </c>
      <c r="C76" s="56" t="s">
        <v>1352</v>
      </c>
      <c r="D76" s="56" t="s">
        <v>1353</v>
      </c>
      <c r="E76" s="56" t="s">
        <v>1354</v>
      </c>
    </row>
    <row r="77" spans="1:5" ht="15">
      <c r="A77" s="2" t="s">
        <v>1276</v>
      </c>
      <c r="B77" s="61" t="s">
        <v>1275</v>
      </c>
      <c r="C77" t="s">
        <v>1240</v>
      </c>
      <c r="D77" s="56" t="s">
        <v>1720</v>
      </c>
      <c r="E77" t="s">
        <v>1240</v>
      </c>
    </row>
    <row r="78" spans="1:5" ht="15">
      <c r="A78" s="2" t="s">
        <v>1241</v>
      </c>
      <c r="B78" s="21" t="s">
        <v>1173</v>
      </c>
      <c r="C78" s="56" t="s">
        <v>1433</v>
      </c>
      <c r="D78" s="56" t="s">
        <v>1434</v>
      </c>
      <c r="E78" s="56" t="s">
        <v>1435</v>
      </c>
    </row>
    <row r="79" spans="1:5" ht="15">
      <c r="A79" s="2" t="s">
        <v>1242</v>
      </c>
      <c r="B79" s="56" t="s">
        <v>1340</v>
      </c>
      <c r="C79" t="s">
        <v>1240</v>
      </c>
      <c r="D79" s="56" t="s">
        <v>1696</v>
      </c>
      <c r="E79" t="s">
        <v>1240</v>
      </c>
    </row>
    <row r="80" spans="1:5" ht="15">
      <c r="A80" s="2" t="s">
        <v>1242</v>
      </c>
      <c r="B80" s="56" t="s">
        <v>1252</v>
      </c>
      <c r="C80" t="s">
        <v>1240</v>
      </c>
      <c r="D80" s="56" t="s">
        <v>1697</v>
      </c>
      <c r="E80" t="s">
        <v>1240</v>
      </c>
    </row>
    <row r="81" spans="1:5" ht="15">
      <c r="A81" s="2" t="s">
        <v>1242</v>
      </c>
      <c r="B81" s="56" t="s">
        <v>1254</v>
      </c>
      <c r="C81" t="s">
        <v>1240</v>
      </c>
      <c r="D81" s="56" t="s">
        <v>1699</v>
      </c>
      <c r="E81" t="s">
        <v>1240</v>
      </c>
    </row>
    <row r="82" spans="1:5" ht="15">
      <c r="A82" s="2" t="s">
        <v>1242</v>
      </c>
      <c r="B82" s="56" t="s">
        <v>1255</v>
      </c>
      <c r="C82" t="s">
        <v>1240</v>
      </c>
      <c r="D82" s="56" t="s">
        <v>1700</v>
      </c>
      <c r="E82" t="s">
        <v>1240</v>
      </c>
    </row>
    <row r="83" spans="1:5" ht="15">
      <c r="A83" s="2" t="s">
        <v>1242</v>
      </c>
      <c r="B83" s="56" t="s">
        <v>1253</v>
      </c>
      <c r="C83" t="s">
        <v>1240</v>
      </c>
      <c r="D83" s="56" t="s">
        <v>1698</v>
      </c>
      <c r="E83" t="s">
        <v>1240</v>
      </c>
    </row>
    <row r="84" spans="1:5" ht="15">
      <c r="A84" s="2" t="s">
        <v>1241</v>
      </c>
      <c r="B84" s="21" t="s">
        <v>1192</v>
      </c>
      <c r="C84" s="21" t="s">
        <v>1240</v>
      </c>
      <c r="D84" s="56" t="s">
        <v>1487</v>
      </c>
      <c r="E84" s="56" t="s">
        <v>1488</v>
      </c>
    </row>
    <row r="85" spans="1:5" ht="15">
      <c r="A85" s="2" t="s">
        <v>1241</v>
      </c>
      <c r="B85" s="21" t="s">
        <v>1174</v>
      </c>
      <c r="C85" s="56" t="s">
        <v>1436</v>
      </c>
      <c r="D85" s="56" t="s">
        <v>1437</v>
      </c>
      <c r="E85" s="56" t="s">
        <v>1438</v>
      </c>
    </row>
    <row r="86" spans="1:5" ht="15">
      <c r="A86" s="2" t="s">
        <v>1241</v>
      </c>
      <c r="B86" s="21" t="s">
        <v>1160</v>
      </c>
      <c r="C86" s="56" t="s">
        <v>1394</v>
      </c>
      <c r="D86" s="56" t="s">
        <v>1395</v>
      </c>
      <c r="E86" s="56" t="s">
        <v>1396</v>
      </c>
    </row>
    <row r="87" spans="1:5" ht="15">
      <c r="A87" s="2" t="s">
        <v>1241</v>
      </c>
      <c r="B87" s="21" t="s">
        <v>1162</v>
      </c>
      <c r="C87" s="56" t="s">
        <v>1400</v>
      </c>
      <c r="D87" s="56" t="s">
        <v>1401</v>
      </c>
      <c r="E87" s="56" t="s">
        <v>1402</v>
      </c>
    </row>
    <row r="88" spans="1:5" ht="15">
      <c r="A88" s="2" t="s">
        <v>1241</v>
      </c>
      <c r="B88" s="21" t="s">
        <v>1230</v>
      </c>
      <c r="C88" s="56" t="s">
        <v>1583</v>
      </c>
      <c r="D88" s="56" t="s">
        <v>1584</v>
      </c>
      <c r="E88" s="56" t="s">
        <v>1585</v>
      </c>
    </row>
    <row r="89" spans="1:5" ht="15">
      <c r="A89" s="2" t="s">
        <v>1241</v>
      </c>
      <c r="B89" s="21" t="s">
        <v>1155</v>
      </c>
      <c r="C89" s="56" t="s">
        <v>1379</v>
      </c>
      <c r="D89" s="56" t="s">
        <v>1380</v>
      </c>
      <c r="E89" s="56" t="s">
        <v>1381</v>
      </c>
    </row>
    <row r="90" spans="1:5" ht="15">
      <c r="A90" s="2" t="s">
        <v>1241</v>
      </c>
      <c r="B90" s="21" t="s">
        <v>1224</v>
      </c>
      <c r="C90" s="56" t="s">
        <v>1565</v>
      </c>
      <c r="D90" s="56" t="s">
        <v>1566</v>
      </c>
      <c r="E90" s="56" t="s">
        <v>1567</v>
      </c>
    </row>
    <row r="91" spans="1:5" ht="15">
      <c r="A91" s="2" t="s">
        <v>1242</v>
      </c>
      <c r="B91" s="56" t="s">
        <v>1309</v>
      </c>
      <c r="C91" t="s">
        <v>1240</v>
      </c>
      <c r="D91" s="56" t="s">
        <v>1657</v>
      </c>
      <c r="E91" t="s">
        <v>1240</v>
      </c>
    </row>
    <row r="92" spans="1:5" ht="15">
      <c r="A92" s="2" t="s">
        <v>1241</v>
      </c>
      <c r="B92" s="21" t="s">
        <v>1238</v>
      </c>
      <c r="C92" s="56" t="s">
        <v>1610</v>
      </c>
      <c r="D92" s="21" t="s">
        <v>1240</v>
      </c>
      <c r="E92" s="56" t="s">
        <v>1611</v>
      </c>
    </row>
    <row r="93" spans="1:5" ht="15">
      <c r="A93" s="2" t="s">
        <v>1242</v>
      </c>
      <c r="B93" s="56" t="s">
        <v>1286</v>
      </c>
      <c r="C93" t="s">
        <v>1240</v>
      </c>
      <c r="D93" s="56" t="s">
        <v>1634</v>
      </c>
      <c r="E93" t="s">
        <v>1240</v>
      </c>
    </row>
    <row r="94" spans="1:5" ht="15">
      <c r="A94" s="2" t="s">
        <v>1241</v>
      </c>
      <c r="B94" s="21" t="s">
        <v>1153</v>
      </c>
      <c r="C94" s="56" t="s">
        <v>1373</v>
      </c>
      <c r="D94" s="56" t="s">
        <v>1374</v>
      </c>
      <c r="E94" s="56" t="s">
        <v>1375</v>
      </c>
    </row>
    <row r="95" spans="1:5" ht="15">
      <c r="A95" s="2" t="s">
        <v>1242</v>
      </c>
      <c r="B95" s="56" t="s">
        <v>1284</v>
      </c>
      <c r="C95" t="s">
        <v>1240</v>
      </c>
      <c r="D95" s="56" t="s">
        <v>1632</v>
      </c>
      <c r="E95" t="s">
        <v>1240</v>
      </c>
    </row>
    <row r="96" spans="1:5" ht="15">
      <c r="A96" s="2" t="s">
        <v>1241</v>
      </c>
      <c r="B96" s="21" t="s">
        <v>1237</v>
      </c>
      <c r="C96" s="56" t="s">
        <v>1609</v>
      </c>
      <c r="D96" s="21" t="s">
        <v>1240</v>
      </c>
      <c r="E96" s="58" t="s">
        <v>1240</v>
      </c>
    </row>
    <row r="97" spans="1:5" ht="15">
      <c r="A97" s="2" t="s">
        <v>1242</v>
      </c>
      <c r="B97" s="56" t="s">
        <v>1327</v>
      </c>
      <c r="C97" t="s">
        <v>1240</v>
      </c>
      <c r="D97" s="56" t="s">
        <v>1679</v>
      </c>
      <c r="E97" t="s">
        <v>1240</v>
      </c>
    </row>
    <row r="98" spans="1:5" ht="15">
      <c r="A98" s="2" t="s">
        <v>1242</v>
      </c>
      <c r="B98" s="56" t="s">
        <v>1328</v>
      </c>
      <c r="C98" t="s">
        <v>1240</v>
      </c>
      <c r="D98" s="56" t="s">
        <v>1680</v>
      </c>
      <c r="E98" t="s">
        <v>1240</v>
      </c>
    </row>
    <row r="99" spans="1:5" ht="15">
      <c r="A99" s="2" t="s">
        <v>1242</v>
      </c>
      <c r="B99" s="56" t="s">
        <v>1328</v>
      </c>
      <c r="C99" t="s">
        <v>1240</v>
      </c>
      <c r="D99" s="56" t="s">
        <v>1680</v>
      </c>
      <c r="E99" t="s">
        <v>1240</v>
      </c>
    </row>
    <row r="100" spans="1:5" ht="15">
      <c r="A100" s="2" t="s">
        <v>1242</v>
      </c>
      <c r="B100" s="56" t="s">
        <v>1323</v>
      </c>
      <c r="C100" t="s">
        <v>1240</v>
      </c>
      <c r="D100" s="56" t="s">
        <v>1676</v>
      </c>
      <c r="E100" t="s">
        <v>1240</v>
      </c>
    </row>
    <row r="101" spans="1:5" ht="15">
      <c r="A101" s="2" t="s">
        <v>1242</v>
      </c>
      <c r="B101" s="56" t="s">
        <v>1316</v>
      </c>
      <c r="C101" t="s">
        <v>1240</v>
      </c>
      <c r="D101" s="56" t="s">
        <v>1666</v>
      </c>
      <c r="E101" t="s">
        <v>1240</v>
      </c>
    </row>
    <row r="102" spans="1:5" ht="15">
      <c r="A102" s="2" t="s">
        <v>1242</v>
      </c>
      <c r="B102" s="56" t="s">
        <v>1329</v>
      </c>
      <c r="C102" t="s">
        <v>1240</v>
      </c>
      <c r="D102" s="56" t="s">
        <v>1683</v>
      </c>
      <c r="E102" t="s">
        <v>1240</v>
      </c>
    </row>
    <row r="103" spans="1:5" ht="15">
      <c r="A103" s="2" t="s">
        <v>1276</v>
      </c>
      <c r="B103" s="61" t="s">
        <v>1266</v>
      </c>
      <c r="C103" t="s">
        <v>1240</v>
      </c>
      <c r="D103" s="56" t="s">
        <v>1711</v>
      </c>
      <c r="E103" t="s">
        <v>1240</v>
      </c>
    </row>
    <row r="104" spans="1:5" ht="15">
      <c r="A104" s="2" t="s">
        <v>1242</v>
      </c>
      <c r="B104" s="56" t="s">
        <v>1248</v>
      </c>
      <c r="C104" t="s">
        <v>1240</v>
      </c>
      <c r="D104" s="56" t="s">
        <v>1681</v>
      </c>
      <c r="E104" t="s">
        <v>1240</v>
      </c>
    </row>
    <row r="105" spans="1:5" ht="15">
      <c r="A105" s="2" t="s">
        <v>1242</v>
      </c>
      <c r="B105" s="56" t="s">
        <v>1249</v>
      </c>
      <c r="C105" t="s">
        <v>1240</v>
      </c>
      <c r="D105" s="56" t="s">
        <v>1682</v>
      </c>
      <c r="E105" t="s">
        <v>1240</v>
      </c>
    </row>
    <row r="106" spans="1:5" ht="15">
      <c r="A106" s="2" t="s">
        <v>1242</v>
      </c>
      <c r="B106" s="56" t="s">
        <v>1251</v>
      </c>
      <c r="C106" t="s">
        <v>1240</v>
      </c>
      <c r="D106" s="56" t="s">
        <v>1685</v>
      </c>
      <c r="E106" t="s">
        <v>1240</v>
      </c>
    </row>
    <row r="107" spans="1:5" ht="15">
      <c r="A107" s="2" t="s">
        <v>1241</v>
      </c>
      <c r="B107" s="21" t="s">
        <v>1233</v>
      </c>
      <c r="C107" s="56" t="s">
        <v>1592</v>
      </c>
      <c r="D107" s="56" t="s">
        <v>1593</v>
      </c>
      <c r="E107" s="56" t="s">
        <v>1594</v>
      </c>
    </row>
    <row r="108" spans="1:5" ht="15">
      <c r="A108" s="2" t="s">
        <v>1241</v>
      </c>
      <c r="B108" s="21" t="s">
        <v>1144</v>
      </c>
      <c r="C108" s="56" t="s">
        <v>1346</v>
      </c>
      <c r="D108" s="56" t="s">
        <v>1347</v>
      </c>
      <c r="E108" s="56" t="s">
        <v>1348</v>
      </c>
    </row>
    <row r="109" spans="1:5" ht="15">
      <c r="A109" s="2" t="s">
        <v>1241</v>
      </c>
      <c r="B109" s="21" t="s">
        <v>1189</v>
      </c>
      <c r="C109" s="21" t="s">
        <v>1240</v>
      </c>
      <c r="D109" s="56" t="s">
        <v>1481</v>
      </c>
      <c r="E109" s="56" t="s">
        <v>1482</v>
      </c>
    </row>
    <row r="110" spans="1:5" ht="15">
      <c r="A110" s="2" t="s">
        <v>1242</v>
      </c>
      <c r="B110" s="56" t="s">
        <v>1250</v>
      </c>
      <c r="C110" t="s">
        <v>1240</v>
      </c>
      <c r="D110" s="56" t="s">
        <v>1684</v>
      </c>
      <c r="E110" t="s">
        <v>1240</v>
      </c>
    </row>
    <row r="111" spans="1:5" ht="15">
      <c r="A111" s="2" t="s">
        <v>1241</v>
      </c>
      <c r="B111" s="21" t="s">
        <v>1143</v>
      </c>
      <c r="C111" s="56" t="s">
        <v>1343</v>
      </c>
      <c r="D111" s="56" t="s">
        <v>1344</v>
      </c>
      <c r="E111" s="56" t="s">
        <v>1345</v>
      </c>
    </row>
    <row r="112" spans="1:5" ht="15">
      <c r="A112" s="2" t="s">
        <v>1241</v>
      </c>
      <c r="B112" s="21" t="s">
        <v>1172</v>
      </c>
      <c r="C112" s="56" t="s">
        <v>1430</v>
      </c>
      <c r="D112" s="56" t="s">
        <v>1431</v>
      </c>
      <c r="E112" s="56" t="s">
        <v>1432</v>
      </c>
    </row>
    <row r="113" spans="1:5" ht="15">
      <c r="A113" s="2" t="s">
        <v>1241</v>
      </c>
      <c r="B113" s="21" t="s">
        <v>1213</v>
      </c>
      <c r="C113" s="21" t="s">
        <v>1240</v>
      </c>
      <c r="D113" s="56" t="s">
        <v>1533</v>
      </c>
      <c r="E113" s="56" t="s">
        <v>1534</v>
      </c>
    </row>
    <row r="114" spans="1:5" ht="15">
      <c r="A114" s="2" t="s">
        <v>1241</v>
      </c>
      <c r="B114" s="21" t="s">
        <v>1170</v>
      </c>
      <c r="C114" s="56" t="s">
        <v>1424</v>
      </c>
      <c r="D114" s="56" t="s">
        <v>1425</v>
      </c>
      <c r="E114" s="56" t="s">
        <v>1426</v>
      </c>
    </row>
    <row r="115" spans="1:5" ht="15">
      <c r="A115" s="2" t="s">
        <v>1242</v>
      </c>
      <c r="B115" s="56" t="s">
        <v>1297</v>
      </c>
      <c r="C115" t="s">
        <v>1240</v>
      </c>
      <c r="D115" s="56" t="s">
        <v>1645</v>
      </c>
      <c r="E115" t="s">
        <v>1240</v>
      </c>
    </row>
    <row r="116" spans="1:5" ht="15">
      <c r="A116" s="2" t="s">
        <v>1241</v>
      </c>
      <c r="B116" s="21" t="s">
        <v>1239</v>
      </c>
      <c r="C116" s="56" t="s">
        <v>1612</v>
      </c>
      <c r="D116" s="21" t="s">
        <v>1240</v>
      </c>
      <c r="E116" s="56" t="s">
        <v>1613</v>
      </c>
    </row>
    <row r="117" spans="1:5" ht="15">
      <c r="A117" s="2" t="s">
        <v>1242</v>
      </c>
      <c r="B117" s="56" t="s">
        <v>1294</v>
      </c>
      <c r="C117" t="s">
        <v>1240</v>
      </c>
      <c r="D117" s="56" t="s">
        <v>1642</v>
      </c>
      <c r="E117" t="s">
        <v>1240</v>
      </c>
    </row>
    <row r="118" spans="1:5" ht="15">
      <c r="A118" s="2" t="s">
        <v>1242</v>
      </c>
      <c r="B118" s="56" t="s">
        <v>1311</v>
      </c>
      <c r="C118" t="s">
        <v>1240</v>
      </c>
      <c r="D118" s="56" t="s">
        <v>1659</v>
      </c>
      <c r="E118" t="s">
        <v>1240</v>
      </c>
    </row>
    <row r="119" spans="1:5" ht="15">
      <c r="A119" s="2" t="s">
        <v>1241</v>
      </c>
      <c r="B119" s="21" t="s">
        <v>1157</v>
      </c>
      <c r="C119" s="56" t="s">
        <v>1385</v>
      </c>
      <c r="D119" s="56" t="s">
        <v>1386</v>
      </c>
      <c r="E119" s="56" t="s">
        <v>1387</v>
      </c>
    </row>
    <row r="120" spans="1:5" ht="15">
      <c r="A120" s="2" t="s">
        <v>1241</v>
      </c>
      <c r="B120" s="21" t="s">
        <v>1197</v>
      </c>
      <c r="C120" s="21" t="s">
        <v>1240</v>
      </c>
      <c r="D120" s="56" t="s">
        <v>1497</v>
      </c>
      <c r="E120" s="56" t="s">
        <v>1498</v>
      </c>
    </row>
    <row r="121" spans="1:5" ht="15">
      <c r="A121" s="2" t="s">
        <v>1242</v>
      </c>
      <c r="B121" s="56" t="s">
        <v>1296</v>
      </c>
      <c r="C121" t="s">
        <v>1240</v>
      </c>
      <c r="D121" s="56" t="s">
        <v>1644</v>
      </c>
      <c r="E121" t="s">
        <v>1240</v>
      </c>
    </row>
    <row r="122" spans="1:5" ht="15">
      <c r="A122" s="2" t="s">
        <v>1242</v>
      </c>
      <c r="B122" s="56" t="s">
        <v>1280</v>
      </c>
      <c r="C122" t="s">
        <v>1240</v>
      </c>
      <c r="D122" s="56" t="s">
        <v>1628</v>
      </c>
      <c r="E122" t="s">
        <v>1240</v>
      </c>
    </row>
    <row r="123" spans="1:5" ht="15">
      <c r="A123" s="2" t="s">
        <v>1241</v>
      </c>
      <c r="B123" s="21" t="s">
        <v>1212</v>
      </c>
      <c r="C123" s="21" t="s">
        <v>1240</v>
      </c>
      <c r="D123" s="56" t="s">
        <v>1531</v>
      </c>
      <c r="E123" s="56" t="s">
        <v>1532</v>
      </c>
    </row>
    <row r="124" spans="1:5" ht="15">
      <c r="A124" s="2" t="s">
        <v>1242</v>
      </c>
      <c r="B124" s="56" t="s">
        <v>1304</v>
      </c>
      <c r="C124" t="s">
        <v>1240</v>
      </c>
      <c r="D124" s="56" t="s">
        <v>1652</v>
      </c>
      <c r="E124" t="s">
        <v>1240</v>
      </c>
    </row>
    <row r="125" spans="1:5" ht="15">
      <c r="A125" s="2" t="s">
        <v>1241</v>
      </c>
      <c r="B125" s="21" t="s">
        <v>1207</v>
      </c>
      <c r="C125" s="21" t="s">
        <v>1240</v>
      </c>
      <c r="D125" s="56" t="s">
        <v>1519</v>
      </c>
      <c r="E125" s="56" t="s">
        <v>1520</v>
      </c>
    </row>
    <row r="126" spans="1:5" ht="15">
      <c r="A126" s="2" t="s">
        <v>1241</v>
      </c>
      <c r="B126" s="21" t="s">
        <v>1168</v>
      </c>
      <c r="C126" s="56" t="s">
        <v>1418</v>
      </c>
      <c r="D126" s="56" t="s">
        <v>1419</v>
      </c>
      <c r="E126" s="56" t="s">
        <v>1420</v>
      </c>
    </row>
    <row r="127" spans="1:5" ht="15">
      <c r="A127" s="2" t="s">
        <v>1276</v>
      </c>
      <c r="B127" s="61" t="s">
        <v>1268</v>
      </c>
      <c r="C127" t="s">
        <v>1240</v>
      </c>
      <c r="D127" s="56" t="s">
        <v>1713</v>
      </c>
      <c r="E127" t="s">
        <v>1240</v>
      </c>
    </row>
    <row r="128" spans="1:5" ht="15">
      <c r="A128" s="2" t="s">
        <v>1242</v>
      </c>
      <c r="B128" s="56" t="s">
        <v>1262</v>
      </c>
      <c r="C128" t="s">
        <v>1240</v>
      </c>
      <c r="D128" s="56" t="s">
        <v>1707</v>
      </c>
      <c r="E128" t="s">
        <v>1240</v>
      </c>
    </row>
    <row r="129" spans="1:5" ht="15">
      <c r="A129" s="2" t="s">
        <v>1241</v>
      </c>
      <c r="B129" s="21" t="s">
        <v>1236</v>
      </c>
      <c r="C129" s="56" t="s">
        <v>1603</v>
      </c>
      <c r="D129" s="56" t="s">
        <v>1604</v>
      </c>
      <c r="E129" s="56" t="s">
        <v>1605</v>
      </c>
    </row>
    <row r="130" spans="1:5" ht="15">
      <c r="A130" s="2" t="s">
        <v>1241</v>
      </c>
      <c r="B130" s="21" t="s">
        <v>1235</v>
      </c>
      <c r="C130" s="56" t="s">
        <v>1598</v>
      </c>
      <c r="D130" s="56" t="s">
        <v>1599</v>
      </c>
      <c r="E130" s="56" t="s">
        <v>1600</v>
      </c>
    </row>
    <row r="131" spans="1:5" ht="15">
      <c r="A131" s="2" t="s">
        <v>1242</v>
      </c>
      <c r="B131" s="56" t="s">
        <v>1313</v>
      </c>
      <c r="C131" t="s">
        <v>1240</v>
      </c>
      <c r="D131" s="56" t="s">
        <v>1661</v>
      </c>
      <c r="E131" t="s">
        <v>1240</v>
      </c>
    </row>
    <row r="132" spans="1:5" ht="15">
      <c r="A132" s="2" t="s">
        <v>1241</v>
      </c>
      <c r="B132" s="21" t="s">
        <v>1205</v>
      </c>
      <c r="C132" s="21" t="s">
        <v>1240</v>
      </c>
      <c r="D132" s="56" t="s">
        <v>1513</v>
      </c>
      <c r="E132" s="56" t="s">
        <v>1514</v>
      </c>
    </row>
    <row r="133" spans="1:5" ht="15">
      <c r="A133" s="2" t="s">
        <v>1242</v>
      </c>
      <c r="B133" s="56" t="s">
        <v>1283</v>
      </c>
      <c r="C133" t="s">
        <v>1240</v>
      </c>
      <c r="D133" s="56" t="s">
        <v>1631</v>
      </c>
      <c r="E133" t="s">
        <v>1240</v>
      </c>
    </row>
    <row r="134" spans="1:5" ht="15">
      <c r="A134" s="2" t="s">
        <v>1242</v>
      </c>
      <c r="B134" s="56" t="s">
        <v>1283</v>
      </c>
      <c r="C134" t="s">
        <v>1240</v>
      </c>
      <c r="D134" s="56" t="s">
        <v>1631</v>
      </c>
      <c r="E134" t="s">
        <v>1240</v>
      </c>
    </row>
    <row r="135" spans="1:5" ht="15">
      <c r="A135" s="2" t="s">
        <v>1241</v>
      </c>
      <c r="B135" s="21" t="s">
        <v>1176</v>
      </c>
      <c r="C135" s="56" t="s">
        <v>1442</v>
      </c>
      <c r="D135" s="56" t="s">
        <v>1443</v>
      </c>
      <c r="E135" s="56" t="s">
        <v>1444</v>
      </c>
    </row>
    <row r="136" spans="1:5" ht="15">
      <c r="A136" s="2" t="s">
        <v>1242</v>
      </c>
      <c r="B136" s="56" t="s">
        <v>1246</v>
      </c>
      <c r="C136" t="s">
        <v>1240</v>
      </c>
      <c r="D136" s="56" t="s">
        <v>1673</v>
      </c>
      <c r="E136" t="s">
        <v>1240</v>
      </c>
    </row>
    <row r="137" spans="1:5" ht="15">
      <c r="A137" s="2" t="s">
        <v>1241</v>
      </c>
      <c r="B137" s="21" t="s">
        <v>1220</v>
      </c>
      <c r="C137" s="56" t="s">
        <v>1553</v>
      </c>
      <c r="D137" s="56" t="s">
        <v>1554</v>
      </c>
      <c r="E137" s="56" t="s">
        <v>1555</v>
      </c>
    </row>
    <row r="138" spans="1:5" ht="15">
      <c r="A138" s="2" t="s">
        <v>1241</v>
      </c>
      <c r="B138" s="21" t="s">
        <v>1202</v>
      </c>
      <c r="C138" s="21" t="s">
        <v>1240</v>
      </c>
      <c r="D138" s="56" t="s">
        <v>1507</v>
      </c>
      <c r="E138" s="56" t="s">
        <v>1508</v>
      </c>
    </row>
    <row r="139" spans="1:5" ht="15">
      <c r="A139" s="2" t="s">
        <v>1276</v>
      </c>
      <c r="B139" s="61" t="s">
        <v>1270</v>
      </c>
      <c r="C139" t="s">
        <v>1240</v>
      </c>
      <c r="D139" s="56" t="s">
        <v>1715</v>
      </c>
      <c r="E139" t="s">
        <v>1240</v>
      </c>
    </row>
    <row r="140" spans="1:5" ht="15">
      <c r="A140" s="2" t="s">
        <v>1242</v>
      </c>
      <c r="B140" s="56" t="s">
        <v>1258</v>
      </c>
      <c r="C140" t="s">
        <v>1240</v>
      </c>
      <c r="D140" s="56" t="s">
        <v>1703</v>
      </c>
      <c r="E140" t="s">
        <v>1240</v>
      </c>
    </row>
    <row r="141" spans="1:5" ht="15">
      <c r="A141" s="2" t="s">
        <v>1241</v>
      </c>
      <c r="B141" s="21" t="s">
        <v>1193</v>
      </c>
      <c r="C141" s="21" t="s">
        <v>1240</v>
      </c>
      <c r="D141" s="56" t="s">
        <v>1489</v>
      </c>
      <c r="E141" s="56" t="s">
        <v>1490</v>
      </c>
    </row>
    <row r="142" spans="1:5" ht="15">
      <c r="A142" s="2" t="s">
        <v>1242</v>
      </c>
      <c r="B142" s="56" t="s">
        <v>1257</v>
      </c>
      <c r="C142" t="s">
        <v>1240</v>
      </c>
      <c r="D142" s="56" t="s">
        <v>1702</v>
      </c>
      <c r="E142" t="s">
        <v>1240</v>
      </c>
    </row>
    <row r="143" spans="1:5" ht="15">
      <c r="A143" s="2" t="s">
        <v>1276</v>
      </c>
      <c r="B143" s="61" t="s">
        <v>1257</v>
      </c>
      <c r="C143" t="s">
        <v>1240</v>
      </c>
      <c r="D143" s="56" t="s">
        <v>1702</v>
      </c>
      <c r="E143" t="s">
        <v>1240</v>
      </c>
    </row>
    <row r="144" spans="1:5" ht="15">
      <c r="A144" s="2" t="s">
        <v>1241</v>
      </c>
      <c r="B144" s="21" t="s">
        <v>1108</v>
      </c>
      <c r="C144" s="56" t="s">
        <v>1606</v>
      </c>
      <c r="D144" s="56" t="s">
        <v>1607</v>
      </c>
      <c r="E144" s="56" t="s">
        <v>1608</v>
      </c>
    </row>
    <row r="145" spans="1:5" ht="15">
      <c r="A145" s="2" t="s">
        <v>1241</v>
      </c>
      <c r="B145" s="21" t="s">
        <v>1223</v>
      </c>
      <c r="C145" s="56" t="s">
        <v>1562</v>
      </c>
      <c r="D145" s="56" t="s">
        <v>1563</v>
      </c>
      <c r="E145" s="56" t="s">
        <v>1564</v>
      </c>
    </row>
    <row r="146" spans="1:5" ht="15">
      <c r="A146" s="2" t="s">
        <v>1242</v>
      </c>
      <c r="B146" s="56" t="s">
        <v>1291</v>
      </c>
      <c r="C146" t="s">
        <v>1240</v>
      </c>
      <c r="D146" s="56" t="s">
        <v>1639</v>
      </c>
      <c r="E146" t="s">
        <v>1240</v>
      </c>
    </row>
    <row r="147" spans="1:5" ht="15">
      <c r="A147" s="2" t="s">
        <v>1242</v>
      </c>
      <c r="B147" s="56" t="s">
        <v>1322</v>
      </c>
      <c r="C147" t="s">
        <v>1240</v>
      </c>
      <c r="D147" s="56" t="s">
        <v>1674</v>
      </c>
      <c r="E147" t="s">
        <v>1240</v>
      </c>
    </row>
    <row r="148" spans="1:5" ht="15">
      <c r="A148" s="2" t="s">
        <v>1242</v>
      </c>
      <c r="B148" s="56" t="s">
        <v>1306</v>
      </c>
      <c r="C148" t="s">
        <v>1240</v>
      </c>
      <c r="D148" s="56" t="s">
        <v>1654</v>
      </c>
      <c r="E148" t="s">
        <v>1240</v>
      </c>
    </row>
    <row r="149" spans="1:5" ht="15">
      <c r="A149" s="2" t="s">
        <v>1242</v>
      </c>
      <c r="B149" s="56" t="s">
        <v>1256</v>
      </c>
      <c r="C149" t="s">
        <v>1240</v>
      </c>
      <c r="D149" s="56" t="s">
        <v>1701</v>
      </c>
      <c r="E149" t="s">
        <v>1240</v>
      </c>
    </row>
    <row r="150" spans="1:5" ht="15">
      <c r="A150" s="2" t="s">
        <v>1241</v>
      </c>
      <c r="B150" s="21" t="s">
        <v>1216</v>
      </c>
      <c r="C150" s="56" t="s">
        <v>1541</v>
      </c>
      <c r="D150" s="56" t="s">
        <v>1542</v>
      </c>
      <c r="E150" s="56" t="s">
        <v>1543</v>
      </c>
    </row>
    <row r="151" spans="1:5" ht="15">
      <c r="A151" s="2" t="s">
        <v>1241</v>
      </c>
      <c r="B151" s="21" t="s">
        <v>1156</v>
      </c>
      <c r="C151" s="56" t="s">
        <v>1382</v>
      </c>
      <c r="D151" s="56" t="s">
        <v>1383</v>
      </c>
      <c r="E151" s="56" t="s">
        <v>1384</v>
      </c>
    </row>
    <row r="152" spans="1:5" ht="15">
      <c r="A152" s="2" t="s">
        <v>1241</v>
      </c>
      <c r="B152" s="21" t="s">
        <v>1154</v>
      </c>
      <c r="C152" s="56" t="s">
        <v>1376</v>
      </c>
      <c r="D152" s="56" t="s">
        <v>1377</v>
      </c>
      <c r="E152" s="56" t="s">
        <v>1378</v>
      </c>
    </row>
    <row r="153" spans="1:5" ht="15">
      <c r="A153" s="2" t="s">
        <v>1241</v>
      </c>
      <c r="B153" s="21" t="s">
        <v>1214</v>
      </c>
      <c r="C153" s="56" t="s">
        <v>1535</v>
      </c>
      <c r="D153" s="56" t="s">
        <v>1536</v>
      </c>
      <c r="E153" s="56" t="s">
        <v>1537</v>
      </c>
    </row>
    <row r="154" spans="1:5" ht="15">
      <c r="A154" s="2" t="s">
        <v>1241</v>
      </c>
      <c r="B154" s="21" t="s">
        <v>1164</v>
      </c>
      <c r="C154" s="56" t="s">
        <v>1406</v>
      </c>
      <c r="D154" s="56" t="s">
        <v>1407</v>
      </c>
      <c r="E154" s="56" t="s">
        <v>1408</v>
      </c>
    </row>
    <row r="155" spans="1:5" ht="15">
      <c r="A155" s="2" t="s">
        <v>1241</v>
      </c>
      <c r="B155" s="21" t="s">
        <v>1215</v>
      </c>
      <c r="C155" s="56" t="s">
        <v>1538</v>
      </c>
      <c r="D155" s="56" t="s">
        <v>1539</v>
      </c>
      <c r="E155" s="56" t="s">
        <v>1540</v>
      </c>
    </row>
    <row r="156" spans="1:5" ht="15">
      <c r="A156" s="2" t="s">
        <v>1241</v>
      </c>
      <c r="B156" s="21" t="s">
        <v>1185</v>
      </c>
      <c r="C156" s="56" t="s">
        <v>1472</v>
      </c>
      <c r="D156" s="56" t="s">
        <v>1473</v>
      </c>
      <c r="E156" s="56" t="s">
        <v>1474</v>
      </c>
    </row>
    <row r="157" spans="1:5" ht="15">
      <c r="A157" s="2" t="s">
        <v>1242</v>
      </c>
      <c r="B157" s="56" t="s">
        <v>1261</v>
      </c>
      <c r="C157" t="s">
        <v>1240</v>
      </c>
      <c r="D157" s="56" t="s">
        <v>1706</v>
      </c>
      <c r="E157" t="s">
        <v>1240</v>
      </c>
    </row>
    <row r="158" spans="1:5" ht="15">
      <c r="A158" s="2" t="s">
        <v>1241</v>
      </c>
      <c r="B158" s="21" t="s">
        <v>1177</v>
      </c>
      <c r="C158" s="56" t="s">
        <v>1448</v>
      </c>
      <c r="D158" s="56" t="s">
        <v>1449</v>
      </c>
      <c r="E158" s="56" t="s">
        <v>1450</v>
      </c>
    </row>
    <row r="159" spans="1:5" ht="15">
      <c r="A159" s="2" t="s">
        <v>1242</v>
      </c>
      <c r="B159" s="56" t="s">
        <v>1337</v>
      </c>
      <c r="C159" t="s">
        <v>1240</v>
      </c>
      <c r="D159" s="56" t="s">
        <v>1693</v>
      </c>
      <c r="E159" t="s">
        <v>1240</v>
      </c>
    </row>
    <row r="160" spans="1:5" ht="15">
      <c r="A160" s="2" t="s">
        <v>1242</v>
      </c>
      <c r="B160" s="56" t="s">
        <v>1245</v>
      </c>
      <c r="C160" t="s">
        <v>1240</v>
      </c>
      <c r="D160" s="56" t="s">
        <v>1668</v>
      </c>
      <c r="E160" t="s">
        <v>1240</v>
      </c>
    </row>
    <row r="161" spans="1:5" ht="15">
      <c r="A161" s="2" t="s">
        <v>1242</v>
      </c>
      <c r="B161" s="56" t="s">
        <v>1338</v>
      </c>
      <c r="C161" t="s">
        <v>1240</v>
      </c>
      <c r="D161" s="56" t="s">
        <v>1694</v>
      </c>
      <c r="E161" t="s">
        <v>1240</v>
      </c>
    </row>
    <row r="162" spans="1:5" ht="15">
      <c r="A162" s="2" t="s">
        <v>1242</v>
      </c>
      <c r="B162" s="56" t="s">
        <v>1339</v>
      </c>
      <c r="C162" t="s">
        <v>1240</v>
      </c>
      <c r="D162" s="56" t="s">
        <v>1695</v>
      </c>
      <c r="E162" t="s">
        <v>1240</v>
      </c>
    </row>
    <row r="163" spans="1:5" ht="15">
      <c r="A163" s="2" t="s">
        <v>1242</v>
      </c>
      <c r="B163" s="56" t="s">
        <v>1330</v>
      </c>
      <c r="C163" t="s">
        <v>1240</v>
      </c>
      <c r="D163" s="56" t="s">
        <v>1686</v>
      </c>
      <c r="E163" t="s">
        <v>1240</v>
      </c>
    </row>
    <row r="164" spans="1:5" ht="15">
      <c r="A164" s="2" t="s">
        <v>1242</v>
      </c>
      <c r="B164" s="56" t="s">
        <v>1332</v>
      </c>
      <c r="C164" t="s">
        <v>1240</v>
      </c>
      <c r="D164" s="56" t="s">
        <v>1688</v>
      </c>
      <c r="E164" t="s">
        <v>1240</v>
      </c>
    </row>
    <row r="165" spans="1:5" ht="15">
      <c r="A165" s="2" t="s">
        <v>1242</v>
      </c>
      <c r="B165" s="56" t="s">
        <v>1126</v>
      </c>
      <c r="C165" t="s">
        <v>1240</v>
      </c>
      <c r="D165" s="56" t="s">
        <v>1523</v>
      </c>
      <c r="E165" t="s">
        <v>1240</v>
      </c>
    </row>
    <row r="166" spans="1:5" ht="15">
      <c r="A166" s="2" t="s">
        <v>1242</v>
      </c>
      <c r="B166" s="56" t="s">
        <v>1128</v>
      </c>
      <c r="C166" t="s">
        <v>1240</v>
      </c>
      <c r="D166" s="56" t="s">
        <v>1527</v>
      </c>
      <c r="E166" t="s">
        <v>1240</v>
      </c>
    </row>
    <row r="167" spans="1:5" ht="15">
      <c r="A167" s="2" t="s">
        <v>1242</v>
      </c>
      <c r="B167" s="56" t="s">
        <v>1129</v>
      </c>
      <c r="C167" t="s">
        <v>1240</v>
      </c>
      <c r="D167" s="56" t="s">
        <v>1529</v>
      </c>
      <c r="E167" t="s">
        <v>1240</v>
      </c>
    </row>
    <row r="168" spans="1:5" ht="15">
      <c r="A168" s="2" t="s">
        <v>1242</v>
      </c>
      <c r="B168" s="56" t="s">
        <v>1131</v>
      </c>
      <c r="C168" t="s">
        <v>1240</v>
      </c>
      <c r="D168" s="56" t="s">
        <v>1533</v>
      </c>
      <c r="E168" t="s">
        <v>1240</v>
      </c>
    </row>
    <row r="169" spans="1:5" ht="15">
      <c r="A169" s="2" t="s">
        <v>1242</v>
      </c>
      <c r="B169" s="56" t="s">
        <v>1130</v>
      </c>
      <c r="C169" t="s">
        <v>1240</v>
      </c>
      <c r="D169" s="56" t="s">
        <v>1531</v>
      </c>
      <c r="E169" t="s">
        <v>1240</v>
      </c>
    </row>
    <row r="170" spans="1:5" ht="15">
      <c r="A170" s="2" t="s">
        <v>1242</v>
      </c>
      <c r="B170" s="56" t="s">
        <v>1124</v>
      </c>
      <c r="C170" t="s">
        <v>1240</v>
      </c>
      <c r="D170" s="56" t="s">
        <v>1519</v>
      </c>
      <c r="E170" t="s">
        <v>1240</v>
      </c>
    </row>
    <row r="171" spans="1:5" ht="15">
      <c r="A171" s="2" t="s">
        <v>1242</v>
      </c>
      <c r="B171" s="56" t="s">
        <v>1125</v>
      </c>
      <c r="C171" t="s">
        <v>1240</v>
      </c>
      <c r="D171" s="56" t="s">
        <v>1521</v>
      </c>
      <c r="E171" t="s">
        <v>1240</v>
      </c>
    </row>
    <row r="172" spans="1:5" ht="15">
      <c r="A172" s="2" t="s">
        <v>1242</v>
      </c>
      <c r="B172" s="56" t="s">
        <v>1123</v>
      </c>
      <c r="C172" t="s">
        <v>1240</v>
      </c>
      <c r="D172" s="56" t="s">
        <v>1517</v>
      </c>
      <c r="E172" t="s">
        <v>1240</v>
      </c>
    </row>
    <row r="173" spans="1:5" ht="15">
      <c r="A173" s="2" t="s">
        <v>1241</v>
      </c>
      <c r="B173" s="21" t="s">
        <v>1132</v>
      </c>
      <c r="C173" s="21" t="s">
        <v>1240</v>
      </c>
      <c r="D173" s="56" t="s">
        <v>1601</v>
      </c>
      <c r="E173" s="56" t="s">
        <v>1602</v>
      </c>
    </row>
    <row r="174" spans="1:5" ht="15">
      <c r="A174" s="2" t="s">
        <v>1241</v>
      </c>
      <c r="B174" s="21" t="s">
        <v>1122</v>
      </c>
      <c r="C174" s="56" t="s">
        <v>1445</v>
      </c>
      <c r="D174" s="56" t="s">
        <v>1446</v>
      </c>
      <c r="E174" s="56" t="s">
        <v>1447</v>
      </c>
    </row>
    <row r="175" spans="1:5" ht="15">
      <c r="A175" s="2" t="s">
        <v>1241</v>
      </c>
      <c r="B175" s="21" t="s">
        <v>1127</v>
      </c>
      <c r="C175" s="21" t="s">
        <v>1240</v>
      </c>
      <c r="D175" s="56" t="s">
        <v>1525</v>
      </c>
      <c r="E175" s="56" t="s">
        <v>1526</v>
      </c>
    </row>
    <row r="176" spans="1:5" ht="15">
      <c r="A176" s="2" t="s">
        <v>1242</v>
      </c>
      <c r="B176" s="56" t="s">
        <v>1331</v>
      </c>
      <c r="C176" t="s">
        <v>1240</v>
      </c>
      <c r="D176" s="56" t="s">
        <v>1687</v>
      </c>
      <c r="E176" t="s">
        <v>1240</v>
      </c>
    </row>
    <row r="177" spans="1:5" ht="15">
      <c r="A177" s="2" t="s">
        <v>1241</v>
      </c>
      <c r="B177" s="21" t="s">
        <v>1203</v>
      </c>
      <c r="C177" s="21" t="s">
        <v>1240</v>
      </c>
      <c r="D177" s="56" t="s">
        <v>1509</v>
      </c>
      <c r="E177" s="56" t="s">
        <v>1510</v>
      </c>
    </row>
    <row r="178" spans="1:5" ht="15">
      <c r="A178" s="2" t="s">
        <v>1242</v>
      </c>
      <c r="B178" s="56" t="s">
        <v>1301</v>
      </c>
      <c r="C178" t="s">
        <v>1240</v>
      </c>
      <c r="D178" s="56" t="s">
        <v>1649</v>
      </c>
      <c r="E178" t="s">
        <v>1240</v>
      </c>
    </row>
    <row r="179" spans="1:5" ht="15">
      <c r="A179" s="2" t="s">
        <v>1242</v>
      </c>
      <c r="B179" s="56" t="s">
        <v>1302</v>
      </c>
      <c r="C179" t="s">
        <v>1240</v>
      </c>
      <c r="D179" s="56" t="s">
        <v>1650</v>
      </c>
      <c r="E179" t="s">
        <v>1240</v>
      </c>
    </row>
    <row r="180" spans="1:5" ht="15">
      <c r="A180" s="2" t="s">
        <v>1241</v>
      </c>
      <c r="B180" s="21" t="s">
        <v>1181</v>
      </c>
      <c r="C180" s="56" t="s">
        <v>1460</v>
      </c>
      <c r="D180" s="56" t="s">
        <v>1461</v>
      </c>
      <c r="E180" s="56" t="s">
        <v>1462</v>
      </c>
    </row>
    <row r="181" spans="1:5" ht="15">
      <c r="A181" s="2" t="s">
        <v>1241</v>
      </c>
      <c r="B181" s="21" t="s">
        <v>1184</v>
      </c>
      <c r="C181" s="56" t="s">
        <v>1469</v>
      </c>
      <c r="D181" s="56" t="s">
        <v>1470</v>
      </c>
      <c r="E181" s="56" t="s">
        <v>1471</v>
      </c>
    </row>
    <row r="182" spans="1:5" ht="15">
      <c r="A182" s="2" t="s">
        <v>1241</v>
      </c>
      <c r="B182" s="21" t="s">
        <v>1148</v>
      </c>
      <c r="C182" s="56" t="s">
        <v>1358</v>
      </c>
      <c r="D182" s="56" t="s">
        <v>1359</v>
      </c>
      <c r="E182" s="56" t="s">
        <v>1360</v>
      </c>
    </row>
    <row r="183" spans="1:5" ht="15">
      <c r="A183" s="2" t="s">
        <v>1241</v>
      </c>
      <c r="B183" s="21" t="s">
        <v>1198</v>
      </c>
      <c r="C183" s="21" t="s">
        <v>1240</v>
      </c>
      <c r="D183" s="56" t="s">
        <v>1499</v>
      </c>
      <c r="E183" s="56" t="s">
        <v>1500</v>
      </c>
    </row>
    <row r="184" spans="1:5" ht="15">
      <c r="A184" s="2" t="s">
        <v>1242</v>
      </c>
      <c r="B184" s="56" t="s">
        <v>1333</v>
      </c>
      <c r="C184" t="s">
        <v>1240</v>
      </c>
      <c r="D184" s="56" t="s">
        <v>1689</v>
      </c>
      <c r="E184" t="s">
        <v>1240</v>
      </c>
    </row>
    <row r="185" spans="1:5" ht="15">
      <c r="A185" s="2" t="s">
        <v>1242</v>
      </c>
      <c r="B185" s="56" t="s">
        <v>1324</v>
      </c>
      <c r="C185" t="s">
        <v>1240</v>
      </c>
      <c r="D185" s="56" t="s">
        <v>1677</v>
      </c>
      <c r="E185" t="s">
        <v>1240</v>
      </c>
    </row>
    <row r="186" spans="1:5" ht="15">
      <c r="A186" s="2" t="s">
        <v>1241</v>
      </c>
      <c r="B186" s="21" t="s">
        <v>1217</v>
      </c>
      <c r="C186" s="56" t="s">
        <v>1544</v>
      </c>
      <c r="D186" s="56" t="s">
        <v>1545</v>
      </c>
      <c r="E186" s="56" t="s">
        <v>1546</v>
      </c>
    </row>
    <row r="187" spans="1:5" ht="15">
      <c r="A187" s="2" t="s">
        <v>1276</v>
      </c>
      <c r="B187" s="61" t="s">
        <v>1272</v>
      </c>
      <c r="C187" t="s">
        <v>1240</v>
      </c>
      <c r="D187" s="56" t="s">
        <v>1717</v>
      </c>
      <c r="E187" t="s">
        <v>1240</v>
      </c>
    </row>
    <row r="188" spans="1:5" ht="15">
      <c r="A188" s="2" t="s">
        <v>1241</v>
      </c>
      <c r="B188" s="21" t="s">
        <v>1159</v>
      </c>
      <c r="C188" s="56" t="s">
        <v>1391</v>
      </c>
      <c r="D188" s="56" t="s">
        <v>1392</v>
      </c>
      <c r="E188" s="56" t="s">
        <v>1393</v>
      </c>
    </row>
    <row r="189" spans="1:5" ht="15">
      <c r="A189" s="2" t="s">
        <v>1241</v>
      </c>
      <c r="B189" s="21" t="s">
        <v>1208</v>
      </c>
      <c r="C189" s="21" t="s">
        <v>1240</v>
      </c>
      <c r="D189" s="56" t="s">
        <v>1521</v>
      </c>
      <c r="E189" s="56" t="s">
        <v>1522</v>
      </c>
    </row>
    <row r="190" spans="1:5" ht="15">
      <c r="A190" s="2" t="s">
        <v>1241</v>
      </c>
      <c r="B190" s="21" t="s">
        <v>1183</v>
      </c>
      <c r="C190" s="56" t="s">
        <v>1466</v>
      </c>
      <c r="D190" s="56" t="s">
        <v>1467</v>
      </c>
      <c r="E190" s="56" t="s">
        <v>1468</v>
      </c>
    </row>
    <row r="191" spans="1:5" ht="15">
      <c r="A191" s="2" t="s">
        <v>1242</v>
      </c>
      <c r="B191" s="56" t="s">
        <v>1320</v>
      </c>
      <c r="C191" t="s">
        <v>1240</v>
      </c>
      <c r="D191" s="56" t="s">
        <v>1671</v>
      </c>
      <c r="E191" t="s">
        <v>1240</v>
      </c>
    </row>
    <row r="192" spans="1:5" ht="15">
      <c r="A192" s="2" t="s">
        <v>1241</v>
      </c>
      <c r="B192" s="21" t="s">
        <v>1219</v>
      </c>
      <c r="C192" s="56" t="s">
        <v>1550</v>
      </c>
      <c r="D192" s="56" t="s">
        <v>1551</v>
      </c>
      <c r="E192" s="56" t="s">
        <v>1552</v>
      </c>
    </row>
    <row r="193" spans="1:5" ht="15">
      <c r="A193" s="2" t="s">
        <v>1242</v>
      </c>
      <c r="B193" s="56" t="s">
        <v>1321</v>
      </c>
      <c r="C193" t="s">
        <v>1240</v>
      </c>
      <c r="D193" s="56" t="s">
        <v>1672</v>
      </c>
      <c r="E193" t="s">
        <v>1240</v>
      </c>
    </row>
    <row r="194" spans="1:5" ht="15">
      <c r="A194" s="2" t="s">
        <v>1242</v>
      </c>
      <c r="B194" s="56" t="s">
        <v>1314</v>
      </c>
      <c r="C194" t="s">
        <v>1240</v>
      </c>
      <c r="D194" s="56" t="s">
        <v>1662</v>
      </c>
      <c r="E194" t="s">
        <v>1240</v>
      </c>
    </row>
    <row r="195" spans="1:5" ht="15">
      <c r="A195" s="2" t="s">
        <v>1242</v>
      </c>
      <c r="B195" s="56" t="s">
        <v>1247</v>
      </c>
      <c r="C195" t="s">
        <v>1240</v>
      </c>
      <c r="D195" s="56" t="s">
        <v>1675</v>
      </c>
      <c r="E195" t="s">
        <v>1240</v>
      </c>
    </row>
    <row r="196" spans="1:5" ht="15">
      <c r="A196" s="2" t="s">
        <v>1241</v>
      </c>
      <c r="B196" s="21" t="s">
        <v>1226</v>
      </c>
      <c r="C196" s="56" t="s">
        <v>1571</v>
      </c>
      <c r="D196" s="56" t="s">
        <v>1572</v>
      </c>
      <c r="E196" s="56" t="s">
        <v>1573</v>
      </c>
    </row>
    <row r="197" spans="1:5" ht="15">
      <c r="A197" s="2" t="s">
        <v>1241</v>
      </c>
      <c r="B197" s="21" t="s">
        <v>1201</v>
      </c>
      <c r="C197" s="21" t="s">
        <v>1240</v>
      </c>
      <c r="D197" s="56" t="s">
        <v>1505</v>
      </c>
      <c r="E197" s="56" t="s">
        <v>1506</v>
      </c>
    </row>
    <row r="198" spans="1:5" ht="15">
      <c r="A198" s="2" t="s">
        <v>1241</v>
      </c>
      <c r="B198" s="21" t="s">
        <v>1228</v>
      </c>
      <c r="C198" s="56" t="s">
        <v>1577</v>
      </c>
      <c r="D198" s="56" t="s">
        <v>1578</v>
      </c>
      <c r="E198" s="56" t="s">
        <v>1579</v>
      </c>
    </row>
    <row r="199" spans="1:5" ht="15">
      <c r="A199" s="2" t="s">
        <v>1241</v>
      </c>
      <c r="B199" s="21" t="s">
        <v>1206</v>
      </c>
      <c r="C199" s="21" t="s">
        <v>1240</v>
      </c>
      <c r="D199" s="56" t="s">
        <v>1517</v>
      </c>
      <c r="E199" s="56" t="s">
        <v>1518</v>
      </c>
    </row>
    <row r="200" spans="1:5" ht="15">
      <c r="A200" s="2" t="s">
        <v>1242</v>
      </c>
      <c r="B200" s="56" t="s">
        <v>1281</v>
      </c>
      <c r="C200" t="s">
        <v>1240</v>
      </c>
      <c r="D200" s="56" t="s">
        <v>1629</v>
      </c>
      <c r="E200" t="s">
        <v>1240</v>
      </c>
    </row>
    <row r="201" spans="1:5" ht="15">
      <c r="A201" s="2" t="s">
        <v>1242</v>
      </c>
      <c r="B201" s="56" t="s">
        <v>1287</v>
      </c>
      <c r="C201" t="s">
        <v>1240</v>
      </c>
      <c r="D201" s="56" t="s">
        <v>1635</v>
      </c>
      <c r="E201" t="s">
        <v>1240</v>
      </c>
    </row>
    <row r="202" spans="1:5" ht="15">
      <c r="A202" s="2" t="s">
        <v>1276</v>
      </c>
      <c r="B202" s="61" t="s">
        <v>1264</v>
      </c>
      <c r="C202" t="s">
        <v>1240</v>
      </c>
      <c r="D202" s="56" t="s">
        <v>1709</v>
      </c>
      <c r="E202" t="s">
        <v>1240</v>
      </c>
    </row>
    <row r="203" spans="1:5" ht="15">
      <c r="A203" s="2" t="s">
        <v>1242</v>
      </c>
      <c r="B203" s="56" t="s">
        <v>1308</v>
      </c>
      <c r="C203" t="s">
        <v>1240</v>
      </c>
      <c r="D203" s="56" t="s">
        <v>1656</v>
      </c>
      <c r="E203" t="s">
        <v>1240</v>
      </c>
    </row>
    <row r="204" spans="1:5" ht="15">
      <c r="A204" s="2" t="s">
        <v>1276</v>
      </c>
      <c r="B204" s="61" t="s">
        <v>1267</v>
      </c>
      <c r="C204" t="s">
        <v>1240</v>
      </c>
      <c r="D204" s="56" t="s">
        <v>1712</v>
      </c>
      <c r="E204" t="s">
        <v>1240</v>
      </c>
    </row>
    <row r="205" spans="1:5" ht="15">
      <c r="A205" s="2" t="s">
        <v>1276</v>
      </c>
      <c r="B205" s="61" t="s">
        <v>1265</v>
      </c>
      <c r="C205" t="s">
        <v>1240</v>
      </c>
      <c r="D205" s="56" t="s">
        <v>1710</v>
      </c>
      <c r="E205" t="s">
        <v>1240</v>
      </c>
    </row>
    <row r="206" spans="1:5" ht="15">
      <c r="A206" s="2" t="s">
        <v>1276</v>
      </c>
      <c r="B206" s="61" t="s">
        <v>1263</v>
      </c>
      <c r="C206" t="s">
        <v>1240</v>
      </c>
      <c r="D206" s="56" t="s">
        <v>1708</v>
      </c>
      <c r="E206" t="s">
        <v>1240</v>
      </c>
    </row>
    <row r="207" spans="1:5" ht="15">
      <c r="A207" s="2" t="s">
        <v>1241</v>
      </c>
      <c r="B207" s="21" t="s">
        <v>1180</v>
      </c>
      <c r="C207" s="56" t="s">
        <v>1457</v>
      </c>
      <c r="D207" s="56" t="s">
        <v>1458</v>
      </c>
      <c r="E207" s="56" t="s">
        <v>1459</v>
      </c>
    </row>
    <row r="208" spans="1:5" ht="15">
      <c r="A208" s="2" t="s">
        <v>1242</v>
      </c>
      <c r="B208" s="56" t="s">
        <v>1303</v>
      </c>
      <c r="C208" t="s">
        <v>1240</v>
      </c>
      <c r="D208" s="56" t="s">
        <v>1651</v>
      </c>
      <c r="E208" t="s">
        <v>1240</v>
      </c>
    </row>
    <row r="209" spans="1:5" ht="15">
      <c r="A209" s="2" t="s">
        <v>1241</v>
      </c>
      <c r="B209" s="21" t="s">
        <v>1231</v>
      </c>
      <c r="C209" s="56" t="s">
        <v>1586</v>
      </c>
      <c r="D209" s="56" t="s">
        <v>1587</v>
      </c>
      <c r="E209" s="56" t="s">
        <v>1588</v>
      </c>
    </row>
    <row r="210" spans="1:5" ht="15">
      <c r="A210" s="2" t="s">
        <v>1242</v>
      </c>
      <c r="B210" s="56" t="s">
        <v>1299</v>
      </c>
      <c r="C210" t="s">
        <v>1240</v>
      </c>
      <c r="D210" s="56" t="s">
        <v>1647</v>
      </c>
      <c r="E210" t="s">
        <v>1240</v>
      </c>
    </row>
    <row r="211" spans="1:5" ht="15">
      <c r="A211" s="2" t="s">
        <v>1241</v>
      </c>
      <c r="B211" s="21" t="s">
        <v>1204</v>
      </c>
      <c r="C211" s="21" t="s">
        <v>1240</v>
      </c>
      <c r="D211" s="56" t="s">
        <v>1511</v>
      </c>
      <c r="E211" s="56" t="s">
        <v>1512</v>
      </c>
    </row>
    <row r="212" spans="1:5" ht="15">
      <c r="A212" s="2" t="s">
        <v>1242</v>
      </c>
      <c r="B212" s="56" t="s">
        <v>1334</v>
      </c>
      <c r="C212" t="s">
        <v>1240</v>
      </c>
      <c r="D212" s="56" t="s">
        <v>1690</v>
      </c>
      <c r="E212" t="s">
        <v>1240</v>
      </c>
    </row>
    <row r="213" spans="1:5" ht="15">
      <c r="A213" s="2" t="s">
        <v>1242</v>
      </c>
      <c r="B213" s="56" t="s">
        <v>1310</v>
      </c>
      <c r="C213" t="s">
        <v>1240</v>
      </c>
      <c r="D213" s="56" t="s">
        <v>1658</v>
      </c>
      <c r="E213" t="s">
        <v>1240</v>
      </c>
    </row>
    <row r="214" spans="1:5" ht="15">
      <c r="A214" s="2" t="s">
        <v>1241</v>
      </c>
      <c r="B214" s="21" t="s">
        <v>1182</v>
      </c>
      <c r="C214" s="56" t="s">
        <v>1463</v>
      </c>
      <c r="D214" s="56" t="s">
        <v>1464</v>
      </c>
      <c r="E214" s="56" t="s">
        <v>1465</v>
      </c>
    </row>
    <row r="215" spans="1:5" ht="15">
      <c r="A215" s="2" t="s">
        <v>1241</v>
      </c>
      <c r="B215" s="21" t="s">
        <v>1161</v>
      </c>
      <c r="C215" s="56" t="s">
        <v>1397</v>
      </c>
      <c r="D215" s="56" t="s">
        <v>1398</v>
      </c>
      <c r="E215" s="56" t="s">
        <v>1399</v>
      </c>
    </row>
    <row r="216" spans="1:5" ht="15">
      <c r="A216" s="2" t="s">
        <v>1241</v>
      </c>
      <c r="B216" s="21" t="s">
        <v>1190</v>
      </c>
      <c r="C216" s="21" t="s">
        <v>1240</v>
      </c>
      <c r="D216" s="56" t="s">
        <v>1483</v>
      </c>
      <c r="E216" s="56" t="s">
        <v>1484</v>
      </c>
    </row>
    <row r="217" spans="1:5">
      <c r="A217" s="2"/>
    </row>
  </sheetData>
  <sortState xmlns:xlrd2="http://schemas.microsoft.com/office/spreadsheetml/2017/richdata2" ref="A2:E217">
    <sortCondition ref="B2:B21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4045-9781-DA4F-891C-043586E462A4}">
  <sheetPr>
    <tabColor theme="7"/>
  </sheetPr>
  <dimension ref="A1:E310"/>
  <sheetViews>
    <sheetView topLeftCell="A14" workbookViewId="0">
      <selection activeCell="A313" sqref="A313"/>
    </sheetView>
  </sheetViews>
  <sheetFormatPr baseColWidth="10" defaultRowHeight="13"/>
  <cols>
    <col min="1" max="1" width="47" style="120" customWidth="1"/>
    <col min="2" max="2" width="45.6640625" style="120" customWidth="1"/>
    <col min="3" max="3" width="57.6640625" style="120" customWidth="1"/>
    <col min="4" max="4" width="42.33203125" style="120" customWidth="1"/>
    <col min="5" max="16384" width="10.83203125" style="120"/>
  </cols>
  <sheetData>
    <row r="1" spans="1:5" s="118" customFormat="1">
      <c r="A1" s="117" t="s">
        <v>3613</v>
      </c>
      <c r="B1" s="117" t="s">
        <v>3614</v>
      </c>
      <c r="C1" s="117" t="s">
        <v>2295</v>
      </c>
      <c r="D1" s="117" t="s">
        <v>57</v>
      </c>
      <c r="E1" s="117"/>
    </row>
    <row r="2" spans="1:5" ht="14">
      <c r="A2" s="196" t="s">
        <v>1841</v>
      </c>
      <c r="B2" s="196" t="s">
        <v>1840</v>
      </c>
      <c r="C2" s="135" t="str">
        <f t="shared" ref="C2:C65" si="0">"acfr:"&amp;A2</f>
        <v>acfr:Charges to Other Funds</v>
      </c>
      <c r="D2" s="120" t="str">
        <f t="shared" ref="D2:D33" si="1">IF(RIGHT(B2, 8)="Abstract", "Abstract", "Operating Revenues")</f>
        <v>Operating Revenues</v>
      </c>
      <c r="E2" s="119"/>
    </row>
    <row r="3" spans="1:5" ht="14">
      <c r="A3" s="196" t="s">
        <v>1843</v>
      </c>
      <c r="B3" s="196" t="s">
        <v>1842</v>
      </c>
      <c r="C3" s="135" t="str">
        <f t="shared" si="0"/>
        <v>acfr:Fare Revenue</v>
      </c>
      <c r="D3" s="120" t="str">
        <f t="shared" si="1"/>
        <v>Operating Revenues</v>
      </c>
      <c r="E3" s="119"/>
    </row>
    <row r="4" spans="1:5" ht="14">
      <c r="A4" s="196" t="s">
        <v>1833</v>
      </c>
      <c r="B4" s="196" t="s">
        <v>1832</v>
      </c>
      <c r="C4" s="135" t="str">
        <f t="shared" si="0"/>
        <v>acfr:Interest and Penalties for Tax Fund</v>
      </c>
      <c r="D4" s="120" t="str">
        <f t="shared" si="1"/>
        <v>Operating Revenues</v>
      </c>
      <c r="E4" s="119"/>
    </row>
    <row r="5" spans="1:5" ht="14">
      <c r="A5" s="196" t="s">
        <v>1874</v>
      </c>
      <c r="B5" s="196" t="s">
        <v>1873</v>
      </c>
      <c r="C5" s="135" t="str">
        <f t="shared" si="0"/>
        <v>acfr:Operating Contributions and Premiums</v>
      </c>
      <c r="D5" s="120" t="str">
        <f t="shared" si="1"/>
        <v>Operating Revenues</v>
      </c>
      <c r="E5" s="119"/>
    </row>
    <row r="6" spans="1:5" ht="14">
      <c r="A6" s="196" t="s">
        <v>1876</v>
      </c>
      <c r="B6" s="196" t="s">
        <v>1875</v>
      </c>
      <c r="C6" s="135" t="str">
        <f t="shared" si="0"/>
        <v>acfr:Operating Grants</v>
      </c>
      <c r="D6" s="120" t="str">
        <f t="shared" si="1"/>
        <v>Operating Revenues</v>
      </c>
      <c r="E6" s="119"/>
    </row>
    <row r="7" spans="1:5" ht="14">
      <c r="A7" s="196" t="s">
        <v>1880</v>
      </c>
      <c r="B7" s="196" t="s">
        <v>1879</v>
      </c>
      <c r="C7" s="135" t="str">
        <f t="shared" si="0"/>
        <v>acfr:Operating Revenue</v>
      </c>
      <c r="D7" s="120" t="str">
        <f t="shared" si="1"/>
        <v>Operating Revenues</v>
      </c>
      <c r="E7" s="119"/>
    </row>
    <row r="8" spans="1:5" ht="14">
      <c r="A8" s="196" t="s">
        <v>1878</v>
      </c>
      <c r="B8" s="196" t="s">
        <v>1877</v>
      </c>
      <c r="C8" s="135" t="str">
        <f t="shared" si="0"/>
        <v>acfr:Other Operating Revenue</v>
      </c>
      <c r="D8" s="120" t="str">
        <f t="shared" si="1"/>
        <v>Operating Revenues</v>
      </c>
      <c r="E8" s="119"/>
    </row>
    <row r="9" spans="1:5" ht="14">
      <c r="A9" s="196" t="s">
        <v>1845</v>
      </c>
      <c r="B9" s="196" t="s">
        <v>1844</v>
      </c>
      <c r="C9" s="135" t="str">
        <f t="shared" si="0"/>
        <v>acfr:Regulated Operating Revenue, Waste Water</v>
      </c>
      <c r="D9" s="120" t="str">
        <f t="shared" si="1"/>
        <v>Operating Revenues</v>
      </c>
      <c r="E9" s="119"/>
    </row>
    <row r="10" spans="1:5" ht="14">
      <c r="A10" s="196" t="s">
        <v>1847</v>
      </c>
      <c r="B10" s="196" t="s">
        <v>1846</v>
      </c>
      <c r="C10" s="135" t="str">
        <f t="shared" si="0"/>
        <v>acfr:Regulated Operating Revenue, Water</v>
      </c>
      <c r="D10" s="120" t="str">
        <f t="shared" si="1"/>
        <v>Operating Revenues</v>
      </c>
      <c r="E10" s="119"/>
    </row>
    <row r="11" spans="1:5" ht="14">
      <c r="A11" s="196" t="s">
        <v>1804</v>
      </c>
      <c r="B11" s="196" t="s">
        <v>1803</v>
      </c>
      <c r="C11" s="135" t="str">
        <f t="shared" si="0"/>
        <v>acfr:Revenue for Ambulance Transport Fees</v>
      </c>
      <c r="D11" s="120" t="str">
        <f t="shared" si="1"/>
        <v>Operating Revenues</v>
      </c>
      <c r="E11" s="119"/>
    </row>
    <row r="12" spans="1:5" ht="14">
      <c r="A12" s="196" t="s">
        <v>1786</v>
      </c>
      <c r="B12" s="196" t="s">
        <v>1785</v>
      </c>
      <c r="C12" s="135" t="str">
        <f t="shared" si="0"/>
        <v>acfr:Revenue for Attorney Fee Reimbursement</v>
      </c>
      <c r="D12" s="120" t="str">
        <f t="shared" si="1"/>
        <v>Operating Revenues</v>
      </c>
      <c r="E12" s="119"/>
    </row>
    <row r="13" spans="1:5" ht="14">
      <c r="A13" s="196" t="s">
        <v>1126</v>
      </c>
      <c r="B13" s="196" t="s">
        <v>1820</v>
      </c>
      <c r="C13" s="135" t="str">
        <f t="shared" si="0"/>
        <v>acfr:Revenue for Bond Forfeitures and Bond Costs</v>
      </c>
      <c r="D13" s="120" t="str">
        <f t="shared" si="1"/>
        <v>Operating Revenues</v>
      </c>
      <c r="E13" s="119"/>
    </row>
    <row r="14" spans="1:5" ht="14">
      <c r="A14" s="196" t="s">
        <v>1802</v>
      </c>
      <c r="B14" s="196" t="s">
        <v>1801</v>
      </c>
      <c r="C14" s="135" t="str">
        <f t="shared" si="0"/>
        <v>acfr:Revenue for Building Inspection Fees</v>
      </c>
      <c r="D14" s="120" t="str">
        <f t="shared" si="1"/>
        <v>Operating Revenues</v>
      </c>
      <c r="E14" s="119"/>
    </row>
    <row r="15" spans="1:5" ht="14">
      <c r="A15" s="196" t="s">
        <v>1128</v>
      </c>
      <c r="B15" s="196" t="s">
        <v>1824</v>
      </c>
      <c r="C15" s="135" t="str">
        <f t="shared" si="0"/>
        <v>acfr:Revenue for Business Licenses and Permits</v>
      </c>
      <c r="D15" s="120" t="str">
        <f t="shared" si="1"/>
        <v>Operating Revenues</v>
      </c>
      <c r="E15" s="119"/>
    </row>
    <row r="16" spans="1:5" ht="14">
      <c r="A16" s="196" t="s">
        <v>1129</v>
      </c>
      <c r="B16" s="196" t="s">
        <v>1825</v>
      </c>
      <c r="C16" s="135" t="str">
        <f t="shared" si="0"/>
        <v>acfr:Revenue for Cable TV Franchise Fees</v>
      </c>
      <c r="D16" s="120" t="str">
        <f t="shared" si="1"/>
        <v>Operating Revenues</v>
      </c>
      <c r="E16" s="119"/>
    </row>
    <row r="17" spans="1:5" ht="14">
      <c r="A17" s="196" t="s">
        <v>1816</v>
      </c>
      <c r="B17" s="196" t="s">
        <v>1815</v>
      </c>
      <c r="C17" s="135" t="str">
        <f t="shared" si="0"/>
        <v>acfr:Revenue for Charges for Services</v>
      </c>
      <c r="D17" s="120" t="str">
        <f t="shared" si="1"/>
        <v>Operating Revenues</v>
      </c>
      <c r="E17" s="119"/>
    </row>
    <row r="18" spans="1:5" ht="14">
      <c r="A18" s="196" t="s">
        <v>1780</v>
      </c>
      <c r="B18" s="196" t="s">
        <v>1779</v>
      </c>
      <c r="C18" s="135" t="str">
        <f t="shared" si="0"/>
        <v>acfr:Revenue for Court Filing Fees</v>
      </c>
      <c r="D18" s="120" t="str">
        <f t="shared" si="1"/>
        <v>Operating Revenues</v>
      </c>
      <c r="E18" s="119"/>
    </row>
    <row r="19" spans="1:5" ht="14">
      <c r="A19" s="196" t="s">
        <v>1776</v>
      </c>
      <c r="B19" s="196" t="s">
        <v>1775</v>
      </c>
      <c r="C19" s="135" t="str">
        <f t="shared" si="0"/>
        <v>acfr:Revenue for Court Related Charges</v>
      </c>
      <c r="D19" s="120" t="str">
        <f t="shared" si="1"/>
        <v>Operating Revenues</v>
      </c>
      <c r="E19" s="119"/>
    </row>
    <row r="20" spans="1:5" ht="14">
      <c r="A20" s="196" t="s">
        <v>1792</v>
      </c>
      <c r="B20" s="196" t="s">
        <v>1791</v>
      </c>
      <c r="C20" s="135" t="str">
        <f t="shared" si="0"/>
        <v>acfr:Revenue for Estate Inventory Fee</v>
      </c>
      <c r="D20" s="120" t="str">
        <f t="shared" si="1"/>
        <v>Operating Revenues</v>
      </c>
      <c r="E20" s="119"/>
    </row>
    <row r="21" spans="1:5" ht="14">
      <c r="A21" s="196" t="s">
        <v>1778</v>
      </c>
      <c r="B21" s="196" t="s">
        <v>1777</v>
      </c>
      <c r="C21" s="135" t="str">
        <f t="shared" si="0"/>
        <v>acfr:Revenue for Fees</v>
      </c>
      <c r="D21" s="120" t="str">
        <f t="shared" si="1"/>
        <v>Operating Revenues</v>
      </c>
      <c r="E21" s="119"/>
    </row>
    <row r="22" spans="1:5" ht="14">
      <c r="A22" s="196" t="s">
        <v>1796</v>
      </c>
      <c r="B22" s="196" t="s">
        <v>1795</v>
      </c>
      <c r="C22" s="135" t="str">
        <f t="shared" si="0"/>
        <v>acfr:Revenue for Friend of the Court Service Fee</v>
      </c>
      <c r="D22" s="120" t="str">
        <f t="shared" si="1"/>
        <v>Operating Revenues</v>
      </c>
      <c r="E22" s="119"/>
    </row>
    <row r="23" spans="1:5" ht="14">
      <c r="A23" s="196" t="s">
        <v>1794</v>
      </c>
      <c r="B23" s="196" t="s">
        <v>1793</v>
      </c>
      <c r="C23" s="135" t="str">
        <f t="shared" si="0"/>
        <v>acfr:Revenue for Friend of the Court Statutory Handling Fee</v>
      </c>
      <c r="D23" s="120" t="str">
        <f t="shared" si="1"/>
        <v>Operating Revenues</v>
      </c>
      <c r="E23" s="119"/>
    </row>
    <row r="24" spans="1:5" ht="14">
      <c r="A24" s="196" t="s">
        <v>1788</v>
      </c>
      <c r="B24" s="196" t="s">
        <v>1787</v>
      </c>
      <c r="C24" s="135" t="str">
        <f t="shared" si="0"/>
        <v>acfr:Revenue for Guardian Ad Litem Reimbursement</v>
      </c>
      <c r="D24" s="120" t="str">
        <f t="shared" si="1"/>
        <v>Operating Revenues</v>
      </c>
      <c r="E24" s="119"/>
    </row>
    <row r="25" spans="1:5" ht="14">
      <c r="A25" s="196" t="s">
        <v>1782</v>
      </c>
      <c r="B25" s="196" t="s">
        <v>1781</v>
      </c>
      <c r="C25" s="135" t="str">
        <f t="shared" si="0"/>
        <v>acfr:Revenue for Jury Demand Fees</v>
      </c>
      <c r="D25" s="120" t="str">
        <f t="shared" si="1"/>
        <v>Operating Revenues</v>
      </c>
      <c r="E25" s="119"/>
    </row>
    <row r="26" spans="1:5" ht="14">
      <c r="A26" s="196" t="s">
        <v>1131</v>
      </c>
      <c r="B26" s="196" t="s">
        <v>1827</v>
      </c>
      <c r="C26" s="135" t="str">
        <f t="shared" si="0"/>
        <v>acfr:Revenue for Licenses and Permits and Franchise Fees</v>
      </c>
      <c r="D26" s="120" t="str">
        <f t="shared" si="1"/>
        <v>Operating Revenues</v>
      </c>
      <c r="E26" s="119"/>
    </row>
    <row r="27" spans="1:5" ht="14">
      <c r="A27" s="196" t="s">
        <v>1798</v>
      </c>
      <c r="B27" s="196" t="s">
        <v>1797</v>
      </c>
      <c r="C27" s="135" t="str">
        <f t="shared" si="0"/>
        <v>acfr:Revenue for Miscellaneous Court Costs and Fees</v>
      </c>
      <c r="D27" s="120" t="str">
        <f t="shared" si="1"/>
        <v>Operating Revenues</v>
      </c>
      <c r="E27" s="119"/>
    </row>
    <row r="28" spans="1:5" ht="14">
      <c r="A28" s="196" t="s">
        <v>1130</v>
      </c>
      <c r="B28" s="196" t="s">
        <v>1826</v>
      </c>
      <c r="C28" s="135" t="str">
        <f t="shared" si="0"/>
        <v>acfr:Revenue for Non Business Licenses and Permits</v>
      </c>
      <c r="D28" s="120" t="str">
        <f t="shared" si="1"/>
        <v>Operating Revenues</v>
      </c>
      <c r="E28" s="119"/>
    </row>
    <row r="29" spans="1:5" ht="14">
      <c r="A29" s="196" t="s">
        <v>1124</v>
      </c>
      <c r="B29" s="196" t="s">
        <v>1818</v>
      </c>
      <c r="C29" s="135" t="str">
        <f t="shared" si="0"/>
        <v>acfr:Revenue for Ordinance Fines and Costs</v>
      </c>
      <c r="D29" s="120" t="str">
        <f t="shared" si="1"/>
        <v>Operating Revenues</v>
      </c>
      <c r="E29" s="119"/>
    </row>
    <row r="30" spans="1:5" ht="14">
      <c r="A30" s="196" t="s">
        <v>1814</v>
      </c>
      <c r="B30" s="196" t="s">
        <v>1813</v>
      </c>
      <c r="C30" s="135" t="str">
        <f t="shared" si="0"/>
        <v>acfr:Revenue for Parking Fees</v>
      </c>
      <c r="D30" s="120" t="str">
        <f t="shared" si="1"/>
        <v>Operating Revenues</v>
      </c>
      <c r="E30" s="119"/>
    </row>
    <row r="31" spans="1:5" ht="14">
      <c r="A31" s="196" t="s">
        <v>1808</v>
      </c>
      <c r="B31" s="196" t="s">
        <v>1807</v>
      </c>
      <c r="C31" s="135" t="str">
        <f t="shared" si="0"/>
        <v>acfr:Revenue for Pre Forfeiture Mailing Notice Cost</v>
      </c>
      <c r="D31" s="120" t="str">
        <f t="shared" si="1"/>
        <v>Operating Revenues</v>
      </c>
      <c r="E31" s="119"/>
    </row>
    <row r="32" spans="1:5" ht="14">
      <c r="A32" s="196" t="s">
        <v>1790</v>
      </c>
      <c r="B32" s="196" t="s">
        <v>1789</v>
      </c>
      <c r="C32" s="135" t="str">
        <f t="shared" si="0"/>
        <v>acfr:Revenue for Probation Oversight Fee</v>
      </c>
      <c r="D32" s="120" t="str">
        <f t="shared" si="1"/>
        <v>Operating Revenues</v>
      </c>
      <c r="E32" s="119"/>
    </row>
    <row r="33" spans="1:5" ht="14">
      <c r="A33" s="196" t="s">
        <v>1810</v>
      </c>
      <c r="B33" s="196" t="s">
        <v>1809</v>
      </c>
      <c r="C33" s="135" t="str">
        <f t="shared" si="0"/>
        <v>acfr:Revenue for Sales</v>
      </c>
      <c r="D33" s="120" t="str">
        <f t="shared" si="1"/>
        <v>Operating Revenues</v>
      </c>
      <c r="E33" s="119"/>
    </row>
    <row r="34" spans="1:5" ht="14">
      <c r="A34" s="196" t="s">
        <v>1800</v>
      </c>
      <c r="B34" s="196" t="s">
        <v>1799</v>
      </c>
      <c r="C34" s="135" t="str">
        <f t="shared" si="0"/>
        <v>acfr:Revenue for Services Rendered</v>
      </c>
      <c r="D34" s="120" t="str">
        <f t="shared" ref="D34:D58" si="2">IF(RIGHT(B34, 8)="Abstract", "Abstract", "Operating Revenues")</f>
        <v>Operating Revenues</v>
      </c>
      <c r="E34" s="119"/>
    </row>
    <row r="35" spans="1:5" ht="14">
      <c r="A35" s="196" t="s">
        <v>1125</v>
      </c>
      <c r="B35" s="196" t="s">
        <v>1819</v>
      </c>
      <c r="C35" s="135" t="str">
        <f t="shared" si="0"/>
        <v>acfr:Revenue for Statute Costs</v>
      </c>
      <c r="D35" s="120" t="str">
        <f t="shared" si="2"/>
        <v>Operating Revenues</v>
      </c>
      <c r="E35" s="119"/>
    </row>
    <row r="36" spans="1:5" ht="14">
      <c r="A36" s="196" t="s">
        <v>1806</v>
      </c>
      <c r="B36" s="196" t="s">
        <v>1805</v>
      </c>
      <c r="C36" s="135" t="str">
        <f t="shared" si="0"/>
        <v>acfr:Revenue for Title Search Fee</v>
      </c>
      <c r="D36" s="120" t="str">
        <f t="shared" si="2"/>
        <v>Operating Revenues</v>
      </c>
      <c r="E36" s="119"/>
    </row>
    <row r="37" spans="1:5" ht="14">
      <c r="A37" s="196" t="s">
        <v>1123</v>
      </c>
      <c r="B37" s="196" t="s">
        <v>1817</v>
      </c>
      <c r="C37" s="135" t="str">
        <f t="shared" si="0"/>
        <v>acfr:Revenue for Traffic Violations</v>
      </c>
      <c r="D37" s="120" t="str">
        <f t="shared" si="2"/>
        <v>Operating Revenues</v>
      </c>
      <c r="E37" s="119"/>
    </row>
    <row r="38" spans="1:5" ht="14">
      <c r="A38" s="196" t="s">
        <v>1812</v>
      </c>
      <c r="B38" s="196" t="s">
        <v>1811</v>
      </c>
      <c r="C38" s="135" t="str">
        <f t="shared" si="0"/>
        <v>acfr:Revenue for Use and Admission Fees</v>
      </c>
      <c r="D38" s="120" t="str">
        <f t="shared" si="2"/>
        <v>Operating Revenues</v>
      </c>
      <c r="E38" s="119"/>
    </row>
    <row r="39" spans="1:5" ht="14">
      <c r="A39" s="196" t="s">
        <v>1784</v>
      </c>
      <c r="B39" s="196" t="s">
        <v>1783</v>
      </c>
      <c r="C39" s="135" t="str">
        <f t="shared" si="0"/>
        <v>acfr:Revenue for Writ of Garnishment, Restitution, Attachment or Execution</v>
      </c>
      <c r="D39" s="120" t="str">
        <f t="shared" si="2"/>
        <v>Operating Revenues</v>
      </c>
      <c r="E39" s="119"/>
    </row>
    <row r="40" spans="1:5" ht="14">
      <c r="A40" s="196" t="s">
        <v>1849</v>
      </c>
      <c r="B40" s="196" t="s">
        <v>1848</v>
      </c>
      <c r="C40" s="135" t="str">
        <f t="shared" si="0"/>
        <v>acfr:Revenues from Auxiliary Enterprises</v>
      </c>
      <c r="D40" s="120" t="str">
        <f t="shared" si="2"/>
        <v>Operating Revenues</v>
      </c>
      <c r="E40" s="119"/>
    </row>
    <row r="41" spans="1:5" ht="14">
      <c r="A41" s="196" t="s">
        <v>1857</v>
      </c>
      <c r="B41" s="196" t="s">
        <v>1856</v>
      </c>
      <c r="C41" s="135" t="str">
        <f t="shared" si="0"/>
        <v>acfr:Revenues from Charges for Utilities</v>
      </c>
      <c r="D41" s="120" t="str">
        <f t="shared" si="2"/>
        <v>Operating Revenues</v>
      </c>
      <c r="E41" s="119"/>
    </row>
    <row r="42" spans="1:5" ht="14">
      <c r="A42" s="196" t="s">
        <v>1851</v>
      </c>
      <c r="B42" s="196" t="s">
        <v>1850</v>
      </c>
      <c r="C42" s="135" t="str">
        <f t="shared" si="0"/>
        <v>acfr:Revenues from Connection Fees</v>
      </c>
      <c r="D42" s="120" t="str">
        <f t="shared" si="2"/>
        <v>Operating Revenues</v>
      </c>
      <c r="E42" s="119"/>
    </row>
    <row r="43" spans="1:5" ht="14">
      <c r="A43" s="196" t="s">
        <v>1127</v>
      </c>
      <c r="B43" s="196" t="s">
        <v>1821</v>
      </c>
      <c r="C43" s="135" t="str">
        <f t="shared" si="0"/>
        <v>acfr:Revenues from Fines and Forfeitures and Penalties</v>
      </c>
      <c r="D43" s="120" t="str">
        <f t="shared" si="2"/>
        <v>Operating Revenues</v>
      </c>
      <c r="E43" s="119"/>
    </row>
    <row r="44" spans="1:5" ht="14">
      <c r="A44" s="196" t="s">
        <v>1855</v>
      </c>
      <c r="B44" s="196" t="s">
        <v>1854</v>
      </c>
      <c r="C44" s="135" t="str">
        <f t="shared" si="0"/>
        <v>acfr:Revenues from Installation Fees</v>
      </c>
      <c r="D44" s="120" t="str">
        <f t="shared" si="2"/>
        <v>Operating Revenues</v>
      </c>
      <c r="E44" s="119"/>
    </row>
    <row r="45" spans="1:5" ht="14">
      <c r="A45" s="196" t="s">
        <v>1869</v>
      </c>
      <c r="B45" s="196" t="s">
        <v>1868</v>
      </c>
      <c r="C45" s="135" t="str">
        <f t="shared" si="0"/>
        <v>acfr:Revenues from Lottery License Application Fees</v>
      </c>
      <c r="D45" s="120" t="str">
        <f t="shared" si="2"/>
        <v>Operating Revenues</v>
      </c>
      <c r="E45" s="119"/>
    </row>
    <row r="46" spans="1:5" ht="14">
      <c r="A46" s="196" t="s">
        <v>1869</v>
      </c>
      <c r="B46" s="196" t="s">
        <v>1872</v>
      </c>
      <c r="C46" s="135" t="str">
        <f t="shared" si="0"/>
        <v>acfr:Revenues from Lottery License Application Fees</v>
      </c>
      <c r="D46" s="120" t="str">
        <f t="shared" si="2"/>
        <v>Operating Revenues</v>
      </c>
      <c r="E46" s="119"/>
    </row>
    <row r="47" spans="1:5" ht="14">
      <c r="A47" s="196" t="s">
        <v>1871</v>
      </c>
      <c r="B47" s="196" t="s">
        <v>1870</v>
      </c>
      <c r="C47" s="135" t="str">
        <f t="shared" si="0"/>
        <v>acfr:Revenues from Lottery Security Proceeds</v>
      </c>
      <c r="D47" s="120" t="str">
        <f t="shared" si="2"/>
        <v>Operating Revenues</v>
      </c>
      <c r="E47" s="119"/>
    </row>
    <row r="48" spans="1:5" ht="14">
      <c r="A48" s="196" t="s">
        <v>1867</v>
      </c>
      <c r="B48" s="196" t="s">
        <v>1866</v>
      </c>
      <c r="C48" s="135" t="str">
        <f t="shared" si="0"/>
        <v>acfr:Revenues from Lottery Ticket Sales</v>
      </c>
      <c r="D48" s="120" t="str">
        <f t="shared" si="2"/>
        <v>Operating Revenues</v>
      </c>
      <c r="E48" s="119"/>
    </row>
    <row r="49" spans="1:5" ht="14">
      <c r="A49" s="196" t="s">
        <v>1861</v>
      </c>
      <c r="B49" s="196" t="s">
        <v>1860</v>
      </c>
      <c r="C49" s="135" t="str">
        <f t="shared" si="0"/>
        <v>acfr:Revenues from Refunds and Rebates</v>
      </c>
      <c r="D49" s="120" t="str">
        <f t="shared" si="2"/>
        <v>Operating Revenues</v>
      </c>
      <c r="E49" s="119"/>
    </row>
    <row r="50" spans="1:5" ht="14">
      <c r="A50" s="196" t="s">
        <v>1863</v>
      </c>
      <c r="B50" s="196" t="s">
        <v>1862</v>
      </c>
      <c r="C50" s="135" t="str">
        <f t="shared" si="0"/>
        <v>acfr:Revenues from Reimbursements</v>
      </c>
      <c r="D50" s="120" t="str">
        <f t="shared" si="2"/>
        <v>Operating Revenues</v>
      </c>
      <c r="E50" s="119"/>
    </row>
    <row r="51" spans="1:5" ht="14">
      <c r="A51" s="196" t="s">
        <v>1853</v>
      </c>
      <c r="B51" s="196" t="s">
        <v>1852</v>
      </c>
      <c r="C51" s="135" t="str">
        <f t="shared" si="0"/>
        <v>acfr:Revenues from Rents</v>
      </c>
      <c r="D51" s="120" t="str">
        <f t="shared" si="2"/>
        <v>Operating Revenues</v>
      </c>
      <c r="E51" s="119"/>
    </row>
    <row r="52" spans="1:5" ht="14">
      <c r="A52" s="196" t="s">
        <v>1859</v>
      </c>
      <c r="B52" s="196" t="s">
        <v>1858</v>
      </c>
      <c r="C52" s="135" t="str">
        <f t="shared" si="0"/>
        <v>acfr:Revenues from Sale of Fuel</v>
      </c>
      <c r="D52" s="120" t="str">
        <f t="shared" si="2"/>
        <v>Operating Revenues</v>
      </c>
      <c r="E52" s="119"/>
    </row>
    <row r="53" spans="1:5" ht="14">
      <c r="A53" s="196" t="s">
        <v>1829</v>
      </c>
      <c r="B53" s="196" t="s">
        <v>1828</v>
      </c>
      <c r="C53" s="135" t="str">
        <f t="shared" si="0"/>
        <v>acfr:Revenues from Tuition and Fees</v>
      </c>
      <c r="D53" s="120" t="str">
        <f t="shared" si="2"/>
        <v>Operating Revenues</v>
      </c>
      <c r="E53" s="119"/>
    </row>
    <row r="54" spans="1:5" ht="14">
      <c r="A54" s="196" t="s">
        <v>1835</v>
      </c>
      <c r="B54" s="196" t="s">
        <v>1834</v>
      </c>
      <c r="C54" s="135" t="str">
        <f t="shared" si="0"/>
        <v>acfr:Revenues from Tuition and Fees (Net of Allowances)</v>
      </c>
      <c r="D54" s="120" t="str">
        <f t="shared" si="2"/>
        <v>Operating Revenues</v>
      </c>
      <c r="E54" s="119"/>
    </row>
    <row r="55" spans="1:5" ht="14">
      <c r="A55" s="196" t="s">
        <v>1837</v>
      </c>
      <c r="B55" s="196" t="s">
        <v>1836</v>
      </c>
      <c r="C55" s="135" t="str">
        <f t="shared" si="0"/>
        <v>acfr:Scholarship Allowances</v>
      </c>
      <c r="D55" s="120" t="str">
        <f t="shared" si="2"/>
        <v>Operating Revenues</v>
      </c>
      <c r="E55" s="119"/>
    </row>
    <row r="56" spans="1:5" ht="14">
      <c r="A56" s="196" t="s">
        <v>1831</v>
      </c>
      <c r="B56" s="196" t="s">
        <v>1830</v>
      </c>
      <c r="C56" s="135" t="str">
        <f t="shared" si="0"/>
        <v>acfr:Tax Collection Fees for Tax Fund</v>
      </c>
      <c r="D56" s="120" t="str">
        <f t="shared" si="2"/>
        <v>Operating Revenues</v>
      </c>
      <c r="E56" s="119"/>
    </row>
    <row r="57" spans="1:5" ht="14">
      <c r="A57" s="196" t="s">
        <v>1839</v>
      </c>
      <c r="B57" s="196" t="s">
        <v>1838</v>
      </c>
      <c r="C57" s="135" t="str">
        <f t="shared" si="0"/>
        <v>acfr:Tuition and Fees, Allowance</v>
      </c>
      <c r="D57" s="120" t="str">
        <f t="shared" si="2"/>
        <v>Operating Revenues</v>
      </c>
      <c r="E57" s="119"/>
    </row>
    <row r="58" spans="1:5" ht="14">
      <c r="A58" s="196" t="s">
        <v>1730</v>
      </c>
      <c r="B58" s="196" t="s">
        <v>1729</v>
      </c>
      <c r="C58" s="135" t="str">
        <f t="shared" si="0"/>
        <v>acfr:Type of Activities Proprietary Funds [Axis]</v>
      </c>
      <c r="D58" s="120" t="str">
        <f t="shared" si="2"/>
        <v>Operating Revenues</v>
      </c>
      <c r="E58" s="119"/>
    </row>
    <row r="59" spans="1:5" ht="14">
      <c r="A59" s="196" t="s">
        <v>1985</v>
      </c>
      <c r="B59" s="196" t="s">
        <v>1984</v>
      </c>
      <c r="C59" s="135" t="str">
        <f t="shared" si="0"/>
        <v>acfr:Amortization Expense</v>
      </c>
      <c r="D59" s="120" t="str">
        <f t="shared" ref="D59:D90" si="3">IF(RIGHT(B59, 8)="Abstract", "Abstract", "Operating Expenses")</f>
        <v>Operating Expenses</v>
      </c>
      <c r="E59" s="119"/>
    </row>
    <row r="60" spans="1:5" ht="14">
      <c r="A60" s="196" t="s">
        <v>1989</v>
      </c>
      <c r="B60" s="196" t="s">
        <v>1988</v>
      </c>
      <c r="C60" s="135" t="str">
        <f t="shared" si="0"/>
        <v>acfr:Bad Debt Expense</v>
      </c>
      <c r="D60" s="120" t="str">
        <f t="shared" si="3"/>
        <v>Operating Expenses</v>
      </c>
      <c r="E60" s="119"/>
    </row>
    <row r="61" spans="1:5" ht="14">
      <c r="A61" s="196" t="s">
        <v>1948</v>
      </c>
      <c r="B61" s="196" t="s">
        <v>1947</v>
      </c>
      <c r="C61" s="135" t="str">
        <f t="shared" si="0"/>
        <v>acfr:Benefits Expense</v>
      </c>
      <c r="D61" s="120" t="str">
        <f t="shared" si="3"/>
        <v>Operating Expenses</v>
      </c>
      <c r="E61" s="119"/>
    </row>
    <row r="62" spans="1:5" ht="14">
      <c r="A62" s="196" t="s">
        <v>1946</v>
      </c>
      <c r="B62" s="196" t="s">
        <v>1945</v>
      </c>
      <c r="C62" s="135" t="str">
        <f t="shared" si="0"/>
        <v>acfr:Benefits Expense, Pension and OPEB</v>
      </c>
      <c r="D62" s="120" t="str">
        <f t="shared" si="3"/>
        <v>Operating Expenses</v>
      </c>
      <c r="E62" s="119"/>
    </row>
    <row r="63" spans="1:5" ht="14">
      <c r="A63" s="196" t="s">
        <v>1952</v>
      </c>
      <c r="B63" s="196" t="s">
        <v>1951</v>
      </c>
      <c r="C63" s="135" t="str">
        <f t="shared" si="0"/>
        <v>acfr:Communication Expense</v>
      </c>
      <c r="D63" s="120" t="str">
        <f t="shared" si="3"/>
        <v>Operating Expenses</v>
      </c>
      <c r="E63" s="119"/>
    </row>
    <row r="64" spans="1:5" ht="14">
      <c r="A64" s="196" t="s">
        <v>1954</v>
      </c>
      <c r="B64" s="196" t="s">
        <v>1953</v>
      </c>
      <c r="C64" s="135" t="str">
        <f t="shared" si="0"/>
        <v>acfr:Community Promotion Expense</v>
      </c>
      <c r="D64" s="120" t="str">
        <f t="shared" si="3"/>
        <v>Operating Expenses</v>
      </c>
      <c r="E64" s="119"/>
    </row>
    <row r="65" spans="1:5" ht="14">
      <c r="A65" s="196" t="s">
        <v>1982</v>
      </c>
      <c r="B65" s="196" t="s">
        <v>1981</v>
      </c>
      <c r="C65" s="135" t="str">
        <f t="shared" si="0"/>
        <v>acfr:Cost of Materials and Services Rendered</v>
      </c>
      <c r="D65" s="120" t="str">
        <f t="shared" si="3"/>
        <v>Operating Expenses</v>
      </c>
      <c r="E65" s="119"/>
    </row>
    <row r="66" spans="1:5" ht="14">
      <c r="A66" s="196" t="s">
        <v>1987</v>
      </c>
      <c r="B66" s="196" t="s">
        <v>1986</v>
      </c>
      <c r="C66" s="135" t="str">
        <f t="shared" ref="C66:C129" si="4">"acfr:"&amp;A66</f>
        <v>acfr:Depletion, Depreciation and Amortization Expense</v>
      </c>
      <c r="D66" s="120" t="str">
        <f t="shared" si="3"/>
        <v>Operating Expenses</v>
      </c>
      <c r="E66" s="119"/>
    </row>
    <row r="67" spans="1:5" ht="14">
      <c r="A67" s="196" t="s">
        <v>1136</v>
      </c>
      <c r="B67" s="196" t="s">
        <v>1983</v>
      </c>
      <c r="C67" s="135" t="str">
        <f t="shared" si="4"/>
        <v>acfr:Depreciation Expense</v>
      </c>
      <c r="D67" s="120" t="str">
        <f t="shared" si="3"/>
        <v>Operating Expenses</v>
      </c>
      <c r="E67" s="119"/>
    </row>
    <row r="68" spans="1:5" ht="14">
      <c r="A68" s="196" t="s">
        <v>1924</v>
      </c>
      <c r="B68" s="196" t="s">
        <v>1923</v>
      </c>
      <c r="C68" s="135" t="str">
        <f t="shared" si="4"/>
        <v>acfr:Expenses for Academic Support</v>
      </c>
      <c r="D68" s="120" t="str">
        <f t="shared" si="3"/>
        <v>Operating Expenses</v>
      </c>
      <c r="E68" s="119"/>
    </row>
    <row r="69" spans="1:5" ht="14">
      <c r="A69" s="196" t="s">
        <v>1896</v>
      </c>
      <c r="B69" s="196" t="s">
        <v>1895</v>
      </c>
      <c r="C69" s="135" t="str">
        <f t="shared" si="4"/>
        <v>acfr:Expenses for Airport Services</v>
      </c>
      <c r="D69" s="120" t="str">
        <f t="shared" si="3"/>
        <v>Operating Expenses</v>
      </c>
      <c r="E69" s="119"/>
    </row>
    <row r="70" spans="1:5" ht="14">
      <c r="A70" s="196" t="s">
        <v>1904</v>
      </c>
      <c r="B70" s="196" t="s">
        <v>1903</v>
      </c>
      <c r="C70" s="135" t="str">
        <f t="shared" si="4"/>
        <v>acfr:Expenses for Ambulance</v>
      </c>
      <c r="D70" s="120" t="str">
        <f t="shared" si="3"/>
        <v>Operating Expenses</v>
      </c>
      <c r="E70" s="119"/>
    </row>
    <row r="71" spans="1:5" ht="14">
      <c r="A71" s="196" t="s">
        <v>1926</v>
      </c>
      <c r="B71" s="196" t="s">
        <v>1925</v>
      </c>
      <c r="C71" s="135" t="str">
        <f t="shared" si="4"/>
        <v>acfr:Expenses for Auditorium, Civic Center</v>
      </c>
      <c r="D71" s="120" t="str">
        <f t="shared" si="3"/>
        <v>Operating Expenses</v>
      </c>
      <c r="E71" s="119"/>
    </row>
    <row r="72" spans="1:5" ht="14">
      <c r="A72" s="196" t="s">
        <v>1964</v>
      </c>
      <c r="B72" s="196" t="s">
        <v>1963</v>
      </c>
      <c r="C72" s="135" t="str">
        <f t="shared" si="4"/>
        <v>acfr:Expenses for Auxiliary Enterprises</v>
      </c>
      <c r="D72" s="120" t="str">
        <f t="shared" si="3"/>
        <v>Operating Expenses</v>
      </c>
      <c r="E72" s="119"/>
    </row>
    <row r="73" spans="1:5" ht="14">
      <c r="A73" s="196" t="s">
        <v>1958</v>
      </c>
      <c r="B73" s="196" t="s">
        <v>1957</v>
      </c>
      <c r="C73" s="135" t="str">
        <f t="shared" si="4"/>
        <v>acfr:Expenses for Claims and Judgments</v>
      </c>
      <c r="D73" s="120" t="str">
        <f t="shared" si="3"/>
        <v>Operating Expenses</v>
      </c>
      <c r="E73" s="119"/>
    </row>
    <row r="74" spans="1:5" ht="14">
      <c r="A74" s="196" t="s">
        <v>1882</v>
      </c>
      <c r="B74" s="196" t="s">
        <v>1881</v>
      </c>
      <c r="C74" s="135" t="str">
        <f t="shared" si="4"/>
        <v>acfr:Expenses for Department of Public Works (DPW)</v>
      </c>
      <c r="D74" s="120" t="str">
        <f t="shared" si="3"/>
        <v>Operating Expenses</v>
      </c>
      <c r="E74" s="119"/>
    </row>
    <row r="75" spans="1:5" ht="14">
      <c r="A75" s="196" t="s">
        <v>1884</v>
      </c>
      <c r="B75" s="196" t="s">
        <v>1883</v>
      </c>
      <c r="C75" s="135" t="str">
        <f t="shared" si="4"/>
        <v>acfr:Expenses for Engineers, Engineering</v>
      </c>
      <c r="D75" s="120" t="str">
        <f t="shared" si="3"/>
        <v>Operating Expenses</v>
      </c>
      <c r="E75" s="119"/>
    </row>
    <row r="76" spans="1:5" ht="14">
      <c r="A76" s="196" t="s">
        <v>1970</v>
      </c>
      <c r="B76" s="196" t="s">
        <v>1969</v>
      </c>
      <c r="C76" s="135" t="str">
        <f t="shared" si="4"/>
        <v>acfr:Expenses for Equipment and Equipment Rental</v>
      </c>
      <c r="D76" s="120" t="str">
        <f t="shared" si="3"/>
        <v>Operating Expenses</v>
      </c>
      <c r="E76" s="119"/>
    </row>
    <row r="77" spans="1:5" ht="14">
      <c r="A77" s="196" t="s">
        <v>1978</v>
      </c>
      <c r="B77" s="196" t="s">
        <v>1977</v>
      </c>
      <c r="C77" s="135" t="str">
        <f t="shared" si="4"/>
        <v>acfr:Expenses for General Government Services</v>
      </c>
      <c r="D77" s="120" t="str">
        <f t="shared" si="3"/>
        <v>Operating Expenses</v>
      </c>
      <c r="E77" s="119"/>
    </row>
    <row r="78" spans="1:5" ht="14">
      <c r="A78" s="196" t="s">
        <v>1900</v>
      </c>
      <c r="B78" s="196" t="s">
        <v>1899</v>
      </c>
      <c r="C78" s="135" t="str">
        <f t="shared" si="4"/>
        <v>acfr:Expenses for Harbor Services</v>
      </c>
      <c r="D78" s="120" t="str">
        <f t="shared" si="3"/>
        <v>Operating Expenses</v>
      </c>
      <c r="E78" s="119"/>
    </row>
    <row r="79" spans="1:5" ht="14">
      <c r="A79" s="196" t="s">
        <v>1906</v>
      </c>
      <c r="B79" s="196" t="s">
        <v>1905</v>
      </c>
      <c r="C79" s="135" t="str">
        <f t="shared" si="4"/>
        <v>acfr:Expenses for Hospital Operations</v>
      </c>
      <c r="D79" s="120" t="str">
        <f t="shared" si="3"/>
        <v>Operating Expenses</v>
      </c>
      <c r="E79" s="119"/>
    </row>
    <row r="80" spans="1:5" ht="14">
      <c r="A80" s="196" t="s">
        <v>1902</v>
      </c>
      <c r="B80" s="196" t="s">
        <v>1901</v>
      </c>
      <c r="C80" s="135" t="str">
        <f t="shared" si="4"/>
        <v>acfr:Expenses for Hospitalization</v>
      </c>
      <c r="D80" s="120" t="str">
        <f t="shared" si="3"/>
        <v>Operating Expenses</v>
      </c>
      <c r="E80" s="119"/>
    </row>
    <row r="81" spans="1:5" ht="14">
      <c r="A81" s="196" t="s">
        <v>1934</v>
      </c>
      <c r="B81" s="196" t="s">
        <v>1933</v>
      </c>
      <c r="C81" s="135" t="str">
        <f t="shared" si="4"/>
        <v>acfr:Expenses for Information Technology</v>
      </c>
      <c r="D81" s="120" t="str">
        <f t="shared" si="3"/>
        <v>Operating Expenses</v>
      </c>
      <c r="E81" s="119"/>
    </row>
    <row r="82" spans="1:5" ht="14">
      <c r="A82" s="196" t="s">
        <v>1980</v>
      </c>
      <c r="B82" s="196" t="s">
        <v>1979</v>
      </c>
      <c r="C82" s="135" t="str">
        <f t="shared" si="4"/>
        <v>acfr:Expenses for Institutional Support</v>
      </c>
      <c r="D82" s="120" t="str">
        <f t="shared" si="3"/>
        <v>Operating Expenses</v>
      </c>
      <c r="E82" s="119"/>
    </row>
    <row r="83" spans="1:5" ht="14">
      <c r="A83" s="196" t="s">
        <v>1930</v>
      </c>
      <c r="B83" s="196" t="s">
        <v>1929</v>
      </c>
      <c r="C83" s="135" t="str">
        <f t="shared" si="4"/>
        <v>acfr:Expenses for Instruction</v>
      </c>
      <c r="D83" s="120" t="str">
        <f t="shared" si="3"/>
        <v>Operating Expenses</v>
      </c>
      <c r="E83" s="119"/>
    </row>
    <row r="84" spans="1:5" ht="14">
      <c r="A84" s="196" t="s">
        <v>2013</v>
      </c>
      <c r="B84" s="196" t="s">
        <v>2012</v>
      </c>
      <c r="C84" s="135" t="str">
        <f t="shared" si="4"/>
        <v>acfr:Expenses for Lottery Game Costs</v>
      </c>
      <c r="D84" s="120" t="str">
        <f t="shared" si="3"/>
        <v>Operating Expenses</v>
      </c>
      <c r="E84" s="119"/>
    </row>
    <row r="85" spans="1:5" ht="14">
      <c r="A85" s="196" t="s">
        <v>2019</v>
      </c>
      <c r="B85" s="196" t="s">
        <v>2018</v>
      </c>
      <c r="C85" s="135" t="str">
        <f t="shared" si="4"/>
        <v>acfr:Expenses for Lottery Operator Fees</v>
      </c>
      <c r="D85" s="120" t="str">
        <f t="shared" si="3"/>
        <v>Operating Expenses</v>
      </c>
      <c r="E85" s="119"/>
    </row>
    <row r="86" spans="1:5" ht="14">
      <c r="A86" s="196" t="s">
        <v>2011</v>
      </c>
      <c r="B86" s="196" t="s">
        <v>2010</v>
      </c>
      <c r="C86" s="135" t="str">
        <f t="shared" si="4"/>
        <v>acfr:Expenses for Lottery Prize Awards</v>
      </c>
      <c r="D86" s="120" t="str">
        <f t="shared" si="3"/>
        <v>Operating Expenses</v>
      </c>
      <c r="E86" s="119"/>
    </row>
    <row r="87" spans="1:5" ht="14">
      <c r="A87" s="196" t="s">
        <v>2021</v>
      </c>
      <c r="B87" s="196" t="s">
        <v>2020</v>
      </c>
      <c r="C87" s="135" t="str">
        <f t="shared" si="4"/>
        <v>acfr:Expenses for Lottery Promotion, Public Relations, and Point of Sale</v>
      </c>
      <c r="D87" s="120" t="str">
        <f t="shared" si="3"/>
        <v>Operating Expenses</v>
      </c>
      <c r="E87" s="119"/>
    </row>
    <row r="88" spans="1:5" ht="14">
      <c r="A88" s="196" t="s">
        <v>2017</v>
      </c>
      <c r="B88" s="196" t="s">
        <v>2016</v>
      </c>
      <c r="C88" s="135" t="str">
        <f t="shared" si="4"/>
        <v>acfr:Expenses for Lottery Retailer Bonuses</v>
      </c>
      <c r="D88" s="120" t="str">
        <f t="shared" si="3"/>
        <v>Operating Expenses</v>
      </c>
      <c r="E88" s="119"/>
    </row>
    <row r="89" spans="1:5" ht="14">
      <c r="A89" s="196" t="s">
        <v>2015</v>
      </c>
      <c r="B89" s="196" t="s">
        <v>2014</v>
      </c>
      <c r="C89" s="135" t="str">
        <f t="shared" si="4"/>
        <v>acfr:Expenses for Lottery Retailer Commissions</v>
      </c>
      <c r="D89" s="120" t="str">
        <f t="shared" si="3"/>
        <v>Operating Expenses</v>
      </c>
      <c r="E89" s="119"/>
    </row>
    <row r="90" spans="1:5" ht="14">
      <c r="A90" s="196" t="s">
        <v>1928</v>
      </c>
      <c r="B90" s="196" t="s">
        <v>1927</v>
      </c>
      <c r="C90" s="135" t="str">
        <f t="shared" si="4"/>
        <v>acfr:Expenses for Other Public Services</v>
      </c>
      <c r="D90" s="120" t="str">
        <f t="shared" si="3"/>
        <v>Operating Expenses</v>
      </c>
      <c r="E90" s="119"/>
    </row>
    <row r="91" spans="1:5" ht="14">
      <c r="A91" s="196" t="s">
        <v>1910</v>
      </c>
      <c r="B91" s="196" t="s">
        <v>1909</v>
      </c>
      <c r="C91" s="135" t="str">
        <f t="shared" si="4"/>
        <v>acfr:Expenses for Parks Administration</v>
      </c>
      <c r="D91" s="120" t="str">
        <f t="shared" ref="D91:D122" si="5">IF(RIGHT(B91, 8)="Abstract", "Abstract", "Operating Expenses")</f>
        <v>Operating Expenses</v>
      </c>
      <c r="E91" s="119"/>
    </row>
    <row r="92" spans="1:5" ht="14">
      <c r="A92" s="196" t="s">
        <v>1922</v>
      </c>
      <c r="B92" s="196" t="s">
        <v>1921</v>
      </c>
      <c r="C92" s="135" t="str">
        <f t="shared" si="4"/>
        <v>acfr:Expenses for Parks and Recreation</v>
      </c>
      <c r="D92" s="120" t="str">
        <f t="shared" si="5"/>
        <v>Operating Expenses</v>
      </c>
      <c r="E92" s="119"/>
    </row>
    <row r="93" spans="1:5" ht="14">
      <c r="A93" s="196" t="s">
        <v>1908</v>
      </c>
      <c r="B93" s="196" t="s">
        <v>1907</v>
      </c>
      <c r="C93" s="135" t="str">
        <f t="shared" si="4"/>
        <v>acfr:Expenses for Parks and Recreation Department</v>
      </c>
      <c r="D93" s="120" t="str">
        <f t="shared" si="5"/>
        <v>Operating Expenses</v>
      </c>
      <c r="E93" s="119"/>
    </row>
    <row r="94" spans="1:5" ht="14">
      <c r="A94" s="196" t="s">
        <v>1912</v>
      </c>
      <c r="B94" s="196" t="s">
        <v>1911</v>
      </c>
      <c r="C94" s="135" t="str">
        <f t="shared" si="4"/>
        <v>acfr:Expenses for Parks Facilities</v>
      </c>
      <c r="D94" s="120" t="str">
        <f t="shared" si="5"/>
        <v>Operating Expenses</v>
      </c>
      <c r="E94" s="119"/>
    </row>
    <row r="95" spans="1:5" ht="14">
      <c r="A95" s="196" t="s">
        <v>1918</v>
      </c>
      <c r="B95" s="196" t="s">
        <v>1917</v>
      </c>
      <c r="C95" s="135" t="str">
        <f t="shared" si="4"/>
        <v>acfr:Expenses for Parks Lighting</v>
      </c>
      <c r="D95" s="120" t="str">
        <f t="shared" si="5"/>
        <v>Operating Expenses</v>
      </c>
      <c r="E95" s="119"/>
    </row>
    <row r="96" spans="1:5" ht="14">
      <c r="A96" s="196" t="s">
        <v>1920</v>
      </c>
      <c r="B96" s="196" t="s">
        <v>1919</v>
      </c>
      <c r="C96" s="135" t="str">
        <f t="shared" si="4"/>
        <v>acfr:Expenses for Parks Maintenance</v>
      </c>
      <c r="D96" s="120" t="str">
        <f t="shared" si="5"/>
        <v>Operating Expenses</v>
      </c>
      <c r="E96" s="119"/>
    </row>
    <row r="97" spans="1:5" ht="14">
      <c r="A97" s="196" t="s">
        <v>1916</v>
      </c>
      <c r="B97" s="196" t="s">
        <v>1915</v>
      </c>
      <c r="C97" s="135" t="str">
        <f t="shared" si="4"/>
        <v>acfr:Expenses for Parks Policing</v>
      </c>
      <c r="D97" s="120" t="str">
        <f t="shared" si="5"/>
        <v>Operating Expenses</v>
      </c>
      <c r="E97" s="119"/>
    </row>
    <row r="98" spans="1:5" ht="14">
      <c r="A98" s="196" t="s">
        <v>1914</v>
      </c>
      <c r="B98" s="196" t="s">
        <v>1913</v>
      </c>
      <c r="C98" s="135" t="str">
        <f t="shared" si="4"/>
        <v>acfr:Expenses for Parks Supervision</v>
      </c>
      <c r="D98" s="120" t="str">
        <f t="shared" si="5"/>
        <v>Operating Expenses</v>
      </c>
      <c r="E98" s="119"/>
    </row>
    <row r="99" spans="1:5" ht="14">
      <c r="A99" s="196" t="s">
        <v>1968</v>
      </c>
      <c r="B99" s="196" t="s">
        <v>1967</v>
      </c>
      <c r="C99" s="135" t="str">
        <f t="shared" si="4"/>
        <v>acfr:Expenses for Professional and Contractual Services</v>
      </c>
      <c r="D99" s="120" t="str">
        <f t="shared" si="5"/>
        <v>Operating Expenses</v>
      </c>
      <c r="E99" s="119"/>
    </row>
    <row r="100" spans="1:5" ht="14">
      <c r="A100" s="196" t="s">
        <v>1966</v>
      </c>
      <c r="B100" s="196" t="s">
        <v>1965</v>
      </c>
      <c r="C100" s="135" t="str">
        <f t="shared" si="4"/>
        <v>acfr:Expenses for Refunds and Rebates</v>
      </c>
      <c r="D100" s="120" t="str">
        <f t="shared" si="5"/>
        <v>Operating Expenses</v>
      </c>
      <c r="E100" s="119"/>
    </row>
    <row r="101" spans="1:5" ht="14">
      <c r="A101" s="196" t="s">
        <v>1894</v>
      </c>
      <c r="B101" s="196" t="s">
        <v>1893</v>
      </c>
      <c r="C101" s="135" t="str">
        <f t="shared" si="4"/>
        <v>acfr:Expenses for Rubbish Collection</v>
      </c>
      <c r="D101" s="120" t="str">
        <f t="shared" si="5"/>
        <v>Operating Expenses</v>
      </c>
      <c r="E101" s="119"/>
    </row>
    <row r="102" spans="1:5" ht="14">
      <c r="A102" s="196" t="s">
        <v>1938</v>
      </c>
      <c r="B102" s="196" t="s">
        <v>1937</v>
      </c>
      <c r="C102" s="135" t="str">
        <f t="shared" si="4"/>
        <v>acfr:Expenses for Salaries and Benefits</v>
      </c>
      <c r="D102" s="120" t="str">
        <f t="shared" si="5"/>
        <v>Operating Expenses</v>
      </c>
      <c r="E102" s="119"/>
    </row>
    <row r="103" spans="1:5" ht="14">
      <c r="A103" s="196" t="s">
        <v>1888</v>
      </c>
      <c r="B103" s="196" t="s">
        <v>1887</v>
      </c>
      <c r="C103" s="135" t="str">
        <f t="shared" si="4"/>
        <v>acfr:Expenses for Sanitary Landfill</v>
      </c>
      <c r="D103" s="120" t="str">
        <f t="shared" si="5"/>
        <v>Operating Expenses</v>
      </c>
      <c r="E103" s="119"/>
    </row>
    <row r="104" spans="1:5" ht="14">
      <c r="A104" s="196" t="s">
        <v>1886</v>
      </c>
      <c r="B104" s="196" t="s">
        <v>1885</v>
      </c>
      <c r="C104" s="135" t="str">
        <f t="shared" si="4"/>
        <v>acfr:Expenses for Sanitation Department</v>
      </c>
      <c r="D104" s="120" t="str">
        <f t="shared" si="5"/>
        <v>Operating Expenses</v>
      </c>
      <c r="E104" s="119"/>
    </row>
    <row r="105" spans="1:5" ht="14">
      <c r="A105" s="196" t="s">
        <v>1960</v>
      </c>
      <c r="B105" s="196" t="s">
        <v>1959</v>
      </c>
      <c r="C105" s="135" t="str">
        <f t="shared" si="4"/>
        <v>acfr:Expenses for Services and Supplies</v>
      </c>
      <c r="D105" s="120" t="str">
        <f t="shared" si="5"/>
        <v>Operating Expenses</v>
      </c>
      <c r="E105" s="119"/>
    </row>
    <row r="106" spans="1:5" ht="14">
      <c r="A106" s="196" t="s">
        <v>1890</v>
      </c>
      <c r="B106" s="196" t="s">
        <v>1889</v>
      </c>
      <c r="C106" s="135" t="str">
        <f t="shared" si="4"/>
        <v>acfr:Expenses for Sewage Disposal</v>
      </c>
      <c r="D106" s="120" t="str">
        <f t="shared" si="5"/>
        <v>Operating Expenses</v>
      </c>
      <c r="E106" s="119"/>
    </row>
    <row r="107" spans="1:5" ht="14">
      <c r="A107" s="196" t="s">
        <v>1974</v>
      </c>
      <c r="B107" s="196" t="s">
        <v>1973</v>
      </c>
      <c r="C107" s="135" t="str">
        <f t="shared" si="4"/>
        <v>acfr:Expenses for Special Assessments</v>
      </c>
      <c r="D107" s="120" t="str">
        <f t="shared" si="5"/>
        <v>Operating Expenses</v>
      </c>
      <c r="E107" s="119"/>
    </row>
    <row r="108" spans="1:5" ht="14">
      <c r="A108" s="196" t="s">
        <v>1962</v>
      </c>
      <c r="B108" s="196" t="s">
        <v>1961</v>
      </c>
      <c r="C108" s="135" t="str">
        <f t="shared" si="4"/>
        <v>acfr:Expenses for State Institutions</v>
      </c>
      <c r="D108" s="120" t="str">
        <f t="shared" si="5"/>
        <v>Operating Expenses</v>
      </c>
      <c r="E108" s="119"/>
    </row>
    <row r="109" spans="1:5" ht="14">
      <c r="A109" s="196" t="s">
        <v>1932</v>
      </c>
      <c r="B109" s="196" t="s">
        <v>1931</v>
      </c>
      <c r="C109" s="135" t="str">
        <f t="shared" si="4"/>
        <v>acfr:Expenses for Student Grants and Scholarships</v>
      </c>
      <c r="D109" s="120" t="str">
        <f t="shared" si="5"/>
        <v>Operating Expenses</v>
      </c>
      <c r="E109" s="119"/>
    </row>
    <row r="110" spans="1:5" ht="14">
      <c r="A110" s="196" t="s">
        <v>1936</v>
      </c>
      <c r="B110" s="196" t="s">
        <v>1935</v>
      </c>
      <c r="C110" s="135" t="str">
        <f t="shared" si="4"/>
        <v>acfr:Expenses for Student Services</v>
      </c>
      <c r="D110" s="120" t="str">
        <f t="shared" si="5"/>
        <v>Operating Expenses</v>
      </c>
      <c r="E110" s="119"/>
    </row>
    <row r="111" spans="1:5" ht="14">
      <c r="A111" s="196" t="s">
        <v>1898</v>
      </c>
      <c r="B111" s="196" t="s">
        <v>1897</v>
      </c>
      <c r="C111" s="135" t="str">
        <f t="shared" si="4"/>
        <v>acfr:Expenses for Transportation Services</v>
      </c>
      <c r="D111" s="120" t="str">
        <f t="shared" si="5"/>
        <v>Operating Expenses</v>
      </c>
      <c r="E111" s="119"/>
    </row>
    <row r="112" spans="1:5" ht="14">
      <c r="A112" s="196" t="s">
        <v>1892</v>
      </c>
      <c r="B112" s="196" t="s">
        <v>1891</v>
      </c>
      <c r="C112" s="135" t="str">
        <f t="shared" si="4"/>
        <v>acfr:Expenses for Water and Sewer Systems</v>
      </c>
      <c r="D112" s="120" t="str">
        <f t="shared" si="5"/>
        <v>Operating Expenses</v>
      </c>
      <c r="E112" s="119"/>
    </row>
    <row r="113" spans="1:5" ht="14">
      <c r="A113" s="196" t="s">
        <v>2009</v>
      </c>
      <c r="B113" s="196" t="s">
        <v>2008</v>
      </c>
      <c r="C113" s="135" t="str">
        <f t="shared" si="4"/>
        <v>acfr:Financial Aid Expense</v>
      </c>
      <c r="D113" s="120" t="str">
        <f t="shared" si="5"/>
        <v>Operating Expenses</v>
      </c>
      <c r="E113" s="119"/>
    </row>
    <row r="114" spans="1:5" ht="14">
      <c r="A114" s="196" t="s">
        <v>2001</v>
      </c>
      <c r="B114" s="196" t="s">
        <v>2000</v>
      </c>
      <c r="C114" s="135" t="str">
        <f t="shared" si="4"/>
        <v>acfr:Health Services Expense</v>
      </c>
      <c r="D114" s="120" t="str">
        <f t="shared" si="5"/>
        <v>Operating Expenses</v>
      </c>
      <c r="E114" s="119"/>
    </row>
    <row r="115" spans="1:5" ht="14">
      <c r="A115" s="196" t="s">
        <v>1993</v>
      </c>
      <c r="B115" s="196" t="s">
        <v>1992</v>
      </c>
      <c r="C115" s="135" t="str">
        <f t="shared" si="4"/>
        <v>acfr:Housing Assistance Payments</v>
      </c>
      <c r="D115" s="120" t="str">
        <f t="shared" si="5"/>
        <v>Operating Expenses</v>
      </c>
      <c r="E115" s="119"/>
    </row>
    <row r="116" spans="1:5" ht="14">
      <c r="A116" s="196" t="s">
        <v>1997</v>
      </c>
      <c r="B116" s="196" t="s">
        <v>1996</v>
      </c>
      <c r="C116" s="135" t="str">
        <f t="shared" si="4"/>
        <v>acfr:Insurance Expense</v>
      </c>
      <c r="D116" s="120" t="str">
        <f t="shared" si="5"/>
        <v>Operating Expenses</v>
      </c>
      <c r="E116" s="119"/>
    </row>
    <row r="117" spans="1:5" ht="14">
      <c r="A117" s="196" t="s">
        <v>1950</v>
      </c>
      <c r="B117" s="196" t="s">
        <v>1949</v>
      </c>
      <c r="C117" s="135" t="str">
        <f t="shared" si="4"/>
        <v>acfr:Interest Expense</v>
      </c>
      <c r="D117" s="120" t="str">
        <f t="shared" si="5"/>
        <v>Operating Expenses</v>
      </c>
      <c r="E117" s="119"/>
    </row>
    <row r="118" spans="1:5" ht="14">
      <c r="A118" s="196" t="s">
        <v>2023</v>
      </c>
      <c r="B118" s="196" t="s">
        <v>2022</v>
      </c>
      <c r="C118" s="135" t="str">
        <f t="shared" si="4"/>
        <v>acfr:Interest Expense Imputed on Annuitized Prize Liability</v>
      </c>
      <c r="D118" s="120" t="str">
        <f t="shared" si="5"/>
        <v>Operating Expenses</v>
      </c>
      <c r="E118" s="119"/>
    </row>
    <row r="119" spans="1:5" ht="14">
      <c r="A119" s="196" t="s">
        <v>2007</v>
      </c>
      <c r="B119" s="196" t="s">
        <v>2006</v>
      </c>
      <c r="C119" s="135" t="str">
        <f t="shared" si="4"/>
        <v>acfr:Materials and Supplies Expense</v>
      </c>
      <c r="D119" s="120" t="str">
        <f t="shared" si="5"/>
        <v>Operating Expenses</v>
      </c>
      <c r="E119" s="119"/>
    </row>
    <row r="120" spans="1:5" ht="14">
      <c r="A120" s="196" t="s">
        <v>1942</v>
      </c>
      <c r="B120" s="196" t="s">
        <v>1941</v>
      </c>
      <c r="C120" s="135" t="str">
        <f t="shared" si="4"/>
        <v>acfr:OPEB Expense</v>
      </c>
      <c r="D120" s="120" t="str">
        <f t="shared" si="5"/>
        <v>Operating Expenses</v>
      </c>
      <c r="E120" s="119"/>
    </row>
    <row r="121" spans="1:5" ht="14">
      <c r="A121" s="196" t="s">
        <v>2029</v>
      </c>
      <c r="B121" s="196" t="s">
        <v>2028</v>
      </c>
      <c r="C121" s="135" t="str">
        <f t="shared" si="4"/>
        <v>acfr:Operating Expense</v>
      </c>
      <c r="D121" s="120" t="str">
        <f t="shared" si="5"/>
        <v>Operating Expenses</v>
      </c>
      <c r="E121" s="119"/>
    </row>
    <row r="122" spans="1:5" ht="14">
      <c r="A122" s="196" t="s">
        <v>2031</v>
      </c>
      <c r="B122" s="196" t="s">
        <v>2030</v>
      </c>
      <c r="C122" s="135" t="str">
        <f t="shared" si="4"/>
        <v>acfr:Operating Income (Loss)</v>
      </c>
      <c r="D122" s="120" t="str">
        <f t="shared" si="5"/>
        <v>Operating Expenses</v>
      </c>
      <c r="E122" s="119"/>
    </row>
    <row r="123" spans="1:5" ht="14">
      <c r="A123" s="196" t="s">
        <v>2025</v>
      </c>
      <c r="B123" s="196" t="s">
        <v>2024</v>
      </c>
      <c r="C123" s="135" t="str">
        <f t="shared" si="4"/>
        <v>acfr:Other Lottery Costs</v>
      </c>
      <c r="D123" s="120" t="str">
        <f t="shared" ref="D123:D133" si="6">IF(RIGHT(B123, 8)="Abstract", "Abstract", "Operating Expenses")</f>
        <v>Operating Expenses</v>
      </c>
      <c r="E123" s="119"/>
    </row>
    <row r="124" spans="1:5" ht="14">
      <c r="A124" s="196" t="s">
        <v>2027</v>
      </c>
      <c r="B124" s="196" t="s">
        <v>2026</v>
      </c>
      <c r="C124" s="135" t="str">
        <f t="shared" si="4"/>
        <v>acfr:Other Operating Expenses</v>
      </c>
      <c r="D124" s="120" t="str">
        <f t="shared" si="6"/>
        <v>Operating Expenses</v>
      </c>
      <c r="E124" s="119"/>
    </row>
    <row r="125" spans="1:5" ht="14">
      <c r="A125" s="196" t="s">
        <v>1944</v>
      </c>
      <c r="B125" s="196" t="s">
        <v>1943</v>
      </c>
      <c r="C125" s="135" t="str">
        <f t="shared" si="4"/>
        <v>acfr:Pension Expense</v>
      </c>
      <c r="D125" s="120" t="str">
        <f t="shared" si="6"/>
        <v>Operating Expenses</v>
      </c>
      <c r="E125" s="119"/>
    </row>
    <row r="126" spans="1:5" ht="14">
      <c r="A126" s="196" t="s">
        <v>1956</v>
      </c>
      <c r="B126" s="196" t="s">
        <v>1955</v>
      </c>
      <c r="C126" s="135" t="str">
        <f t="shared" si="4"/>
        <v>acfr:Printing and Publishing Expense</v>
      </c>
      <c r="D126" s="120" t="str">
        <f t="shared" si="6"/>
        <v>Operating Expenses</v>
      </c>
      <c r="E126" s="119"/>
    </row>
    <row r="127" spans="1:5" ht="14">
      <c r="A127" s="196" t="s">
        <v>2003</v>
      </c>
      <c r="B127" s="196" t="s">
        <v>2002</v>
      </c>
      <c r="C127" s="135" t="str">
        <f t="shared" si="4"/>
        <v>acfr:Protective Services</v>
      </c>
      <c r="D127" s="120" t="str">
        <f t="shared" si="6"/>
        <v>Operating Expenses</v>
      </c>
      <c r="E127" s="119"/>
    </row>
    <row r="128" spans="1:5" ht="14">
      <c r="A128" s="196" t="s">
        <v>1972</v>
      </c>
      <c r="B128" s="196" t="s">
        <v>1971</v>
      </c>
      <c r="C128" s="135" t="str">
        <f t="shared" si="4"/>
        <v>acfr:Rent Expense</v>
      </c>
      <c r="D128" s="120" t="str">
        <f t="shared" si="6"/>
        <v>Operating Expenses</v>
      </c>
      <c r="E128" s="119"/>
    </row>
    <row r="129" spans="1:5" ht="14">
      <c r="A129" s="196" t="s">
        <v>1976</v>
      </c>
      <c r="B129" s="196" t="s">
        <v>1975</v>
      </c>
      <c r="C129" s="135" t="str">
        <f t="shared" si="4"/>
        <v>acfr:Repair and Maintenance</v>
      </c>
      <c r="D129" s="120" t="str">
        <f t="shared" si="6"/>
        <v>Operating Expenses</v>
      </c>
      <c r="E129" s="119"/>
    </row>
    <row r="130" spans="1:5" ht="14">
      <c r="A130" s="196" t="s">
        <v>2005</v>
      </c>
      <c r="B130" s="196" t="s">
        <v>2004</v>
      </c>
      <c r="C130" s="135" t="str">
        <f t="shared" ref="C130:C193" si="7">"acfr:"&amp;A130</f>
        <v>acfr:Sewage Treatment Expense</v>
      </c>
      <c r="D130" s="120" t="str">
        <f t="shared" si="6"/>
        <v>Operating Expenses</v>
      </c>
      <c r="E130" s="119"/>
    </row>
    <row r="131" spans="1:5" ht="14">
      <c r="A131" s="196" t="s">
        <v>1999</v>
      </c>
      <c r="B131" s="196" t="s">
        <v>1998</v>
      </c>
      <c r="C131" s="135" t="str">
        <f t="shared" si="7"/>
        <v>acfr:State Trunkline Overhead Expense</v>
      </c>
      <c r="D131" s="120" t="str">
        <f t="shared" si="6"/>
        <v>Operating Expenses</v>
      </c>
      <c r="E131" s="119"/>
    </row>
    <row r="132" spans="1:5" ht="14">
      <c r="A132" s="196" t="s">
        <v>1995</v>
      </c>
      <c r="B132" s="196" t="s">
        <v>1994</v>
      </c>
      <c r="C132" s="135" t="str">
        <f t="shared" si="7"/>
        <v>acfr:Tenant Services Expense</v>
      </c>
      <c r="D132" s="120" t="str">
        <f t="shared" si="6"/>
        <v>Operating Expenses</v>
      </c>
      <c r="E132" s="119"/>
    </row>
    <row r="133" spans="1:5" ht="14">
      <c r="A133" s="196" t="s">
        <v>1991</v>
      </c>
      <c r="B133" s="196" t="s">
        <v>1990</v>
      </c>
      <c r="C133" s="135" t="str">
        <f t="shared" si="7"/>
        <v>acfr:Utilities Expense</v>
      </c>
      <c r="D133" s="120" t="str">
        <f t="shared" si="6"/>
        <v>Operating Expenses</v>
      </c>
      <c r="E133" s="119"/>
    </row>
    <row r="134" spans="1:5" ht="14">
      <c r="A134" s="196" t="s">
        <v>1243</v>
      </c>
      <c r="B134" s="196" t="s">
        <v>2111</v>
      </c>
      <c r="C134" s="135" t="str">
        <f t="shared" si="7"/>
        <v>acfr:Allowance for Chargebacks</v>
      </c>
      <c r="D134" s="120" t="str">
        <f t="shared" ref="D134:D165" si="8">IF(RIGHT(B134, 8)="Abstract", "Abstract", "Nonoperating Revenues Expenses")</f>
        <v>Nonoperating Revenues Expenses</v>
      </c>
      <c r="E134" s="119"/>
    </row>
    <row r="135" spans="1:5" ht="14">
      <c r="A135" s="196" t="s">
        <v>1244</v>
      </c>
      <c r="B135" s="196" t="s">
        <v>2112</v>
      </c>
      <c r="C135" s="135" t="str">
        <f t="shared" si="7"/>
        <v>acfr:Allowance for Refunds</v>
      </c>
      <c r="D135" s="120" t="str">
        <f t="shared" si="8"/>
        <v>Nonoperating Revenues Expenses</v>
      </c>
      <c r="E135" s="119"/>
    </row>
    <row r="136" spans="1:5" ht="14">
      <c r="A136" s="196" t="s">
        <v>1259</v>
      </c>
      <c r="B136" s="196" t="s">
        <v>2223</v>
      </c>
      <c r="C136" s="135" t="str">
        <f t="shared" si="7"/>
        <v>acfr:Cash Over or Short</v>
      </c>
      <c r="D136" s="120" t="str">
        <f t="shared" si="8"/>
        <v>Nonoperating Revenues Expenses</v>
      </c>
      <c r="E136" s="119"/>
    </row>
    <row r="137" spans="1:5" ht="14">
      <c r="A137" s="196" t="s">
        <v>2237</v>
      </c>
      <c r="B137" s="196" t="s">
        <v>2236</v>
      </c>
      <c r="C137" s="135" t="str">
        <f t="shared" si="7"/>
        <v>acfr:Contributions to Other Governments</v>
      </c>
      <c r="D137" s="120" t="str">
        <f t="shared" si="8"/>
        <v>Nonoperating Revenues Expenses</v>
      </c>
      <c r="E137" s="119"/>
    </row>
    <row r="138" spans="1:5" ht="14">
      <c r="A138" s="196" t="s">
        <v>1138</v>
      </c>
      <c r="B138" s="196" t="s">
        <v>2242</v>
      </c>
      <c r="C138" s="135" t="str">
        <f t="shared" si="7"/>
        <v>acfr:Debt Service, Interest and Fiscal Charges</v>
      </c>
      <c r="D138" s="120" t="str">
        <f t="shared" si="8"/>
        <v>Nonoperating Revenues Expenses</v>
      </c>
      <c r="E138" s="119"/>
    </row>
    <row r="139" spans="1:5" ht="14">
      <c r="A139" s="196" t="s">
        <v>2239</v>
      </c>
      <c r="B139" s="196" t="s">
        <v>2238</v>
      </c>
      <c r="C139" s="135" t="str">
        <f t="shared" si="7"/>
        <v>acfr:Expenses for Other Welfare Services</v>
      </c>
      <c r="D139" s="120" t="str">
        <f t="shared" si="8"/>
        <v>Nonoperating Revenues Expenses</v>
      </c>
      <c r="E139" s="119"/>
    </row>
    <row r="140" spans="1:5" ht="14">
      <c r="A140" s="196" t="s">
        <v>2153</v>
      </c>
      <c r="B140" s="196" t="s">
        <v>2152</v>
      </c>
      <c r="C140" s="135" t="str">
        <f t="shared" si="7"/>
        <v>acfr:Federal Capital Grants</v>
      </c>
      <c r="D140" s="120" t="str">
        <f t="shared" si="8"/>
        <v>Nonoperating Revenues Expenses</v>
      </c>
      <c r="E140" s="119"/>
    </row>
    <row r="141" spans="1:5" ht="14">
      <c r="A141" s="196" t="s">
        <v>2151</v>
      </c>
      <c r="B141" s="196" t="s">
        <v>2150</v>
      </c>
      <c r="C141" s="135" t="str">
        <f t="shared" si="7"/>
        <v>acfr:Federal Grants, Community Development Block Grants</v>
      </c>
      <c r="D141" s="120" t="str">
        <f t="shared" si="8"/>
        <v>Nonoperating Revenues Expenses</v>
      </c>
      <c r="E141" s="119"/>
    </row>
    <row r="142" spans="1:5" ht="14">
      <c r="A142" s="196" t="s">
        <v>2149</v>
      </c>
      <c r="B142" s="196" t="s">
        <v>2148</v>
      </c>
      <c r="C142" s="135" t="str">
        <f t="shared" si="7"/>
        <v>acfr:Federal Grants, Culture and Recreation</v>
      </c>
      <c r="D142" s="120" t="str">
        <f t="shared" si="8"/>
        <v>Nonoperating Revenues Expenses</v>
      </c>
      <c r="E142" s="119"/>
    </row>
    <row r="143" spans="1:5" ht="14">
      <c r="A143" s="196" t="s">
        <v>2139</v>
      </c>
      <c r="B143" s="196" t="s">
        <v>2138</v>
      </c>
      <c r="C143" s="135" t="str">
        <f t="shared" si="7"/>
        <v>acfr:Federal Grants, General Government</v>
      </c>
      <c r="D143" s="120" t="str">
        <f t="shared" si="8"/>
        <v>Nonoperating Revenues Expenses</v>
      </c>
      <c r="E143" s="119"/>
    </row>
    <row r="144" spans="1:5" ht="14">
      <c r="A144" s="196" t="s">
        <v>2145</v>
      </c>
      <c r="B144" s="196" t="s">
        <v>2144</v>
      </c>
      <c r="C144" s="135" t="str">
        <f t="shared" si="7"/>
        <v>acfr:Federal Grants, Health and Hospital</v>
      </c>
      <c r="D144" s="120" t="str">
        <f t="shared" si="8"/>
        <v>Nonoperating Revenues Expenses</v>
      </c>
      <c r="E144" s="119"/>
    </row>
    <row r="145" spans="1:5" ht="14">
      <c r="A145" s="196" t="s">
        <v>2141</v>
      </c>
      <c r="B145" s="196" t="s">
        <v>2140</v>
      </c>
      <c r="C145" s="135" t="str">
        <f t="shared" si="7"/>
        <v>acfr:Federal Grants, Public Safety</v>
      </c>
      <c r="D145" s="120" t="str">
        <f t="shared" si="8"/>
        <v>Nonoperating Revenues Expenses</v>
      </c>
      <c r="E145" s="119"/>
    </row>
    <row r="146" spans="1:5" ht="14">
      <c r="A146" s="196" t="s">
        <v>2143</v>
      </c>
      <c r="B146" s="196" t="s">
        <v>2142</v>
      </c>
      <c r="C146" s="135" t="str">
        <f t="shared" si="7"/>
        <v>acfr:Federal Grants, Sanitation</v>
      </c>
      <c r="D146" s="120" t="str">
        <f t="shared" si="8"/>
        <v>Nonoperating Revenues Expenses</v>
      </c>
      <c r="E146" s="119"/>
    </row>
    <row r="147" spans="1:5" ht="14">
      <c r="A147" s="196" t="s">
        <v>2147</v>
      </c>
      <c r="B147" s="196" t="s">
        <v>2146</v>
      </c>
      <c r="C147" s="135" t="str">
        <f t="shared" si="7"/>
        <v>acfr:Federal Grants, Welfare</v>
      </c>
      <c r="D147" s="120" t="str">
        <f t="shared" si="8"/>
        <v>Nonoperating Revenues Expenses</v>
      </c>
      <c r="E147" s="119"/>
    </row>
    <row r="148" spans="1:5" ht="14">
      <c r="A148" s="196" t="s">
        <v>1260</v>
      </c>
      <c r="B148" s="196" t="s">
        <v>2222</v>
      </c>
      <c r="C148" s="135" t="str">
        <f t="shared" si="7"/>
        <v>acfr:Gain (Loss) on Sale of Capital Assets</v>
      </c>
      <c r="D148" s="120" t="str">
        <f t="shared" si="8"/>
        <v>Nonoperating Revenues Expenses</v>
      </c>
      <c r="E148" s="119"/>
    </row>
    <row r="149" spans="1:5" ht="14">
      <c r="A149" s="196" t="s">
        <v>2224</v>
      </c>
      <c r="B149" s="196" t="s">
        <v>2224</v>
      </c>
      <c r="C149" s="135" t="str">
        <f t="shared" si="7"/>
        <v>acfr:Gifts</v>
      </c>
      <c r="D149" s="120" t="str">
        <f t="shared" si="8"/>
        <v>Nonoperating Revenues Expenses</v>
      </c>
      <c r="E149" s="119"/>
    </row>
    <row r="150" spans="1:5" ht="14">
      <c r="A150" s="196" t="s">
        <v>2233</v>
      </c>
      <c r="B150" s="196" t="s">
        <v>2232</v>
      </c>
      <c r="C150" s="135" t="str">
        <f t="shared" si="7"/>
        <v>acfr:Grant Related Expenses</v>
      </c>
      <c r="D150" s="120" t="str">
        <f t="shared" si="8"/>
        <v>Nonoperating Revenues Expenses</v>
      </c>
      <c r="E150" s="119"/>
    </row>
    <row r="151" spans="1:5" ht="14">
      <c r="A151" s="196" t="s">
        <v>1252</v>
      </c>
      <c r="B151" s="196" t="s">
        <v>2154</v>
      </c>
      <c r="C151" s="135" t="str">
        <f t="shared" si="7"/>
        <v>acfr:Grants, Contributions and Donations from Federal Governmental Entities</v>
      </c>
      <c r="D151" s="120" t="str">
        <f t="shared" si="8"/>
        <v>Nonoperating Revenues Expenses</v>
      </c>
      <c r="E151" s="119"/>
    </row>
    <row r="152" spans="1:5" ht="14">
      <c r="A152" s="196" t="s">
        <v>1254</v>
      </c>
      <c r="B152" s="196" t="s">
        <v>2190</v>
      </c>
      <c r="C152" s="135" t="str">
        <f t="shared" si="7"/>
        <v>acfr:Grants, Contributions and Donations from Local Units</v>
      </c>
      <c r="D152" s="120" t="str">
        <f t="shared" si="8"/>
        <v>Nonoperating Revenues Expenses</v>
      </c>
      <c r="E152" s="119"/>
    </row>
    <row r="153" spans="1:5" ht="14">
      <c r="A153" s="196" t="s">
        <v>1255</v>
      </c>
      <c r="B153" s="196" t="s">
        <v>2191</v>
      </c>
      <c r="C153" s="135" t="str">
        <f t="shared" si="7"/>
        <v>acfr:Grants, Contributions and Donations from Others</v>
      </c>
      <c r="D153" s="120" t="str">
        <f t="shared" si="8"/>
        <v>Nonoperating Revenues Expenses</v>
      </c>
      <c r="E153" s="119"/>
    </row>
    <row r="154" spans="1:5" ht="14">
      <c r="A154" s="196" t="s">
        <v>1253</v>
      </c>
      <c r="B154" s="196" t="s">
        <v>2189</v>
      </c>
      <c r="C154" s="135" t="str">
        <f t="shared" si="7"/>
        <v>acfr:Grants, Contributions and Donations from State Governmental Entities</v>
      </c>
      <c r="D154" s="120" t="str">
        <f t="shared" si="8"/>
        <v>Nonoperating Revenues Expenses</v>
      </c>
      <c r="E154" s="119"/>
    </row>
    <row r="155" spans="1:5" ht="14">
      <c r="A155" s="196" t="s">
        <v>1248</v>
      </c>
      <c r="B155" s="196" t="s">
        <v>2207</v>
      </c>
      <c r="C155" s="135" t="str">
        <f t="shared" si="7"/>
        <v>acfr:Investment Gains (Losses)</v>
      </c>
      <c r="D155" s="120" t="str">
        <f t="shared" si="8"/>
        <v>Nonoperating Revenues Expenses</v>
      </c>
      <c r="E155" s="119"/>
    </row>
    <row r="156" spans="1:5" ht="14">
      <c r="A156" s="196" t="s">
        <v>1249</v>
      </c>
      <c r="B156" s="196" t="s">
        <v>2208</v>
      </c>
      <c r="C156" s="135" t="str">
        <f t="shared" si="7"/>
        <v>acfr:Investment Income</v>
      </c>
      <c r="D156" s="120" t="str">
        <f t="shared" si="8"/>
        <v>Nonoperating Revenues Expenses</v>
      </c>
      <c r="E156" s="119"/>
    </row>
    <row r="157" spans="1:5" ht="14">
      <c r="A157" s="196" t="s">
        <v>1251</v>
      </c>
      <c r="B157" s="196" t="s">
        <v>2212</v>
      </c>
      <c r="C157" s="135" t="str">
        <f t="shared" si="7"/>
        <v>acfr:Investment Income and Rentals</v>
      </c>
      <c r="D157" s="120" t="str">
        <f t="shared" si="8"/>
        <v>Nonoperating Revenues Expenses</v>
      </c>
      <c r="E157" s="119"/>
    </row>
    <row r="158" spans="1:5" ht="14">
      <c r="A158" s="196" t="s">
        <v>2241</v>
      </c>
      <c r="B158" s="196" t="s">
        <v>2240</v>
      </c>
      <c r="C158" s="135" t="str">
        <f t="shared" si="7"/>
        <v>acfr:Issuance Cost and Amortization of Bond Discount</v>
      </c>
      <c r="D158" s="120" t="str">
        <f t="shared" si="8"/>
        <v>Nonoperating Revenues Expenses</v>
      </c>
      <c r="E158" s="119"/>
    </row>
    <row r="159" spans="1:5" ht="14">
      <c r="A159" s="196" t="s">
        <v>1250</v>
      </c>
      <c r="B159" s="196" t="s">
        <v>2211</v>
      </c>
      <c r="C159" s="135" t="str">
        <f t="shared" si="7"/>
        <v>acfr:Lease Investment Income</v>
      </c>
      <c r="D159" s="120" t="str">
        <f t="shared" si="8"/>
        <v>Nonoperating Revenues Expenses</v>
      </c>
      <c r="E159" s="119"/>
    </row>
    <row r="160" spans="1:5" ht="14">
      <c r="A160" s="196" t="s">
        <v>2228</v>
      </c>
      <c r="B160" s="196" t="s">
        <v>2227</v>
      </c>
      <c r="C160" s="135" t="str">
        <f t="shared" si="7"/>
        <v>acfr:Miscellaneous Other Revenue</v>
      </c>
      <c r="D160" s="120" t="str">
        <f t="shared" si="8"/>
        <v>Nonoperating Revenues Expenses</v>
      </c>
      <c r="E160" s="119"/>
    </row>
    <row r="161" spans="1:5" ht="14">
      <c r="A161" s="196" t="s">
        <v>2244</v>
      </c>
      <c r="B161" s="196" t="s">
        <v>2243</v>
      </c>
      <c r="C161" s="135" t="str">
        <f t="shared" si="7"/>
        <v>acfr:Nonoperating Expenses</v>
      </c>
      <c r="D161" s="120" t="str">
        <f t="shared" si="8"/>
        <v>Nonoperating Revenues Expenses</v>
      </c>
      <c r="E161" s="119"/>
    </row>
    <row r="162" spans="1:5" ht="14">
      <c r="A162" s="196" t="s">
        <v>2033</v>
      </c>
      <c r="B162" s="196" t="s">
        <v>2231</v>
      </c>
      <c r="C162" s="135" t="str">
        <f t="shared" si="7"/>
        <v>acfr:Nonoperating Revenues</v>
      </c>
      <c r="D162" s="120" t="str">
        <f t="shared" si="8"/>
        <v>Nonoperating Revenues Expenses</v>
      </c>
      <c r="E162" s="119"/>
    </row>
    <row r="163" spans="1:5" ht="14">
      <c r="A163" s="196" t="s">
        <v>2246</v>
      </c>
      <c r="B163" s="196" t="s">
        <v>2245</v>
      </c>
      <c r="C163" s="135" t="str">
        <f t="shared" si="7"/>
        <v>acfr:Nonoperating Revenues and (Expenses)</v>
      </c>
      <c r="D163" s="120" t="str">
        <f t="shared" si="8"/>
        <v>Nonoperating Revenues Expenses</v>
      </c>
      <c r="E163" s="119"/>
    </row>
    <row r="164" spans="1:5" ht="14">
      <c r="A164" s="196" t="s">
        <v>2230</v>
      </c>
      <c r="B164" s="196" t="s">
        <v>2229</v>
      </c>
      <c r="C164" s="135" t="str">
        <f t="shared" si="7"/>
        <v>acfr:Other Nonoperating Revenues (Expenses)</v>
      </c>
      <c r="D164" s="120" t="str">
        <f t="shared" si="8"/>
        <v>Nonoperating Revenues Expenses</v>
      </c>
      <c r="E164" s="119"/>
    </row>
    <row r="165" spans="1:5" ht="14">
      <c r="A165" s="196" t="s">
        <v>1246</v>
      </c>
      <c r="B165" s="196" t="s">
        <v>2126</v>
      </c>
      <c r="C165" s="135" t="str">
        <f t="shared" si="7"/>
        <v>acfr:Payment in Lieu of Taxes</v>
      </c>
      <c r="D165" s="120" t="str">
        <f t="shared" si="8"/>
        <v>Nonoperating Revenues Expenses</v>
      </c>
      <c r="E165" s="119"/>
    </row>
    <row r="166" spans="1:5" ht="14">
      <c r="A166" s="196" t="s">
        <v>1258</v>
      </c>
      <c r="B166" s="196" t="s">
        <v>2192</v>
      </c>
      <c r="C166" s="135" t="str">
        <f t="shared" si="7"/>
        <v>acfr:Private Contributions and Donations</v>
      </c>
      <c r="D166" s="120" t="str">
        <f t="shared" ref="D166:D197" si="9">IF(RIGHT(B166, 8)="Abstract", "Abstract", "Nonoperating Revenues Expenses")</f>
        <v>Nonoperating Revenues Expenses</v>
      </c>
      <c r="E166" s="119"/>
    </row>
    <row r="167" spans="1:5" ht="14">
      <c r="A167" s="196" t="s">
        <v>2235</v>
      </c>
      <c r="B167" s="196" t="s">
        <v>2234</v>
      </c>
      <c r="C167" s="135" t="str">
        <f t="shared" si="7"/>
        <v>acfr:Project Costs</v>
      </c>
      <c r="D167" s="120" t="str">
        <f t="shared" si="9"/>
        <v>Nonoperating Revenues Expenses</v>
      </c>
      <c r="E167" s="119"/>
    </row>
    <row r="168" spans="1:5" ht="14">
      <c r="A168" s="196" t="s">
        <v>1256</v>
      </c>
      <c r="B168" s="196" t="s">
        <v>2215</v>
      </c>
      <c r="C168" s="135" t="str">
        <f t="shared" si="7"/>
        <v>acfr:Public and Private Contributions</v>
      </c>
      <c r="D168" s="120" t="str">
        <f t="shared" si="9"/>
        <v>Nonoperating Revenues Expenses</v>
      </c>
      <c r="E168" s="119"/>
    </row>
    <row r="169" spans="1:5" ht="14">
      <c r="A169" s="196" t="s">
        <v>1245</v>
      </c>
      <c r="B169" s="196" t="s">
        <v>2117</v>
      </c>
      <c r="C169" s="135" t="str">
        <f t="shared" si="7"/>
        <v>acfr:Redemptions and Reconveyance</v>
      </c>
      <c r="D169" s="120" t="str">
        <f t="shared" si="9"/>
        <v>Nonoperating Revenues Expenses</v>
      </c>
      <c r="E169" s="119"/>
    </row>
    <row r="170" spans="1:5" ht="14">
      <c r="A170" s="196" t="s">
        <v>2040</v>
      </c>
      <c r="B170" s="196" t="s">
        <v>2039</v>
      </c>
      <c r="C170" s="135" t="str">
        <f t="shared" si="7"/>
        <v>acfr:Revenues from Accommodations Tax (PA 263 of 1974)</v>
      </c>
      <c r="D170" s="120" t="str">
        <f t="shared" si="9"/>
        <v>Nonoperating Revenues Expenses</v>
      </c>
      <c r="E170" s="119"/>
    </row>
    <row r="171" spans="1:5" ht="14">
      <c r="A171" s="196" t="s">
        <v>2090</v>
      </c>
      <c r="B171" s="196" t="s">
        <v>2089</v>
      </c>
      <c r="C171" s="135" t="str">
        <f t="shared" si="7"/>
        <v>acfr:Revenues from Business License Tax</v>
      </c>
      <c r="D171" s="120" t="str">
        <f t="shared" si="9"/>
        <v>Nonoperating Revenues Expenses</v>
      </c>
      <c r="E171" s="119"/>
    </row>
    <row r="172" spans="1:5" ht="14">
      <c r="A172" s="196" t="s">
        <v>2074</v>
      </c>
      <c r="B172" s="196" t="s">
        <v>2073</v>
      </c>
      <c r="C172" s="135" t="str">
        <f t="shared" si="7"/>
        <v>acfr:Revenues from City Utility Users Tax</v>
      </c>
      <c r="D172" s="120" t="str">
        <f t="shared" si="9"/>
        <v>Nonoperating Revenues Expenses</v>
      </c>
      <c r="E172" s="119"/>
    </row>
    <row r="173" spans="1:5" ht="14">
      <c r="A173" s="196" t="s">
        <v>2114</v>
      </c>
      <c r="B173" s="196" t="s">
        <v>2113</v>
      </c>
      <c r="C173" s="135" t="str">
        <f t="shared" si="7"/>
        <v>acfr:Revenues from Collection Fees</v>
      </c>
      <c r="D173" s="120" t="str">
        <f t="shared" si="9"/>
        <v>Nonoperating Revenues Expenses</v>
      </c>
      <c r="E173" s="119"/>
    </row>
    <row r="174" spans="1:5" ht="14">
      <c r="A174" s="196" t="s">
        <v>2046</v>
      </c>
      <c r="B174" s="196" t="s">
        <v>2045</v>
      </c>
      <c r="C174" s="135" t="str">
        <f t="shared" si="7"/>
        <v>acfr:Revenues from Commercial Facilities Tax</v>
      </c>
      <c r="D174" s="120" t="str">
        <f t="shared" si="9"/>
        <v>Nonoperating Revenues Expenses</v>
      </c>
      <c r="E174" s="119"/>
    </row>
    <row r="175" spans="1:5" ht="14">
      <c r="A175" s="196" t="s">
        <v>2121</v>
      </c>
      <c r="B175" s="196" t="s">
        <v>2120</v>
      </c>
      <c r="C175" s="135" t="str">
        <f t="shared" si="7"/>
        <v>acfr:Revenues from Commercial Forest Reserve</v>
      </c>
      <c r="D175" s="120" t="str">
        <f t="shared" si="9"/>
        <v>Nonoperating Revenues Expenses</v>
      </c>
      <c r="E175" s="119"/>
    </row>
    <row r="176" spans="1:5" ht="14">
      <c r="A176" s="196" t="s">
        <v>2116</v>
      </c>
      <c r="B176" s="196" t="s">
        <v>2115</v>
      </c>
      <c r="C176" s="135" t="str">
        <f t="shared" si="7"/>
        <v>acfr:Revenues from Community Wide Special Assessments</v>
      </c>
      <c r="D176" s="120" t="str">
        <f t="shared" si="9"/>
        <v>Nonoperating Revenues Expenses</v>
      </c>
      <c r="E176" s="119"/>
    </row>
    <row r="177" spans="1:5" ht="14">
      <c r="A177" s="196" t="s">
        <v>2217</v>
      </c>
      <c r="B177" s="196" t="s">
        <v>2216</v>
      </c>
      <c r="C177" s="135" t="str">
        <f t="shared" si="7"/>
        <v>acfr:Revenues from Connection Fees, Nonoperating</v>
      </c>
      <c r="D177" s="120" t="str">
        <f t="shared" si="9"/>
        <v>Nonoperating Revenues Expenses</v>
      </c>
      <c r="E177" s="119"/>
    </row>
    <row r="178" spans="1:5" ht="14">
      <c r="A178" s="196" t="s">
        <v>2084</v>
      </c>
      <c r="B178" s="196" t="s">
        <v>2083</v>
      </c>
      <c r="C178" s="135" t="str">
        <f t="shared" si="7"/>
        <v>acfr:Revenues from Convention Tax</v>
      </c>
      <c r="D178" s="120" t="str">
        <f t="shared" si="9"/>
        <v>Nonoperating Revenues Expenses</v>
      </c>
      <c r="E178" s="119"/>
    </row>
    <row r="179" spans="1:5" ht="14">
      <c r="A179" s="196" t="s">
        <v>2082</v>
      </c>
      <c r="B179" s="196" t="s">
        <v>2081</v>
      </c>
      <c r="C179" s="135" t="str">
        <f t="shared" si="7"/>
        <v>acfr:Revenues from Corporate Tax</v>
      </c>
      <c r="D179" s="120" t="str">
        <f t="shared" si="9"/>
        <v>Nonoperating Revenues Expenses</v>
      </c>
      <c r="E179" s="119"/>
    </row>
    <row r="180" spans="1:5" ht="14">
      <c r="A180" s="196" t="s">
        <v>2119</v>
      </c>
      <c r="B180" s="196" t="s">
        <v>2118</v>
      </c>
      <c r="C180" s="135" t="str">
        <f t="shared" si="7"/>
        <v>acfr:Revenues from County Expense of Sale</v>
      </c>
      <c r="D180" s="120" t="str">
        <f t="shared" si="9"/>
        <v>Nonoperating Revenues Expenses</v>
      </c>
      <c r="E180" s="119"/>
    </row>
    <row r="181" spans="1:5" ht="14">
      <c r="A181" s="196" t="s">
        <v>2056</v>
      </c>
      <c r="B181" s="196" t="s">
        <v>2055</v>
      </c>
      <c r="C181" s="135" t="str">
        <f t="shared" si="7"/>
        <v>acfr:Revenues from Current Personal Property Tax</v>
      </c>
      <c r="D181" s="120" t="str">
        <f t="shared" si="9"/>
        <v>Nonoperating Revenues Expenses</v>
      </c>
      <c r="E181" s="119"/>
    </row>
    <row r="182" spans="1:5" ht="14">
      <c r="A182" s="196" t="s">
        <v>2054</v>
      </c>
      <c r="B182" s="196" t="s">
        <v>2053</v>
      </c>
      <c r="C182" s="135" t="str">
        <f t="shared" si="7"/>
        <v>acfr:Revenues from Current Property Taxes, Extra or Special Voted</v>
      </c>
      <c r="D182" s="120" t="str">
        <f t="shared" si="9"/>
        <v>Nonoperating Revenues Expenses</v>
      </c>
      <c r="E182" s="119"/>
    </row>
    <row r="183" spans="1:5" ht="14">
      <c r="A183" s="196" t="s">
        <v>2058</v>
      </c>
      <c r="B183" s="196" t="s">
        <v>2057</v>
      </c>
      <c r="C183" s="135" t="str">
        <f t="shared" si="7"/>
        <v>acfr:Revenues from Current Real Property Tax</v>
      </c>
      <c r="D183" s="120" t="str">
        <f t="shared" si="9"/>
        <v>Nonoperating Revenues Expenses</v>
      </c>
      <c r="E183" s="119"/>
    </row>
    <row r="184" spans="1:5" ht="14">
      <c r="A184" s="196" t="s">
        <v>2064</v>
      </c>
      <c r="B184" s="196" t="s">
        <v>2063</v>
      </c>
      <c r="C184" s="135" t="str">
        <f t="shared" si="7"/>
        <v>acfr:Revenues from Delinquent Personal Property Tax</v>
      </c>
      <c r="D184" s="120" t="str">
        <f t="shared" si="9"/>
        <v>Nonoperating Revenues Expenses</v>
      </c>
      <c r="E184" s="119"/>
    </row>
    <row r="185" spans="1:5" ht="14">
      <c r="A185" s="196" t="s">
        <v>2062</v>
      </c>
      <c r="B185" s="196" t="s">
        <v>2061</v>
      </c>
      <c r="C185" s="135" t="str">
        <f t="shared" si="7"/>
        <v>acfr:Revenues from Delinquent Real Property Tax</v>
      </c>
      <c r="D185" s="120" t="str">
        <f t="shared" si="9"/>
        <v>Nonoperating Revenues Expenses</v>
      </c>
      <c r="E185" s="119"/>
    </row>
    <row r="186" spans="1:5" ht="14">
      <c r="A186" s="196" t="s">
        <v>2194</v>
      </c>
      <c r="B186" s="196" t="s">
        <v>2193</v>
      </c>
      <c r="C186" s="135" t="str">
        <f t="shared" si="7"/>
        <v>acfr:Revenues from Dividends</v>
      </c>
      <c r="D186" s="120" t="str">
        <f t="shared" si="9"/>
        <v>Nonoperating Revenues Expenses</v>
      </c>
      <c r="E186" s="119"/>
    </row>
    <row r="187" spans="1:5" ht="14">
      <c r="A187" s="196" t="s">
        <v>2094</v>
      </c>
      <c r="B187" s="196" t="s">
        <v>2093</v>
      </c>
      <c r="C187" s="135" t="str">
        <f t="shared" si="7"/>
        <v>acfr:Revenues from Documents Transfer Tax</v>
      </c>
      <c r="D187" s="120" t="str">
        <f t="shared" si="9"/>
        <v>Nonoperating Revenues Expenses</v>
      </c>
      <c r="E187" s="119"/>
    </row>
    <row r="188" spans="1:5" ht="14">
      <c r="A188" s="196" t="s">
        <v>2104</v>
      </c>
      <c r="B188" s="196" t="s">
        <v>2103</v>
      </c>
      <c r="C188" s="135" t="str">
        <f t="shared" si="7"/>
        <v>acfr:Revenues from Franchise Income Tax</v>
      </c>
      <c r="D188" s="120" t="str">
        <f t="shared" si="9"/>
        <v>Nonoperating Revenues Expenses</v>
      </c>
      <c r="E188" s="119"/>
    </row>
    <row r="189" spans="1:5" ht="14">
      <c r="A189" s="196" t="s">
        <v>2098</v>
      </c>
      <c r="B189" s="196" t="s">
        <v>2097</v>
      </c>
      <c r="C189" s="135" t="str">
        <f t="shared" si="7"/>
        <v>acfr:Revenues from Hotel and Motel Tax</v>
      </c>
      <c r="D189" s="120" t="str">
        <f t="shared" si="9"/>
        <v>Nonoperating Revenues Expenses</v>
      </c>
      <c r="E189" s="119"/>
    </row>
    <row r="190" spans="1:5" ht="14">
      <c r="A190" s="196" t="s">
        <v>2048</v>
      </c>
      <c r="B190" s="196" t="s">
        <v>2047</v>
      </c>
      <c r="C190" s="135" t="str">
        <f t="shared" si="7"/>
        <v>acfr:Revenues from Income Tax</v>
      </c>
      <c r="D190" s="120" t="str">
        <f t="shared" si="9"/>
        <v>Nonoperating Revenues Expenses</v>
      </c>
      <c r="E190" s="119"/>
    </row>
    <row r="191" spans="1:5" ht="14">
      <c r="A191" s="196" t="s">
        <v>2044</v>
      </c>
      <c r="B191" s="196" t="s">
        <v>2043</v>
      </c>
      <c r="C191" s="135" t="str">
        <f t="shared" si="7"/>
        <v>acfr:Revenues from Industrial Facilities Tax</v>
      </c>
      <c r="D191" s="120" t="str">
        <f t="shared" si="9"/>
        <v>Nonoperating Revenues Expenses</v>
      </c>
      <c r="E191" s="119"/>
    </row>
    <row r="192" spans="1:5" ht="14">
      <c r="A192" s="196" t="s">
        <v>2196</v>
      </c>
      <c r="B192" s="196" t="s">
        <v>2195</v>
      </c>
      <c r="C192" s="135" t="str">
        <f t="shared" si="7"/>
        <v>acfr:Revenues from Interest</v>
      </c>
      <c r="D192" s="120" t="str">
        <f t="shared" si="9"/>
        <v>Nonoperating Revenues Expenses</v>
      </c>
      <c r="E192" s="119"/>
    </row>
    <row r="193" spans="1:5" ht="14">
      <c r="A193" s="196" t="s">
        <v>2198</v>
      </c>
      <c r="B193" s="196" t="s">
        <v>2197</v>
      </c>
      <c r="C193" s="135" t="str">
        <f t="shared" si="7"/>
        <v>acfr:Revenues from Interest and Dividends</v>
      </c>
      <c r="D193" s="120" t="str">
        <f t="shared" si="9"/>
        <v>Nonoperating Revenues Expenses</v>
      </c>
      <c r="E193" s="119"/>
    </row>
    <row r="194" spans="1:5" ht="14">
      <c r="A194" s="196" t="s">
        <v>2198</v>
      </c>
      <c r="B194" s="196" t="s">
        <v>2197</v>
      </c>
      <c r="C194" s="135" t="str">
        <f t="shared" ref="C194:C257" si="10">"acfr:"&amp;A194</f>
        <v>acfr:Revenues from Interest and Dividends</v>
      </c>
      <c r="D194" s="120" t="str">
        <f t="shared" si="9"/>
        <v>Nonoperating Revenues Expenses</v>
      </c>
      <c r="E194" s="119"/>
    </row>
    <row r="195" spans="1:5" ht="14">
      <c r="A195" s="196" t="s">
        <v>2133</v>
      </c>
      <c r="B195" s="196" t="s">
        <v>2132</v>
      </c>
      <c r="C195" s="135" t="str">
        <f t="shared" si="10"/>
        <v>acfr:Revenues from Interest and Penalties on Special Assessments</v>
      </c>
      <c r="D195" s="120" t="str">
        <f t="shared" si="9"/>
        <v>Nonoperating Revenues Expenses</v>
      </c>
      <c r="E195" s="119"/>
    </row>
    <row r="196" spans="1:5" ht="14">
      <c r="A196" s="196" t="s">
        <v>2066</v>
      </c>
      <c r="B196" s="196" t="s">
        <v>2065</v>
      </c>
      <c r="C196" s="135" t="str">
        <f t="shared" si="10"/>
        <v>acfr:Revenues from Interest and Penalties on Taxes</v>
      </c>
      <c r="D196" s="120" t="str">
        <f t="shared" si="9"/>
        <v>Nonoperating Revenues Expenses</v>
      </c>
      <c r="E196" s="119"/>
    </row>
    <row r="197" spans="1:5" ht="14">
      <c r="A197" s="196" t="s">
        <v>2066</v>
      </c>
      <c r="B197" s="196" t="s">
        <v>2065</v>
      </c>
      <c r="C197" s="135" t="str">
        <f t="shared" si="10"/>
        <v>acfr:Revenues from Interest and Penalties on Taxes</v>
      </c>
      <c r="D197" s="120" t="str">
        <f t="shared" si="9"/>
        <v>Nonoperating Revenues Expenses</v>
      </c>
      <c r="E197" s="119"/>
    </row>
    <row r="198" spans="1:5" ht="14">
      <c r="A198" s="196" t="s">
        <v>2210</v>
      </c>
      <c r="B198" s="196" t="s">
        <v>2209</v>
      </c>
      <c r="C198" s="135" t="str">
        <f t="shared" si="10"/>
        <v>acfr:Revenues from Interest, Dividends, Royalties and Rent</v>
      </c>
      <c r="D198" s="120" t="str">
        <f t="shared" ref="D198:D229" si="11">IF(RIGHT(B198, 8)="Abstract", "Abstract", "Nonoperating Revenues Expenses")</f>
        <v>Nonoperating Revenues Expenses</v>
      </c>
      <c r="E198" s="119"/>
    </row>
    <row r="199" spans="1:5" ht="14">
      <c r="A199" s="196" t="s">
        <v>2080</v>
      </c>
      <c r="B199" s="196" t="s">
        <v>2079</v>
      </c>
      <c r="C199" s="135" t="str">
        <f t="shared" si="10"/>
        <v>acfr:Revenues from Lottery for Education, Lottery Proceeds</v>
      </c>
      <c r="D199" s="120" t="str">
        <f t="shared" si="11"/>
        <v>Nonoperating Revenues Expenses</v>
      </c>
      <c r="E199" s="119"/>
    </row>
    <row r="200" spans="1:5" ht="14">
      <c r="A200" s="196" t="s">
        <v>2070</v>
      </c>
      <c r="B200" s="196" t="s">
        <v>2069</v>
      </c>
      <c r="C200" s="135" t="str">
        <f t="shared" si="10"/>
        <v>acfr:Revenues from Marijuana Tax</v>
      </c>
      <c r="D200" s="120" t="str">
        <f t="shared" si="11"/>
        <v>Nonoperating Revenues Expenses</v>
      </c>
      <c r="E200" s="119"/>
    </row>
    <row r="201" spans="1:5" ht="14">
      <c r="A201" s="196" t="s">
        <v>2102</v>
      </c>
      <c r="B201" s="196" t="s">
        <v>2101</v>
      </c>
      <c r="C201" s="135" t="str">
        <f t="shared" si="10"/>
        <v>acfr:Revenues from Meals Tax</v>
      </c>
      <c r="D201" s="120" t="str">
        <f t="shared" si="11"/>
        <v>Nonoperating Revenues Expenses</v>
      </c>
      <c r="E201" s="119"/>
    </row>
    <row r="202" spans="1:5" ht="14">
      <c r="A202" s="196" t="s">
        <v>2078</v>
      </c>
      <c r="B202" s="196" t="s">
        <v>2077</v>
      </c>
      <c r="C202" s="135" t="str">
        <f t="shared" si="10"/>
        <v>acfr:Revenues from Motor Fuel Tax</v>
      </c>
      <c r="D202" s="120" t="str">
        <f t="shared" si="11"/>
        <v>Nonoperating Revenues Expenses</v>
      </c>
      <c r="E202" s="119"/>
    </row>
    <row r="203" spans="1:5" ht="14">
      <c r="A203" s="196" t="s">
        <v>2036</v>
      </c>
      <c r="B203" s="196" t="s">
        <v>2035</v>
      </c>
      <c r="C203" s="135" t="str">
        <f t="shared" si="10"/>
        <v>acfr:Revenues from National Forest Reserve Taxes</v>
      </c>
      <c r="D203" s="120" t="str">
        <f t="shared" si="11"/>
        <v>Nonoperating Revenues Expenses</v>
      </c>
      <c r="E203" s="119"/>
    </row>
    <row r="204" spans="1:5" ht="14">
      <c r="A204" s="196" t="s">
        <v>2088</v>
      </c>
      <c r="B204" s="196" t="s">
        <v>2087</v>
      </c>
      <c r="C204" s="135" t="str">
        <f t="shared" si="10"/>
        <v>acfr:Revenues from Nursing Home and Hospital Provider Fees</v>
      </c>
      <c r="D204" s="120" t="str">
        <f t="shared" si="11"/>
        <v>Nonoperating Revenues Expenses</v>
      </c>
      <c r="E204" s="119"/>
    </row>
    <row r="205" spans="1:5" ht="14">
      <c r="A205" s="196" t="s">
        <v>2106</v>
      </c>
      <c r="B205" s="196" t="s">
        <v>2105</v>
      </c>
      <c r="C205" s="135" t="str">
        <f t="shared" si="10"/>
        <v>acfr:Revenues from Other Tax for General Purpose</v>
      </c>
      <c r="D205" s="120" t="str">
        <f t="shared" si="11"/>
        <v>Nonoperating Revenues Expenses</v>
      </c>
      <c r="E205" s="119"/>
    </row>
    <row r="206" spans="1:5" ht="14">
      <c r="A206" s="196" t="s">
        <v>2042</v>
      </c>
      <c r="B206" s="196" t="s">
        <v>2041</v>
      </c>
      <c r="C206" s="135" t="str">
        <f t="shared" si="10"/>
        <v>acfr:Revenues from Parking Occupancy Tax</v>
      </c>
      <c r="D206" s="120" t="str">
        <f t="shared" si="11"/>
        <v>Nonoperating Revenues Expenses</v>
      </c>
      <c r="E206" s="119"/>
    </row>
    <row r="207" spans="1:5" ht="14">
      <c r="A207" s="196" t="s">
        <v>2042</v>
      </c>
      <c r="B207" s="196" t="s">
        <v>2041</v>
      </c>
      <c r="C207" s="135" t="str">
        <f t="shared" si="10"/>
        <v>acfr:Revenues from Parking Occupancy Tax</v>
      </c>
      <c r="D207" s="120" t="str">
        <f t="shared" si="11"/>
        <v>Nonoperating Revenues Expenses</v>
      </c>
      <c r="E207" s="119"/>
    </row>
    <row r="208" spans="1:5" ht="14">
      <c r="A208" s="196" t="s">
        <v>2060</v>
      </c>
      <c r="B208" s="196" t="s">
        <v>2059</v>
      </c>
      <c r="C208" s="135" t="str">
        <f t="shared" si="10"/>
        <v>acfr:Revenues from Property Tax</v>
      </c>
      <c r="D208" s="120" t="str">
        <f t="shared" si="11"/>
        <v>Nonoperating Revenues Expenses</v>
      </c>
      <c r="E208" s="119"/>
    </row>
    <row r="209" spans="1:5" ht="14">
      <c r="A209" s="196" t="s">
        <v>2128</v>
      </c>
      <c r="B209" s="196" t="s">
        <v>2127</v>
      </c>
      <c r="C209" s="135" t="str">
        <f t="shared" si="10"/>
        <v>acfr:Revenues from Property Tax Administration Fee</v>
      </c>
      <c r="D209" s="120" t="str">
        <f t="shared" si="11"/>
        <v>Nonoperating Revenues Expenses</v>
      </c>
      <c r="E209" s="119"/>
    </row>
    <row r="210" spans="1:5" ht="14">
      <c r="A210" s="196" t="s">
        <v>2092</v>
      </c>
      <c r="B210" s="196" t="s">
        <v>2091</v>
      </c>
      <c r="C210" s="135" t="str">
        <f t="shared" si="10"/>
        <v>acfr:Revenues from Property Transfer Tax</v>
      </c>
      <c r="D210" s="120" t="str">
        <f t="shared" si="11"/>
        <v>Nonoperating Revenues Expenses</v>
      </c>
      <c r="E210" s="119"/>
    </row>
    <row r="211" spans="1:5" ht="14">
      <c r="A211" s="196" t="s">
        <v>2202</v>
      </c>
      <c r="B211" s="196" t="s">
        <v>2201</v>
      </c>
      <c r="C211" s="135" t="str">
        <f t="shared" si="10"/>
        <v>acfr:Revenues from Rent</v>
      </c>
      <c r="D211" s="120" t="str">
        <f t="shared" si="11"/>
        <v>Nonoperating Revenues Expenses</v>
      </c>
      <c r="E211" s="119"/>
    </row>
    <row r="212" spans="1:5" ht="14">
      <c r="A212" s="196" t="s">
        <v>2206</v>
      </c>
      <c r="B212" s="196" t="s">
        <v>2205</v>
      </c>
      <c r="C212" s="135" t="str">
        <f t="shared" si="10"/>
        <v>acfr:Revenues from Rents and Royalties</v>
      </c>
      <c r="D212" s="120" t="str">
        <f t="shared" si="11"/>
        <v>Nonoperating Revenues Expenses</v>
      </c>
      <c r="E212" s="119"/>
    </row>
    <row r="213" spans="1:5" ht="14">
      <c r="A213" s="196" t="s">
        <v>2204</v>
      </c>
      <c r="B213" s="196" t="s">
        <v>2203</v>
      </c>
      <c r="C213" s="135" t="str">
        <f t="shared" si="10"/>
        <v>acfr:Revenues from Royalties</v>
      </c>
      <c r="D213" s="120" t="str">
        <f t="shared" si="11"/>
        <v>Nonoperating Revenues Expenses</v>
      </c>
      <c r="E213" s="119"/>
    </row>
    <row r="214" spans="1:5" ht="14">
      <c r="A214" s="196" t="s">
        <v>2076</v>
      </c>
      <c r="B214" s="196" t="s">
        <v>2075</v>
      </c>
      <c r="C214" s="135" t="str">
        <f t="shared" si="10"/>
        <v>acfr:Revenues from Sales and Use Tax</v>
      </c>
      <c r="D214" s="120" t="str">
        <f t="shared" si="11"/>
        <v>Nonoperating Revenues Expenses</v>
      </c>
      <c r="E214" s="119"/>
    </row>
    <row r="215" spans="1:5" ht="14">
      <c r="A215" s="196" t="s">
        <v>2068</v>
      </c>
      <c r="B215" s="196" t="s">
        <v>2067</v>
      </c>
      <c r="C215" s="135" t="str">
        <f t="shared" si="10"/>
        <v>acfr:Revenues from Sales Tax</v>
      </c>
      <c r="D215" s="120" t="str">
        <f t="shared" si="11"/>
        <v>Nonoperating Revenues Expenses</v>
      </c>
      <c r="E215" s="119"/>
    </row>
    <row r="216" spans="1:5" ht="14">
      <c r="A216" s="196" t="s">
        <v>2135</v>
      </c>
      <c r="B216" s="196" t="s">
        <v>2134</v>
      </c>
      <c r="C216" s="135" t="str">
        <f t="shared" si="10"/>
        <v>acfr:Revenues from Special Assessments</v>
      </c>
      <c r="D216" s="120" t="str">
        <f t="shared" si="11"/>
        <v>Nonoperating Revenues Expenses</v>
      </c>
      <c r="E216" s="119"/>
    </row>
    <row r="217" spans="1:5" ht="14">
      <c r="A217" s="196" t="s">
        <v>2123</v>
      </c>
      <c r="B217" s="196" t="s">
        <v>2122</v>
      </c>
      <c r="C217" s="135" t="str">
        <f t="shared" si="10"/>
        <v>acfr:Revenues from Sub Marginal Land Act</v>
      </c>
      <c r="D217" s="120" t="str">
        <f t="shared" si="11"/>
        <v>Nonoperating Revenues Expenses</v>
      </c>
      <c r="E217" s="119"/>
    </row>
    <row r="218" spans="1:5" ht="14">
      <c r="A218" s="196" t="s">
        <v>2214</v>
      </c>
      <c r="B218" s="196" t="s">
        <v>2213</v>
      </c>
      <c r="C218" s="135" t="str">
        <f t="shared" si="10"/>
        <v>acfr:Revenues from Subsidies</v>
      </c>
      <c r="D218" s="120" t="str">
        <f t="shared" si="11"/>
        <v>Nonoperating Revenues Expenses</v>
      </c>
      <c r="E218" s="119"/>
    </row>
    <row r="219" spans="1:5" ht="14">
      <c r="A219" s="196" t="s">
        <v>2125</v>
      </c>
      <c r="B219" s="196" t="s">
        <v>2124</v>
      </c>
      <c r="C219" s="135" t="str">
        <f t="shared" si="10"/>
        <v>acfr:Revenues from Tax Reverted Property</v>
      </c>
      <c r="D219" s="120" t="str">
        <f t="shared" si="11"/>
        <v>Nonoperating Revenues Expenses</v>
      </c>
      <c r="E219" s="119"/>
    </row>
    <row r="220" spans="1:5" ht="14">
      <c r="A220" s="196" t="s">
        <v>2108</v>
      </c>
      <c r="B220" s="196" t="s">
        <v>2107</v>
      </c>
      <c r="C220" s="135" t="str">
        <f t="shared" si="10"/>
        <v>acfr:Revenues from Taxes</v>
      </c>
      <c r="D220" s="120" t="str">
        <f t="shared" si="11"/>
        <v>Nonoperating Revenues Expenses</v>
      </c>
      <c r="E220" s="119"/>
    </row>
    <row r="221" spans="1:5" ht="14">
      <c r="A221" s="196" t="s">
        <v>2038</v>
      </c>
      <c r="B221" s="196" t="s">
        <v>2037</v>
      </c>
      <c r="C221" s="135" t="str">
        <f t="shared" si="10"/>
        <v>acfr:Revenues from Trailer Tax</v>
      </c>
      <c r="D221" s="120" t="str">
        <f t="shared" si="11"/>
        <v>Nonoperating Revenues Expenses</v>
      </c>
      <c r="E221" s="119"/>
    </row>
    <row r="222" spans="1:5" ht="14">
      <c r="A222" s="196" t="s">
        <v>2050</v>
      </c>
      <c r="B222" s="196" t="s">
        <v>2049</v>
      </c>
      <c r="C222" s="135" t="str">
        <f t="shared" si="10"/>
        <v>acfr:Revenues from Transaction Privilege Tax</v>
      </c>
      <c r="D222" s="120" t="str">
        <f t="shared" si="11"/>
        <v>Nonoperating Revenues Expenses</v>
      </c>
      <c r="E222" s="119"/>
    </row>
    <row r="223" spans="1:5" ht="14">
      <c r="A223" s="196" t="s">
        <v>2096</v>
      </c>
      <c r="B223" s="196" t="s">
        <v>2095</v>
      </c>
      <c r="C223" s="135" t="str">
        <f t="shared" si="10"/>
        <v>acfr:Revenues from Transfer Stamps Tax</v>
      </c>
      <c r="D223" s="120" t="str">
        <f t="shared" si="11"/>
        <v>Nonoperating Revenues Expenses</v>
      </c>
      <c r="E223" s="119"/>
    </row>
    <row r="224" spans="1:5" ht="14">
      <c r="A224" s="196" t="s">
        <v>2086</v>
      </c>
      <c r="B224" s="196" t="s">
        <v>2085</v>
      </c>
      <c r="C224" s="135" t="str">
        <f t="shared" si="10"/>
        <v>acfr:Revenues from Unclaimed Property</v>
      </c>
      <c r="D224" s="120" t="str">
        <f t="shared" si="11"/>
        <v>Nonoperating Revenues Expenses</v>
      </c>
      <c r="E224" s="119"/>
    </row>
    <row r="225" spans="1:5" ht="14">
      <c r="A225" s="196" t="s">
        <v>2072</v>
      </c>
      <c r="B225" s="196" t="s">
        <v>2071</v>
      </c>
      <c r="C225" s="135" t="str">
        <f t="shared" si="10"/>
        <v>acfr:Revenues from Usage of Utilities Tax</v>
      </c>
      <c r="D225" s="120" t="str">
        <f t="shared" si="11"/>
        <v>Nonoperating Revenues Expenses</v>
      </c>
      <c r="E225" s="119"/>
    </row>
    <row r="226" spans="1:5" ht="14">
      <c r="A226" s="196" t="s">
        <v>2100</v>
      </c>
      <c r="B226" s="196" t="s">
        <v>2099</v>
      </c>
      <c r="C226" s="135" t="str">
        <f t="shared" si="10"/>
        <v>acfr:Revenues from Vehicles Tax</v>
      </c>
      <c r="D226" s="120" t="str">
        <f t="shared" si="11"/>
        <v>Nonoperating Revenues Expenses</v>
      </c>
      <c r="E226" s="119"/>
    </row>
    <row r="227" spans="1:5" ht="14">
      <c r="A227" s="196" t="s">
        <v>2226</v>
      </c>
      <c r="B227" s="196" t="s">
        <v>2225</v>
      </c>
      <c r="C227" s="135" t="str">
        <f t="shared" si="10"/>
        <v>acfr:State Appropriations</v>
      </c>
      <c r="D227" s="120" t="str">
        <f t="shared" si="11"/>
        <v>Nonoperating Revenues Expenses</v>
      </c>
      <c r="E227" s="119"/>
    </row>
    <row r="228" spans="1:5" ht="14">
      <c r="A228" s="196" t="s">
        <v>2188</v>
      </c>
      <c r="B228" s="196" t="s">
        <v>2187</v>
      </c>
      <c r="C228" s="135" t="str">
        <f t="shared" si="10"/>
        <v>acfr:State Capital Grants</v>
      </c>
      <c r="D228" s="120" t="str">
        <f t="shared" si="11"/>
        <v>Nonoperating Revenues Expenses</v>
      </c>
      <c r="E228" s="119"/>
    </row>
    <row r="229" spans="1:5" ht="14">
      <c r="A229" s="196" t="s">
        <v>2166</v>
      </c>
      <c r="B229" s="196" t="s">
        <v>2165</v>
      </c>
      <c r="C229" s="135" t="str">
        <f t="shared" si="10"/>
        <v>acfr:State Grants, Court Equity</v>
      </c>
      <c r="D229" s="120" t="str">
        <f t="shared" si="11"/>
        <v>Nonoperating Revenues Expenses</v>
      </c>
      <c r="E229" s="119"/>
    </row>
    <row r="230" spans="1:5" ht="14">
      <c r="A230" s="196" t="s">
        <v>2176</v>
      </c>
      <c r="B230" s="196" t="s">
        <v>2175</v>
      </c>
      <c r="C230" s="135" t="str">
        <f t="shared" si="10"/>
        <v>acfr:State Grants, Crime Victims Rights</v>
      </c>
      <c r="D230" s="120" t="str">
        <f t="shared" ref="D230:D246" si="12">IF(RIGHT(B230, 8)="Abstract", "Abstract", "Nonoperating Revenues Expenses")</f>
        <v>Nonoperating Revenues Expenses</v>
      </c>
      <c r="E230" s="119"/>
    </row>
    <row r="231" spans="1:5" ht="14">
      <c r="A231" s="196" t="s">
        <v>2174</v>
      </c>
      <c r="B231" s="196" t="s">
        <v>2173</v>
      </c>
      <c r="C231" s="135" t="str">
        <f t="shared" si="10"/>
        <v>acfr:State Grants, Culture and Recreation</v>
      </c>
      <c r="D231" s="120" t="str">
        <f t="shared" si="12"/>
        <v>Nonoperating Revenues Expenses</v>
      </c>
      <c r="E231" s="119"/>
    </row>
    <row r="232" spans="1:5" ht="14">
      <c r="A232" s="196" t="s">
        <v>2162</v>
      </c>
      <c r="B232" s="196" t="s">
        <v>2161</v>
      </c>
      <c r="C232" s="135" t="str">
        <f t="shared" si="10"/>
        <v>acfr:State Grants, Drug Case Information Management Account</v>
      </c>
      <c r="D232" s="120" t="str">
        <f t="shared" si="12"/>
        <v>Nonoperating Revenues Expenses</v>
      </c>
      <c r="E232" s="119"/>
    </row>
    <row r="233" spans="1:5" ht="14">
      <c r="A233" s="196" t="s">
        <v>2160</v>
      </c>
      <c r="B233" s="196" t="s">
        <v>2159</v>
      </c>
      <c r="C233" s="135" t="str">
        <f t="shared" si="10"/>
        <v>acfr:State Grants, Drunk Driving Case Flow Assistance</v>
      </c>
      <c r="D233" s="120" t="str">
        <f t="shared" si="12"/>
        <v>Nonoperating Revenues Expenses</v>
      </c>
      <c r="E233" s="119"/>
    </row>
    <row r="234" spans="1:5" ht="14">
      <c r="A234" s="196" t="s">
        <v>2170</v>
      </c>
      <c r="B234" s="196" t="s">
        <v>2169</v>
      </c>
      <c r="C234" s="135" t="str">
        <f t="shared" si="10"/>
        <v>acfr:State Grants, Health</v>
      </c>
      <c r="D234" s="120" t="str">
        <f t="shared" si="12"/>
        <v>Nonoperating Revenues Expenses</v>
      </c>
      <c r="E234" s="119"/>
    </row>
    <row r="235" spans="1:5" ht="14">
      <c r="A235" s="196" t="s">
        <v>2164</v>
      </c>
      <c r="B235" s="196" t="s">
        <v>2163</v>
      </c>
      <c r="C235" s="135" t="str">
        <f t="shared" si="10"/>
        <v>acfr:State Grants, Highway and Streets</v>
      </c>
      <c r="D235" s="120" t="str">
        <f t="shared" si="12"/>
        <v>Nonoperating Revenues Expenses</v>
      </c>
      <c r="E235" s="119"/>
    </row>
    <row r="236" spans="1:5" ht="14">
      <c r="A236" s="196" t="s">
        <v>2178</v>
      </c>
      <c r="B236" s="196" t="s">
        <v>2177</v>
      </c>
      <c r="C236" s="135" t="str">
        <f t="shared" si="10"/>
        <v>acfr:State Grants, Indigent Defense Grant</v>
      </c>
      <c r="D236" s="120" t="str">
        <f t="shared" si="12"/>
        <v>Nonoperating Revenues Expenses</v>
      </c>
      <c r="E236" s="119"/>
    </row>
    <row r="237" spans="1:5" ht="14">
      <c r="A237" s="196" t="s">
        <v>2182</v>
      </c>
      <c r="B237" s="196" t="s">
        <v>2181</v>
      </c>
      <c r="C237" s="135" t="str">
        <f t="shared" si="10"/>
        <v>acfr:State Grants, Local Community Stabilization Share</v>
      </c>
      <c r="D237" s="120" t="str">
        <f t="shared" si="12"/>
        <v>Nonoperating Revenues Expenses</v>
      </c>
      <c r="E237" s="119"/>
    </row>
    <row r="238" spans="1:5" ht="14">
      <c r="A238" s="196" t="s">
        <v>2158</v>
      </c>
      <c r="B238" s="196" t="s">
        <v>2157</v>
      </c>
      <c r="C238" s="135" t="str">
        <f t="shared" si="10"/>
        <v>acfr:State Grants, Public Safety</v>
      </c>
      <c r="D238" s="120" t="str">
        <f t="shared" si="12"/>
        <v>Nonoperating Revenues Expenses</v>
      </c>
      <c r="E238" s="119"/>
    </row>
    <row r="239" spans="1:5" ht="14">
      <c r="A239" s="196" t="s">
        <v>2168</v>
      </c>
      <c r="B239" s="196" t="s">
        <v>2167</v>
      </c>
      <c r="C239" s="135" t="str">
        <f t="shared" si="10"/>
        <v>acfr:State Grants, Sanitation</v>
      </c>
      <c r="D239" s="120" t="str">
        <f t="shared" si="12"/>
        <v>Nonoperating Revenues Expenses</v>
      </c>
      <c r="E239" s="119"/>
    </row>
    <row r="240" spans="1:5" ht="14">
      <c r="A240" s="196" t="s">
        <v>2186</v>
      </c>
      <c r="B240" s="196" t="s">
        <v>2185</v>
      </c>
      <c r="C240" s="135" t="str">
        <f t="shared" si="10"/>
        <v>acfr:State Grants, Special Election Reimbursement</v>
      </c>
      <c r="D240" s="120" t="str">
        <f t="shared" si="12"/>
        <v>Nonoperating Revenues Expenses</v>
      </c>
      <c r="E240" s="119"/>
    </row>
    <row r="241" spans="1:5" ht="14">
      <c r="A241" s="196" t="s">
        <v>2180</v>
      </c>
      <c r="B241" s="196" t="s">
        <v>2179</v>
      </c>
      <c r="C241" s="135" t="str">
        <f t="shared" si="10"/>
        <v>acfr:State Grants, State Revenue Sharing</v>
      </c>
      <c r="D241" s="120" t="str">
        <f t="shared" si="12"/>
        <v>Nonoperating Revenues Expenses</v>
      </c>
      <c r="E241" s="119"/>
    </row>
    <row r="242" spans="1:5" ht="14">
      <c r="A242" s="196" t="s">
        <v>2184</v>
      </c>
      <c r="B242" s="196" t="s">
        <v>2183</v>
      </c>
      <c r="C242" s="135" t="str">
        <f t="shared" si="10"/>
        <v>acfr:State Grants, Survey and Remonumentation</v>
      </c>
      <c r="D242" s="120" t="str">
        <f t="shared" si="12"/>
        <v>Nonoperating Revenues Expenses</v>
      </c>
      <c r="E242" s="119"/>
    </row>
    <row r="243" spans="1:5" ht="14">
      <c r="A243" s="196" t="s">
        <v>2172</v>
      </c>
      <c r="B243" s="196" t="s">
        <v>2171</v>
      </c>
      <c r="C243" s="135" t="str">
        <f t="shared" si="10"/>
        <v>acfr:State Grants, Welfare</v>
      </c>
      <c r="D243" s="120" t="str">
        <f t="shared" si="12"/>
        <v>Nonoperating Revenues Expenses</v>
      </c>
      <c r="E243" s="119"/>
    </row>
    <row r="244" spans="1:5" ht="14">
      <c r="A244" s="196" t="s">
        <v>2221</v>
      </c>
      <c r="B244" s="196" t="s">
        <v>2220</v>
      </c>
      <c r="C244" s="135" t="str">
        <f t="shared" si="10"/>
        <v>acfr:State OPEB Contribution</v>
      </c>
      <c r="D244" s="120" t="str">
        <f t="shared" si="12"/>
        <v>Nonoperating Revenues Expenses</v>
      </c>
      <c r="E244" s="119"/>
    </row>
    <row r="245" spans="1:5" ht="14">
      <c r="A245" s="196" t="s">
        <v>2219</v>
      </c>
      <c r="B245" s="196" t="s">
        <v>2218</v>
      </c>
      <c r="C245" s="135" t="str">
        <f t="shared" si="10"/>
        <v>acfr:State Retirement Plan Contributions</v>
      </c>
      <c r="D245" s="120" t="str">
        <f t="shared" si="12"/>
        <v>Nonoperating Revenues Expenses</v>
      </c>
      <c r="E245" s="119"/>
    </row>
    <row r="246" spans="1:5" ht="14">
      <c r="A246" s="196" t="s">
        <v>1247</v>
      </c>
      <c r="B246" s="196" t="s">
        <v>2129</v>
      </c>
      <c r="C246" s="135" t="str">
        <f t="shared" si="10"/>
        <v>acfr:Taxes and Tax Related Revenues</v>
      </c>
      <c r="D246" s="120" t="str">
        <f t="shared" si="12"/>
        <v>Nonoperating Revenues Expenses</v>
      </c>
      <c r="E246" s="119"/>
    </row>
    <row r="247" spans="1:5" ht="14">
      <c r="A247" s="196" t="s">
        <v>2271</v>
      </c>
      <c r="B247" s="196" t="s">
        <v>2270</v>
      </c>
      <c r="C247" s="135" t="str">
        <f t="shared" si="10"/>
        <v>acfr:Change in Accounting Principle</v>
      </c>
      <c r="D247" s="120" t="str">
        <f>IF(RIGHT(B247, 8)="Abstract", "Abstract", "Net Position")</f>
        <v>Net Position</v>
      </c>
      <c r="E247" s="119"/>
    </row>
    <row r="248" spans="1:5" ht="14">
      <c r="A248" s="196" t="s">
        <v>2273</v>
      </c>
      <c r="B248" s="196" t="s">
        <v>2272</v>
      </c>
      <c r="C248" s="135" t="str">
        <f t="shared" si="10"/>
        <v>acfr:Net Position, Restated</v>
      </c>
      <c r="D248" s="120" t="str">
        <f>IF(RIGHT(B248, 8)="Abstract", "Abstract", "Net Position")</f>
        <v>Net Position</v>
      </c>
      <c r="E248" s="119"/>
    </row>
    <row r="249" spans="1:5" ht="14">
      <c r="A249" s="196" t="s">
        <v>1271</v>
      </c>
      <c r="B249" s="196" t="s">
        <v>2265</v>
      </c>
      <c r="C249" s="135" t="str">
        <f t="shared" si="10"/>
        <v>acfr:Bond or Insurance Recoveries</v>
      </c>
      <c r="D249" s="120" t="str">
        <f t="shared" ref="D249:D261" si="13">IF(RIGHT(B249, 8)="Abstract", "Abstract", "Capital Contributions")</f>
        <v>Capital Contributions</v>
      </c>
      <c r="E249" s="119"/>
    </row>
    <row r="250" spans="1:5" ht="14">
      <c r="A250" s="196" t="s">
        <v>2259</v>
      </c>
      <c r="B250" s="196" t="s">
        <v>2258</v>
      </c>
      <c r="C250" s="135" t="str">
        <f t="shared" si="10"/>
        <v>acfr:Capital Contributions and Transfers</v>
      </c>
      <c r="D250" s="120" t="str">
        <f t="shared" si="13"/>
        <v>Capital Contributions</v>
      </c>
      <c r="E250" s="119"/>
    </row>
    <row r="251" spans="1:5" ht="14">
      <c r="A251" s="196" t="s">
        <v>2253</v>
      </c>
      <c r="B251" s="196" t="s">
        <v>2253</v>
      </c>
      <c r="C251" s="135" t="str">
        <f t="shared" si="10"/>
        <v>acfr:Contributions</v>
      </c>
      <c r="D251" s="120" t="str">
        <f t="shared" si="13"/>
        <v>Capital Contributions</v>
      </c>
      <c r="E251" s="119"/>
    </row>
    <row r="252" spans="1:5" ht="14">
      <c r="A252" s="196" t="s">
        <v>2250</v>
      </c>
      <c r="B252" s="196" t="s">
        <v>2249</v>
      </c>
      <c r="C252" s="135" t="str">
        <f t="shared" si="10"/>
        <v>acfr:Contributions from Citizens and Developers</v>
      </c>
      <c r="D252" s="120" t="str">
        <f t="shared" si="13"/>
        <v>Capital Contributions</v>
      </c>
      <c r="E252" s="119"/>
    </row>
    <row r="253" spans="1:5" ht="14">
      <c r="A253" s="196" t="s">
        <v>2248</v>
      </c>
      <c r="B253" s="196" t="s">
        <v>2247</v>
      </c>
      <c r="C253" s="135" t="str">
        <f t="shared" si="10"/>
        <v>acfr:Contributions, Capital</v>
      </c>
      <c r="D253" s="120" t="str">
        <f t="shared" si="13"/>
        <v>Capital Contributions</v>
      </c>
      <c r="E253" s="119"/>
    </row>
    <row r="254" spans="1:5" ht="14">
      <c r="A254" s="196" t="s">
        <v>2252</v>
      </c>
      <c r="B254" s="196" t="s">
        <v>2251</v>
      </c>
      <c r="C254" s="135" t="str">
        <f t="shared" si="10"/>
        <v>acfr:Contributions, Other</v>
      </c>
      <c r="D254" s="120" t="str">
        <f t="shared" si="13"/>
        <v>Capital Contributions</v>
      </c>
      <c r="E254" s="119"/>
    </row>
    <row r="255" spans="1:5" ht="14">
      <c r="A255" s="196" t="s">
        <v>2261</v>
      </c>
      <c r="B255" s="196" t="s">
        <v>2266</v>
      </c>
      <c r="C255" s="135" t="str">
        <f t="shared" si="10"/>
        <v>acfr:Other Financing Sources</v>
      </c>
      <c r="D255" s="120" t="str">
        <f t="shared" si="13"/>
        <v>Capital Contributions</v>
      </c>
      <c r="E255" s="119"/>
    </row>
    <row r="256" spans="1:5" ht="14">
      <c r="A256" s="196" t="s">
        <v>1268</v>
      </c>
      <c r="B256" s="196" t="s">
        <v>2260</v>
      </c>
      <c r="C256" s="135" t="str">
        <f t="shared" si="10"/>
        <v>acfr:Other Financing Sources, Lease Financing</v>
      </c>
      <c r="D256" s="120" t="str">
        <f t="shared" si="13"/>
        <v>Capital Contributions</v>
      </c>
      <c r="E256" s="119"/>
    </row>
    <row r="257" spans="1:5" ht="14">
      <c r="A257" s="196" t="s">
        <v>1270</v>
      </c>
      <c r="B257" s="196" t="s">
        <v>2264</v>
      </c>
      <c r="C257" s="135" t="str">
        <f t="shared" si="10"/>
        <v>acfr:Premium on Bonds or Notes</v>
      </c>
      <c r="D257" s="120" t="str">
        <f t="shared" si="13"/>
        <v>Capital Contributions</v>
      </c>
      <c r="E257" s="119"/>
    </row>
    <row r="258" spans="1:5" ht="14">
      <c r="A258" s="196" t="s">
        <v>1257</v>
      </c>
      <c r="B258" s="196" t="s">
        <v>2267</v>
      </c>
      <c r="C258" s="135" t="str">
        <f t="shared" ref="C258:C296" si="14">"acfr:"&amp;A258</f>
        <v>acfr:Proceeds from Bond and Note Issuance</v>
      </c>
      <c r="D258" s="120" t="str">
        <f t="shared" si="13"/>
        <v>Capital Contributions</v>
      </c>
      <c r="E258" s="119"/>
    </row>
    <row r="259" spans="1:5" ht="14">
      <c r="A259" s="196" t="s">
        <v>2263</v>
      </c>
      <c r="B259" s="196" t="s">
        <v>2262</v>
      </c>
      <c r="C259" s="135" t="str">
        <f t="shared" si="14"/>
        <v>acfr:Proceeds from Sale of Bonds, Notes</v>
      </c>
      <c r="D259" s="120" t="str">
        <f t="shared" si="13"/>
        <v>Capital Contributions</v>
      </c>
      <c r="E259" s="119"/>
    </row>
    <row r="260" spans="1:5" ht="14">
      <c r="A260" s="196" t="s">
        <v>1264</v>
      </c>
      <c r="B260" s="196" t="s">
        <v>2254</v>
      </c>
      <c r="C260" s="135" t="str">
        <f t="shared" si="14"/>
        <v>acfr:Transfer of Capital Assets In</v>
      </c>
      <c r="D260" s="120" t="str">
        <f t="shared" si="13"/>
        <v>Capital Contributions</v>
      </c>
      <c r="E260" s="119"/>
    </row>
    <row r="261" spans="1:5" ht="14">
      <c r="A261" s="196" t="s">
        <v>2257</v>
      </c>
      <c r="B261" s="196" t="s">
        <v>2256</v>
      </c>
      <c r="C261" s="135" t="str">
        <f t="shared" si="14"/>
        <v>acfr:Transfers of Capital Assets From (To) Other Funds</v>
      </c>
      <c r="D261" s="120" t="str">
        <f t="shared" si="13"/>
        <v>Capital Contributions</v>
      </c>
      <c r="E261" s="119"/>
    </row>
    <row r="262" spans="1:5" ht="14">
      <c r="A262" s="196" t="s">
        <v>1265</v>
      </c>
      <c r="B262" s="196" t="s">
        <v>2255</v>
      </c>
      <c r="C262" s="135" t="str">
        <f t="shared" si="14"/>
        <v>acfr:Transfers of Capital Assets Out</v>
      </c>
      <c r="D262" s="120" t="str">
        <f>IF(RIGHT(B262, 8)="Abstract", "Abstract", "Capital Contributions")</f>
        <v>Capital Contributions</v>
      </c>
      <c r="E262" s="119"/>
    </row>
    <row r="263" spans="1:5" ht="14">
      <c r="A263" s="196" t="s">
        <v>2110</v>
      </c>
      <c r="B263" s="196" t="s">
        <v>2109</v>
      </c>
      <c r="C263" s="135" t="str">
        <f t="shared" si="14"/>
        <v>acfr:Allowances [Abstract]</v>
      </c>
      <c r="D263" s="120" t="str">
        <f>IF(RIGHT(B263, 8)="Abstract", "Abstract", "Nonoperating Revenues Expenses")</f>
        <v>Abstract</v>
      </c>
      <c r="E263" s="119"/>
    </row>
    <row r="264" spans="1:5" ht="14">
      <c r="A264" s="196" t="s">
        <v>1940</v>
      </c>
      <c r="B264" s="196" t="s">
        <v>1939</v>
      </c>
      <c r="C264" s="135" t="str">
        <f t="shared" si="14"/>
        <v>acfr:Benefits Expense, Pension and OPEB [Abstract]</v>
      </c>
      <c r="D264" s="120" t="str">
        <f>IF(RIGHT(B264, 8)="Abstract", "Abstract", "Operating Expenses")</f>
        <v>Abstract</v>
      </c>
      <c r="E264" s="119"/>
    </row>
    <row r="265" spans="1:5" ht="14">
      <c r="A265" s="196" t="s">
        <v>1758</v>
      </c>
      <c r="B265" s="196" t="s">
        <v>1757</v>
      </c>
      <c r="C265" s="135" t="str">
        <f t="shared" si="14"/>
        <v>acfr:Capital Contributions and Transfers [Abstract]</v>
      </c>
      <c r="D265" s="120" t="str">
        <f>IF(RIGHT(B265, 8)="Abstract", "Abstract", "Capital Contributions")</f>
        <v>Abstract</v>
      </c>
      <c r="E265" s="119"/>
    </row>
    <row r="266" spans="1:5" ht="14">
      <c r="A266" s="196" t="s">
        <v>1734</v>
      </c>
      <c r="B266" s="196" t="s">
        <v>1733</v>
      </c>
      <c r="C266" s="135" t="str">
        <f t="shared" si="14"/>
        <v>acfr:Charges for Services, Fines and Forfeitures [Abstract]</v>
      </c>
      <c r="D266" s="120" t="str">
        <f>IF(RIGHT(B266, 8)="Abstract", "Abstract", "Operating Revenues")</f>
        <v>Abstract</v>
      </c>
      <c r="E266" s="119"/>
    </row>
    <row r="267" spans="1:5" ht="14">
      <c r="A267" s="196" t="s">
        <v>1774</v>
      </c>
      <c r="B267" s="196" t="s">
        <v>1773</v>
      </c>
      <c r="C267" s="135" t="str">
        <f t="shared" si="14"/>
        <v>acfr:Charges for Services, General [Abstract]</v>
      </c>
      <c r="D267" s="120" t="str">
        <f>IF(RIGHT(B267, 8)="Abstract", "Abstract", "Operating Revenues")</f>
        <v>Abstract</v>
      </c>
      <c r="E267" s="119"/>
    </row>
    <row r="268" spans="1:5" ht="14">
      <c r="A268" s="196" t="s">
        <v>1823</v>
      </c>
      <c r="B268" s="196" t="s">
        <v>1822</v>
      </c>
      <c r="C268" s="135" t="str">
        <f t="shared" si="14"/>
        <v>acfr:Charges for Services, Licenses and Permits Revenues [Abstract]</v>
      </c>
      <c r="D268" s="120" t="str">
        <f>IF(RIGHT(B268, 8)="Abstract", "Abstract", "Operating Revenues")</f>
        <v>Abstract</v>
      </c>
      <c r="E268" s="119"/>
    </row>
    <row r="269" spans="1:5" ht="14">
      <c r="A269" s="196" t="s">
        <v>1760</v>
      </c>
      <c r="B269" s="196" t="s">
        <v>1759</v>
      </c>
      <c r="C269" s="135" t="str">
        <f t="shared" si="14"/>
        <v>acfr:Contributions [Abstract]</v>
      </c>
      <c r="D269" s="120" t="str">
        <f>IF(RIGHT(B269, 8)="Abstract", "Abstract", "Capital Contributions")</f>
        <v>Abstract</v>
      </c>
      <c r="E269" s="119"/>
    </row>
    <row r="270" spans="1:5" ht="14">
      <c r="A270" s="196" t="s">
        <v>1742</v>
      </c>
      <c r="B270" s="196" t="s">
        <v>1741</v>
      </c>
      <c r="C270" s="135" t="str">
        <f t="shared" si="14"/>
        <v>acfr:Contributions from Local Units [Abstract]</v>
      </c>
      <c r="D270" s="120" t="str">
        <f>IF(RIGHT(B270, 8)="Abstract", "Abstract", "Nonoperating Revenues Expenses")</f>
        <v>Abstract</v>
      </c>
      <c r="E270" s="119"/>
    </row>
    <row r="271" spans="1:5" ht="14">
      <c r="A271" s="196" t="s">
        <v>1740</v>
      </c>
      <c r="B271" s="196" t="s">
        <v>1739</v>
      </c>
      <c r="C271" s="135" t="str">
        <f t="shared" si="14"/>
        <v>acfr:Expenses for Lottery Activities [Abstract]</v>
      </c>
      <c r="D271" s="120" t="str">
        <f>IF(RIGHT(B271, 8)="Abstract", "Abstract", "Operating Expenses")</f>
        <v>Abstract</v>
      </c>
      <c r="E271" s="119"/>
    </row>
    <row r="272" spans="1:5" ht="14">
      <c r="A272" s="196" t="s">
        <v>1754</v>
      </c>
      <c r="B272" s="196" t="s">
        <v>1753</v>
      </c>
      <c r="C272" s="135" t="str">
        <f t="shared" si="14"/>
        <v>acfr:Grants, Contributions and Donations [Abstract]</v>
      </c>
      <c r="D272" s="120" t="str">
        <f>IF(RIGHT(B272, 8)="Abstract", "Abstract", "Nonoperating Revenues Expenses")</f>
        <v>Abstract</v>
      </c>
      <c r="E272" s="119"/>
    </row>
    <row r="273" spans="1:5" ht="14">
      <c r="A273" s="196" t="s">
        <v>1738</v>
      </c>
      <c r="B273" s="196" t="s">
        <v>1737</v>
      </c>
      <c r="C273" s="135" t="str">
        <f t="shared" si="14"/>
        <v>acfr:Health Operating Expenses [Abstract]</v>
      </c>
      <c r="D273" s="120" t="str">
        <f>IF(RIGHT(B273, 8)="Abstract", "Abstract", "Operating Expenses")</f>
        <v>Abstract</v>
      </c>
      <c r="E273" s="119"/>
    </row>
    <row r="274" spans="1:5" ht="14">
      <c r="A274" s="196" t="s">
        <v>1746</v>
      </c>
      <c r="B274" s="196" t="s">
        <v>1745</v>
      </c>
      <c r="C274" s="135" t="str">
        <f t="shared" si="14"/>
        <v>acfr:Intergovernmental Revenue [Abstract]</v>
      </c>
      <c r="D274" s="120" t="str">
        <f>IF(RIGHT(B274, 8)="Abstract", "Abstract", "Nonoperating Revenues Expenses")</f>
        <v>Abstract</v>
      </c>
      <c r="E274" s="119"/>
    </row>
    <row r="275" spans="1:5" ht="14">
      <c r="A275" s="196" t="s">
        <v>2137</v>
      </c>
      <c r="B275" s="196" t="s">
        <v>2136</v>
      </c>
      <c r="C275" s="135" t="str">
        <f t="shared" si="14"/>
        <v>acfr:Intergovernmental Revenues from Federal Government [Abstract]</v>
      </c>
      <c r="D275" s="120" t="str">
        <f>IF(RIGHT(B275, 8)="Abstract", "Abstract", "Nonoperating Revenues Expenses")</f>
        <v>Abstract</v>
      </c>
      <c r="E275" s="119"/>
    </row>
    <row r="276" spans="1:5" ht="14">
      <c r="A276" s="196" t="s">
        <v>2156</v>
      </c>
      <c r="B276" s="196" t="s">
        <v>2155</v>
      </c>
      <c r="C276" s="135" t="str">
        <f t="shared" si="14"/>
        <v>acfr:Intergovernmental Revenues from State Government [Abstract]</v>
      </c>
      <c r="D276" s="120" t="str">
        <f>IF(RIGHT(B276, 8)="Abstract", "Abstract", "Nonoperating Revenues Expenses")</f>
        <v>Abstract</v>
      </c>
      <c r="E276" s="119"/>
    </row>
    <row r="277" spans="1:5" ht="14">
      <c r="A277" s="196" t="s">
        <v>1750</v>
      </c>
      <c r="B277" s="196" t="s">
        <v>1749</v>
      </c>
      <c r="C277" s="135" t="str">
        <f t="shared" si="14"/>
        <v>acfr:Investment Income [Abstract]</v>
      </c>
      <c r="D277" s="120" t="str">
        <f>IF(RIGHT(B277, 8)="Abstract", "Abstract", "Nonoperating Revenues Expenses")</f>
        <v>Abstract</v>
      </c>
      <c r="E277" s="119"/>
    </row>
    <row r="278" spans="1:5" ht="14">
      <c r="A278" s="196" t="s">
        <v>1768</v>
      </c>
      <c r="B278" s="196" t="s">
        <v>1767</v>
      </c>
      <c r="C278" s="135" t="str">
        <f t="shared" si="14"/>
        <v>acfr:Investment Income and Rentals [Abstract]</v>
      </c>
      <c r="D278" s="120" t="str">
        <f>IF(RIGHT(B278, 8)="Abstract", "Abstract", "Nonoperating Revenues Expenses")</f>
        <v>Abstract</v>
      </c>
      <c r="E278" s="119"/>
    </row>
    <row r="279" spans="1:5" ht="14">
      <c r="A279" s="196" t="s">
        <v>1865</v>
      </c>
      <c r="B279" s="196" t="s">
        <v>1864</v>
      </c>
      <c r="C279" s="135" t="str">
        <f t="shared" si="14"/>
        <v>acfr:Lottery Revenues [Abstract]</v>
      </c>
      <c r="D279" s="120" t="str">
        <f>IF(RIGHT(B279, 8)="Abstract", "Abstract", "Operating Revenues")</f>
        <v>Abstract</v>
      </c>
      <c r="E279" s="119"/>
    </row>
    <row r="280" spans="1:5" ht="14">
      <c r="A280" s="196" t="s">
        <v>2269</v>
      </c>
      <c r="B280" s="196" t="s">
        <v>2268</v>
      </c>
      <c r="C280" s="135" t="str">
        <f t="shared" si="14"/>
        <v>acfr:Net Position [Abstract]</v>
      </c>
      <c r="D280" s="120" t="str">
        <f>IF(RIGHT(B280, 8)="Abstract", "Abstract", "Net Position")</f>
        <v>Abstract</v>
      </c>
      <c r="E280" s="119"/>
    </row>
    <row r="281" spans="1:5" ht="14">
      <c r="A281" s="196" t="s">
        <v>1748</v>
      </c>
      <c r="B281" s="196" t="s">
        <v>1747</v>
      </c>
      <c r="C281" s="135" t="str">
        <f t="shared" si="14"/>
        <v>acfr:Nonoperating Expenses [Abstract]</v>
      </c>
      <c r="D281" s="120" t="str">
        <f>IF(RIGHT(B281, 8)="Abstract", "Abstract", "Nonoperating Revenues Expenses")</f>
        <v>Abstract</v>
      </c>
      <c r="E281" s="119"/>
    </row>
    <row r="282" spans="1:5" ht="14">
      <c r="A282" s="196" t="s">
        <v>1762</v>
      </c>
      <c r="B282" s="196" t="s">
        <v>1761</v>
      </c>
      <c r="C282" s="135" t="str">
        <f t="shared" si="14"/>
        <v>acfr:Nonoperating Revenues [Abstract]</v>
      </c>
      <c r="D282" s="120" t="str">
        <f>IF(RIGHT(B282, 8)="Abstract", "Abstract", "Nonoperating Revenues Expenses")</f>
        <v>Abstract</v>
      </c>
      <c r="E282" s="119"/>
    </row>
    <row r="283" spans="1:5" ht="14">
      <c r="A283" s="196" t="s">
        <v>1752</v>
      </c>
      <c r="B283" s="196" t="s">
        <v>1751</v>
      </c>
      <c r="C283" s="135" t="str">
        <f t="shared" si="14"/>
        <v>acfr:Nonoperating Revenues Expenses [Abstract]</v>
      </c>
      <c r="D283" s="120" t="str">
        <f>IF(RIGHT(B283, 8)="Abstract", "Abstract", "Nonoperating Revenues Expenses")</f>
        <v>Abstract</v>
      </c>
      <c r="E283" s="119"/>
    </row>
    <row r="284" spans="1:5" ht="14">
      <c r="A284" s="196" t="s">
        <v>1736</v>
      </c>
      <c r="B284" s="196" t="s">
        <v>1735</v>
      </c>
      <c r="C284" s="135" t="str">
        <f t="shared" si="14"/>
        <v>acfr:Operating Expenses [Abstract]</v>
      </c>
      <c r="D284" s="120" t="str">
        <f>IF(RIGHT(B284, 8)="Abstract", "Abstract", "Operating Expenses")</f>
        <v>Abstract</v>
      </c>
      <c r="E284" s="119"/>
    </row>
    <row r="285" spans="1:5" ht="14">
      <c r="A285" s="196" t="s">
        <v>1732</v>
      </c>
      <c r="B285" s="196" t="s">
        <v>1731</v>
      </c>
      <c r="C285" s="135" t="str">
        <f t="shared" si="14"/>
        <v>acfr:Operating Revenues [Abstract]</v>
      </c>
      <c r="D285" s="120" t="str">
        <f>IF(RIGHT(B285, 8)="Abstract", "Abstract", "Operating Revenues")</f>
        <v>Abstract</v>
      </c>
      <c r="E285" s="119"/>
    </row>
    <row r="286" spans="1:5" ht="14">
      <c r="A286" s="196" t="s">
        <v>1756</v>
      </c>
      <c r="B286" s="196" t="s">
        <v>1755</v>
      </c>
      <c r="C286" s="135" t="str">
        <f t="shared" si="14"/>
        <v>acfr:Other Financing Sources [Abstract]</v>
      </c>
      <c r="D286" s="120" t="str">
        <f>IF(RIGHT(B286, 8)="Abstract", "Abstract", "Capital Contributions")</f>
        <v>Abstract</v>
      </c>
      <c r="E286" s="119"/>
    </row>
    <row r="287" spans="1:5" ht="14">
      <c r="A287" s="196" t="s">
        <v>2052</v>
      </c>
      <c r="B287" s="196" t="s">
        <v>2051</v>
      </c>
      <c r="C287" s="135" t="str">
        <f t="shared" si="14"/>
        <v>acfr:Property Tax [Abstract]</v>
      </c>
      <c r="D287" s="120" t="str">
        <f>IF(RIGHT(B287, 8)="Abstract", "Abstract", "Nonoperating Revenues Expenses")</f>
        <v>Abstract</v>
      </c>
      <c r="E287" s="119"/>
    </row>
    <row r="288" spans="1:5" ht="14">
      <c r="A288" s="196" t="s">
        <v>1728</v>
      </c>
      <c r="B288" s="196" t="s">
        <v>1727</v>
      </c>
      <c r="C288" s="135" t="str">
        <f t="shared" si="14"/>
        <v>acfr:Proprietary Funds, Revenues, Expenses and Changes in Fund Net Position [Abstract]</v>
      </c>
      <c r="D288" s="120" t="str">
        <f>IF(RIGHT(B288, 8)="Abstract", "Abstract", "Operating Revenues")</f>
        <v>Abstract</v>
      </c>
      <c r="E288" s="119"/>
    </row>
    <row r="289" spans="1:5" ht="14">
      <c r="A289" s="196" t="s">
        <v>1772</v>
      </c>
      <c r="B289" s="196" t="s">
        <v>1771</v>
      </c>
      <c r="C289" s="135" t="str">
        <f t="shared" si="14"/>
        <v>acfr:Public Works Operating Expenses [Abstract]</v>
      </c>
      <c r="D289" s="120" t="str">
        <f>IF(RIGHT(B289, 8)="Abstract", "Abstract", "Operating Expenses")</f>
        <v>Abstract</v>
      </c>
      <c r="E289" s="119"/>
    </row>
    <row r="290" spans="1:5" ht="14">
      <c r="A290" s="196" t="s">
        <v>1744</v>
      </c>
      <c r="B290" s="196" t="s">
        <v>1743</v>
      </c>
      <c r="C290" s="135" t="str">
        <f t="shared" si="14"/>
        <v>acfr:Recreation and Culture Operating Expenses [Abstract]</v>
      </c>
      <c r="D290" s="120" t="str">
        <f>IF(RIGHT(B290, 8)="Abstract", "Abstract", "Operating Expenses")</f>
        <v>Abstract</v>
      </c>
      <c r="E290" s="119"/>
    </row>
    <row r="291" spans="1:5" ht="14">
      <c r="A291" s="196" t="s">
        <v>1770</v>
      </c>
      <c r="B291" s="196" t="s">
        <v>1769</v>
      </c>
      <c r="C291" s="135" t="str">
        <f t="shared" si="14"/>
        <v>acfr:Revenue from Interest and Dividends [Abstract]</v>
      </c>
      <c r="D291" s="120" t="str">
        <f>IF(RIGHT(B291, 8)="Abstract", "Abstract", "Nonoperating Revenues Expenses")</f>
        <v>Abstract</v>
      </c>
      <c r="E291" s="119"/>
    </row>
    <row r="292" spans="1:5" ht="14">
      <c r="A292" s="196" t="s">
        <v>2200</v>
      </c>
      <c r="B292" s="196" t="s">
        <v>2199</v>
      </c>
      <c r="C292" s="135" t="str">
        <f t="shared" si="14"/>
        <v>acfr:Revenues from Rents and Royalties [Abstract]</v>
      </c>
      <c r="D292" s="120" t="str">
        <f>IF(RIGHT(B292, 8)="Abstract", "Abstract", "Nonoperating Revenues Expenses")</f>
        <v>Abstract</v>
      </c>
      <c r="E292" s="119"/>
    </row>
    <row r="293" spans="1:5" ht="14">
      <c r="A293" s="196" t="s">
        <v>2131</v>
      </c>
      <c r="B293" s="196" t="s">
        <v>2130</v>
      </c>
      <c r="C293" s="135" t="str">
        <f t="shared" si="14"/>
        <v>acfr:Special Assessments [Abstract]</v>
      </c>
      <c r="D293" s="120" t="str">
        <f>IF(RIGHT(B293, 8)="Abstract", "Abstract", "Nonoperating Revenues Expenses")</f>
        <v>Abstract</v>
      </c>
      <c r="E293" s="119"/>
    </row>
    <row r="294" spans="1:5" ht="14">
      <c r="A294" s="196" t="s">
        <v>1766</v>
      </c>
      <c r="B294" s="196" t="s">
        <v>1765</v>
      </c>
      <c r="C294" s="135" t="str">
        <f t="shared" si="14"/>
        <v>acfr:Tax and Tax Related Revenues and Allowances [Abstract]</v>
      </c>
      <c r="D294" s="120" t="str">
        <f>IF(RIGHT(B294, 8)="Abstract", "Abstract", "Nonoperating Revenues Expenses")</f>
        <v>Abstract</v>
      </c>
      <c r="E294" s="119"/>
    </row>
    <row r="295" spans="1:5" ht="14">
      <c r="A295" s="196" t="s">
        <v>2034</v>
      </c>
      <c r="B295" s="196" t="s">
        <v>2032</v>
      </c>
      <c r="C295" s="135" t="str">
        <f t="shared" si="14"/>
        <v>acfr:Tax Revenues [Abstract]</v>
      </c>
      <c r="D295" s="120" t="str">
        <f>IF(RIGHT(B295, 8)="Abstract", "Abstract", "Nonoperating Revenues Expenses")</f>
        <v>Abstract</v>
      </c>
      <c r="E295" s="119"/>
    </row>
    <row r="296" spans="1:5" ht="14">
      <c r="A296" s="196" t="s">
        <v>1764</v>
      </c>
      <c r="B296" s="196" t="s">
        <v>1763</v>
      </c>
      <c r="C296" s="135" t="str">
        <f t="shared" si="14"/>
        <v>acfr:Transfers [Abstract]</v>
      </c>
      <c r="D296" s="120" t="str">
        <f>IF(RIGHT(B296, 8)="Abstract", "Abstract", "Capital Contributions")</f>
        <v>Abstract</v>
      </c>
      <c r="E296" s="119"/>
    </row>
    <row r="306" spans="3:3" ht="15">
      <c r="C306" s="104"/>
    </row>
    <row r="307" spans="3:3" ht="15">
      <c r="C307" s="104"/>
    </row>
    <row r="308" spans="3:3" ht="15">
      <c r="C308" s="104"/>
    </row>
    <row r="309" spans="3:3" ht="15">
      <c r="C309" s="132"/>
    </row>
    <row r="310" spans="3:3" ht="15">
      <c r="C310" s="129"/>
    </row>
  </sheetData>
  <sortState xmlns:xlrd2="http://schemas.microsoft.com/office/spreadsheetml/2017/richdata2" ref="A2:D296">
    <sortCondition descending="1" ref="D2:D296"/>
    <sortCondition ref="A2:A29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65B91-C87D-404C-B885-FA1FB1767568}">
  <sheetPr>
    <tabColor theme="7"/>
  </sheetPr>
  <dimension ref="A1:D126"/>
  <sheetViews>
    <sheetView zoomScale="130" zoomScaleNormal="130" workbookViewId="0">
      <selection activeCell="E8" sqref="E8"/>
    </sheetView>
  </sheetViews>
  <sheetFormatPr baseColWidth="10" defaultRowHeight="13"/>
  <cols>
    <col min="1" max="1" width="28.1640625" style="120" customWidth="1"/>
    <col min="2" max="2" width="31" style="120" customWidth="1"/>
    <col min="3" max="3" width="31.5" style="120" customWidth="1"/>
    <col min="4" max="4" width="29.33203125" style="120" customWidth="1"/>
    <col min="5" max="16384" width="10.83203125" style="120"/>
  </cols>
  <sheetData>
    <row r="1" spans="1:4">
      <c r="A1" s="117" t="s">
        <v>2293</v>
      </c>
      <c r="B1" s="117" t="s">
        <v>2294</v>
      </c>
      <c r="C1" s="117" t="s">
        <v>2295</v>
      </c>
      <c r="D1" s="117" t="s">
        <v>57</v>
      </c>
    </row>
    <row r="2" spans="1:4">
      <c r="A2" s="134" t="s">
        <v>2424</v>
      </c>
      <c r="B2" s="134" t="s">
        <v>2425</v>
      </c>
      <c r="C2" s="135" t="str">
        <f t="shared" ref="C2:C33" si="0">"acfr:"&amp;A2</f>
        <v>acfr:DebtServiceFees</v>
      </c>
      <c r="D2" s="135" t="s">
        <v>2407</v>
      </c>
    </row>
    <row r="3" spans="1:4">
      <c r="A3" s="134" t="s">
        <v>2422</v>
      </c>
      <c r="B3" s="134" t="s">
        <v>2423</v>
      </c>
      <c r="C3" s="135" t="str">
        <f t="shared" si="0"/>
        <v>acfr:PaymentsForInterestOnBonds</v>
      </c>
      <c r="D3" s="135" t="s">
        <v>2407</v>
      </c>
    </row>
    <row r="4" spans="1:4">
      <c r="A4" s="134" t="s">
        <v>2414</v>
      </c>
      <c r="B4" s="134" t="s">
        <v>2415</v>
      </c>
      <c r="C4" s="135" t="str">
        <f t="shared" si="0"/>
        <v>acfr:PaymentsToOtherFundsForCapitalFinancingActivities</v>
      </c>
      <c r="D4" s="135" t="s">
        <v>2407</v>
      </c>
    </row>
    <row r="5" spans="1:4">
      <c r="A5" s="134" t="s">
        <v>2405</v>
      </c>
      <c r="B5" s="134" t="s">
        <v>2406</v>
      </c>
      <c r="C5" s="135" t="str">
        <f t="shared" si="0"/>
        <v>acfr:PaymentsToPurchaseCapitalAssets</v>
      </c>
      <c r="D5" s="135" t="s">
        <v>2407</v>
      </c>
    </row>
    <row r="6" spans="1:4">
      <c r="A6" s="134" t="s">
        <v>2432</v>
      </c>
      <c r="B6" s="134" t="s">
        <v>2433</v>
      </c>
      <c r="C6" s="135" t="str">
        <f t="shared" si="0"/>
        <v>acfr:ProceedsFomPaymentsForOtherCapitalAndFinancingRelatedActivities</v>
      </c>
      <c r="D6" s="135" t="s">
        <v>2407</v>
      </c>
    </row>
    <row r="7" spans="1:4">
      <c r="A7" s="134" t="s">
        <v>2428</v>
      </c>
      <c r="B7" s="134" t="s">
        <v>2429</v>
      </c>
      <c r="C7" s="135" t="str">
        <f t="shared" si="0"/>
        <v>acfr:ProceedsFromCapitalContributions</v>
      </c>
      <c r="D7" s="135" t="s">
        <v>2407</v>
      </c>
    </row>
    <row r="8" spans="1:4">
      <c r="A8" s="134" t="s">
        <v>2408</v>
      </c>
      <c r="B8" s="134" t="s">
        <v>2409</v>
      </c>
      <c r="C8" s="135" t="str">
        <f t="shared" si="0"/>
        <v>acfr:ProceedsFromCapitalGrants</v>
      </c>
      <c r="D8" s="135" t="s">
        <v>2407</v>
      </c>
    </row>
    <row r="9" spans="1:4">
      <c r="A9" s="134" t="s">
        <v>2430</v>
      </c>
      <c r="B9" s="134" t="s">
        <v>2431</v>
      </c>
      <c r="C9" s="135" t="str">
        <f t="shared" si="0"/>
        <v>acfr:ProceedsFromInsuranceRecovery</v>
      </c>
      <c r="D9" s="135" t="s">
        <v>2407</v>
      </c>
    </row>
    <row r="10" spans="1:4">
      <c r="A10" s="134" t="s">
        <v>2418</v>
      </c>
      <c r="B10" s="134" t="s">
        <v>2419</v>
      </c>
      <c r="C10" s="135" t="str">
        <f t="shared" si="0"/>
        <v>acfr:ProceedsFromIssuanceOfDebt</v>
      </c>
      <c r="D10" s="135" t="s">
        <v>2407</v>
      </c>
    </row>
    <row r="11" spans="1:4">
      <c r="A11" s="134" t="s">
        <v>2412</v>
      </c>
      <c r="B11" s="134" t="s">
        <v>2413</v>
      </c>
      <c r="C11" s="135" t="str">
        <f t="shared" si="0"/>
        <v>acfr:ProceedsFromOtherFundsForCapitalFinancingActivities</v>
      </c>
      <c r="D11" s="135" t="s">
        <v>2407</v>
      </c>
    </row>
    <row r="12" spans="1:4">
      <c r="A12" s="134" t="s">
        <v>2426</v>
      </c>
      <c r="B12" s="134" t="s">
        <v>2427</v>
      </c>
      <c r="C12" s="135" t="str">
        <f t="shared" si="0"/>
        <v>acfr:ProceedsFromSalesOfCapitalAssets</v>
      </c>
      <c r="D12" s="135" t="s">
        <v>2407</v>
      </c>
    </row>
    <row r="13" spans="1:4">
      <c r="A13" s="134" t="s">
        <v>2410</v>
      </c>
      <c r="B13" s="134" t="s">
        <v>2411</v>
      </c>
      <c r="C13" s="135" t="str">
        <f t="shared" si="0"/>
        <v>acfr:ProceedsFromSpecialAssessmentsForFinancingCapitalAssets</v>
      </c>
      <c r="D13" s="135" t="s">
        <v>2407</v>
      </c>
    </row>
    <row r="14" spans="1:4">
      <c r="A14" s="134" t="s">
        <v>2416</v>
      </c>
      <c r="B14" s="134" t="s">
        <v>2417</v>
      </c>
      <c r="C14" s="135" t="str">
        <f t="shared" si="0"/>
        <v>acfr:ProceedsFromTaxesRelatedToCapitalAssets</v>
      </c>
      <c r="D14" s="135" t="s">
        <v>2407</v>
      </c>
    </row>
    <row r="15" spans="1:4">
      <c r="A15" s="134" t="s">
        <v>2420</v>
      </c>
      <c r="B15" s="134" t="s">
        <v>2421</v>
      </c>
      <c r="C15" s="135" t="str">
        <f t="shared" si="0"/>
        <v>acfr:RepaymentsOfBondPrincipal</v>
      </c>
      <c r="D15" s="135" t="s">
        <v>2407</v>
      </c>
    </row>
    <row r="16" spans="1:4">
      <c r="A16" s="134" t="s">
        <v>2439</v>
      </c>
      <c r="B16" s="134" t="s">
        <v>2440</v>
      </c>
      <c r="C16" s="135" t="str">
        <f t="shared" si="0"/>
        <v>acfr:PaymentsToAcquireInvestments</v>
      </c>
      <c r="D16" s="135" t="s">
        <v>2436</v>
      </c>
    </row>
    <row r="17" spans="1:4">
      <c r="A17" s="134" t="s">
        <v>2443</v>
      </c>
      <c r="B17" s="134" t="s">
        <v>2444</v>
      </c>
      <c r="C17" s="135" t="str">
        <f t="shared" si="0"/>
        <v>acfr:ProceedsFromPaymentsForOtherInvestingActivities</v>
      </c>
      <c r="D17" s="135" t="s">
        <v>2436</v>
      </c>
    </row>
    <row r="18" spans="1:4">
      <c r="A18" s="134" t="s">
        <v>2437</v>
      </c>
      <c r="B18" s="134" t="s">
        <v>2438</v>
      </c>
      <c r="C18" s="135" t="str">
        <f t="shared" si="0"/>
        <v>acfr:ProceedsFromInterestOnInvestments</v>
      </c>
      <c r="D18" s="135" t="s">
        <v>2436</v>
      </c>
    </row>
    <row r="19" spans="1:4">
      <c r="A19" s="134" t="s">
        <v>2441</v>
      </c>
      <c r="B19" s="134" t="s">
        <v>2442</v>
      </c>
      <c r="C19" s="135" t="str">
        <f t="shared" si="0"/>
        <v>acfr:ProceedsFromMaturedSecurities</v>
      </c>
      <c r="D19" s="135" t="s">
        <v>2436</v>
      </c>
    </row>
    <row r="20" spans="1:4">
      <c r="A20" s="134" t="s">
        <v>2434</v>
      </c>
      <c r="B20" s="134" t="s">
        <v>2435</v>
      </c>
      <c r="C20" s="135" t="str">
        <f t="shared" si="0"/>
        <v>acfr:ProceedsFromSalesAndMaturitiesOfInvestments</v>
      </c>
      <c r="D20" s="135" t="s">
        <v>2436</v>
      </c>
    </row>
    <row r="21" spans="1:4">
      <c r="A21" s="134" t="s">
        <v>2367</v>
      </c>
      <c r="B21" s="134" t="s">
        <v>2368</v>
      </c>
      <c r="C21" s="135" t="str">
        <f t="shared" si="0"/>
        <v>acfr:CashProvidedByTaxes</v>
      </c>
      <c r="D21" s="135" t="s">
        <v>2369</v>
      </c>
    </row>
    <row r="22" spans="1:4">
      <c r="A22" s="134" t="s">
        <v>2387</v>
      </c>
      <c r="B22" s="134" t="s">
        <v>2388</v>
      </c>
      <c r="C22" s="135" t="str">
        <f t="shared" si="0"/>
        <v>acfr:PaymentsForInterest</v>
      </c>
      <c r="D22" s="135" t="s">
        <v>2369</v>
      </c>
    </row>
    <row r="23" spans="1:4">
      <c r="A23" s="134" t="s">
        <v>2389</v>
      </c>
      <c r="B23" s="134" t="s">
        <v>2390</v>
      </c>
      <c r="C23" s="135" t="str">
        <f t="shared" si="0"/>
        <v>acfr:PaymentsForIntergovernmentalTransfers</v>
      </c>
      <c r="D23" s="135" t="s">
        <v>2369</v>
      </c>
    </row>
    <row r="24" spans="1:4">
      <c r="A24" s="134" t="s">
        <v>2399</v>
      </c>
      <c r="B24" s="134" t="s">
        <v>2400</v>
      </c>
      <c r="C24" s="135" t="str">
        <f t="shared" si="0"/>
        <v>acfr:PaymentsForTransfersOutNonCapitalFinancing</v>
      </c>
      <c r="D24" s="135" t="s">
        <v>2369</v>
      </c>
    </row>
    <row r="25" spans="1:4">
      <c r="A25" s="134" t="s">
        <v>2403</v>
      </c>
      <c r="B25" s="134" t="s">
        <v>2404</v>
      </c>
      <c r="C25" s="135" t="str">
        <f t="shared" si="0"/>
        <v>acfr:PaymentsToEducationFund</v>
      </c>
      <c r="D25" s="135" t="s">
        <v>2369</v>
      </c>
    </row>
    <row r="26" spans="1:4">
      <c r="A26" s="134" t="s">
        <v>2381</v>
      </c>
      <c r="B26" s="134" t="s">
        <v>2382</v>
      </c>
      <c r="C26" s="135" t="str">
        <f t="shared" si="0"/>
        <v>acfr:CashPaidOrReturnedToOtherFunds</v>
      </c>
      <c r="D26" s="135" t="s">
        <v>2369</v>
      </c>
    </row>
    <row r="27" spans="1:4">
      <c r="A27" s="134" t="s">
        <v>2401</v>
      </c>
      <c r="B27" s="134" t="s">
        <v>2402</v>
      </c>
      <c r="C27" s="135" t="str">
        <f t="shared" si="0"/>
        <v>acfr:OtherCashFlowsFromNonCapitalFinancingActivities</v>
      </c>
      <c r="D27" s="135" t="s">
        <v>2369</v>
      </c>
    </row>
    <row r="28" spans="1:4">
      <c r="A28" s="134" t="s">
        <v>2393</v>
      </c>
      <c r="B28" s="134" t="s">
        <v>2394</v>
      </c>
      <c r="C28" s="135" t="str">
        <f t="shared" si="0"/>
        <v>acfr:ProceedsFromBondsAndNotes</v>
      </c>
      <c r="D28" s="135" t="s">
        <v>2369</v>
      </c>
    </row>
    <row r="29" spans="1:4">
      <c r="A29" s="134" t="s">
        <v>2373</v>
      </c>
      <c r="B29" s="134" t="s">
        <v>2374</v>
      </c>
      <c r="C29" s="135" t="str">
        <f t="shared" si="0"/>
        <v>acfr:ProceedsFromContributionsAndDonations</v>
      </c>
      <c r="D29" s="135" t="s">
        <v>2369</v>
      </c>
    </row>
    <row r="30" spans="1:4">
      <c r="A30" s="134" t="s">
        <v>2377</v>
      </c>
      <c r="B30" s="134" t="s">
        <v>2378</v>
      </c>
      <c r="C30" s="135" t="str">
        <f t="shared" si="0"/>
        <v>acfr:ProceedsFromGrantsAndContracts</v>
      </c>
      <c r="D30" s="135" t="s">
        <v>2369</v>
      </c>
    </row>
    <row r="31" spans="1:4">
      <c r="A31" s="134" t="s">
        <v>2391</v>
      </c>
      <c r="B31" s="134" t="s">
        <v>2392</v>
      </c>
      <c r="C31" s="135" t="str">
        <f t="shared" si="0"/>
        <v>acfr:ProceedsFromIntergovernmentalReceipts</v>
      </c>
      <c r="D31" s="135" t="s">
        <v>2369</v>
      </c>
    </row>
    <row r="32" spans="1:4">
      <c r="A32" s="134" t="s">
        <v>2383</v>
      </c>
      <c r="B32" s="134" t="s">
        <v>2384</v>
      </c>
      <c r="C32" s="135" t="str">
        <f t="shared" si="0"/>
        <v>acfr:ProceedsFromOtherFunds</v>
      </c>
      <c r="D32" s="135" t="s">
        <v>2369</v>
      </c>
    </row>
    <row r="33" spans="1:4">
      <c r="A33" s="134" t="s">
        <v>2370</v>
      </c>
      <c r="B33" s="134" t="s">
        <v>2334</v>
      </c>
      <c r="C33" s="135" t="str">
        <f t="shared" si="0"/>
        <v>acfr:ProceedsFromPropertyTaxes</v>
      </c>
      <c r="D33" s="135" t="s">
        <v>2369</v>
      </c>
    </row>
    <row r="34" spans="1:4">
      <c r="A34" s="134" t="s">
        <v>2371</v>
      </c>
      <c r="B34" s="134" t="s">
        <v>2372</v>
      </c>
      <c r="C34" s="135" t="str">
        <f t="shared" ref="C34:C65" si="1">"acfr:"&amp;A34</f>
        <v>acfr:ProceedsFromResidentTrustDeposits</v>
      </c>
      <c r="D34" s="135" t="s">
        <v>2369</v>
      </c>
    </row>
    <row r="35" spans="1:4">
      <c r="A35" s="134" t="s">
        <v>2379</v>
      </c>
      <c r="B35" s="134" t="s">
        <v>2380</v>
      </c>
      <c r="C35" s="135" t="str">
        <f t="shared" si="1"/>
        <v>acfr:ProceedsFromSpecialAssessments</v>
      </c>
      <c r="D35" s="135" t="s">
        <v>2369</v>
      </c>
    </row>
    <row r="36" spans="1:4">
      <c r="A36" s="134" t="s">
        <v>2375</v>
      </c>
      <c r="B36" s="134" t="s">
        <v>2376</v>
      </c>
      <c r="C36" s="135" t="str">
        <f t="shared" si="1"/>
        <v>acfr:ProceedsFromStateAppropriations</v>
      </c>
      <c r="D36" s="135" t="s">
        <v>2369</v>
      </c>
    </row>
    <row r="37" spans="1:4">
      <c r="A37" s="134" t="s">
        <v>2385</v>
      </c>
      <c r="B37" s="134" t="s">
        <v>2386</v>
      </c>
      <c r="C37" s="135" t="str">
        <f t="shared" si="1"/>
        <v>acfr:ProceedsFromTransactionPrivilegeTax</v>
      </c>
      <c r="D37" s="135" t="s">
        <v>2369</v>
      </c>
    </row>
    <row r="38" spans="1:4">
      <c r="A38" s="134" t="s">
        <v>2397</v>
      </c>
      <c r="B38" s="134" t="s">
        <v>2398</v>
      </c>
      <c r="C38" s="135" t="str">
        <f t="shared" si="1"/>
        <v>acfr:ProceedsFromTransfersInNonCapitalFinancing</v>
      </c>
      <c r="D38" s="135" t="s">
        <v>2369</v>
      </c>
    </row>
    <row r="39" spans="1:4">
      <c r="A39" s="134" t="s">
        <v>2395</v>
      </c>
      <c r="B39" s="134" t="s">
        <v>2396</v>
      </c>
      <c r="C39" s="135" t="str">
        <f t="shared" si="1"/>
        <v>acfr:RepaymentsOfBondsAndNotes</v>
      </c>
      <c r="D39" s="135" t="s">
        <v>2369</v>
      </c>
    </row>
    <row r="40" spans="1:4">
      <c r="A40" s="134" t="s">
        <v>2365</v>
      </c>
      <c r="B40" s="134" t="s">
        <v>2366</v>
      </c>
      <c r="C40" s="135" t="str">
        <f t="shared" si="1"/>
        <v>acfr:OtherCashFlowsFromOperatingActivities</v>
      </c>
      <c r="D40" s="135" t="s">
        <v>2298</v>
      </c>
    </row>
    <row r="41" spans="1:4">
      <c r="A41" s="134" t="s">
        <v>2321</v>
      </c>
      <c r="B41" s="134" t="s">
        <v>2322</v>
      </c>
      <c r="C41" s="135" t="str">
        <f t="shared" si="1"/>
        <v>acfr:CashPaidForClaimsPaid</v>
      </c>
      <c r="D41" s="135" t="s">
        <v>2298</v>
      </c>
    </row>
    <row r="42" spans="1:4">
      <c r="A42" s="134" t="s">
        <v>2329</v>
      </c>
      <c r="B42" s="134" t="s">
        <v>2330</v>
      </c>
      <c r="C42" s="135" t="str">
        <f t="shared" si="1"/>
        <v>acfr:PaymentsForDelinquentTaxesPurchased</v>
      </c>
      <c r="D42" s="135" t="s">
        <v>2298</v>
      </c>
    </row>
    <row r="43" spans="1:4">
      <c r="A43" s="134" t="s">
        <v>2323</v>
      </c>
      <c r="B43" s="134" t="s">
        <v>2324</v>
      </c>
      <c r="C43" s="135" t="str">
        <f t="shared" si="1"/>
        <v>acfr:PaymentsForGoodsAndServices</v>
      </c>
      <c r="D43" s="135" t="s">
        <v>2298</v>
      </c>
    </row>
    <row r="44" spans="1:4">
      <c r="A44" s="134" t="s">
        <v>2313</v>
      </c>
      <c r="B44" s="134" t="s">
        <v>2314</v>
      </c>
      <c r="C44" s="135" t="str">
        <f t="shared" si="1"/>
        <v>acfr:PaymentsForHousingAssistance</v>
      </c>
      <c r="D44" s="135" t="s">
        <v>2298</v>
      </c>
    </row>
    <row r="45" spans="1:4">
      <c r="A45" s="134" t="s">
        <v>2331</v>
      </c>
      <c r="B45" s="134" t="s">
        <v>2332</v>
      </c>
      <c r="C45" s="135" t="str">
        <f t="shared" si="1"/>
        <v>acfr:PaymentsForInterestOnDelinquentTaxes</v>
      </c>
      <c r="D45" s="135" t="s">
        <v>2298</v>
      </c>
    </row>
    <row r="46" spans="1:4">
      <c r="A46" s="134" t="s">
        <v>2319</v>
      </c>
      <c r="B46" s="134" t="s">
        <v>2320</v>
      </c>
      <c r="C46" s="135" t="str">
        <f t="shared" si="1"/>
        <v>acfr:PaymentsForInterfundServicesUsed</v>
      </c>
      <c r="D46" s="135" t="s">
        <v>2298</v>
      </c>
    </row>
    <row r="47" spans="1:4">
      <c r="A47" s="134" t="s">
        <v>2349</v>
      </c>
      <c r="B47" s="134" t="s">
        <v>2350</v>
      </c>
      <c r="C47" s="135" t="str">
        <f t="shared" si="1"/>
        <v>acfr:PaymentsForLotteryPrizes</v>
      </c>
      <c r="D47" s="135" t="s">
        <v>2298</v>
      </c>
    </row>
    <row r="48" spans="1:4">
      <c r="A48" s="134" t="s">
        <v>2325</v>
      </c>
      <c r="B48" s="134" t="s">
        <v>2326</v>
      </c>
      <c r="C48" s="135" t="str">
        <f t="shared" si="1"/>
        <v>acfr:PaymentsForOperationMaintenanceAndWater</v>
      </c>
      <c r="D48" s="135" t="s">
        <v>2298</v>
      </c>
    </row>
    <row r="49" spans="1:4">
      <c r="A49" s="134" t="s">
        <v>2363</v>
      </c>
      <c r="B49" s="134" t="s">
        <v>2364</v>
      </c>
      <c r="C49" s="135" t="str">
        <f t="shared" si="1"/>
        <v>acfr:PaymentsForOtherOperatingActivities</v>
      </c>
      <c r="D49" s="135" t="s">
        <v>2298</v>
      </c>
    </row>
    <row r="50" spans="1:4">
      <c r="A50" s="134" t="s">
        <v>2343</v>
      </c>
      <c r="B50" s="134" t="s">
        <v>2344</v>
      </c>
      <c r="C50" s="135" t="str">
        <f t="shared" si="1"/>
        <v>acfr:PaymentsForQualityAssuranceProviderTaxprogram</v>
      </c>
      <c r="D50" s="135" t="s">
        <v>2298</v>
      </c>
    </row>
    <row r="51" spans="1:4">
      <c r="A51" s="134" t="s">
        <v>2345</v>
      </c>
      <c r="B51" s="134" t="s">
        <v>2346</v>
      </c>
      <c r="C51" s="135" t="str">
        <f t="shared" si="1"/>
        <v>acfr:PaymentsToContractors</v>
      </c>
      <c r="D51" s="135" t="s">
        <v>2298</v>
      </c>
    </row>
    <row r="52" spans="1:4">
      <c r="A52" s="134" t="s">
        <v>2303</v>
      </c>
      <c r="B52" s="134" t="s">
        <v>2304</v>
      </c>
      <c r="C52" s="135" t="str">
        <f t="shared" si="1"/>
        <v>acfr:PaymentsToEmployees</v>
      </c>
      <c r="D52" s="135" t="s">
        <v>2298</v>
      </c>
    </row>
    <row r="53" spans="1:4">
      <c r="A53" s="134" t="s">
        <v>2315</v>
      </c>
      <c r="B53" s="134" t="s">
        <v>2316</v>
      </c>
      <c r="C53" s="135" t="str">
        <f t="shared" si="1"/>
        <v>acfr:PaymentsToLandlords</v>
      </c>
      <c r="D53" s="135" t="s">
        <v>2298</v>
      </c>
    </row>
    <row r="54" spans="1:4">
      <c r="A54" s="134" t="s">
        <v>2353</v>
      </c>
      <c r="B54" s="134" t="s">
        <v>2354</v>
      </c>
      <c r="C54" s="135" t="str">
        <f t="shared" si="1"/>
        <v>acfr:PaymentsToLotteryRetailers</v>
      </c>
      <c r="D54" s="135" t="s">
        <v>2298</v>
      </c>
    </row>
    <row r="55" spans="1:4">
      <c r="A55" s="134" t="s">
        <v>2305</v>
      </c>
      <c r="B55" s="134" t="s">
        <v>2306</v>
      </c>
      <c r="C55" s="135" t="str">
        <f t="shared" si="1"/>
        <v>acfr:PaymentsToSuppliers</v>
      </c>
      <c r="D55" s="135" t="s">
        <v>2298</v>
      </c>
    </row>
    <row r="56" spans="1:4">
      <c r="A56" s="134" t="s">
        <v>2311</v>
      </c>
      <c r="B56" s="134" t="s">
        <v>2312</v>
      </c>
      <c r="C56" s="135" t="str">
        <f t="shared" si="1"/>
        <v>acfr:ProceedsFromCustomers</v>
      </c>
      <c r="D56" s="135" t="s">
        <v>2298</v>
      </c>
    </row>
    <row r="57" spans="1:4">
      <c r="A57" s="134" t="s">
        <v>2327</v>
      </c>
      <c r="B57" s="134" t="s">
        <v>2328</v>
      </c>
      <c r="C57" s="135" t="str">
        <f t="shared" si="1"/>
        <v>acfr:ProceedsFromDelinquentTaxesCollected</v>
      </c>
      <c r="D57" s="135" t="s">
        <v>2298</v>
      </c>
    </row>
    <row r="58" spans="1:4">
      <c r="A58" s="134" t="s">
        <v>2337</v>
      </c>
      <c r="B58" s="134" t="s">
        <v>2338</v>
      </c>
      <c r="C58" s="135" t="str">
        <f t="shared" si="1"/>
        <v>acfr:ProceedsFromInterestAndPenaltiesOnTaxes</v>
      </c>
      <c r="D58" s="135" t="s">
        <v>2298</v>
      </c>
    </row>
    <row r="59" spans="1:4">
      <c r="A59" s="134" t="s">
        <v>2339</v>
      </c>
      <c r="B59" s="134" t="s">
        <v>2340</v>
      </c>
      <c r="C59" s="135" t="str">
        <f t="shared" si="1"/>
        <v>acfr:ProceedsFromInterestAndRents</v>
      </c>
      <c r="D59" s="135" t="s">
        <v>2298</v>
      </c>
    </row>
    <row r="60" spans="1:4">
      <c r="A60" s="134" t="s">
        <v>2301</v>
      </c>
      <c r="B60" s="134" t="s">
        <v>2302</v>
      </c>
      <c r="C60" s="135" t="str">
        <f t="shared" si="1"/>
        <v>acfr:ProceedsFromInternalServicesProvided</v>
      </c>
      <c r="D60" s="135" t="s">
        <v>2298</v>
      </c>
    </row>
    <row r="61" spans="1:4">
      <c r="A61" s="134" t="s">
        <v>2351</v>
      </c>
      <c r="B61" s="134" t="s">
        <v>2352</v>
      </c>
      <c r="C61" s="135" t="str">
        <f t="shared" si="1"/>
        <v>acfr:ProceedsFromLotteryTicketSales</v>
      </c>
      <c r="D61" s="135" t="s">
        <v>2298</v>
      </c>
    </row>
    <row r="62" spans="1:4">
      <c r="A62" s="134" t="s">
        <v>2309</v>
      </c>
      <c r="B62" s="134" t="s">
        <v>2310</v>
      </c>
      <c r="C62" s="135" t="str">
        <f t="shared" si="1"/>
        <v>acfr:ProceedsFromOperatingGrants</v>
      </c>
      <c r="D62" s="135" t="s">
        <v>2298</v>
      </c>
    </row>
    <row r="63" spans="1:4">
      <c r="A63" s="134" t="s">
        <v>2361</v>
      </c>
      <c r="B63" s="134" t="s">
        <v>2362</v>
      </c>
      <c r="C63" s="135" t="str">
        <f t="shared" si="1"/>
        <v>acfr:ProceedsFromOtherOperatingActivities</v>
      </c>
      <c r="D63" s="135" t="s">
        <v>2298</v>
      </c>
    </row>
    <row r="64" spans="1:4">
      <c r="A64" s="134" t="s">
        <v>2347</v>
      </c>
      <c r="B64" s="134" t="s">
        <v>2348</v>
      </c>
      <c r="C64" s="135" t="str">
        <f t="shared" si="1"/>
        <v>acfr:ProceedsFromPermitsFeesAndSpecialAssessments</v>
      </c>
      <c r="D64" s="135" t="s">
        <v>2298</v>
      </c>
    </row>
    <row r="65" spans="1:4">
      <c r="A65" s="134" t="s">
        <v>2333</v>
      </c>
      <c r="B65" s="134" t="s">
        <v>2334</v>
      </c>
      <c r="C65" s="135" t="str">
        <f t="shared" si="1"/>
        <v>acfr:ProceedsFromPropertyTaxesOperating</v>
      </c>
      <c r="D65" s="135" t="s">
        <v>2298</v>
      </c>
    </row>
    <row r="66" spans="1:4">
      <c r="A66" s="134" t="s">
        <v>2341</v>
      </c>
      <c r="B66" s="134" t="s">
        <v>2342</v>
      </c>
      <c r="C66" s="135" t="str">
        <f t="shared" ref="C66:C74" si="2">"acfr:"&amp;A66</f>
        <v>acfr:ProceedsFromQualityAssuranceSupplement</v>
      </c>
      <c r="D66" s="135" t="s">
        <v>2298</v>
      </c>
    </row>
    <row r="67" spans="1:4">
      <c r="A67" s="134" t="s">
        <v>2299</v>
      </c>
      <c r="B67" s="134" t="s">
        <v>2300</v>
      </c>
      <c r="C67" s="135" t="str">
        <f t="shared" si="2"/>
        <v>acfr:ProceedsFromSalesAndServices</v>
      </c>
      <c r="D67" s="135" t="s">
        <v>2298</v>
      </c>
    </row>
    <row r="68" spans="1:4">
      <c r="A68" s="134" t="s">
        <v>2359</v>
      </c>
      <c r="B68" s="134" t="s">
        <v>2360</v>
      </c>
      <c r="C68" s="135" t="str">
        <f t="shared" si="2"/>
        <v>acfr:ProceedsFromSpecialAssessmentCollections</v>
      </c>
      <c r="D68" s="135" t="s">
        <v>2298</v>
      </c>
    </row>
    <row r="69" spans="1:4">
      <c r="A69" s="134" t="s">
        <v>2317</v>
      </c>
      <c r="B69" s="134" t="s">
        <v>2318</v>
      </c>
      <c r="C69" s="135" t="str">
        <f t="shared" si="2"/>
        <v>acfr:ProceedsFromTapFees</v>
      </c>
      <c r="D69" s="135" t="s">
        <v>2298</v>
      </c>
    </row>
    <row r="70" spans="1:4">
      <c r="A70" s="134" t="s">
        <v>2335</v>
      </c>
      <c r="B70" s="134" t="s">
        <v>2336</v>
      </c>
      <c r="C70" s="135" t="str">
        <f t="shared" si="2"/>
        <v>acfr:ProceedsFromTaxes</v>
      </c>
      <c r="D70" s="135" t="s">
        <v>2298</v>
      </c>
    </row>
    <row r="71" spans="1:4">
      <c r="A71" s="134" t="s">
        <v>2307</v>
      </c>
      <c r="B71" s="134" t="s">
        <v>2308</v>
      </c>
      <c r="C71" s="135" t="str">
        <f t="shared" si="2"/>
        <v>acfr:ProceedsFomTenants</v>
      </c>
      <c r="D71" s="135" t="s">
        <v>2298</v>
      </c>
    </row>
    <row r="72" spans="1:4">
      <c r="A72" s="134" t="s">
        <v>2296</v>
      </c>
      <c r="B72" s="134" t="s">
        <v>2297</v>
      </c>
      <c r="C72" s="198" t="str">
        <f t="shared" si="2"/>
        <v>acfr:ProceedsFromTuitionAndFees</v>
      </c>
      <c r="D72" s="135" t="s">
        <v>2298</v>
      </c>
    </row>
    <row r="73" spans="1:4">
      <c r="A73" s="134" t="s">
        <v>2357</v>
      </c>
      <c r="B73" s="134" t="s">
        <v>2358</v>
      </c>
      <c r="C73" s="135" t="str">
        <f t="shared" si="2"/>
        <v>acfr:ProvisionForFreeLotteryTicketRedemptions</v>
      </c>
      <c r="D73" s="135" t="s">
        <v>2298</v>
      </c>
    </row>
    <row r="74" spans="1:4">
      <c r="A74" s="134" t="s">
        <v>2355</v>
      </c>
      <c r="B74" s="134" t="s">
        <v>2356</v>
      </c>
      <c r="C74" s="135" t="str">
        <f t="shared" si="2"/>
        <v>acfr:ProvisionForReturnedLotteryTickets</v>
      </c>
      <c r="D74" s="135" t="s">
        <v>2298</v>
      </c>
    </row>
    <row r="80" spans="1:4" ht="15">
      <c r="C80" s="184"/>
    </row>
    <row r="81" spans="3:3" ht="15">
      <c r="C81" s="184"/>
    </row>
    <row r="82" spans="3:3" ht="15">
      <c r="C82" s="184"/>
    </row>
    <row r="83" spans="3:3" ht="15">
      <c r="C83" s="184"/>
    </row>
    <row r="84" spans="3:3" ht="15">
      <c r="C84" s="184"/>
    </row>
    <row r="85" spans="3:3" ht="15">
      <c r="C85" s="184"/>
    </row>
    <row r="86" spans="3:3" ht="15">
      <c r="C86" s="184"/>
    </row>
    <row r="87" spans="3:3" ht="15">
      <c r="C87" s="184"/>
    </row>
    <row r="88" spans="3:3" ht="15">
      <c r="C88" s="184"/>
    </row>
    <row r="89" spans="3:3" ht="15">
      <c r="C89" s="184"/>
    </row>
    <row r="90" spans="3:3" ht="15">
      <c r="C90" s="184"/>
    </row>
    <row r="91" spans="3:3" ht="15">
      <c r="C91" s="184"/>
    </row>
    <row r="92" spans="3:3" ht="15">
      <c r="C92" s="184"/>
    </row>
    <row r="93" spans="3:3" ht="15">
      <c r="C93" s="184"/>
    </row>
    <row r="94" spans="3:3" ht="15">
      <c r="C94" s="184"/>
    </row>
    <row r="95" spans="3:3" ht="15">
      <c r="C95" s="184"/>
    </row>
    <row r="96" spans="3:3" ht="15">
      <c r="C96" s="184"/>
    </row>
    <row r="97" spans="3:3" ht="15">
      <c r="C97" s="184"/>
    </row>
    <row r="98" spans="3:3" ht="15">
      <c r="C98" s="184"/>
    </row>
    <row r="99" spans="3:3" ht="15">
      <c r="C99" s="184"/>
    </row>
    <row r="100" spans="3:3" ht="15">
      <c r="C100" s="184"/>
    </row>
    <row r="101" spans="3:3" ht="15">
      <c r="C101" s="184"/>
    </row>
    <row r="102" spans="3:3" ht="15">
      <c r="C102" s="184"/>
    </row>
    <row r="103" spans="3:3" ht="15">
      <c r="C103" s="184"/>
    </row>
    <row r="104" spans="3:3" ht="15">
      <c r="C104" s="184"/>
    </row>
    <row r="105" spans="3:3" ht="15">
      <c r="C105" s="184"/>
    </row>
    <row r="106" spans="3:3" ht="15">
      <c r="C106" s="184"/>
    </row>
    <row r="107" spans="3:3" ht="15">
      <c r="C107" s="184"/>
    </row>
    <row r="108" spans="3:3" ht="15">
      <c r="C108" s="184"/>
    </row>
    <row r="109" spans="3:3" ht="15">
      <c r="C109" s="184"/>
    </row>
    <row r="110" spans="3:3" ht="15">
      <c r="C110" s="184"/>
    </row>
    <row r="111" spans="3:3" ht="15">
      <c r="C111" s="184"/>
    </row>
    <row r="112" spans="3:3" ht="15">
      <c r="C112" s="184"/>
    </row>
    <row r="113" spans="3:3" ht="15">
      <c r="C113" s="184"/>
    </row>
    <row r="114" spans="3:3" ht="15">
      <c r="C114" s="184"/>
    </row>
    <row r="115" spans="3:3" ht="15">
      <c r="C115" s="184"/>
    </row>
    <row r="116" spans="3:3" ht="15">
      <c r="C116" s="184"/>
    </row>
    <row r="117" spans="3:3" ht="15">
      <c r="C117" s="184"/>
    </row>
    <row r="118" spans="3:3" ht="15">
      <c r="C118" s="184"/>
    </row>
    <row r="119" spans="3:3" ht="15">
      <c r="C119" s="184"/>
    </row>
    <row r="120" spans="3:3" ht="15">
      <c r="C120" s="184"/>
    </row>
    <row r="121" spans="3:3" ht="15">
      <c r="C121" s="184"/>
    </row>
    <row r="122" spans="3:3" ht="15">
      <c r="C122" s="239"/>
    </row>
    <row r="123" spans="3:3" ht="15">
      <c r="C123" s="239"/>
    </row>
    <row r="124" spans="3:3" ht="15">
      <c r="C124" s="239"/>
    </row>
    <row r="125" spans="3:3" ht="15">
      <c r="C125" s="239"/>
    </row>
    <row r="126" spans="3:3" ht="15">
      <c r="C126" s="240"/>
    </row>
  </sheetData>
  <sortState xmlns:xlrd2="http://schemas.microsoft.com/office/spreadsheetml/2017/richdata2" ref="A2:D126">
    <sortCondition ref="D2:D126"/>
    <sortCondition ref="B2:B126"/>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93E4-E99B-404D-A52D-B8F2C31B2BF2}">
  <sheetPr>
    <tabColor theme="7"/>
  </sheetPr>
  <dimension ref="A1:E442"/>
  <sheetViews>
    <sheetView topLeftCell="A146" zoomScale="125" workbookViewId="0">
      <selection activeCell="D3" sqref="D3"/>
    </sheetView>
  </sheetViews>
  <sheetFormatPr baseColWidth="10" defaultRowHeight="13"/>
  <cols>
    <col min="1" max="1" width="38.33203125" customWidth="1"/>
    <col min="2" max="2" width="42.6640625" customWidth="1"/>
    <col min="3" max="3" width="61.33203125" customWidth="1"/>
    <col min="4" max="4" width="23.1640625" customWidth="1"/>
    <col min="5" max="5" width="27.6640625" customWidth="1"/>
  </cols>
  <sheetData>
    <row r="1" spans="1:5" s="118" customFormat="1">
      <c r="A1" s="117" t="s">
        <v>1724</v>
      </c>
      <c r="B1" s="117" t="s">
        <v>1725</v>
      </c>
      <c r="C1" s="117" t="s">
        <v>1726</v>
      </c>
      <c r="D1" s="117" t="s">
        <v>57</v>
      </c>
      <c r="E1" s="117"/>
    </row>
    <row r="2" spans="1:5">
      <c r="A2" s="196" t="s">
        <v>3047</v>
      </c>
      <c r="B2" s="196" t="s">
        <v>2877</v>
      </c>
      <c r="C2" s="197" t="str">
        <f t="shared" ref="C2:C65" si="0">"acfr:"&amp;A2</f>
        <v>acfr:AllowanceForChargebacksModifiedAccrual</v>
      </c>
      <c r="D2" s="2" t="str">
        <f t="shared" ref="D2:D33" si="1">IF(RIGHT(A2, 8)="Abstract", "Abstract", "Revenues")</f>
        <v>Revenues</v>
      </c>
    </row>
    <row r="3" spans="1:5">
      <c r="A3" s="196" t="s">
        <v>3048</v>
      </c>
      <c r="B3" s="196" t="s">
        <v>2878</v>
      </c>
      <c r="C3" s="197" t="str">
        <f t="shared" si="0"/>
        <v>acfr:AllowanceForRefundsModifiedAccrual</v>
      </c>
      <c r="D3" s="2" t="str">
        <f t="shared" si="1"/>
        <v>Revenues</v>
      </c>
    </row>
    <row r="4" spans="1:5">
      <c r="A4" s="196" t="s">
        <v>3186</v>
      </c>
      <c r="B4" s="196" t="s">
        <v>3015</v>
      </c>
      <c r="C4" s="197" t="str">
        <f t="shared" si="0"/>
        <v>acfr:CashOverOrShortModifiedAccrual</v>
      </c>
      <c r="D4" s="2" t="str">
        <f t="shared" si="1"/>
        <v>Revenues</v>
      </c>
    </row>
    <row r="5" spans="1:5">
      <c r="A5" s="196" t="s">
        <v>3191</v>
      </c>
      <c r="B5" s="196" t="s">
        <v>3020</v>
      </c>
      <c r="C5" s="197" t="str">
        <f t="shared" si="0"/>
        <v>acfr:ChangesInFairValueOfInvestmentsModifiedAccrual</v>
      </c>
      <c r="D5" s="2" t="str">
        <f t="shared" si="1"/>
        <v>Revenues</v>
      </c>
    </row>
    <row r="6" spans="1:5">
      <c r="A6" s="196" t="s">
        <v>3114</v>
      </c>
      <c r="B6" s="196" t="s">
        <v>2944</v>
      </c>
      <c r="C6" s="197" t="str">
        <f t="shared" si="0"/>
        <v>acfr:ChargesForServicesAndSalesModifiedAccrual</v>
      </c>
      <c r="D6" s="2" t="str">
        <f t="shared" si="1"/>
        <v>Revenues</v>
      </c>
    </row>
    <row r="7" spans="1:5">
      <c r="A7" s="196" t="s">
        <v>3108</v>
      </c>
      <c r="B7" s="196" t="s">
        <v>2938</v>
      </c>
      <c r="C7" s="197" t="str">
        <f t="shared" si="0"/>
        <v>acfr:AmbulanceTransportFeesModifiedAccrual</v>
      </c>
      <c r="D7" s="2" t="str">
        <f t="shared" si="1"/>
        <v>Revenues</v>
      </c>
    </row>
    <row r="8" spans="1:5">
      <c r="A8" s="196" t="s">
        <v>3099</v>
      </c>
      <c r="B8" s="196" t="s">
        <v>2929</v>
      </c>
      <c r="C8" s="197" t="str">
        <f t="shared" si="0"/>
        <v>acfr:AttorneyFeeReimbursementModifiedAccrual</v>
      </c>
      <c r="D8" s="2" t="str">
        <f t="shared" si="1"/>
        <v>Revenues</v>
      </c>
    </row>
    <row r="9" spans="1:5">
      <c r="A9" s="196" t="s">
        <v>3107</v>
      </c>
      <c r="B9" s="196" t="s">
        <v>2937</v>
      </c>
      <c r="C9" s="197" t="str">
        <f t="shared" si="0"/>
        <v>acfr:BuildingInspectionFeesModifiedAccrual</v>
      </c>
      <c r="D9" s="2" t="str">
        <f t="shared" si="1"/>
        <v>Revenues</v>
      </c>
    </row>
    <row r="10" spans="1:5">
      <c r="A10" s="196" t="s">
        <v>3096</v>
      </c>
      <c r="B10" s="196" t="s">
        <v>2926</v>
      </c>
      <c r="C10" s="197" t="str">
        <f t="shared" si="0"/>
        <v>acfr:CourtFilingFeesModifiedAccrual</v>
      </c>
      <c r="D10" s="2" t="str">
        <f t="shared" si="1"/>
        <v>Revenues</v>
      </c>
    </row>
    <row r="11" spans="1:5">
      <c r="A11" s="196" t="s">
        <v>3094</v>
      </c>
      <c r="B11" s="196" t="s">
        <v>2924</v>
      </c>
      <c r="C11" s="197" t="str">
        <f t="shared" si="0"/>
        <v>acfr:CourtRelatedChargesModifiedAccrual</v>
      </c>
      <c r="D11" s="2" t="str">
        <f t="shared" si="1"/>
        <v>Revenues</v>
      </c>
    </row>
    <row r="12" spans="1:5">
      <c r="A12" s="196" t="s">
        <v>3102</v>
      </c>
      <c r="B12" s="196" t="s">
        <v>2932</v>
      </c>
      <c r="C12" s="197" t="str">
        <f t="shared" si="0"/>
        <v>acfr:EstateInventoryFeeModifiedAccrual</v>
      </c>
      <c r="D12" s="2" t="str">
        <f t="shared" si="1"/>
        <v>Revenues</v>
      </c>
    </row>
    <row r="13" spans="1:5">
      <c r="A13" s="196" t="s">
        <v>3095</v>
      </c>
      <c r="B13" s="196" t="s">
        <v>2925</v>
      </c>
      <c r="C13" s="197" t="str">
        <f t="shared" si="0"/>
        <v>acfr:FeesModifiedAccrual</v>
      </c>
      <c r="D13" s="2" t="str">
        <f t="shared" si="1"/>
        <v>Revenues</v>
      </c>
    </row>
    <row r="14" spans="1:5">
      <c r="A14" s="196" t="s">
        <v>3104</v>
      </c>
      <c r="B14" s="196" t="s">
        <v>2934</v>
      </c>
      <c r="C14" s="197" t="str">
        <f t="shared" si="0"/>
        <v>acfr:FriendOfTheCourtServiceFeeModifiedAccrual</v>
      </c>
      <c r="D14" s="2" t="str">
        <f t="shared" si="1"/>
        <v>Revenues</v>
      </c>
    </row>
    <row r="15" spans="1:5">
      <c r="A15" s="196" t="s">
        <v>3103</v>
      </c>
      <c r="B15" s="196" t="s">
        <v>2933</v>
      </c>
      <c r="C15" s="197" t="str">
        <f t="shared" si="0"/>
        <v>acfr:FriendOfTheCourtStatutoryHandlingFeeModifiedAccrual</v>
      </c>
      <c r="D15" s="2" t="str">
        <f t="shared" si="1"/>
        <v>Revenues</v>
      </c>
    </row>
    <row r="16" spans="1:5">
      <c r="A16" s="196" t="s">
        <v>3100</v>
      </c>
      <c r="B16" s="196" t="s">
        <v>2930</v>
      </c>
      <c r="C16" s="197" t="str">
        <f t="shared" si="0"/>
        <v>acfr:GuardianAdLitemReimbursementModifiedAccrual</v>
      </c>
      <c r="D16" s="2" t="str">
        <f t="shared" si="1"/>
        <v>Revenues</v>
      </c>
    </row>
    <row r="17" spans="1:4">
      <c r="A17" s="196" t="s">
        <v>3097</v>
      </c>
      <c r="B17" s="196" t="s">
        <v>2927</v>
      </c>
      <c r="C17" s="197" t="str">
        <f t="shared" si="0"/>
        <v>acfr:JuryDemandFeesModifiedAccrual</v>
      </c>
      <c r="D17" s="2" t="str">
        <f t="shared" si="1"/>
        <v>Revenues</v>
      </c>
    </row>
    <row r="18" spans="1:4">
      <c r="A18" s="196" t="s">
        <v>3105</v>
      </c>
      <c r="B18" s="196" t="s">
        <v>2935</v>
      </c>
      <c r="C18" s="197" t="str">
        <f t="shared" si="0"/>
        <v>acfr:MiscellaneousCourtCostsAndFeesModifiedAccrual</v>
      </c>
      <c r="D18" s="2" t="str">
        <f t="shared" si="1"/>
        <v>Revenues</v>
      </c>
    </row>
    <row r="19" spans="1:4">
      <c r="A19" s="196" t="s">
        <v>3113</v>
      </c>
      <c r="B19" s="196" t="s">
        <v>2943</v>
      </c>
      <c r="C19" s="197" t="str">
        <f t="shared" si="0"/>
        <v>acfr:ParkingFeesModifiedAccrual</v>
      </c>
      <c r="D19" s="2" t="str">
        <f t="shared" si="1"/>
        <v>Revenues</v>
      </c>
    </row>
    <row r="20" spans="1:4">
      <c r="A20" s="196" t="s">
        <v>3110</v>
      </c>
      <c r="B20" s="196" t="s">
        <v>2940</v>
      </c>
      <c r="C20" s="197" t="str">
        <f t="shared" si="0"/>
        <v>acfr:PreForfeitureMailingNoticeCostModifiedAccrual</v>
      </c>
      <c r="D20" s="2" t="str">
        <f t="shared" si="1"/>
        <v>Revenues</v>
      </c>
    </row>
    <row r="21" spans="1:4">
      <c r="A21" s="196" t="s">
        <v>3101</v>
      </c>
      <c r="B21" s="196" t="s">
        <v>2931</v>
      </c>
      <c r="C21" s="197" t="str">
        <f t="shared" si="0"/>
        <v>acfr:ProbationOversightFeeModifiedAccrual</v>
      </c>
      <c r="D21" s="2" t="str">
        <f t="shared" si="1"/>
        <v>Revenues</v>
      </c>
    </row>
    <row r="22" spans="1:4">
      <c r="A22" s="196" t="s">
        <v>3111</v>
      </c>
      <c r="B22" s="196" t="s">
        <v>2941</v>
      </c>
      <c r="C22" s="197" t="str">
        <f t="shared" si="0"/>
        <v>acfr:SalesModifiedAccrual</v>
      </c>
      <c r="D22" s="2" t="str">
        <f t="shared" si="1"/>
        <v>Revenues</v>
      </c>
    </row>
    <row r="23" spans="1:4">
      <c r="A23" s="196" t="s">
        <v>3106</v>
      </c>
      <c r="B23" s="196" t="s">
        <v>2936</v>
      </c>
      <c r="C23" s="197" t="str">
        <f t="shared" si="0"/>
        <v>acfr:ServicesRenderedModifiedAccrual</v>
      </c>
      <c r="D23" s="2" t="str">
        <f t="shared" si="1"/>
        <v>Revenues</v>
      </c>
    </row>
    <row r="24" spans="1:4">
      <c r="A24" s="196" t="s">
        <v>3109</v>
      </c>
      <c r="B24" s="196" t="s">
        <v>2939</v>
      </c>
      <c r="C24" s="197" t="str">
        <f t="shared" si="0"/>
        <v>acfr:TitleSearchFeeModifiedAccrual</v>
      </c>
      <c r="D24" s="2" t="str">
        <f t="shared" si="1"/>
        <v>Revenues</v>
      </c>
    </row>
    <row r="25" spans="1:4">
      <c r="A25" s="196" t="s">
        <v>3112</v>
      </c>
      <c r="B25" s="196" t="s">
        <v>2942</v>
      </c>
      <c r="C25" s="197" t="str">
        <f t="shared" si="0"/>
        <v>acfr:UseAndAdmissionFeesModifiedAccrual</v>
      </c>
      <c r="D25" s="2" t="str">
        <f t="shared" si="1"/>
        <v>Revenues</v>
      </c>
    </row>
    <row r="26" spans="1:4">
      <c r="A26" s="196" t="s">
        <v>3098</v>
      </c>
      <c r="B26" s="196" t="s">
        <v>2928</v>
      </c>
      <c r="C26" s="197" t="str">
        <f t="shared" si="0"/>
        <v>acfr:WritOfGarnishmentRestitutionAttachmentOrExecutionModifiedAccrual</v>
      </c>
      <c r="D26" s="2" t="str">
        <f t="shared" si="1"/>
        <v>Revenues</v>
      </c>
    </row>
    <row r="27" spans="1:4">
      <c r="A27" s="196" t="s">
        <v>3054</v>
      </c>
      <c r="B27" s="196" t="s">
        <v>2884</v>
      </c>
      <c r="C27" s="197" t="str">
        <f t="shared" si="0"/>
        <v>acfr:CommercialForestReserveModifiedAccrual</v>
      </c>
      <c r="D27" s="2" t="str">
        <f t="shared" si="1"/>
        <v>Revenues</v>
      </c>
    </row>
    <row r="28" spans="1:4">
      <c r="A28" s="196" t="s">
        <v>3093</v>
      </c>
      <c r="B28" s="196" t="s">
        <v>2923</v>
      </c>
      <c r="C28" s="197" t="str">
        <f t="shared" si="0"/>
        <v>acfr:ContributionsFromLocalUnitsModifiedAccrual</v>
      </c>
      <c r="D28" s="2" t="str">
        <f t="shared" si="1"/>
        <v>Revenues</v>
      </c>
    </row>
    <row r="29" spans="1:4">
      <c r="A29" s="196" t="s">
        <v>3189</v>
      </c>
      <c r="B29" s="196" t="s">
        <v>3018</v>
      </c>
      <c r="C29" s="197" t="str">
        <f t="shared" si="0"/>
        <v>acfr:ContributionsFromPrimaryGovernmentModifiedAccrual</v>
      </c>
      <c r="D29" s="2" t="str">
        <f t="shared" si="1"/>
        <v>Revenues</v>
      </c>
    </row>
    <row r="30" spans="1:4">
      <c r="A30" s="196" t="s">
        <v>3190</v>
      </c>
      <c r="B30" s="196" t="s">
        <v>3019</v>
      </c>
      <c r="C30" s="197" t="str">
        <f t="shared" si="0"/>
        <v>acfr:ContributionsToPermanentFundModifiedAccrual</v>
      </c>
      <c r="D30" s="2" t="str">
        <f t="shared" si="1"/>
        <v>Revenues</v>
      </c>
    </row>
    <row r="31" spans="1:4">
      <c r="A31" s="196" t="s">
        <v>3074</v>
      </c>
      <c r="B31" s="196" t="s">
        <v>2904</v>
      </c>
      <c r="C31" s="197" t="str">
        <f t="shared" si="0"/>
        <v>acfr:FederalCapitalGrantsModifiedAccrual</v>
      </c>
      <c r="D31" s="2" t="str">
        <f t="shared" si="1"/>
        <v>Revenues</v>
      </c>
    </row>
    <row r="32" spans="1:4">
      <c r="A32" s="196" t="s">
        <v>3073</v>
      </c>
      <c r="B32" s="196" t="s">
        <v>2903</v>
      </c>
      <c r="C32" s="197" t="str">
        <f t="shared" si="0"/>
        <v>acfr:FederalAidGrantsAndContributionsCDBGModifiedAccrual</v>
      </c>
      <c r="D32" s="2" t="str">
        <f t="shared" si="1"/>
        <v>Revenues</v>
      </c>
    </row>
    <row r="33" spans="1:4">
      <c r="A33" s="196" t="s">
        <v>3072</v>
      </c>
      <c r="B33" s="196" t="s">
        <v>2902</v>
      </c>
      <c r="C33" s="197" t="str">
        <f t="shared" si="0"/>
        <v>acfr:FederalAidGrantsAndContributionsCultureAndRecreationModifiedAccrual</v>
      </c>
      <c r="D33" s="2" t="str">
        <f t="shared" si="1"/>
        <v>Revenues</v>
      </c>
    </row>
    <row r="34" spans="1:4">
      <c r="A34" s="196" t="s">
        <v>3067</v>
      </c>
      <c r="B34" s="196" t="s">
        <v>2897</v>
      </c>
      <c r="C34" s="197" t="str">
        <f t="shared" si="0"/>
        <v>acfr:FederalAidGrantsAndContributionsGeneralGovernmentModifiedAccrual</v>
      </c>
      <c r="D34" s="2" t="str">
        <f t="shared" ref="D34:D65" si="2">IF(RIGHT(A34, 8)="Abstract", "Abstract", "Revenues")</f>
        <v>Revenues</v>
      </c>
    </row>
    <row r="35" spans="1:4">
      <c r="A35" s="196" t="s">
        <v>3070</v>
      </c>
      <c r="B35" s="196" t="s">
        <v>2900</v>
      </c>
      <c r="C35" s="197" t="str">
        <f t="shared" si="0"/>
        <v>acfr:FederalAidGrantsAndContributionsHealthAndHospitalModifiedAccrual</v>
      </c>
      <c r="D35" s="2" t="str">
        <f t="shared" si="2"/>
        <v>Revenues</v>
      </c>
    </row>
    <row r="36" spans="1:4">
      <c r="A36" s="196" t="s">
        <v>3068</v>
      </c>
      <c r="B36" s="196" t="s">
        <v>2898</v>
      </c>
      <c r="C36" s="197" t="str">
        <f t="shared" si="0"/>
        <v>acfr:FederalAidGrantsAndContributionsPublicSafetyModifiedAccrual</v>
      </c>
      <c r="D36" s="2" t="str">
        <f t="shared" si="2"/>
        <v>Revenues</v>
      </c>
    </row>
    <row r="37" spans="1:4">
      <c r="A37" s="196" t="s">
        <v>3069</v>
      </c>
      <c r="B37" s="196" t="s">
        <v>2899</v>
      </c>
      <c r="C37" s="197" t="str">
        <f t="shared" si="0"/>
        <v>acfr:FederalAidGrantsAndContributionsSanitationModifiedAccrual</v>
      </c>
      <c r="D37" s="2" t="str">
        <f t="shared" si="2"/>
        <v>Revenues</v>
      </c>
    </row>
    <row r="38" spans="1:4">
      <c r="A38" s="196" t="s">
        <v>3071</v>
      </c>
      <c r="B38" s="196" t="s">
        <v>2901</v>
      </c>
      <c r="C38" s="197" t="str">
        <f t="shared" si="0"/>
        <v>acfr:FederalAidGrantsAndContributionsWelfareModifiedAccrual</v>
      </c>
      <c r="D38" s="2" t="str">
        <f t="shared" si="2"/>
        <v>Revenues</v>
      </c>
    </row>
    <row r="39" spans="1:4">
      <c r="A39" s="196" t="s">
        <v>3075</v>
      </c>
      <c r="B39" s="196" t="s">
        <v>2905</v>
      </c>
      <c r="C39" s="197" t="str">
        <f t="shared" si="0"/>
        <v>acfr:GrantsContributionsAndDonationsFromFederalGovernmentalEntitiesModifiedAccrual</v>
      </c>
      <c r="D39" s="2" t="str">
        <f t="shared" si="2"/>
        <v>Revenues</v>
      </c>
    </row>
    <row r="40" spans="1:4">
      <c r="A40" s="196" t="s">
        <v>3181</v>
      </c>
      <c r="B40" s="196" t="s">
        <v>3010</v>
      </c>
      <c r="C40" s="197" t="str">
        <f t="shared" si="0"/>
        <v>acfr:GrantsContributionsAndDonationsFromOthersModifiedAccrual</v>
      </c>
      <c r="D40" s="2" t="str">
        <f t="shared" si="2"/>
        <v>Revenues</v>
      </c>
    </row>
    <row r="41" spans="1:4">
      <c r="A41" s="196" t="s">
        <v>3092</v>
      </c>
      <c r="B41" s="196" t="s">
        <v>2922</v>
      </c>
      <c r="C41" s="197" t="str">
        <f t="shared" si="0"/>
        <v>acfr:GrantsContributionsAndDonationsFromStateGovernmentalEntitiesModifiedAccrual</v>
      </c>
      <c r="D41" s="2" t="str">
        <f t="shared" si="2"/>
        <v>Revenues</v>
      </c>
    </row>
    <row r="42" spans="1:4">
      <c r="A42" s="196" t="s">
        <v>3127</v>
      </c>
      <c r="B42" s="196" t="s">
        <v>2956</v>
      </c>
      <c r="C42" s="197" t="str">
        <f t="shared" si="0"/>
        <v>acfr:InvestmentGainsLossesModifiedAccrual</v>
      </c>
      <c r="D42" s="2" t="str">
        <f t="shared" si="2"/>
        <v>Revenues</v>
      </c>
    </row>
    <row r="43" spans="1:4">
      <c r="A43" s="196" t="s">
        <v>3129</v>
      </c>
      <c r="B43" s="196" t="s">
        <v>2958</v>
      </c>
      <c r="C43" s="197" t="str">
        <f t="shared" si="0"/>
        <v>acfr:InvestmentIncomeAndRentalsModifiedAccrual</v>
      </c>
      <c r="D43" s="2" t="str">
        <f t="shared" si="2"/>
        <v>Revenues</v>
      </c>
    </row>
    <row r="44" spans="1:4">
      <c r="A44" s="196" t="s">
        <v>3128</v>
      </c>
      <c r="B44" s="196" t="s">
        <v>2957</v>
      </c>
      <c r="C44" s="197" t="str">
        <f t="shared" si="0"/>
        <v>acfr:LeaseInvestmentIncomeModifiedAccrual</v>
      </c>
      <c r="D44" s="2" t="str">
        <f t="shared" si="2"/>
        <v>Revenues</v>
      </c>
    </row>
    <row r="45" spans="1:4">
      <c r="A45" s="196" t="s">
        <v>3193</v>
      </c>
      <c r="B45" s="196" t="s">
        <v>3022</v>
      </c>
      <c r="C45" s="197" t="str">
        <f t="shared" si="0"/>
        <v>acfr:OtherRevenuesModifiedAccrual</v>
      </c>
      <c r="D45" s="2" t="str">
        <f t="shared" si="2"/>
        <v>Revenues</v>
      </c>
    </row>
    <row r="46" spans="1:4">
      <c r="A46" s="196" t="s">
        <v>3057</v>
      </c>
      <c r="B46" s="196" t="s">
        <v>2887</v>
      </c>
      <c r="C46" s="197" t="str">
        <f t="shared" si="0"/>
        <v>acfr:PaymentInLieuOfTaxesModifiedAccrual</v>
      </c>
      <c r="D46" s="2" t="str">
        <f t="shared" si="2"/>
        <v>Revenues</v>
      </c>
    </row>
    <row r="47" spans="1:4">
      <c r="A47" s="196" t="s">
        <v>3185</v>
      </c>
      <c r="B47" s="196" t="s">
        <v>3014</v>
      </c>
      <c r="C47" s="197" t="str">
        <f t="shared" si="0"/>
        <v>acfr:PublicAndPrivateContributionsModifiedAccrual</v>
      </c>
      <c r="D47" s="2" t="str">
        <f t="shared" si="2"/>
        <v>Revenues</v>
      </c>
    </row>
    <row r="48" spans="1:4">
      <c r="A48" s="196" t="s">
        <v>3058</v>
      </c>
      <c r="B48" s="196" t="s">
        <v>2888</v>
      </c>
      <c r="C48" s="197" t="str">
        <f t="shared" si="0"/>
        <v>acfr:PropertyTaxAdministrationFeesModifiedAccrual</v>
      </c>
      <c r="D48" s="2" t="str">
        <f t="shared" si="2"/>
        <v>Revenues</v>
      </c>
    </row>
    <row r="49" spans="1:4">
      <c r="A49" s="196" t="s">
        <v>3192</v>
      </c>
      <c r="B49" s="196" t="s">
        <v>3021</v>
      </c>
      <c r="C49" s="197" t="str">
        <f t="shared" si="0"/>
        <v>acfr:RecoveryOfCostIncurredModifiedAccrual</v>
      </c>
      <c r="D49" s="2" t="str">
        <f t="shared" si="2"/>
        <v>Revenues</v>
      </c>
    </row>
    <row r="50" spans="1:4">
      <c r="A50" s="196" t="s">
        <v>3052</v>
      </c>
      <c r="B50" s="196" t="s">
        <v>2882</v>
      </c>
      <c r="C50" s="197" t="str">
        <f t="shared" si="0"/>
        <v>acfr:RedemptionsAndReconveyanceModifiedAccrual</v>
      </c>
      <c r="D50" s="2" t="str">
        <f t="shared" si="2"/>
        <v>Revenues</v>
      </c>
    </row>
    <row r="51" spans="1:4">
      <c r="A51" s="196" t="s">
        <v>3187</v>
      </c>
      <c r="B51" s="196" t="s">
        <v>3016</v>
      </c>
      <c r="C51" s="197" t="str">
        <f t="shared" si="0"/>
        <v>acfr:RefundsAndRebatesModifiedAccrual</v>
      </c>
      <c r="D51" s="2" t="str">
        <f t="shared" si="2"/>
        <v>Revenues</v>
      </c>
    </row>
    <row r="52" spans="1:4">
      <c r="A52" s="196" t="s">
        <v>3188</v>
      </c>
      <c r="B52" s="196" t="s">
        <v>3017</v>
      </c>
      <c r="C52" s="197" t="str">
        <f t="shared" si="0"/>
        <v>acfr:ReimbursementsModifiedAccrual</v>
      </c>
      <c r="D52" s="2" t="str">
        <f t="shared" si="2"/>
        <v>Revenues</v>
      </c>
    </row>
    <row r="53" spans="1:4">
      <c r="A53" s="196" t="s">
        <v>3174</v>
      </c>
      <c r="B53" s="196" t="s">
        <v>3003</v>
      </c>
      <c r="C53" s="197" t="str">
        <f t="shared" si="0"/>
        <v>acfr:RevenuesFromCommunityEconomicDevelopmentAbstractDepartmentModifiedAccrual</v>
      </c>
      <c r="D53" s="2" t="str">
        <f t="shared" si="2"/>
        <v>Revenues</v>
      </c>
    </row>
    <row r="54" spans="1:4">
      <c r="A54" s="196" t="s">
        <v>3026</v>
      </c>
      <c r="B54" s="196" t="s">
        <v>2856</v>
      </c>
      <c r="C54" s="197" t="str">
        <f t="shared" si="0"/>
        <v>acfr:RevenueFromAccomodationsTaxModifiedAccrual</v>
      </c>
      <c r="D54" s="2" t="str">
        <f t="shared" si="2"/>
        <v>Revenues</v>
      </c>
    </row>
    <row r="55" spans="1:4">
      <c r="A55" s="196" t="s">
        <v>3166</v>
      </c>
      <c r="B55" s="196" t="s">
        <v>2995</v>
      </c>
      <c r="C55" s="197" t="str">
        <f t="shared" si="0"/>
        <v>acfr:RevenueFromHealthAndWelfareAgencyOnAgingModifiedAccrual</v>
      </c>
      <c r="D55" s="2" t="str">
        <f t="shared" si="2"/>
        <v>Revenues</v>
      </c>
    </row>
    <row r="56" spans="1:4">
      <c r="A56" s="196" t="s">
        <v>3155</v>
      </c>
      <c r="B56" s="196" t="s">
        <v>2984</v>
      </c>
      <c r="C56" s="197" t="str">
        <f t="shared" si="0"/>
        <v>acfr:RevenuesFromPublicWorksAirportServicesModifiedAccrual</v>
      </c>
      <c r="D56" s="2" t="str">
        <f t="shared" si="2"/>
        <v>Revenues</v>
      </c>
    </row>
    <row r="57" spans="1:4">
      <c r="A57" s="196" t="s">
        <v>3162</v>
      </c>
      <c r="B57" s="196" t="s">
        <v>2991</v>
      </c>
      <c r="C57" s="197" t="str">
        <f t="shared" si="0"/>
        <v>acfr:RevenuesForAmbulanceAndEmergencyModifiedAccrual</v>
      </c>
      <c r="D57" s="2" t="str">
        <f t="shared" si="2"/>
        <v>Revenues</v>
      </c>
    </row>
    <row r="58" spans="1:4">
      <c r="A58" s="196" t="s">
        <v>3171</v>
      </c>
      <c r="B58" s="196" t="s">
        <v>3000</v>
      </c>
      <c r="C58" s="197" t="str">
        <f t="shared" si="0"/>
        <v>acfr:RevenuesFromPublicSafetyAnimalShelterDogWardenModifiedAccrual</v>
      </c>
      <c r="D58" s="2" t="str">
        <f t="shared" si="2"/>
        <v>Revenues</v>
      </c>
    </row>
    <row r="59" spans="1:4">
      <c r="A59" s="196" t="s">
        <v>3119</v>
      </c>
      <c r="B59" s="196" t="s">
        <v>2949</v>
      </c>
      <c r="C59" s="197" t="str">
        <f t="shared" si="0"/>
        <v>acfr:RevenueFromFinesAndForfeituresBondForfeituresAndBondCostsModifiedAccrual</v>
      </c>
      <c r="D59" s="2" t="str">
        <f t="shared" si="2"/>
        <v>Revenues</v>
      </c>
    </row>
    <row r="60" spans="1:4">
      <c r="A60" s="196" t="s">
        <v>3150</v>
      </c>
      <c r="B60" s="196" t="s">
        <v>2979</v>
      </c>
      <c r="C60" s="197" t="str">
        <f t="shared" si="0"/>
        <v>acfr:RevenuesFromOtherGeneralGovernmentBuildingAuthorityModifiedAccrual</v>
      </c>
      <c r="D60" s="2" t="str">
        <f t="shared" si="2"/>
        <v>Revenues</v>
      </c>
    </row>
    <row r="61" spans="1:4">
      <c r="A61" s="196" t="s">
        <v>3039</v>
      </c>
      <c r="B61" s="196" t="s">
        <v>2869</v>
      </c>
      <c r="C61" s="197" t="str">
        <f t="shared" si="0"/>
        <v>acfr:RevenueFromBusinessLicenseTaxModifiedAccrual</v>
      </c>
      <c r="D61" s="2" t="str">
        <f t="shared" si="2"/>
        <v>Revenues</v>
      </c>
    </row>
    <row r="62" spans="1:4">
      <c r="A62" s="196" t="s">
        <v>3063</v>
      </c>
      <c r="B62" s="196" t="s">
        <v>2893</v>
      </c>
      <c r="C62" s="197" t="str">
        <f t="shared" si="0"/>
        <v>acfr:RevenueFromBusinessLicensesAndPermitsModifiedAccrual</v>
      </c>
      <c r="D62" s="2" t="str">
        <f t="shared" si="2"/>
        <v>Revenues</v>
      </c>
    </row>
    <row r="63" spans="1:4">
      <c r="A63" s="196" t="s">
        <v>3065</v>
      </c>
      <c r="B63" s="196" t="s">
        <v>2895</v>
      </c>
      <c r="C63" s="197" t="str">
        <f t="shared" si="0"/>
        <v>acfr:RevenueFromCableFranchiseFeesModifiedAccrual</v>
      </c>
      <c r="D63" s="2" t="str">
        <f t="shared" si="2"/>
        <v>Revenues</v>
      </c>
    </row>
    <row r="64" spans="1:4">
      <c r="A64" s="196" t="s">
        <v>3164</v>
      </c>
      <c r="B64" s="196" t="s">
        <v>2993</v>
      </c>
      <c r="C64" s="197" t="str">
        <f t="shared" si="0"/>
        <v>acfr:RevenuesFromHealthAndWelfareChildCareDepartmentOfHumanServicesModifiedAccrual</v>
      </c>
      <c r="D64" s="2" t="str">
        <f t="shared" si="2"/>
        <v>Revenues</v>
      </c>
    </row>
    <row r="65" spans="1:4">
      <c r="A65" s="196" t="s">
        <v>3163</v>
      </c>
      <c r="B65" s="196" t="s">
        <v>2992</v>
      </c>
      <c r="C65" s="197" t="str">
        <f t="shared" si="0"/>
        <v>acfr:RevenuesFromHealthAndWelfareChildCareFamilyDivisionOfCircuitCourtModifiedAccrual</v>
      </c>
      <c r="D65" s="2" t="str">
        <f t="shared" si="2"/>
        <v>Revenues</v>
      </c>
    </row>
    <row r="66" spans="1:4">
      <c r="A66" s="196" t="s">
        <v>3134</v>
      </c>
      <c r="B66" s="196" t="s">
        <v>2963</v>
      </c>
      <c r="C66" s="197" t="str">
        <f t="shared" ref="C66:C129" si="3">"acfr:"&amp;A66</f>
        <v>acfr:RevenuesFromJudicialCircuitCourtModifiedAccrual</v>
      </c>
      <c r="D66" s="2" t="str">
        <f t="shared" ref="D66:D97" si="4">IF(RIGHT(A66, 8)="Abstract", "Abstract", "Revenues")</f>
        <v>Revenues</v>
      </c>
    </row>
    <row r="67" spans="1:4">
      <c r="A67" s="196" t="s">
        <v>3037</v>
      </c>
      <c r="B67" s="196" t="s">
        <v>2867</v>
      </c>
      <c r="C67" s="197" t="str">
        <f t="shared" si="3"/>
        <v>acfr:RevenueFromCityUtilityUsersTaxModifiedAccrual</v>
      </c>
      <c r="D67" s="2" t="str">
        <f t="shared" si="4"/>
        <v>Revenues</v>
      </c>
    </row>
    <row r="68" spans="1:4">
      <c r="A68" s="196" t="s">
        <v>3142</v>
      </c>
      <c r="B68" s="196" t="s">
        <v>2971</v>
      </c>
      <c r="C68" s="197" t="str">
        <f t="shared" si="3"/>
        <v>acfr:RevenuesFromFinancialAndTaxAdministrationClerkModifiedAccrual</v>
      </c>
      <c r="D68" s="2" t="str">
        <f t="shared" si="4"/>
        <v>Revenues</v>
      </c>
    </row>
    <row r="69" spans="1:4">
      <c r="A69" s="196" t="s">
        <v>3024</v>
      </c>
      <c r="B69" s="196" t="s">
        <v>2854</v>
      </c>
      <c r="C69" s="197" t="str">
        <f t="shared" si="3"/>
        <v>acfr:RevenueFromCommercialFacilitiesTaxModifiedAccrual</v>
      </c>
      <c r="D69" s="2" t="str">
        <f t="shared" si="4"/>
        <v>Revenues</v>
      </c>
    </row>
    <row r="70" spans="1:4">
      <c r="A70" s="196" t="s">
        <v>3175</v>
      </c>
      <c r="B70" s="196" t="s">
        <v>3004</v>
      </c>
      <c r="C70" s="197" t="str">
        <f t="shared" si="3"/>
        <v>acfr:RevenuesFromCommunityAndEconomicDevelopmentServicesModifiedAccrual</v>
      </c>
      <c r="D70" s="2" t="str">
        <f t="shared" si="4"/>
        <v>Revenues</v>
      </c>
    </row>
    <row r="71" spans="1:4">
      <c r="A71" s="196" t="s">
        <v>3051</v>
      </c>
      <c r="B71" s="196" t="s">
        <v>2881</v>
      </c>
      <c r="C71" s="197" t="str">
        <f t="shared" si="3"/>
        <v>acfr:RevenueFromCommunityWideSpecialAssessmentsModifiedAccrual</v>
      </c>
      <c r="D71" s="2" t="str">
        <f t="shared" si="4"/>
        <v>Revenues</v>
      </c>
    </row>
    <row r="72" spans="1:4">
      <c r="A72" s="196" t="s">
        <v>3053</v>
      </c>
      <c r="B72" s="196" t="s">
        <v>2883</v>
      </c>
      <c r="C72" s="197" t="str">
        <f t="shared" si="3"/>
        <v>acfr:RevenueFromCountyExpenseOfSaleModifiedAccrual</v>
      </c>
      <c r="D72" s="2" t="str">
        <f t="shared" si="4"/>
        <v>Revenues</v>
      </c>
    </row>
    <row r="73" spans="1:4">
      <c r="A73" s="196" t="s">
        <v>3033</v>
      </c>
      <c r="B73" s="196" t="s">
        <v>2863</v>
      </c>
      <c r="C73" s="197" t="str">
        <f t="shared" si="3"/>
        <v>acfr:RevenueFromCurrentPersonalPropertyTaxModifiedAccrual</v>
      </c>
      <c r="D73" s="2" t="str">
        <f t="shared" si="4"/>
        <v>Revenues</v>
      </c>
    </row>
    <row r="74" spans="1:4">
      <c r="A74" s="196" t="s">
        <v>3032</v>
      </c>
      <c r="B74" s="196" t="s">
        <v>2862</v>
      </c>
      <c r="C74" s="197" t="str">
        <f t="shared" si="3"/>
        <v>acfr:RevenueFromCurrentPropertyTaxesExtraOrSpecialVotedModifiedAccrual</v>
      </c>
      <c r="D74" s="2" t="str">
        <f t="shared" si="4"/>
        <v>Revenues</v>
      </c>
    </row>
    <row r="75" spans="1:4">
      <c r="A75" s="196" t="s">
        <v>3034</v>
      </c>
      <c r="B75" s="196" t="s">
        <v>2864</v>
      </c>
      <c r="C75" s="197" t="str">
        <f t="shared" si="3"/>
        <v>acfr:RevenueFromDelinquentPersonalPropertyTaxModifiedAccrual</v>
      </c>
      <c r="D75" s="2" t="str">
        <f t="shared" si="4"/>
        <v>Revenues</v>
      </c>
    </row>
    <row r="76" spans="1:4">
      <c r="A76" s="196" t="s">
        <v>3035</v>
      </c>
      <c r="B76" s="196" t="s">
        <v>2865</v>
      </c>
      <c r="C76" s="197" t="str">
        <f t="shared" si="3"/>
        <v>acfr:RevenueFromDelinquentRealPropertyTaxModifiedAccrual</v>
      </c>
      <c r="D76" s="2" t="str">
        <f t="shared" si="4"/>
        <v>Revenues</v>
      </c>
    </row>
    <row r="77" spans="1:4">
      <c r="A77" s="196" t="s">
        <v>3146</v>
      </c>
      <c r="B77" s="196" t="s">
        <v>2975</v>
      </c>
      <c r="C77" s="197" t="str">
        <f t="shared" si="3"/>
        <v>acfr:RevenuesFromFinancialAndTaxAdministrationDelinquentTaxPropertySalesModifiedAccrual</v>
      </c>
      <c r="D77" s="2" t="str">
        <f t="shared" si="4"/>
        <v>Revenues</v>
      </c>
    </row>
    <row r="78" spans="1:4">
      <c r="A78" s="196" t="s">
        <v>3165</v>
      </c>
      <c r="B78" s="196" t="s">
        <v>2994</v>
      </c>
      <c r="C78" s="197" t="str">
        <f t="shared" si="3"/>
        <v>acfr:RevenueFromHealthAndWelfareDepartmentOfHumanServicesModifiedAccrual</v>
      </c>
      <c r="D78" s="2" t="str">
        <f t="shared" si="4"/>
        <v>Revenues</v>
      </c>
    </row>
    <row r="79" spans="1:4">
      <c r="A79" s="196" t="s">
        <v>3153</v>
      </c>
      <c r="B79" s="196" t="s">
        <v>2982</v>
      </c>
      <c r="C79" s="197" t="str">
        <f t="shared" si="3"/>
        <v>acfr:RevenuesFromDepartmentOfPublicWorksModifiedAccrual</v>
      </c>
      <c r="D79" s="2" t="str">
        <f t="shared" si="4"/>
        <v>Revenues</v>
      </c>
    </row>
    <row r="80" spans="1:4">
      <c r="A80" s="196" t="s">
        <v>3135</v>
      </c>
      <c r="B80" s="196" t="s">
        <v>2964</v>
      </c>
      <c r="C80" s="197" t="str">
        <f t="shared" si="3"/>
        <v>acfr:RevenuesFromJudicialDistrictAndMunicipalCourtModifiedAccrual</v>
      </c>
      <c r="D80" s="2" t="str">
        <f t="shared" si="4"/>
        <v>Revenues</v>
      </c>
    </row>
    <row r="81" spans="1:4">
      <c r="A81" s="196" t="s">
        <v>3122</v>
      </c>
      <c r="B81" s="196" t="s">
        <v>2951</v>
      </c>
      <c r="C81" s="197" t="str">
        <f t="shared" si="3"/>
        <v>acfr:RevenuesFromDividendsModifiedAccrual</v>
      </c>
      <c r="D81" s="2" t="str">
        <f t="shared" si="4"/>
        <v>Revenues</v>
      </c>
    </row>
    <row r="82" spans="1:4">
      <c r="A82" s="196" t="s">
        <v>3041</v>
      </c>
      <c r="B82" s="196" t="s">
        <v>2871</v>
      </c>
      <c r="C82" s="197" t="str">
        <f t="shared" si="3"/>
        <v>acfr:RevenueFromDocumentsTransferTaxModifiedAccrual</v>
      </c>
      <c r="D82" s="2" t="str">
        <f t="shared" si="4"/>
        <v>Revenues</v>
      </c>
    </row>
    <row r="83" spans="1:4">
      <c r="A83" s="196" t="s">
        <v>3147</v>
      </c>
      <c r="B83" s="196" t="s">
        <v>2976</v>
      </c>
      <c r="C83" s="197" t="str">
        <f t="shared" si="3"/>
        <v>acfr:RevenuesFromFinancialAndTaxAdministrationModifiedAccrual</v>
      </c>
      <c r="D83" s="2" t="str">
        <f t="shared" si="4"/>
        <v>Revenues</v>
      </c>
    </row>
    <row r="84" spans="1:4">
      <c r="A84" s="196" t="s">
        <v>3120</v>
      </c>
      <c r="B84" s="196" t="s">
        <v>2950</v>
      </c>
      <c r="C84" s="197" t="str">
        <f t="shared" si="3"/>
        <v>acfr:RevenueFromFinesAndForfeituresAndPenaltiesModifiedAccrual</v>
      </c>
      <c r="D84" s="2" t="str">
        <f t="shared" si="4"/>
        <v>Revenues</v>
      </c>
    </row>
    <row r="85" spans="1:4">
      <c r="A85" s="196" t="s">
        <v>3183</v>
      </c>
      <c r="B85" s="196" t="s">
        <v>3012</v>
      </c>
      <c r="C85" s="197" t="str">
        <f t="shared" si="3"/>
        <v>acfr:RevenueFromGrantsAndEntitlementsNotRestrictedForSpecificProgramsModifiedAccrual</v>
      </c>
      <c r="D85" s="2" t="str">
        <f t="shared" si="4"/>
        <v>Revenues</v>
      </c>
    </row>
    <row r="86" spans="1:4">
      <c r="A86" s="196" t="s">
        <v>3182</v>
      </c>
      <c r="B86" s="196" t="s">
        <v>3011</v>
      </c>
      <c r="C86" s="197" t="str">
        <f t="shared" si="3"/>
        <v>acfr:RevenueFromGrantsAndEntitlementsRestrictedForSpecificProgramsModifiedAccrual</v>
      </c>
      <c r="D86" s="2" t="str">
        <f t="shared" si="4"/>
        <v>Revenues</v>
      </c>
    </row>
    <row r="87" spans="1:4">
      <c r="A87" s="196" t="s">
        <v>3167</v>
      </c>
      <c r="B87" s="196" t="s">
        <v>2996</v>
      </c>
      <c r="C87" s="197" t="str">
        <f t="shared" si="3"/>
        <v>acfr:RevenuesFromHealthAndWelfareModifiedAccrual</v>
      </c>
      <c r="D87" s="2" t="str">
        <f t="shared" si="4"/>
        <v>Revenues</v>
      </c>
    </row>
    <row r="88" spans="1:4">
      <c r="A88" s="196" t="s">
        <v>3159</v>
      </c>
      <c r="B88" s="196" t="s">
        <v>2988</v>
      </c>
      <c r="C88" s="197" t="str">
        <f t="shared" si="3"/>
        <v>acfr:RevenuesFromHealthAndWelfareHealthDepartmentModifiedAccrual</v>
      </c>
      <c r="D88" s="2" t="str">
        <f t="shared" si="4"/>
        <v>Revenues</v>
      </c>
    </row>
    <row r="89" spans="1:4">
      <c r="A89" s="196" t="s">
        <v>3030</v>
      </c>
      <c r="B89" s="196" t="s">
        <v>2860</v>
      </c>
      <c r="C89" s="197" t="str">
        <f t="shared" si="3"/>
        <v>acfr:RevenueFromIncomeTaxModifiedAccrual</v>
      </c>
      <c r="D89" s="2" t="str">
        <f t="shared" si="4"/>
        <v>Revenues</v>
      </c>
    </row>
    <row r="90" spans="1:4">
      <c r="A90" s="196" t="s">
        <v>3029</v>
      </c>
      <c r="B90" s="196" t="s">
        <v>2859</v>
      </c>
      <c r="C90" s="197" t="str">
        <f t="shared" si="3"/>
        <v>acfr:RevenueFromIndustrialFacilitiesTaxModifiedAccrual</v>
      </c>
      <c r="D90" s="2" t="str">
        <f t="shared" si="4"/>
        <v>Revenues</v>
      </c>
    </row>
    <row r="91" spans="1:4">
      <c r="A91" s="196" t="s">
        <v>3143</v>
      </c>
      <c r="B91" s="196" t="s">
        <v>2972</v>
      </c>
      <c r="C91" s="197" t="str">
        <f t="shared" si="3"/>
        <v>acfr:RevenuesFromFinancialAndTaxAdministrationInformationTechnologyModifiedAccrual</v>
      </c>
      <c r="D91" s="2" t="str">
        <f t="shared" si="4"/>
        <v>Revenues</v>
      </c>
    </row>
    <row r="92" spans="1:4">
      <c r="A92" s="196" t="s">
        <v>3124</v>
      </c>
      <c r="B92" s="196" t="s">
        <v>2953</v>
      </c>
      <c r="C92" s="197" t="str">
        <f t="shared" si="3"/>
        <v>acfr:RevenueFromInterestAndDividendsModifiedAccrual</v>
      </c>
      <c r="D92" s="2" t="str">
        <f t="shared" si="4"/>
        <v>Revenues</v>
      </c>
    </row>
    <row r="93" spans="1:4">
      <c r="A93" s="196" t="s">
        <v>3061</v>
      </c>
      <c r="B93" s="196" t="s">
        <v>2891</v>
      </c>
      <c r="C93" s="197" t="str">
        <f t="shared" si="3"/>
        <v>acfr:RevenueFromInterestAndPenaltiesOnSpecialAssessmentsModifiedAccrual</v>
      </c>
      <c r="D93" s="2" t="str">
        <f t="shared" si="4"/>
        <v>Revenues</v>
      </c>
    </row>
    <row r="94" spans="1:4">
      <c r="A94" s="196" t="s">
        <v>3126</v>
      </c>
      <c r="B94" s="196" t="s">
        <v>2955</v>
      </c>
      <c r="C94" s="197" t="str">
        <f t="shared" si="3"/>
        <v>acfr:RevenueFromInterestAndRentsModifiedAccrual</v>
      </c>
      <c r="D94" s="2" t="str">
        <f t="shared" si="4"/>
        <v>Revenues</v>
      </c>
    </row>
    <row r="95" spans="1:4">
      <c r="A95" s="196" t="s">
        <v>3123</v>
      </c>
      <c r="B95" s="196" t="s">
        <v>2952</v>
      </c>
      <c r="C95" s="197" t="str">
        <f t="shared" si="3"/>
        <v>acfr:RevenuesFromInterestModifiedAccrual</v>
      </c>
      <c r="D95" s="2" t="str">
        <f t="shared" si="4"/>
        <v>Revenues</v>
      </c>
    </row>
    <row r="96" spans="1:4">
      <c r="A96" s="196" t="s">
        <v>3136</v>
      </c>
      <c r="B96" s="196" t="s">
        <v>2965</v>
      </c>
      <c r="C96" s="197" t="str">
        <f t="shared" si="3"/>
        <v>acfr:RevenuesFromJudicialFriendOfTheCourtModifiedAccrual</v>
      </c>
      <c r="D96" s="2" t="str">
        <f t="shared" si="4"/>
        <v>Revenues</v>
      </c>
    </row>
    <row r="97" spans="1:4">
      <c r="A97" s="196" t="s">
        <v>3140</v>
      </c>
      <c r="B97" s="196" t="s">
        <v>2969</v>
      </c>
      <c r="C97" s="197" t="str">
        <f t="shared" si="3"/>
        <v>acfr:RevenuesFromJudicialActivitiesModifiedAccrual</v>
      </c>
      <c r="D97" s="2" t="str">
        <f t="shared" si="4"/>
        <v>Revenues</v>
      </c>
    </row>
    <row r="98" spans="1:4">
      <c r="A98" s="196" t="s">
        <v>3137</v>
      </c>
      <c r="B98" s="196" t="s">
        <v>2966</v>
      </c>
      <c r="C98" s="197" t="str">
        <f t="shared" si="3"/>
        <v>acfr:RevenuesFromJudicialLawLibraryModifiedAccrual</v>
      </c>
      <c r="D98" s="2" t="str">
        <f t="shared" ref="D98:D129" si="5">IF(RIGHT(A98, 8)="Abstract", "Abstract", "Revenues")</f>
        <v>Revenues</v>
      </c>
    </row>
    <row r="99" spans="1:4">
      <c r="A99" s="196" t="s">
        <v>3178</v>
      </c>
      <c r="B99" s="196" t="s">
        <v>3007</v>
      </c>
      <c r="C99" s="197" t="str">
        <f t="shared" si="3"/>
        <v>acfr:RevenuesFromRecreationAndCultureLibraryModifiedAccrual</v>
      </c>
      <c r="D99" s="2" t="str">
        <f t="shared" si="5"/>
        <v>Revenues</v>
      </c>
    </row>
    <row r="100" spans="1:4">
      <c r="A100" s="196" t="s">
        <v>3066</v>
      </c>
      <c r="B100" s="196" t="s">
        <v>2896</v>
      </c>
      <c r="C100" s="197" t="str">
        <f t="shared" si="3"/>
        <v>acfr:RevenueFromLicensesAndPermitsAndFranchiseFeesModifiedAccrual</v>
      </c>
      <c r="D100" s="2" t="str">
        <f t="shared" si="5"/>
        <v>Revenues</v>
      </c>
    </row>
    <row r="101" spans="1:4">
      <c r="A101" s="196" t="s">
        <v>3044</v>
      </c>
      <c r="B101" s="196" t="s">
        <v>2874</v>
      </c>
      <c r="C101" s="197" t="str">
        <f t="shared" si="3"/>
        <v>acfr:RevenueFromMarijuanaTaxModifiedAccrual</v>
      </c>
      <c r="D101" s="2" t="str">
        <f t="shared" si="5"/>
        <v>Revenues</v>
      </c>
    </row>
    <row r="102" spans="1:4">
      <c r="A102" s="196" t="s">
        <v>3028</v>
      </c>
      <c r="B102" s="196" t="s">
        <v>2858</v>
      </c>
      <c r="C102" s="197" t="str">
        <f t="shared" si="3"/>
        <v>acfr:RevenueFromMealsTaxModifiedAccrual</v>
      </c>
      <c r="D102" s="2" t="str">
        <f t="shared" si="5"/>
        <v>Revenues</v>
      </c>
    </row>
    <row r="103" spans="1:4">
      <c r="A103" s="196" t="s">
        <v>3160</v>
      </c>
      <c r="B103" s="196" t="s">
        <v>2989</v>
      </c>
      <c r="C103" s="197" t="str">
        <f t="shared" si="3"/>
        <v>acfr:RevenuesFromHealthAndWelfareMosquitoControlModifiedAccrual</v>
      </c>
      <c r="D103" s="2" t="str">
        <f t="shared" si="5"/>
        <v>Revenues</v>
      </c>
    </row>
    <row r="104" spans="1:4">
      <c r="A104" s="196" t="s">
        <v>3023</v>
      </c>
      <c r="B104" s="196" t="s">
        <v>2853</v>
      </c>
      <c r="C104" s="197" t="str">
        <f t="shared" si="3"/>
        <v>acfr:TaxesNationalForestReserveModifiedAccrual</v>
      </c>
      <c r="D104" s="2" t="str">
        <f t="shared" si="5"/>
        <v>Revenues</v>
      </c>
    </row>
    <row r="105" spans="1:4">
      <c r="A105" s="196" t="s">
        <v>3064</v>
      </c>
      <c r="B105" s="196" t="s">
        <v>2894</v>
      </c>
      <c r="C105" s="197" t="str">
        <f t="shared" si="3"/>
        <v>acfr:RevenueFromNonBusinessLicensesAndPermitsModifiedAccrual</v>
      </c>
      <c r="D105" s="2" t="str">
        <f t="shared" si="5"/>
        <v>Revenues</v>
      </c>
    </row>
    <row r="106" spans="1:4">
      <c r="A106" s="196" t="s">
        <v>3117</v>
      </c>
      <c r="B106" s="196" t="s">
        <v>2947</v>
      </c>
      <c r="C106" s="197" t="str">
        <f t="shared" si="3"/>
        <v>acfr:RevenueFromFinesAndForfeituresOrdinanceFinesAndCostsModifiedAccrual</v>
      </c>
      <c r="D106" s="2" t="str">
        <f t="shared" si="5"/>
        <v>Revenues</v>
      </c>
    </row>
    <row r="107" spans="1:4">
      <c r="A107" s="196" t="s">
        <v>3151</v>
      </c>
      <c r="B107" s="196" t="s">
        <v>2980</v>
      </c>
      <c r="C107" s="197" t="str">
        <f t="shared" si="3"/>
        <v>acfr:RevenuesFromOtherGeneralGovernmentModifiedAccrual</v>
      </c>
      <c r="D107" s="2" t="str">
        <f t="shared" si="5"/>
        <v>Revenues</v>
      </c>
    </row>
    <row r="108" spans="1:4">
      <c r="A108" s="196" t="s">
        <v>3045</v>
      </c>
      <c r="B108" s="196" t="s">
        <v>2875</v>
      </c>
      <c r="C108" s="197" t="str">
        <f t="shared" si="3"/>
        <v>acfr:RevenueFromOtherTaxesModifiedAccrual</v>
      </c>
      <c r="D108" s="2" t="str">
        <f t="shared" si="5"/>
        <v>Revenues</v>
      </c>
    </row>
    <row r="109" spans="1:4">
      <c r="A109" s="196" t="s">
        <v>3027</v>
      </c>
      <c r="B109" s="196" t="s">
        <v>2857</v>
      </c>
      <c r="C109" s="197" t="str">
        <f t="shared" si="3"/>
        <v>acfr:RevenueFromParkingOccupancyTaxModifiedAccrual</v>
      </c>
      <c r="D109" s="2" t="str">
        <f t="shared" si="5"/>
        <v>Revenues</v>
      </c>
    </row>
    <row r="110" spans="1:4">
      <c r="A110" s="196" t="s">
        <v>3177</v>
      </c>
      <c r="B110" s="196" t="s">
        <v>3006</v>
      </c>
      <c r="C110" s="197" t="str">
        <f t="shared" si="3"/>
        <v>acfr:RevenuesFromRecreationAndCultureParksAndRecreationDepartmentModifiedAccrual</v>
      </c>
      <c r="D110" s="2" t="str">
        <f t="shared" si="5"/>
        <v>Revenues</v>
      </c>
    </row>
    <row r="111" spans="1:4">
      <c r="A111" s="196" t="s">
        <v>3138</v>
      </c>
      <c r="B111" s="196" t="s">
        <v>2967</v>
      </c>
      <c r="C111" s="197" t="str">
        <f t="shared" si="3"/>
        <v>acfr:RevenuesFromJudicialProbateCourtModifiedAccrual</v>
      </c>
      <c r="D111" s="2" t="str">
        <f t="shared" si="5"/>
        <v>Revenues</v>
      </c>
    </row>
    <row r="112" spans="1:4">
      <c r="A112" s="196" t="s">
        <v>3139</v>
      </c>
      <c r="B112" s="196" t="s">
        <v>2968</v>
      </c>
      <c r="C112" s="197" t="str">
        <f t="shared" si="3"/>
        <v>acfr:RevenuesFromJudicialProbationModifiedAccrual</v>
      </c>
      <c r="D112" s="2" t="str">
        <f t="shared" si="5"/>
        <v>Revenues</v>
      </c>
    </row>
    <row r="113" spans="1:4">
      <c r="A113" s="196" t="s">
        <v>3144</v>
      </c>
      <c r="B113" s="196" t="s">
        <v>2973</v>
      </c>
      <c r="C113" s="197" t="str">
        <f t="shared" si="3"/>
        <v>acfr:RevenuesFromFinancialAndTaxAdministrationPropertyDescriptionModifiedAccrual</v>
      </c>
      <c r="D113" s="2" t="str">
        <f t="shared" si="5"/>
        <v>Revenues</v>
      </c>
    </row>
    <row r="114" spans="1:4">
      <c r="A114" s="196" t="s">
        <v>3031</v>
      </c>
      <c r="B114" s="196" t="s">
        <v>2861</v>
      </c>
      <c r="C114" s="197" t="str">
        <f t="shared" si="3"/>
        <v>acfr:RevenueFromPropertyTaxModifiedAccrual</v>
      </c>
      <c r="D114" s="2" t="str">
        <f t="shared" si="5"/>
        <v>Revenues</v>
      </c>
    </row>
    <row r="115" spans="1:4">
      <c r="A115" s="196" t="s">
        <v>3040</v>
      </c>
      <c r="B115" s="196" t="s">
        <v>2870</v>
      </c>
      <c r="C115" s="197" t="str">
        <f t="shared" si="3"/>
        <v>acfr:RevenueFromPropertyTransferTaxModifiedAccrual</v>
      </c>
      <c r="D115" s="2" t="str">
        <f t="shared" si="5"/>
        <v>Revenues</v>
      </c>
    </row>
    <row r="116" spans="1:4">
      <c r="A116" s="196" t="s">
        <v>3172</v>
      </c>
      <c r="B116" s="196" t="s">
        <v>3001</v>
      </c>
      <c r="C116" s="197" t="str">
        <f t="shared" si="3"/>
        <v>acfr:RevenuesFromPublicSafetyServicesModifiedAccrual</v>
      </c>
      <c r="D116" s="2" t="str">
        <f t="shared" si="5"/>
        <v>Revenues</v>
      </c>
    </row>
    <row r="117" spans="1:4">
      <c r="A117" s="196" t="s">
        <v>3170</v>
      </c>
      <c r="B117" s="196" t="s">
        <v>2999</v>
      </c>
      <c r="C117" s="197" t="str">
        <f t="shared" si="3"/>
        <v>acfr:RevenuesFromPublicSafetyFireDepartmentModifiedAccrual</v>
      </c>
      <c r="D117" s="2" t="str">
        <f t="shared" si="5"/>
        <v>Revenues</v>
      </c>
    </row>
    <row r="118" spans="1:4">
      <c r="A118" s="196" t="s">
        <v>3169</v>
      </c>
      <c r="B118" s="196" t="s">
        <v>2998</v>
      </c>
      <c r="C118" s="197" t="str">
        <f t="shared" si="3"/>
        <v>acfr:RevenueFromPublicSafetyPoliceSheriffAndConstableModifiedAccrual</v>
      </c>
      <c r="D118" s="2" t="str">
        <f t="shared" si="5"/>
        <v>Revenues</v>
      </c>
    </row>
    <row r="119" spans="1:4">
      <c r="A119" s="196" t="s">
        <v>3157</v>
      </c>
      <c r="B119" s="196" t="s">
        <v>2986</v>
      </c>
      <c r="C119" s="197" t="str">
        <f t="shared" si="3"/>
        <v>acfr:RevenuesFromPublicWorksServicesModifiedAccrual</v>
      </c>
      <c r="D119" s="2" t="str">
        <f t="shared" si="5"/>
        <v>Revenues</v>
      </c>
    </row>
    <row r="120" spans="1:4">
      <c r="A120" s="196" t="s">
        <v>3179</v>
      </c>
      <c r="B120" s="196" t="s">
        <v>3008</v>
      </c>
      <c r="C120" s="197" t="str">
        <f t="shared" si="3"/>
        <v>acfr:RevenuesFromRecreationAndCultureModifiedAccrual</v>
      </c>
      <c r="D120" s="2" t="str">
        <f t="shared" si="5"/>
        <v>Revenues</v>
      </c>
    </row>
    <row r="121" spans="1:4">
      <c r="A121" s="196" t="s">
        <v>3132</v>
      </c>
      <c r="B121" s="196" t="s">
        <v>2961</v>
      </c>
      <c r="C121" s="197" t="str">
        <f t="shared" si="3"/>
        <v>acfr:RevenueFromRentsAndRoyaltiesModifiedAccrual</v>
      </c>
      <c r="D121" s="2" t="str">
        <f t="shared" si="5"/>
        <v>Revenues</v>
      </c>
    </row>
    <row r="122" spans="1:4">
      <c r="A122" s="196" t="s">
        <v>3131</v>
      </c>
      <c r="B122" s="196" t="s">
        <v>2960</v>
      </c>
      <c r="C122" s="197" t="str">
        <f t="shared" si="3"/>
        <v>acfr:RevenueFromRentsModifiedAccrual</v>
      </c>
      <c r="D122" s="2" t="str">
        <f t="shared" si="5"/>
        <v>Revenues</v>
      </c>
    </row>
    <row r="123" spans="1:4">
      <c r="A123" s="196" t="s">
        <v>3149</v>
      </c>
      <c r="B123" s="196" t="s">
        <v>2978</v>
      </c>
      <c r="C123" s="197" t="str">
        <f t="shared" si="3"/>
        <v>acfr:RevenuesFromOtherGeneralGovernmentRetirementBoardModifiedAccrual</v>
      </c>
      <c r="D123" s="2" t="str">
        <f t="shared" si="5"/>
        <v>Revenues</v>
      </c>
    </row>
    <row r="124" spans="1:4">
      <c r="A124" s="196" t="s">
        <v>3130</v>
      </c>
      <c r="B124" s="196" t="s">
        <v>2959</v>
      </c>
      <c r="C124" s="197" t="str">
        <f t="shared" si="3"/>
        <v>acfr:RevenuesFromRoyaltiesModifiedAccrual</v>
      </c>
      <c r="D124" s="2" t="str">
        <f t="shared" si="5"/>
        <v>Revenues</v>
      </c>
    </row>
    <row r="125" spans="1:4">
      <c r="A125" s="196" t="s">
        <v>3038</v>
      </c>
      <c r="B125" s="196" t="s">
        <v>2868</v>
      </c>
      <c r="C125" s="197" t="str">
        <f t="shared" si="3"/>
        <v>acfr:RevenueFromSalesAndUseTaxModifiedAccrual</v>
      </c>
      <c r="D125" s="2" t="str">
        <f t="shared" si="5"/>
        <v>Revenues</v>
      </c>
    </row>
    <row r="126" spans="1:4">
      <c r="A126" s="196" t="s">
        <v>3036</v>
      </c>
      <c r="B126" s="196" t="s">
        <v>2866</v>
      </c>
      <c r="C126" s="197" t="str">
        <f t="shared" si="3"/>
        <v>acfr:RevenueFromSalesTaxModifiedAccrual</v>
      </c>
      <c r="D126" s="2" t="str">
        <f t="shared" si="5"/>
        <v>Revenues</v>
      </c>
    </row>
    <row r="127" spans="1:4">
      <c r="A127" s="196" t="s">
        <v>3184</v>
      </c>
      <c r="B127" s="196" t="s">
        <v>3013</v>
      </c>
      <c r="C127" s="197" t="str">
        <f t="shared" si="3"/>
        <v>acfr:RevenueFromSharedRevenueModifiedAccrual</v>
      </c>
      <c r="D127" s="2" t="str">
        <f t="shared" si="5"/>
        <v>Revenues</v>
      </c>
    </row>
    <row r="128" spans="1:4">
      <c r="A128" s="196" t="s">
        <v>3062</v>
      </c>
      <c r="B128" s="196" t="s">
        <v>2892</v>
      </c>
      <c r="C128" s="197" t="str">
        <f t="shared" si="3"/>
        <v>acfr:RevenueFromSpecialAssessmentsModifiedAccrual</v>
      </c>
      <c r="D128" s="2" t="str">
        <f t="shared" si="5"/>
        <v>Revenues</v>
      </c>
    </row>
    <row r="129" spans="1:4">
      <c r="A129" s="196" t="s">
        <v>3161</v>
      </c>
      <c r="B129" s="196" t="s">
        <v>2990</v>
      </c>
      <c r="C129" s="197" t="str">
        <f t="shared" si="3"/>
        <v>acfr:RevenuesFromStateInstitutionsModifiedAccrual</v>
      </c>
      <c r="D129" s="2" t="str">
        <f t="shared" si="5"/>
        <v>Revenues</v>
      </c>
    </row>
    <row r="130" spans="1:4">
      <c r="A130" s="196" t="s">
        <v>3118</v>
      </c>
      <c r="B130" s="196" t="s">
        <v>2948</v>
      </c>
      <c r="C130" s="197" t="str">
        <f t="shared" ref="C130:C193" si="6">"acfr:"&amp;A130</f>
        <v>acfr:RevenueFromFinesAndForfeituresStatuteCostsModifiedAccrual</v>
      </c>
      <c r="D130" s="2" t="str">
        <f t="shared" ref="D130:D159" si="7">IF(RIGHT(A130, 8)="Abstract", "Abstract", "Revenues")</f>
        <v>Revenues</v>
      </c>
    </row>
    <row r="131" spans="1:4">
      <c r="A131" s="196" t="s">
        <v>3056</v>
      </c>
      <c r="B131" s="196" t="s">
        <v>2886</v>
      </c>
      <c r="C131" s="197" t="str">
        <f t="shared" si="6"/>
        <v>acfr:RevenueFromTaxRevertedPropertyModifiedAccrual</v>
      </c>
      <c r="D131" s="2" t="str">
        <f t="shared" si="7"/>
        <v>Revenues</v>
      </c>
    </row>
    <row r="132" spans="1:4">
      <c r="A132" s="196" t="s">
        <v>3046</v>
      </c>
      <c r="B132" s="196" t="s">
        <v>2876</v>
      </c>
      <c r="C132" s="197" t="str">
        <f t="shared" si="6"/>
        <v>acfr:RevenueFromTaxesModifiedAccrual</v>
      </c>
      <c r="D132" s="2" t="str">
        <f t="shared" si="7"/>
        <v>Revenues</v>
      </c>
    </row>
    <row r="133" spans="1:4">
      <c r="A133" s="196" t="s">
        <v>3116</v>
      </c>
      <c r="B133" s="196" t="s">
        <v>2946</v>
      </c>
      <c r="C133" s="197" t="str">
        <f t="shared" si="6"/>
        <v>acfr:RevenueFromFinesAndForfeituresTrafficViolationsModifiedAccrual</v>
      </c>
      <c r="D133" s="2" t="str">
        <f t="shared" si="7"/>
        <v>Revenues</v>
      </c>
    </row>
    <row r="134" spans="1:4">
      <c r="A134" s="196" t="s">
        <v>3025</v>
      </c>
      <c r="B134" s="196" t="s">
        <v>2855</v>
      </c>
      <c r="C134" s="197" t="str">
        <f t="shared" si="6"/>
        <v>acfr:RevenueFromTrailerTaxModifiedAccrual</v>
      </c>
      <c r="D134" s="2" t="str">
        <f t="shared" si="7"/>
        <v>Revenues</v>
      </c>
    </row>
    <row r="135" spans="1:4">
      <c r="A135" s="196" t="s">
        <v>3042</v>
      </c>
      <c r="B135" s="196" t="s">
        <v>2872</v>
      </c>
      <c r="C135" s="197" t="str">
        <f t="shared" si="6"/>
        <v>acfr:RevenueFromTransferStampsTaxModifiedAccrual</v>
      </c>
      <c r="D135" s="2" t="str">
        <f t="shared" si="7"/>
        <v>Revenues</v>
      </c>
    </row>
    <row r="136" spans="1:4">
      <c r="A136" s="196" t="s">
        <v>3156</v>
      </c>
      <c r="B136" s="196" t="s">
        <v>2985</v>
      </c>
      <c r="C136" s="197" t="str">
        <f t="shared" si="6"/>
        <v>acfr:RevenuesFromPublicWorksTransportationServicesModifiedAccrual</v>
      </c>
      <c r="D136" s="2" t="str">
        <f t="shared" si="7"/>
        <v>Revenues</v>
      </c>
    </row>
    <row r="137" spans="1:4">
      <c r="A137" s="196" t="s">
        <v>3145</v>
      </c>
      <c r="B137" s="196" t="s">
        <v>2974</v>
      </c>
      <c r="C137" s="197" t="str">
        <f t="shared" si="6"/>
        <v>acfr:RevenuesFromFinancialAndTaxAdministrationTreasurerModifiedAccrual</v>
      </c>
      <c r="D137" s="2" t="str">
        <f t="shared" si="7"/>
        <v>Revenues</v>
      </c>
    </row>
    <row r="138" spans="1:4">
      <c r="A138" s="196" t="s">
        <v>3125</v>
      </c>
      <c r="B138" s="196" t="s">
        <v>2954</v>
      </c>
      <c r="C138" s="197" t="str">
        <f t="shared" si="6"/>
        <v>acfr:RevenueFromUseOfMoneyAndPropertyModifiedAccrual</v>
      </c>
      <c r="D138" s="2" t="str">
        <f t="shared" si="7"/>
        <v>Revenues</v>
      </c>
    </row>
    <row r="139" spans="1:4">
      <c r="A139" s="196" t="s">
        <v>3043</v>
      </c>
      <c r="B139" s="196" t="s">
        <v>2873</v>
      </c>
      <c r="C139" s="197" t="str">
        <f t="shared" si="6"/>
        <v>acfr:RevenueFromVehiclesTaxModifiedAccrual</v>
      </c>
      <c r="D139" s="2" t="str">
        <f t="shared" si="7"/>
        <v>Revenues</v>
      </c>
    </row>
    <row r="140" spans="1:4">
      <c r="A140" s="196" t="s">
        <v>3154</v>
      </c>
      <c r="B140" s="196" t="s">
        <v>2983</v>
      </c>
      <c r="C140" s="197" t="str">
        <f t="shared" si="6"/>
        <v>acfr:RevenuesFromPublicWorksWaterAndSewerSystemsModifiedAccrual</v>
      </c>
      <c r="D140" s="2" t="str">
        <f t="shared" si="7"/>
        <v>Revenues</v>
      </c>
    </row>
    <row r="141" spans="1:4">
      <c r="A141" s="196" t="s">
        <v>3091</v>
      </c>
      <c r="B141" s="196" t="s">
        <v>2921</v>
      </c>
      <c r="C141" s="197" t="str">
        <f t="shared" si="6"/>
        <v>acfr:StateCapitalGrantsModifiedAccrual</v>
      </c>
      <c r="D141" s="2" t="str">
        <f t="shared" si="7"/>
        <v>Revenues</v>
      </c>
    </row>
    <row r="142" spans="1:4">
      <c r="A142" s="196" t="s">
        <v>3080</v>
      </c>
      <c r="B142" s="196" t="s">
        <v>2910</v>
      </c>
      <c r="C142" s="197" t="str">
        <f t="shared" si="6"/>
        <v>acfr:IntergovernmentalRevenueFromStateCourtOfEquityModifiedAccrual</v>
      </c>
      <c r="D142" s="2" t="str">
        <f t="shared" si="7"/>
        <v>Revenues</v>
      </c>
    </row>
    <row r="143" spans="1:4">
      <c r="A143" s="196" t="s">
        <v>3085</v>
      </c>
      <c r="B143" s="196" t="s">
        <v>2915</v>
      </c>
      <c r="C143" s="197" t="str">
        <f t="shared" si="6"/>
        <v>acfr:IntergovernmentalRevenueFromStateCrimeVictimsRightsModifiedAccrual</v>
      </c>
      <c r="D143" s="2" t="str">
        <f t="shared" si="7"/>
        <v>Revenues</v>
      </c>
    </row>
    <row r="144" spans="1:4">
      <c r="A144" s="196" t="s">
        <v>3084</v>
      </c>
      <c r="B144" s="196" t="s">
        <v>2914</v>
      </c>
      <c r="C144" s="197" t="str">
        <f t="shared" si="6"/>
        <v>acfr:IntergovernmentalRevenueFromStateCultureAndRecreationModifiedAccrual</v>
      </c>
      <c r="D144" s="2" t="str">
        <f t="shared" si="7"/>
        <v>Revenues</v>
      </c>
    </row>
    <row r="145" spans="1:4">
      <c r="A145" s="196" t="s">
        <v>3078</v>
      </c>
      <c r="B145" s="196" t="s">
        <v>2908</v>
      </c>
      <c r="C145" s="197" t="str">
        <f t="shared" si="6"/>
        <v>acfr:IntergovernmentalRevenueFromStateDrugCaseInformationManagementModifiedAccrual</v>
      </c>
      <c r="D145" s="2" t="str">
        <f t="shared" si="7"/>
        <v>Revenues</v>
      </c>
    </row>
    <row r="146" spans="1:4">
      <c r="A146" s="196" t="s">
        <v>3077</v>
      </c>
      <c r="B146" s="196" t="s">
        <v>2907</v>
      </c>
      <c r="C146" s="197" t="str">
        <f t="shared" si="6"/>
        <v>acfr:IntergovernmentalRevenueFromStateDrunkDrivingCaseFlowAssistanceModifiedAccrual</v>
      </c>
      <c r="D146" s="2" t="str">
        <f t="shared" si="7"/>
        <v>Revenues</v>
      </c>
    </row>
    <row r="147" spans="1:4">
      <c r="A147" s="196" t="s">
        <v>3082</v>
      </c>
      <c r="B147" s="196" t="s">
        <v>2912</v>
      </c>
      <c r="C147" s="197" t="str">
        <f t="shared" si="6"/>
        <v>acfr:IntergovernmentalRevenueFromStateHealthAndHospitalsModifiedAccrual</v>
      </c>
      <c r="D147" s="2" t="str">
        <f t="shared" si="7"/>
        <v>Revenues</v>
      </c>
    </row>
    <row r="148" spans="1:4">
      <c r="A148" s="196" t="s">
        <v>3079</v>
      </c>
      <c r="B148" s="196" t="s">
        <v>2909</v>
      </c>
      <c r="C148" s="197" t="str">
        <f t="shared" si="6"/>
        <v>acfr:IntergovernmentalRevenueFromStateStreetsAndHighwaysModifiedAccrual</v>
      </c>
      <c r="D148" s="2" t="str">
        <f t="shared" si="7"/>
        <v>Revenues</v>
      </c>
    </row>
    <row r="149" spans="1:4">
      <c r="A149" s="196" t="s">
        <v>3086</v>
      </c>
      <c r="B149" s="196" t="s">
        <v>2916</v>
      </c>
      <c r="C149" s="197" t="str">
        <f t="shared" si="6"/>
        <v>acfr:IntergovernmentalRevenueFromStateIndigentDefenseModifiedAccrual</v>
      </c>
      <c r="D149" s="2" t="str">
        <f t="shared" si="7"/>
        <v>Revenues</v>
      </c>
    </row>
    <row r="150" spans="1:4">
      <c r="A150" s="196" t="s">
        <v>3088</v>
      </c>
      <c r="B150" s="196" t="s">
        <v>2918</v>
      </c>
      <c r="C150" s="197" t="str">
        <f t="shared" si="6"/>
        <v>acfr:StateGrantsLocalCommunityStabilizationShareModifiedAccrual</v>
      </c>
      <c r="D150" s="2" t="str">
        <f t="shared" si="7"/>
        <v>Revenues</v>
      </c>
    </row>
    <row r="151" spans="1:4">
      <c r="A151" s="196" t="s">
        <v>3076</v>
      </c>
      <c r="B151" s="196" t="s">
        <v>2906</v>
      </c>
      <c r="C151" s="197" t="str">
        <f t="shared" si="6"/>
        <v>acfr:IntergovernmentalRevenueFromStatePublicSafetyModifiedAccrual</v>
      </c>
      <c r="D151" s="2" t="str">
        <f t="shared" si="7"/>
        <v>Revenues</v>
      </c>
    </row>
    <row r="152" spans="1:4">
      <c r="A152" s="196" t="s">
        <v>3081</v>
      </c>
      <c r="B152" s="196" t="s">
        <v>2911</v>
      </c>
      <c r="C152" s="197" t="str">
        <f t="shared" si="6"/>
        <v>acfr:IntergovernmentalRevenueFromStateSanitationModifiedAccrual</v>
      </c>
      <c r="D152" s="2" t="str">
        <f t="shared" si="7"/>
        <v>Revenues</v>
      </c>
    </row>
    <row r="153" spans="1:4">
      <c r="A153" s="196" t="s">
        <v>3090</v>
      </c>
      <c r="B153" s="196" t="s">
        <v>2920</v>
      </c>
      <c r="C153" s="197" t="str">
        <f t="shared" si="6"/>
        <v>acfr:IntergovernmentalRevenueFromStateSpecialElectionReimbursementModifiedAccrual</v>
      </c>
      <c r="D153" s="2" t="str">
        <f t="shared" si="7"/>
        <v>Revenues</v>
      </c>
    </row>
    <row r="154" spans="1:4">
      <c r="A154" s="196" t="s">
        <v>3087</v>
      </c>
      <c r="B154" s="196" t="s">
        <v>2917</v>
      </c>
      <c r="C154" s="197" t="str">
        <f t="shared" si="6"/>
        <v>acfr:IntergovernmentalRevenueFromStateStateRevenueSharingModifiedAccrual</v>
      </c>
      <c r="D154" s="2" t="str">
        <f t="shared" si="7"/>
        <v>Revenues</v>
      </c>
    </row>
    <row r="155" spans="1:4">
      <c r="A155" s="196" t="s">
        <v>3089</v>
      </c>
      <c r="B155" s="196" t="s">
        <v>2919</v>
      </c>
      <c r="C155" s="197" t="str">
        <f t="shared" si="6"/>
        <v>acfr:IntergovernmentalRevenueFromStateSurveyAndRemonumentationModifiedAccrual</v>
      </c>
      <c r="D155" s="2" t="str">
        <f t="shared" si="7"/>
        <v>Revenues</v>
      </c>
    </row>
    <row r="156" spans="1:4">
      <c r="A156" s="196" t="s">
        <v>3083</v>
      </c>
      <c r="B156" s="196" t="s">
        <v>2913</v>
      </c>
      <c r="C156" s="197" t="str">
        <f t="shared" si="6"/>
        <v>acfr:IntergovernmentalRevenueFromStateWelfareModifiedAccrual</v>
      </c>
      <c r="D156" s="2" t="str">
        <f t="shared" si="7"/>
        <v>Revenues</v>
      </c>
    </row>
    <row r="157" spans="1:4">
      <c r="A157" s="196" t="s">
        <v>3055</v>
      </c>
      <c r="B157" s="196" t="s">
        <v>2885</v>
      </c>
      <c r="C157" s="197" t="str">
        <f t="shared" si="6"/>
        <v>acfr:SubMarginalLandActModifiedAccrual</v>
      </c>
      <c r="D157" s="2" t="str">
        <f t="shared" si="7"/>
        <v>Revenues</v>
      </c>
    </row>
    <row r="158" spans="1:4">
      <c r="A158" s="196" t="s">
        <v>3050</v>
      </c>
      <c r="B158" s="196" t="s">
        <v>2880</v>
      </c>
      <c r="C158" s="197" t="str">
        <f t="shared" si="6"/>
        <v>acfr:TaxCollectionFeesModifiedAccrual</v>
      </c>
      <c r="D158" s="2" t="str">
        <f t="shared" si="7"/>
        <v>Revenues</v>
      </c>
    </row>
    <row r="159" spans="1:4">
      <c r="A159" s="196" t="s">
        <v>3059</v>
      </c>
      <c r="B159" s="196" t="s">
        <v>2889</v>
      </c>
      <c r="C159" s="197" t="str">
        <f t="shared" si="6"/>
        <v>acfr:TaxRevenuesAndTaxRelatedRevenuesModifiedAccrual</v>
      </c>
      <c r="D159" s="2" t="str">
        <f t="shared" si="7"/>
        <v>Revenues</v>
      </c>
    </row>
    <row r="160" spans="1:4">
      <c r="A160" s="196" t="s">
        <v>3598</v>
      </c>
      <c r="B160" s="196" t="s">
        <v>3610</v>
      </c>
      <c r="C160" s="197" t="str">
        <f t="shared" si="6"/>
        <v>acfr:AdditionalOtherFinancingSourcesUses</v>
      </c>
      <c r="D160" s="2" t="str">
        <f t="shared" ref="D160:D170" si="8">IF(RIGHT(A160, 8)="Abstract", "Abstract", "Other Financing Sources")</f>
        <v>Other Financing Sources</v>
      </c>
    </row>
    <row r="161" spans="1:4">
      <c r="A161" s="196" t="s">
        <v>3591</v>
      </c>
      <c r="B161" s="196" t="s">
        <v>3603</v>
      </c>
      <c r="C161" s="197" t="str">
        <f t="shared" si="6"/>
        <v>acfr:BondOrInsuranceRecoveriesModifiedAccrual</v>
      </c>
      <c r="D161" s="2" t="str">
        <f t="shared" si="8"/>
        <v>Other Financing Sources</v>
      </c>
    </row>
    <row r="162" spans="1:4">
      <c r="A162" s="196" t="s">
        <v>3593</v>
      </c>
      <c r="B162" s="196" t="s">
        <v>3605</v>
      </c>
      <c r="C162" s="197" t="str">
        <f t="shared" si="6"/>
        <v>acfr:DiscountsOnBondsOrNotesModifiedAccrual</v>
      </c>
      <c r="D162" s="2" t="str">
        <f t="shared" si="8"/>
        <v>Other Financing Sources</v>
      </c>
    </row>
    <row r="163" spans="1:4">
      <c r="A163" s="196" t="s">
        <v>3599</v>
      </c>
      <c r="B163" s="196" t="s">
        <v>3611</v>
      </c>
      <c r="C163" s="197" t="str">
        <f t="shared" si="6"/>
        <v>acfr:OtherFinancingSourcesUses</v>
      </c>
      <c r="D163" s="2" t="str">
        <f t="shared" si="8"/>
        <v>Other Financing Sources</v>
      </c>
    </row>
    <row r="164" spans="1:4">
      <c r="A164" s="196" t="s">
        <v>3597</v>
      </c>
      <c r="B164" s="196" t="s">
        <v>3609</v>
      </c>
      <c r="C164" s="197" t="str">
        <f t="shared" si="6"/>
        <v>acfr:OtherFinancingSourcesLeaseFinancingModifiedAccrual</v>
      </c>
      <c r="D164" s="2" t="str">
        <f t="shared" si="8"/>
        <v>Other Financing Sources</v>
      </c>
    </row>
    <row r="165" spans="1:4">
      <c r="A165" s="196" t="s">
        <v>3592</v>
      </c>
      <c r="B165" s="196" t="s">
        <v>3604</v>
      </c>
      <c r="C165" s="197" t="str">
        <f t="shared" si="6"/>
        <v>acfr:PaymentsToRefundedBondEscrowAgentModifiedAccrual</v>
      </c>
      <c r="D165" s="2" t="str">
        <f t="shared" si="8"/>
        <v>Other Financing Sources</v>
      </c>
    </row>
    <row r="166" spans="1:4">
      <c r="A166" s="196" t="s">
        <v>3590</v>
      </c>
      <c r="B166" s="196" t="s">
        <v>3602</v>
      </c>
      <c r="C166" s="197" t="str">
        <f t="shared" si="6"/>
        <v>acfr:PremiumOnIssuanceOfLongTermDebtModifiedAccrual</v>
      </c>
      <c r="D166" s="2" t="str">
        <f t="shared" si="8"/>
        <v>Other Financing Sources</v>
      </c>
    </row>
    <row r="167" spans="1:4">
      <c r="A167" s="196" t="s">
        <v>3589</v>
      </c>
      <c r="B167" s="196" t="s">
        <v>3601</v>
      </c>
      <c r="C167" s="197" t="str">
        <f t="shared" si="6"/>
        <v>acfr:ProceedsFromBondAndNoteIssuanceModifiedAccrual</v>
      </c>
      <c r="D167" s="2" t="str">
        <f t="shared" si="8"/>
        <v>Other Financing Sources</v>
      </c>
    </row>
    <row r="168" spans="1:4">
      <c r="A168" s="196" t="s">
        <v>3594</v>
      </c>
      <c r="B168" s="196" t="s">
        <v>3606</v>
      </c>
      <c r="C168" s="197" t="str">
        <f t="shared" si="6"/>
        <v>acfr:SaleOfCapitalAssetsModifiedAccrual</v>
      </c>
      <c r="D168" s="2" t="str">
        <f t="shared" si="8"/>
        <v>Other Financing Sources</v>
      </c>
    </row>
    <row r="169" spans="1:4">
      <c r="A169" s="196" t="s">
        <v>3596</v>
      </c>
      <c r="B169" s="196" t="s">
        <v>3608</v>
      </c>
      <c r="C169" s="197" t="str">
        <f t="shared" si="6"/>
        <v>acfr:TransfersInModifiedAccrual</v>
      </c>
      <c r="D169" s="2" t="str">
        <f t="shared" si="8"/>
        <v>Other Financing Sources</v>
      </c>
    </row>
    <row r="170" spans="1:4">
      <c r="A170" s="196" t="s">
        <v>3595</v>
      </c>
      <c r="B170" s="196" t="s">
        <v>3607</v>
      </c>
      <c r="C170" s="197" t="str">
        <f t="shared" si="6"/>
        <v>acfr:TransfersOutModifiedAccrual</v>
      </c>
      <c r="D170" s="2" t="str">
        <f t="shared" si="8"/>
        <v>Other Financing Sources</v>
      </c>
    </row>
    <row r="171" spans="1:4">
      <c r="A171" s="196" t="s">
        <v>3552</v>
      </c>
      <c r="B171" s="196" t="s">
        <v>3357</v>
      </c>
      <c r="C171" s="197" t="str">
        <f t="shared" si="6"/>
        <v>acfr:CostOfIssueOfBondsAndSecuritiesModifiedAccrual</v>
      </c>
      <c r="D171" s="2" t="str">
        <f t="shared" ref="D171:D202" si="9">IF(RIGHT(A171, 8)="Abstract", "Abstract", "Expenditures")</f>
        <v>Expenditures</v>
      </c>
    </row>
    <row r="172" spans="1:4">
      <c r="A172" s="196" t="s">
        <v>3579</v>
      </c>
      <c r="B172" s="196" t="s">
        <v>3384</v>
      </c>
      <c r="C172" s="197" t="str">
        <f t="shared" si="6"/>
        <v>acfr:DebtServiceInterestAndFiscalChargesModifiedAccrual</v>
      </c>
      <c r="D172" s="2" t="str">
        <f t="shared" si="9"/>
        <v>Expenditures</v>
      </c>
    </row>
    <row r="173" spans="1:4">
      <c r="A173" s="196" t="s">
        <v>3580</v>
      </c>
      <c r="B173" s="196" t="s">
        <v>3385</v>
      </c>
      <c r="C173" s="197" t="str">
        <f t="shared" si="6"/>
        <v>acfr:DebtServiceModifiedAccrual</v>
      </c>
      <c r="D173" s="2" t="str">
        <f t="shared" si="9"/>
        <v>Expenditures</v>
      </c>
    </row>
    <row r="174" spans="1:4">
      <c r="A174" s="196" t="s">
        <v>3578</v>
      </c>
      <c r="B174" s="196" t="s">
        <v>3383</v>
      </c>
      <c r="C174" s="197" t="str">
        <f t="shared" si="6"/>
        <v>acfr:DebtServicePrincipalRepaymentModifiedAccrual</v>
      </c>
      <c r="D174" s="2" t="str">
        <f t="shared" si="9"/>
        <v>Expenditures</v>
      </c>
    </row>
    <row r="175" spans="1:4">
      <c r="A175" s="196" t="s">
        <v>3581</v>
      </c>
      <c r="B175" s="196" t="s">
        <v>3386</v>
      </c>
      <c r="C175" s="197" t="str">
        <f t="shared" si="6"/>
        <v>acfr:DepreciationExpenseModifiedAccrual</v>
      </c>
      <c r="D175" s="2" t="str">
        <f t="shared" si="9"/>
        <v>Expenditures</v>
      </c>
    </row>
    <row r="176" spans="1:4">
      <c r="A176" s="196" t="s">
        <v>3582</v>
      </c>
      <c r="B176" s="196" t="s">
        <v>3387</v>
      </c>
      <c r="C176" s="197" t="str">
        <f t="shared" si="6"/>
        <v>acfr:DepreciationDepletionAndAmortizationExpenseModifiedAccrual</v>
      </c>
      <c r="D176" s="2" t="str">
        <f t="shared" si="9"/>
        <v>Expenditures</v>
      </c>
    </row>
    <row r="177" spans="1:4">
      <c r="A177" s="196" t="s">
        <v>3524</v>
      </c>
      <c r="B177" s="196" t="s">
        <v>3329</v>
      </c>
      <c r="C177" s="197" t="str">
        <f t="shared" si="6"/>
        <v>acfr:ExpendituresForCommunityEconomicDevelopmentAbstractDepartmentModifiedAccrual</v>
      </c>
      <c r="D177" s="2" t="str">
        <f t="shared" si="9"/>
        <v>Expenditures</v>
      </c>
    </row>
    <row r="178" spans="1:4">
      <c r="A178" s="196" t="s">
        <v>3400</v>
      </c>
      <c r="B178" s="196" t="s">
        <v>3205</v>
      </c>
      <c r="C178" s="197" t="str">
        <f t="shared" si="6"/>
        <v>acfr:ExpendituresForFinancialAndTaxAdministrationAccountingDepartmentModifiedAccrual</v>
      </c>
      <c r="D178" s="2" t="str">
        <f t="shared" si="9"/>
        <v>Expenditures</v>
      </c>
    </row>
    <row r="179" spans="1:4">
      <c r="A179" s="196" t="s">
        <v>3438</v>
      </c>
      <c r="B179" s="196" t="s">
        <v>3243</v>
      </c>
      <c r="C179" s="197" t="str">
        <f t="shared" si="6"/>
        <v>acfr:ExpendituresForPublicSafetyAdministrationModifiedAccrual</v>
      </c>
      <c r="D179" s="2" t="str">
        <f t="shared" si="9"/>
        <v>Expenditures</v>
      </c>
    </row>
    <row r="180" spans="1:4">
      <c r="A180" s="196" t="s">
        <v>3508</v>
      </c>
      <c r="B180" s="196" t="s">
        <v>3313</v>
      </c>
      <c r="C180" s="197" t="str">
        <f t="shared" si="6"/>
        <v>acfr:ExpendituresForHealthAndWelfareAreaAgencyOnAgingModifiedAccrual</v>
      </c>
      <c r="D180" s="2" t="str">
        <f t="shared" si="9"/>
        <v>Expenditures</v>
      </c>
    </row>
    <row r="181" spans="1:4">
      <c r="A181" s="196" t="s">
        <v>3487</v>
      </c>
      <c r="B181" s="196" t="s">
        <v>3292</v>
      </c>
      <c r="C181" s="197" t="str">
        <f t="shared" si="6"/>
        <v>acfr:ExpendituresForAirportServicesModifiedAccrual</v>
      </c>
      <c r="D181" s="2" t="str">
        <f t="shared" si="9"/>
        <v>Expenditures</v>
      </c>
    </row>
    <row r="182" spans="1:4">
      <c r="A182" s="196" t="s">
        <v>3498</v>
      </c>
      <c r="B182" s="196" t="s">
        <v>3303</v>
      </c>
      <c r="C182" s="197" t="str">
        <f t="shared" si="6"/>
        <v>acfr:ExpendituresForHealthAndWelfareAlcoholismAndSubstanceAbuseModifiedAccrual</v>
      </c>
      <c r="D182" s="2" t="str">
        <f t="shared" si="9"/>
        <v>Expenditures</v>
      </c>
    </row>
    <row r="183" spans="1:4">
      <c r="A183" s="196" t="s">
        <v>3461</v>
      </c>
      <c r="B183" s="196" t="s">
        <v>3266</v>
      </c>
      <c r="C183" s="197" t="str">
        <f t="shared" si="6"/>
        <v>acfr:ExpendituresForPublicSafetyAnimalShelterDogWardenModifiedAccrual</v>
      </c>
      <c r="D183" s="2" t="str">
        <f t="shared" si="9"/>
        <v>Expenditures</v>
      </c>
    </row>
    <row r="184" spans="1:4">
      <c r="A184" s="196" t="s">
        <v>3416</v>
      </c>
      <c r="B184" s="196" t="s">
        <v>3221</v>
      </c>
      <c r="C184" s="197" t="str">
        <f t="shared" si="6"/>
        <v>acfr:ExpendituresForOtherGeneralGovernmentAttorneyCorporationCounselModifiedAccrual</v>
      </c>
      <c r="D184" s="2" t="str">
        <f t="shared" si="9"/>
        <v>Expenditures</v>
      </c>
    </row>
    <row r="185" spans="1:4">
      <c r="A185" s="196" t="s">
        <v>3546</v>
      </c>
      <c r="B185" s="196" t="s">
        <v>3351</v>
      </c>
      <c r="C185" s="197" t="str">
        <f t="shared" si="6"/>
        <v>acfr:ExpendituresForRecreationAndCultureAuditoriumCivicCenterModifiedAccrual</v>
      </c>
      <c r="D185" s="2" t="str">
        <f t="shared" si="9"/>
        <v>Expenditures</v>
      </c>
    </row>
    <row r="186" spans="1:4">
      <c r="A186" s="196" t="s">
        <v>3529</v>
      </c>
      <c r="B186" s="196" t="s">
        <v>3334</v>
      </c>
      <c r="C186" s="197" t="str">
        <f t="shared" si="6"/>
        <v>acfr:ExpendituresForCommunityEconomicDevelopmentBlightRemovalModifiedAccrual</v>
      </c>
      <c r="D186" s="2" t="str">
        <f t="shared" si="9"/>
        <v>Expenditures</v>
      </c>
    </row>
    <row r="187" spans="1:4">
      <c r="A187" s="196" t="s">
        <v>3408</v>
      </c>
      <c r="B187" s="196" t="s">
        <v>3213</v>
      </c>
      <c r="C187" s="197" t="str">
        <f t="shared" si="6"/>
        <v>acfr:ExpendituresForFinancialAndTaxAdministrationBoardOfReviewModifiedAccrual</v>
      </c>
      <c r="D187" s="2" t="str">
        <f t="shared" si="9"/>
        <v>Expenditures</v>
      </c>
    </row>
    <row r="188" spans="1:4">
      <c r="A188" s="196" t="s">
        <v>3401</v>
      </c>
      <c r="B188" s="196" t="s">
        <v>3206</v>
      </c>
      <c r="C188" s="197" t="str">
        <f t="shared" si="6"/>
        <v>acfr:ExpendituresForFinancialAndTaxAdministrationBudgetDepartmentDirectorModifiedAccrual</v>
      </c>
      <c r="D188" s="2" t="str">
        <f t="shared" si="9"/>
        <v>Expenditures</v>
      </c>
    </row>
    <row r="189" spans="1:4">
      <c r="A189" s="196" t="s">
        <v>3415</v>
      </c>
      <c r="B189" s="196" t="s">
        <v>3220</v>
      </c>
      <c r="C189" s="197" t="str">
        <f t="shared" si="6"/>
        <v>acfr:ExpendituresForOtherGeneralGovernmentBuildingAndGroundsModifiedAccrual</v>
      </c>
      <c r="D189" s="2" t="str">
        <f t="shared" si="9"/>
        <v>Expenditures</v>
      </c>
    </row>
    <row r="190" spans="1:4">
      <c r="A190" s="196" t="s">
        <v>3419</v>
      </c>
      <c r="B190" s="196" t="s">
        <v>3224</v>
      </c>
      <c r="C190" s="197" t="str">
        <f t="shared" si="6"/>
        <v>acfr:ExpendituresForOtherGeneralGovernmentBuildingAuthorityModifiedAccrual</v>
      </c>
      <c r="D190" s="2" t="str">
        <f t="shared" si="9"/>
        <v>Expenditures</v>
      </c>
    </row>
    <row r="191" spans="1:4">
      <c r="A191" s="196" t="s">
        <v>3458</v>
      </c>
      <c r="B191" s="196" t="s">
        <v>3263</v>
      </c>
      <c r="C191" s="197" t="str">
        <f t="shared" si="6"/>
        <v>acfr:ExpendituresForPublicSafetyBuildingInspectionsActivitiesModifiedAccrual</v>
      </c>
      <c r="D191" s="2" t="str">
        <f t="shared" si="9"/>
        <v>Expenditures</v>
      </c>
    </row>
    <row r="192" spans="1:4">
      <c r="A192" s="196" t="s">
        <v>3577</v>
      </c>
      <c r="B192" s="196" t="s">
        <v>3382</v>
      </c>
      <c r="C192" s="197" t="str">
        <f t="shared" si="6"/>
        <v>acfr:ExpendituresForCapitalOutlayModifiedAccrual</v>
      </c>
      <c r="D192" s="2" t="str">
        <f t="shared" si="9"/>
        <v>Expenditures</v>
      </c>
    </row>
    <row r="193" spans="1:4">
      <c r="A193" s="196" t="s">
        <v>3480</v>
      </c>
      <c r="B193" s="196" t="s">
        <v>3285</v>
      </c>
      <c r="C193" s="197" t="str">
        <f t="shared" si="6"/>
        <v>acfr:ExpendituresForPublicWorksCemeteryModifiedAccrual</v>
      </c>
      <c r="D193" s="2" t="str">
        <f t="shared" si="9"/>
        <v>Expenditures</v>
      </c>
    </row>
    <row r="194" spans="1:4">
      <c r="A194" s="196" t="s">
        <v>3397</v>
      </c>
      <c r="B194" s="196" t="s">
        <v>3202</v>
      </c>
      <c r="C194" s="197" t="str">
        <f t="shared" ref="C194:C257" si="10">"acfr:"&amp;A194</f>
        <v>acfr:ExpendituresForChiefExecutiveAdministratorManagerSuperintendentControllerModifiedAccrual</v>
      </c>
      <c r="D194" s="2" t="str">
        <f t="shared" si="9"/>
        <v>Expenditures</v>
      </c>
    </row>
    <row r="195" spans="1:4">
      <c r="A195" s="196" t="s">
        <v>3396</v>
      </c>
      <c r="B195" s="196" t="s">
        <v>3201</v>
      </c>
      <c r="C195" s="197" t="str">
        <f t="shared" si="10"/>
        <v>acfr:ExpendituresForGeneralGovernmentServicesChiefExecutiveModifiedAccrual</v>
      </c>
      <c r="D195" s="2" t="str">
        <f t="shared" si="9"/>
        <v>Expenditures</v>
      </c>
    </row>
    <row r="196" spans="1:4">
      <c r="A196" s="196" t="s">
        <v>3505</v>
      </c>
      <c r="B196" s="196" t="s">
        <v>3310</v>
      </c>
      <c r="C196" s="197" t="str">
        <f t="shared" si="10"/>
        <v>acfr:ExpendituresForHealthAndWelfareChildCareDepartmentOfHumanServicesModifiedAccrual</v>
      </c>
      <c r="D196" s="2" t="str">
        <f t="shared" si="9"/>
        <v>Expenditures</v>
      </c>
    </row>
    <row r="197" spans="1:4">
      <c r="A197" s="196" t="s">
        <v>3504</v>
      </c>
      <c r="B197" s="196" t="s">
        <v>3309</v>
      </c>
      <c r="C197" s="197" t="str">
        <f t="shared" si="10"/>
        <v>acfr:ExpendituresForHealthAndWelfareChildCareModifiedAccrual</v>
      </c>
      <c r="D197" s="2" t="str">
        <f t="shared" si="9"/>
        <v>Expenditures</v>
      </c>
    </row>
    <row r="198" spans="1:4">
      <c r="A198" s="196" t="s">
        <v>3425</v>
      </c>
      <c r="B198" s="196" t="s">
        <v>3230</v>
      </c>
      <c r="C198" s="197" t="str">
        <f t="shared" si="10"/>
        <v>acfr:ExpendituresForJudicialCircuitCourtModifiedAccrual</v>
      </c>
      <c r="D198" s="2" t="str">
        <f t="shared" si="9"/>
        <v>Expenditures</v>
      </c>
    </row>
    <row r="199" spans="1:4">
      <c r="A199" s="196" t="s">
        <v>3417</v>
      </c>
      <c r="B199" s="196" t="s">
        <v>3222</v>
      </c>
      <c r="C199" s="197" t="str">
        <f t="shared" si="10"/>
        <v>acfr:ExpendituresForOtherGeneralGovernmentCivilServiceMeritSystemModifiedAccrual</v>
      </c>
      <c r="D199" s="2" t="str">
        <f t="shared" si="9"/>
        <v>Expenditures</v>
      </c>
    </row>
    <row r="200" spans="1:4">
      <c r="A200" s="196" t="s">
        <v>3402</v>
      </c>
      <c r="B200" s="196" t="s">
        <v>3207</v>
      </c>
      <c r="C200" s="197" t="str">
        <f t="shared" si="10"/>
        <v>acfr:ExpendituresForClerkModifiedAccrual</v>
      </c>
      <c r="D200" s="2" t="str">
        <f t="shared" si="9"/>
        <v>Expenditures</v>
      </c>
    </row>
    <row r="201" spans="1:4">
      <c r="A201" s="196" t="s">
        <v>3453</v>
      </c>
      <c r="B201" s="196" t="s">
        <v>3258</v>
      </c>
      <c r="C201" s="197" t="str">
        <f t="shared" si="10"/>
        <v>acfr:ExpendituresForPublicSafetyCombinedPublicSafetyDepartmentModifiedAccrual</v>
      </c>
      <c r="D201" s="2" t="str">
        <f t="shared" si="9"/>
        <v>Expenditures</v>
      </c>
    </row>
    <row r="202" spans="1:4">
      <c r="A202" s="196" t="s">
        <v>3442</v>
      </c>
      <c r="B202" s="196" t="s">
        <v>3247</v>
      </c>
      <c r="C202" s="197" t="str">
        <f t="shared" si="10"/>
        <v>acfr:ExpendituresForCommunicationsDispatchModifiedAccrual</v>
      </c>
      <c r="D202" s="2" t="str">
        <f t="shared" si="9"/>
        <v>Expenditures</v>
      </c>
    </row>
    <row r="203" spans="1:4">
      <c r="A203" s="196" t="s">
        <v>3557</v>
      </c>
      <c r="B203" s="196" t="s">
        <v>3362</v>
      </c>
      <c r="C203" s="197" t="str">
        <f t="shared" si="10"/>
        <v>acfr:ExpendituresForCommunicationsModifiedAccrual</v>
      </c>
      <c r="D203" s="2" t="str">
        <f t="shared" ref="D203:D234" si="11">IF(RIGHT(A203, 8)="Abstract", "Abstract", "Expenditures")</f>
        <v>Expenditures</v>
      </c>
    </row>
    <row r="204" spans="1:4">
      <c r="A204" s="196" t="s">
        <v>3515</v>
      </c>
      <c r="B204" s="196" t="s">
        <v>3320</v>
      </c>
      <c r="C204" s="197" t="str">
        <f t="shared" si="10"/>
        <v>acfr:ExpendituresForHealthAndWelfareCommunityActionProgramModifiedAccrual</v>
      </c>
      <c r="D204" s="2" t="str">
        <f t="shared" si="11"/>
        <v>Expenditures</v>
      </c>
    </row>
    <row r="205" spans="1:4">
      <c r="A205" s="196" t="s">
        <v>3532</v>
      </c>
      <c r="B205" s="196" t="s">
        <v>3337</v>
      </c>
      <c r="C205" s="197" t="str">
        <f t="shared" si="10"/>
        <v>acfr:ExpendituresForCommunityAndEconomicDevelopmentServicesModifiedAccrual</v>
      </c>
      <c r="D205" s="2" t="str">
        <f t="shared" si="11"/>
        <v>Expenditures</v>
      </c>
    </row>
    <row r="206" spans="1:4">
      <c r="A206" s="196" t="s">
        <v>3516</v>
      </c>
      <c r="B206" s="196" t="s">
        <v>3321</v>
      </c>
      <c r="C206" s="197" t="str">
        <f t="shared" si="10"/>
        <v>acfr:ExpendituresForHealthAndWelfareCommunityDevelopmentBlockGrantModifiedAccrual</v>
      </c>
      <c r="D206" s="2" t="str">
        <f t="shared" si="11"/>
        <v>Expenditures</v>
      </c>
    </row>
    <row r="207" spans="1:4">
      <c r="A207" s="196" t="s">
        <v>3558</v>
      </c>
      <c r="B207" s="196" t="s">
        <v>3363</v>
      </c>
      <c r="C207" s="197" t="str">
        <f t="shared" si="10"/>
        <v>acfr:ExpendituresForCommunityPromotionModifiedAccrual</v>
      </c>
      <c r="D207" s="2" t="str">
        <f t="shared" si="11"/>
        <v>Expenditures</v>
      </c>
    </row>
    <row r="208" spans="1:4">
      <c r="A208" s="196" t="s">
        <v>3531</v>
      </c>
      <c r="B208" s="196" t="s">
        <v>3336</v>
      </c>
      <c r="C208" s="197" t="str">
        <f t="shared" si="10"/>
        <v>acfr:ExpendituresForCommunityServicesModifiedAccrual</v>
      </c>
      <c r="D208" s="2" t="str">
        <f t="shared" si="11"/>
        <v>Expenditures</v>
      </c>
    </row>
    <row r="209" spans="1:4">
      <c r="A209" s="196" t="s">
        <v>3548</v>
      </c>
      <c r="B209" s="196" t="s">
        <v>3353</v>
      </c>
      <c r="C209" s="197" t="str">
        <f t="shared" si="10"/>
        <v>acfr:ExpendituresForConservationServicesModifiedAccrual</v>
      </c>
      <c r="D209" s="2" t="str">
        <f t="shared" si="11"/>
        <v>Expenditures</v>
      </c>
    </row>
    <row r="210" spans="1:4">
      <c r="A210" s="196" t="s">
        <v>3549</v>
      </c>
      <c r="B210" s="196" t="s">
        <v>3354</v>
      </c>
      <c r="C210" s="197" t="str">
        <f t="shared" si="10"/>
        <v>acfr:ExpendituresForConservationRecreationParksAndCulturalServicesModifiedAccrual</v>
      </c>
      <c r="D210" s="2" t="str">
        <f t="shared" si="11"/>
        <v>Expenditures</v>
      </c>
    </row>
    <row r="211" spans="1:4">
      <c r="A211" s="196" t="s">
        <v>3493</v>
      </c>
      <c r="B211" s="196" t="s">
        <v>3298</v>
      </c>
      <c r="C211" s="197" t="str">
        <f t="shared" si="10"/>
        <v>acfr:ExpendituresForHealthAndWelfareContagiousDiseasesModifiedAccrual</v>
      </c>
      <c r="D211" s="2" t="str">
        <f t="shared" si="11"/>
        <v>Expenditures</v>
      </c>
    </row>
    <row r="212" spans="1:4">
      <c r="A212" s="196" t="s">
        <v>3575</v>
      </c>
      <c r="B212" s="196" t="s">
        <v>3380</v>
      </c>
      <c r="C212" s="197" t="str">
        <f t="shared" si="10"/>
        <v>acfr:ExpendituresForContingencyServicesModifiedAccrual</v>
      </c>
      <c r="D212" s="2" t="str">
        <f t="shared" si="11"/>
        <v>Expenditures</v>
      </c>
    </row>
    <row r="213" spans="1:4">
      <c r="A213" s="196" t="s">
        <v>3569</v>
      </c>
      <c r="B213" s="196" t="s">
        <v>3374</v>
      </c>
      <c r="C213" s="197" t="str">
        <f t="shared" si="10"/>
        <v>acfr:ExpendituresForContributionsToOtherGovernmentsModifiedAccrual</v>
      </c>
      <c r="D213" s="2" t="str">
        <f t="shared" si="11"/>
        <v>Expenditures</v>
      </c>
    </row>
    <row r="214" spans="1:4">
      <c r="A214" s="196" t="s">
        <v>3547</v>
      </c>
      <c r="B214" s="196" t="s">
        <v>3352</v>
      </c>
      <c r="C214" s="197" t="str">
        <f t="shared" si="10"/>
        <v>acfr:ExpendituresForConventionCenterServicesModifiedAccrual</v>
      </c>
      <c r="D214" s="2" t="str">
        <f t="shared" si="11"/>
        <v>Expenditures</v>
      </c>
    </row>
    <row r="215" spans="1:4">
      <c r="A215" s="196" t="s">
        <v>3522</v>
      </c>
      <c r="B215" s="196" t="s">
        <v>3327</v>
      </c>
      <c r="C215" s="197" t="str">
        <f t="shared" si="10"/>
        <v>acfr:ExpendituresForCommunityEconomicDevelopmentCooperativeExtensionModifiedAccrual</v>
      </c>
      <c r="D215" s="2" t="str">
        <f t="shared" si="11"/>
        <v>Expenditures</v>
      </c>
    </row>
    <row r="216" spans="1:4">
      <c r="A216" s="196" t="s">
        <v>3454</v>
      </c>
      <c r="B216" s="196" t="s">
        <v>3259</v>
      </c>
      <c r="C216" s="197" t="str">
        <f t="shared" si="10"/>
        <v>acfr:ExpendituresForPublicSafetyCorrectionsJailModifiedAccrual</v>
      </c>
      <c r="D216" s="2" t="str">
        <f t="shared" si="11"/>
        <v>Expenditures</v>
      </c>
    </row>
    <row r="217" spans="1:4">
      <c r="A217" s="196" t="s">
        <v>3456</v>
      </c>
      <c r="B217" s="196" t="s">
        <v>3261</v>
      </c>
      <c r="C217" s="197" t="str">
        <f t="shared" si="10"/>
        <v>acfr:ExpendituresForCorrectionsTrainingModifiedAccrual</v>
      </c>
      <c r="D217" s="2" t="str">
        <f t="shared" si="11"/>
        <v>Expenditures</v>
      </c>
    </row>
    <row r="218" spans="1:4">
      <c r="A218" s="196" t="s">
        <v>3407</v>
      </c>
      <c r="B218" s="196" t="s">
        <v>3212</v>
      </c>
      <c r="C218" s="197" t="str">
        <f t="shared" si="10"/>
        <v>acfr:ExpendituresForFinancialAndTaxAdministrationCountySurveyAndRemonumentationModifiedAccrual</v>
      </c>
      <c r="D218" s="2" t="str">
        <f t="shared" si="11"/>
        <v>Expenditures</v>
      </c>
    </row>
    <row r="219" spans="1:4">
      <c r="A219" s="196" t="s">
        <v>3439</v>
      </c>
      <c r="B219" s="196" t="s">
        <v>3244</v>
      </c>
      <c r="C219" s="197" t="str">
        <f t="shared" si="10"/>
        <v>acfr:ExpendituresForCrimeControlAndInvestigationModifiedAccrual</v>
      </c>
      <c r="D219" s="2" t="str">
        <f t="shared" si="11"/>
        <v>Expenditures</v>
      </c>
    </row>
    <row r="220" spans="1:4">
      <c r="A220" s="196" t="s">
        <v>3545</v>
      </c>
      <c r="B220" s="196" t="s">
        <v>3350</v>
      </c>
      <c r="C220" s="197" t="str">
        <f t="shared" si="10"/>
        <v>acfr:ExpendituresForRecreationAndCultureCulturalActivitiesModifiedAccrual</v>
      </c>
      <c r="D220" s="2" t="str">
        <f t="shared" si="11"/>
        <v>Expenditures</v>
      </c>
    </row>
    <row r="221" spans="1:4">
      <c r="A221" s="196" t="s">
        <v>3410</v>
      </c>
      <c r="B221" s="196" t="s">
        <v>3215</v>
      </c>
      <c r="C221" s="197" t="str">
        <f t="shared" si="10"/>
        <v>acfr:ExpendituresForFinancialAndTaxAdministrationDelinquentTaxPropertySalesModifiedAccrual</v>
      </c>
      <c r="D221" s="2" t="str">
        <f t="shared" si="11"/>
        <v>Expenditures</v>
      </c>
    </row>
    <row r="222" spans="1:4">
      <c r="A222" s="196" t="s">
        <v>3506</v>
      </c>
      <c r="B222" s="196" t="s">
        <v>3311</v>
      </c>
      <c r="C222" s="197" t="str">
        <f t="shared" si="10"/>
        <v>acfr:ExpendituresForHealthAndWelfareHumanServicesMedicalCareModifiedAccrual</v>
      </c>
      <c r="D222" s="2" t="str">
        <f t="shared" si="11"/>
        <v>Expenditures</v>
      </c>
    </row>
    <row r="223" spans="1:4">
      <c r="A223" s="196" t="s">
        <v>3466</v>
      </c>
      <c r="B223" s="196" t="s">
        <v>3271</v>
      </c>
      <c r="C223" s="197" t="str">
        <f t="shared" si="10"/>
        <v>acfr:ExpendituresForPublicWorksDepartmentOfPublicWorksModifiedAccrual</v>
      </c>
      <c r="D223" s="2" t="str">
        <f t="shared" si="11"/>
        <v>Expenditures</v>
      </c>
    </row>
    <row r="224" spans="1:4">
      <c r="A224" s="196" t="s">
        <v>3426</v>
      </c>
      <c r="B224" s="196" t="s">
        <v>3231</v>
      </c>
      <c r="C224" s="197" t="str">
        <f t="shared" si="10"/>
        <v>acfr:ExpendituresForJudicialDistrictAndMunicipalCourtModifiedAccrual</v>
      </c>
      <c r="D224" s="2" t="str">
        <f t="shared" si="11"/>
        <v>Expenditures</v>
      </c>
    </row>
    <row r="225" spans="1:4">
      <c r="A225" s="196" t="s">
        <v>3467</v>
      </c>
      <c r="B225" s="196" t="s">
        <v>3272</v>
      </c>
      <c r="C225" s="197" t="str">
        <f t="shared" si="10"/>
        <v>acfr:ExpendituresForPublicWorksDrainCommissionerWaterResourceCommissionerModifiedAccrual</v>
      </c>
      <c r="D225" s="2" t="str">
        <f t="shared" si="11"/>
        <v>Expenditures</v>
      </c>
    </row>
    <row r="226" spans="1:4">
      <c r="A226" s="196" t="s">
        <v>3469</v>
      </c>
      <c r="B226" s="196" t="s">
        <v>3274</v>
      </c>
      <c r="C226" s="197" t="str">
        <f t="shared" si="10"/>
        <v>acfr:ExpendituresForPublicWorksDrainsPublicBenefitModifiedAccrual</v>
      </c>
      <c r="D226" s="2" t="str">
        <f t="shared" si="11"/>
        <v>Expenditures</v>
      </c>
    </row>
    <row r="227" spans="1:4">
      <c r="A227" s="196" t="s">
        <v>3526</v>
      </c>
      <c r="B227" s="196" t="s">
        <v>3331</v>
      </c>
      <c r="C227" s="197" t="str">
        <f t="shared" si="10"/>
        <v>acfr:ExpendituresForEconomicDevelopmentServicesModifiedAccrual</v>
      </c>
      <c r="D227" s="2" t="str">
        <f t="shared" si="11"/>
        <v>Expenditures</v>
      </c>
    </row>
    <row r="228" spans="1:4">
      <c r="A228" s="196" t="s">
        <v>3572</v>
      </c>
      <c r="B228" s="196" t="s">
        <v>3377</v>
      </c>
      <c r="C228" s="197" t="str">
        <f t="shared" si="10"/>
        <v>acfr:ExpendituresForEducationServicesModifiedAccrual</v>
      </c>
      <c r="D228" s="2" t="str">
        <f t="shared" si="11"/>
        <v>Expenditures</v>
      </c>
    </row>
    <row r="229" spans="1:4">
      <c r="A229" s="196" t="s">
        <v>3414</v>
      </c>
      <c r="B229" s="196" t="s">
        <v>3219</v>
      </c>
      <c r="C229" s="197" t="str">
        <f t="shared" si="10"/>
        <v>acfr:ExpendituresForOtherGeneralGovernmentElectionsModifiedAccrual</v>
      </c>
      <c r="D229" s="2" t="str">
        <f t="shared" si="11"/>
        <v>Expenditures</v>
      </c>
    </row>
    <row r="230" spans="1:4">
      <c r="A230" s="196" t="s">
        <v>3486</v>
      </c>
      <c r="B230" s="196" t="s">
        <v>3291</v>
      </c>
      <c r="C230" s="197" t="str">
        <f t="shared" si="10"/>
        <v>acfr:ExpendituresForElectricityAndPowerServicesModifiedAccrual</v>
      </c>
      <c r="D230" s="2" t="str">
        <f t="shared" si="11"/>
        <v>Expenditures</v>
      </c>
    </row>
    <row r="231" spans="1:4">
      <c r="A231" s="196" t="s">
        <v>3459</v>
      </c>
      <c r="B231" s="196" t="s">
        <v>3264</v>
      </c>
      <c r="C231" s="197" t="str">
        <f t="shared" si="10"/>
        <v>acfr:ExpendituresForPublicSafetyEmergencyManagementHomelandSecurityModifiedAccrual</v>
      </c>
      <c r="D231" s="2" t="str">
        <f t="shared" si="11"/>
        <v>Expenditures</v>
      </c>
    </row>
    <row r="232" spans="1:4">
      <c r="A232" s="196" t="s">
        <v>3503</v>
      </c>
      <c r="B232" s="196" t="s">
        <v>3308</v>
      </c>
      <c r="C232" s="197" t="str">
        <f t="shared" si="10"/>
        <v>acfr:ExpendituresForHealthAndWelfareEmergencyServicesModifiedAccrual</v>
      </c>
      <c r="D232" s="2" t="str">
        <f t="shared" si="11"/>
        <v>Expenditures</v>
      </c>
    </row>
    <row r="233" spans="1:4">
      <c r="A233" s="196" t="s">
        <v>3471</v>
      </c>
      <c r="B233" s="196" t="s">
        <v>3276</v>
      </c>
      <c r="C233" s="197" t="str">
        <f t="shared" si="10"/>
        <v>acfr:ExpendituresForPublicWorksEngineeringModifiedAccrual</v>
      </c>
      <c r="D233" s="2" t="str">
        <f t="shared" si="11"/>
        <v>Expenditures</v>
      </c>
    </row>
    <row r="234" spans="1:4">
      <c r="A234" s="196" t="s">
        <v>3411</v>
      </c>
      <c r="B234" s="196" t="s">
        <v>3216</v>
      </c>
      <c r="C234" s="197" t="str">
        <f t="shared" si="10"/>
        <v>acfr:ExpendituresForGeneralGovernmentServicesAssessingEqualizationModifiedAccrual</v>
      </c>
      <c r="D234" s="2" t="str">
        <f t="shared" si="11"/>
        <v>Expenditures</v>
      </c>
    </row>
    <row r="235" spans="1:4">
      <c r="A235" s="196" t="s">
        <v>3561</v>
      </c>
      <c r="B235" s="196" t="s">
        <v>3366</v>
      </c>
      <c r="C235" s="197" t="str">
        <f t="shared" si="10"/>
        <v>acfr:ExpendituresForFacilitiesMaintenanceModifiedAccrual</v>
      </c>
      <c r="D235" s="2" t="str">
        <f t="shared" ref="D235:D266" si="12">IF(RIGHT(A235, 8)="Abstract", "Abstract", "Expenditures")</f>
        <v>Expenditures</v>
      </c>
    </row>
    <row r="236" spans="1:4">
      <c r="A236" s="196" t="s">
        <v>3434</v>
      </c>
      <c r="B236" s="196" t="s">
        <v>3239</v>
      </c>
      <c r="C236" s="197" t="str">
        <f t="shared" si="10"/>
        <v>acfr:ExpendituresForJudicialFamilyCounselingServicesModifiedAccrual</v>
      </c>
      <c r="D236" s="2" t="str">
        <f t="shared" si="12"/>
        <v>Expenditures</v>
      </c>
    </row>
    <row r="237" spans="1:4">
      <c r="A237" s="196" t="s">
        <v>3412</v>
      </c>
      <c r="B237" s="196" t="s">
        <v>3217</v>
      </c>
      <c r="C237" s="197" t="str">
        <f t="shared" si="10"/>
        <v>acfr:ExpendituresForGeneralGovernmentServicesFinanceAndTaxAdministrationModifiedAccrual</v>
      </c>
      <c r="D237" s="2" t="str">
        <f t="shared" si="12"/>
        <v>Expenditures</v>
      </c>
    </row>
    <row r="238" spans="1:4">
      <c r="A238" s="196" t="s">
        <v>3447</v>
      </c>
      <c r="B238" s="196" t="s">
        <v>3252</v>
      </c>
      <c r="C238" s="197" t="str">
        <f t="shared" si="10"/>
        <v>acfr:ExpendituresForPublicSafetyFireDepartmentAdministrationModifiedAccrual</v>
      </c>
      <c r="D238" s="2" t="str">
        <f t="shared" si="12"/>
        <v>Expenditures</v>
      </c>
    </row>
    <row r="239" spans="1:4">
      <c r="A239" s="196" t="s">
        <v>3451</v>
      </c>
      <c r="B239" s="196" t="s">
        <v>3256</v>
      </c>
      <c r="C239" s="197" t="str">
        <f t="shared" si="10"/>
        <v>acfr:ExpendituresForPublicSafetyFireDepartmentCommunicationModifiedAccrual</v>
      </c>
      <c r="D239" s="2" t="str">
        <f t="shared" si="12"/>
        <v>Expenditures</v>
      </c>
    </row>
    <row r="240" spans="1:4">
      <c r="A240" s="196" t="s">
        <v>3452</v>
      </c>
      <c r="B240" s="196" t="s">
        <v>3257</v>
      </c>
      <c r="C240" s="197" t="str">
        <f t="shared" si="10"/>
        <v>acfr:ExpendituresForPublicSafetyFireDepartmentModifiedAccrual</v>
      </c>
      <c r="D240" s="2" t="str">
        <f t="shared" si="12"/>
        <v>Expenditures</v>
      </c>
    </row>
    <row r="241" spans="1:4">
      <c r="A241" s="196" t="s">
        <v>3448</v>
      </c>
      <c r="B241" s="196" t="s">
        <v>3253</v>
      </c>
      <c r="C241" s="197" t="str">
        <f t="shared" si="10"/>
        <v>acfr:ExpendituresForPublicSafetyFireFightingModifiedAccrual</v>
      </c>
      <c r="D241" s="2" t="str">
        <f t="shared" si="12"/>
        <v>Expenditures</v>
      </c>
    </row>
    <row r="242" spans="1:4">
      <c r="A242" s="196" t="s">
        <v>3449</v>
      </c>
      <c r="B242" s="196" t="s">
        <v>3254</v>
      </c>
      <c r="C242" s="197" t="str">
        <f t="shared" si="10"/>
        <v>acfr:ExpendituresForPublicSafetyFirePreventionModifiedAccrual</v>
      </c>
      <c r="D242" s="2" t="str">
        <f t="shared" si="12"/>
        <v>Expenditures</v>
      </c>
    </row>
    <row r="243" spans="1:4">
      <c r="A243" s="196" t="s">
        <v>3450</v>
      </c>
      <c r="B243" s="196" t="s">
        <v>3255</v>
      </c>
      <c r="C243" s="197" t="str">
        <f t="shared" si="10"/>
        <v>acfr:ExpendituresForPublicSafetyFireTrainingModifiedAccrual</v>
      </c>
      <c r="D243" s="2" t="str">
        <f t="shared" si="12"/>
        <v>Expenditures</v>
      </c>
    </row>
    <row r="244" spans="1:4">
      <c r="A244" s="196" t="s">
        <v>3428</v>
      </c>
      <c r="B244" s="196" t="s">
        <v>3233</v>
      </c>
      <c r="C244" s="197" t="str">
        <f t="shared" si="10"/>
        <v>acfr:ExpendituresForJudicialFriendOfTheCourtCooperativeReimbursementProgramModifiedAccrual</v>
      </c>
      <c r="D244" s="2" t="str">
        <f t="shared" si="12"/>
        <v>Expenditures</v>
      </c>
    </row>
    <row r="245" spans="1:4">
      <c r="A245" s="196" t="s">
        <v>3427</v>
      </c>
      <c r="B245" s="196" t="s">
        <v>3232</v>
      </c>
      <c r="C245" s="197" t="str">
        <f t="shared" si="10"/>
        <v>acfr:ExpendituresForJudicialFriendOfTheCourtModifiedAccrual</v>
      </c>
      <c r="D245" s="2" t="str">
        <f t="shared" si="12"/>
        <v>Expenditures</v>
      </c>
    </row>
    <row r="246" spans="1:4">
      <c r="A246" s="196" t="s">
        <v>3573</v>
      </c>
      <c r="B246" s="196" t="s">
        <v>3378</v>
      </c>
      <c r="C246" s="197" t="str">
        <f t="shared" si="10"/>
        <v>acfr:ExpendituresForGarageServicesModifiedAccrual</v>
      </c>
      <c r="D246" s="2" t="str">
        <f t="shared" si="12"/>
        <v>Expenditures</v>
      </c>
    </row>
    <row r="247" spans="1:4">
      <c r="A247" s="196" t="s">
        <v>3390</v>
      </c>
      <c r="B247" s="196" t="s">
        <v>3195</v>
      </c>
      <c r="C247" s="197" t="str">
        <f t="shared" si="10"/>
        <v>acfr:ExpendituresForGeneralGovernmentServicesAdministrationModifiedAccrual</v>
      </c>
      <c r="D247" s="2" t="str">
        <f t="shared" si="12"/>
        <v>Expenditures</v>
      </c>
    </row>
    <row r="248" spans="1:4">
      <c r="A248" s="196" t="s">
        <v>3422</v>
      </c>
      <c r="B248" s="196" t="s">
        <v>3227</v>
      </c>
      <c r="C248" s="197" t="str">
        <f t="shared" si="10"/>
        <v>acfr:ExpendituresForGeneralGovernmentServicesModifiedAccrual</v>
      </c>
      <c r="D248" s="2" t="str">
        <f t="shared" si="12"/>
        <v>Expenditures</v>
      </c>
    </row>
    <row r="249" spans="1:4">
      <c r="A249" s="196" t="s">
        <v>3421</v>
      </c>
      <c r="B249" s="196" t="s">
        <v>3226</v>
      </c>
      <c r="C249" s="197" t="str">
        <f t="shared" si="10"/>
        <v>acfr:ExpendituresForGeneralGovernmentServicesOthersModifiedAccrual</v>
      </c>
      <c r="D249" s="2" t="str">
        <f t="shared" si="12"/>
        <v>Expenditures</v>
      </c>
    </row>
    <row r="250" spans="1:4">
      <c r="A250" s="196" t="s">
        <v>3392</v>
      </c>
      <c r="B250" s="196" t="s">
        <v>3197</v>
      </c>
      <c r="C250" s="197" t="str">
        <f t="shared" si="10"/>
        <v>acfr:ExpendituresForLegislativeGoverningBodyModifiedAccrual</v>
      </c>
      <c r="D250" s="2" t="str">
        <f t="shared" si="12"/>
        <v>Expenditures</v>
      </c>
    </row>
    <row r="251" spans="1:4">
      <c r="A251" s="196" t="s">
        <v>3433</v>
      </c>
      <c r="B251" s="196" t="s">
        <v>3238</v>
      </c>
      <c r="C251" s="197" t="str">
        <f t="shared" si="10"/>
        <v>acfr:ExpendituresForJudicialGrandJuryModifiedAccrual</v>
      </c>
      <c r="D251" s="2" t="str">
        <f t="shared" si="12"/>
        <v>Expenditures</v>
      </c>
    </row>
    <row r="252" spans="1:4">
      <c r="A252" s="196" t="s">
        <v>3489</v>
      </c>
      <c r="B252" s="196" t="s">
        <v>3294</v>
      </c>
      <c r="C252" s="197" t="str">
        <f t="shared" si="10"/>
        <v>acfr:ExpendituresForHarborMarinaModifiedAccrual</v>
      </c>
      <c r="D252" s="2" t="str">
        <f t="shared" si="12"/>
        <v>Expenditures</v>
      </c>
    </row>
    <row r="253" spans="1:4">
      <c r="A253" s="196" t="s">
        <v>3517</v>
      </c>
      <c r="B253" s="196" t="s">
        <v>3322</v>
      </c>
      <c r="C253" s="197" t="str">
        <f t="shared" si="10"/>
        <v>acfr:ExpendituresForHealthAndWelfareModifiedAccrual</v>
      </c>
      <c r="D253" s="2" t="str">
        <f t="shared" si="12"/>
        <v>Expenditures</v>
      </c>
    </row>
    <row r="254" spans="1:4">
      <c r="A254" s="196" t="s">
        <v>3494</v>
      </c>
      <c r="B254" s="196" t="s">
        <v>3299</v>
      </c>
      <c r="C254" s="197" t="str">
        <f t="shared" si="10"/>
        <v>acfr:ExpendituresForHealthAndWelfareHealthBoardModifiedAccrual</v>
      </c>
      <c r="D254" s="2" t="str">
        <f t="shared" si="12"/>
        <v>Expenditures</v>
      </c>
    </row>
    <row r="255" spans="1:4">
      <c r="A255" s="196" t="s">
        <v>3495</v>
      </c>
      <c r="B255" s="196" t="s">
        <v>3300</v>
      </c>
      <c r="C255" s="197" t="str">
        <f t="shared" si="10"/>
        <v>acfr:ExpendituresForHealthAndWelfareHealthClinicsModifiedAccrual</v>
      </c>
      <c r="D255" s="2" t="str">
        <f t="shared" si="12"/>
        <v>Expenditures</v>
      </c>
    </row>
    <row r="256" spans="1:4">
      <c r="A256" s="196" t="s">
        <v>3492</v>
      </c>
      <c r="B256" s="196" t="s">
        <v>3297</v>
      </c>
      <c r="C256" s="197" t="str">
        <f t="shared" si="10"/>
        <v>acfr:ExpendituresForHealthAndWelfareHealthDepartmentModifiedAccrual</v>
      </c>
      <c r="D256" s="2" t="str">
        <f t="shared" si="12"/>
        <v>Expenditures</v>
      </c>
    </row>
    <row r="257" spans="1:4">
      <c r="A257" s="196" t="s">
        <v>3570</v>
      </c>
      <c r="B257" s="196" t="s">
        <v>3375</v>
      </c>
      <c r="C257" s="197" t="str">
        <f t="shared" si="10"/>
        <v>acfr:ExpendituresForHealthServicesModifiedAccrual</v>
      </c>
      <c r="D257" s="2" t="str">
        <f t="shared" si="12"/>
        <v>Expenditures</v>
      </c>
    </row>
    <row r="258" spans="1:4">
      <c r="A258" s="196" t="s">
        <v>3543</v>
      </c>
      <c r="B258" s="196" t="s">
        <v>3348</v>
      </c>
      <c r="C258" s="197" t="str">
        <f t="shared" ref="C258:C321" si="13">"acfr:"&amp;A258</f>
        <v>acfr:ExpendituresForRecreationAndCultureHistoricalSocietyCommissionOrProgramModifiedAccrual</v>
      </c>
      <c r="D258" s="2" t="str">
        <f t="shared" si="12"/>
        <v>Expenditures</v>
      </c>
    </row>
    <row r="259" spans="1:4">
      <c r="A259" s="196" t="s">
        <v>3527</v>
      </c>
      <c r="B259" s="196" t="s">
        <v>3332</v>
      </c>
      <c r="C259" s="197" t="str">
        <f t="shared" si="13"/>
        <v>acfr:ExpendituresForCommunityEconomicDevelopmentHomeDemolitionModifiedAccrual</v>
      </c>
      <c r="D259" s="2" t="str">
        <f t="shared" si="12"/>
        <v>Expenditures</v>
      </c>
    </row>
    <row r="260" spans="1:4">
      <c r="A260" s="196" t="s">
        <v>3528</v>
      </c>
      <c r="B260" s="196" t="s">
        <v>3333</v>
      </c>
      <c r="C260" s="197" t="str">
        <f t="shared" si="13"/>
        <v>acfr:ExpendituresForCommunityEconomicDevelopmentHomeRenovationModifiedAccrual</v>
      </c>
      <c r="D260" s="2" t="str">
        <f t="shared" si="12"/>
        <v>Expenditures</v>
      </c>
    </row>
    <row r="261" spans="1:4">
      <c r="A261" s="196" t="s">
        <v>3499</v>
      </c>
      <c r="B261" s="196" t="s">
        <v>3304</v>
      </c>
      <c r="C261" s="197" t="str">
        <f t="shared" si="13"/>
        <v>acfr:ExpendituresForHealthAndWelfareHospitalModifiedAccrual</v>
      </c>
      <c r="D261" s="2" t="str">
        <f t="shared" si="12"/>
        <v>Expenditures</v>
      </c>
    </row>
    <row r="262" spans="1:4">
      <c r="A262" s="196" t="s">
        <v>3571</v>
      </c>
      <c r="B262" s="196" t="s">
        <v>3376</v>
      </c>
      <c r="C262" s="197" t="str">
        <f t="shared" si="13"/>
        <v>acfr:ExpendituresForHospitalizationModifiedAccrual</v>
      </c>
      <c r="D262" s="2" t="str">
        <f t="shared" si="12"/>
        <v>Expenditures</v>
      </c>
    </row>
    <row r="263" spans="1:4">
      <c r="A263" s="196" t="s">
        <v>3418</v>
      </c>
      <c r="B263" s="196" t="s">
        <v>3223</v>
      </c>
      <c r="C263" s="197" t="str">
        <f t="shared" si="13"/>
        <v>acfr:ExpendituresForOtherGeneralGovernmentHumanResourcesDepartmentModifiedAccrual</v>
      </c>
      <c r="D263" s="2" t="str">
        <f t="shared" si="12"/>
        <v>Expenditures</v>
      </c>
    </row>
    <row r="264" spans="1:4">
      <c r="A264" s="196" t="s">
        <v>3404</v>
      </c>
      <c r="B264" s="196" t="s">
        <v>3209</v>
      </c>
      <c r="C264" s="197" t="str">
        <f t="shared" si="13"/>
        <v>acfr:ExpendituresForFinancialAndTaxAdministrationInformationTechnologyModifiedAccrual</v>
      </c>
      <c r="D264" s="2" t="str">
        <f t="shared" si="12"/>
        <v>Expenditures</v>
      </c>
    </row>
    <row r="265" spans="1:4">
      <c r="A265" s="196" t="s">
        <v>3465</v>
      </c>
      <c r="B265" s="196" t="s">
        <v>3270</v>
      </c>
      <c r="C265" s="197" t="str">
        <f t="shared" si="13"/>
        <v>acfr:ExpendituresForPublicWorksInfrastructureModifiedAccrual</v>
      </c>
      <c r="D265" s="2" t="str">
        <f t="shared" si="12"/>
        <v>Expenditures</v>
      </c>
    </row>
    <row r="266" spans="1:4">
      <c r="A266" s="196" t="s">
        <v>3576</v>
      </c>
      <c r="B266" s="196" t="s">
        <v>3381</v>
      </c>
      <c r="C266" s="197" t="str">
        <f t="shared" si="13"/>
        <v>acfr:ExpendituresForInterGovernmentalActivitiesModifiedAccrual</v>
      </c>
      <c r="D266" s="2" t="str">
        <f t="shared" si="12"/>
        <v>Expenditures</v>
      </c>
    </row>
    <row r="267" spans="1:4">
      <c r="A267" s="196" t="s">
        <v>3403</v>
      </c>
      <c r="B267" s="196" t="s">
        <v>3208</v>
      </c>
      <c r="C267" s="197" t="str">
        <f t="shared" si="13"/>
        <v>acfr:ExpendituresForFinancialAndTaxAdministrationInternalAuditExternalAuditBoardOfAuditorsModifiedAccrual</v>
      </c>
      <c r="D267" s="2" t="str">
        <f t="shared" ref="D267:D298" si="14">IF(RIGHT(A267, 8)="Abstract", "Abstract", "Expenditures")</f>
        <v>Expenditures</v>
      </c>
    </row>
    <row r="268" spans="1:4">
      <c r="A268" s="196" t="s">
        <v>3574</v>
      </c>
      <c r="B268" s="196" t="s">
        <v>3379</v>
      </c>
      <c r="C268" s="197" t="str">
        <f t="shared" si="13"/>
        <v>acfr:ExpendituresForJailStoresCommissaryServicesModifiedAccrual</v>
      </c>
      <c r="D268" s="2" t="str">
        <f t="shared" si="14"/>
        <v>Expenditures</v>
      </c>
    </row>
    <row r="269" spans="1:4">
      <c r="A269" s="196" t="s">
        <v>3435</v>
      </c>
      <c r="B269" s="196" t="s">
        <v>3240</v>
      </c>
      <c r="C269" s="197" t="str">
        <f t="shared" si="13"/>
        <v>acfr:ExpendituresForJudicialActivitiesModifiedAccrual</v>
      </c>
      <c r="D269" s="2" t="str">
        <f t="shared" si="14"/>
        <v>Expenditures</v>
      </c>
    </row>
    <row r="270" spans="1:4">
      <c r="A270" s="196" t="s">
        <v>3455</v>
      </c>
      <c r="B270" s="196" t="s">
        <v>3260</v>
      </c>
      <c r="C270" s="197" t="str">
        <f t="shared" si="13"/>
        <v>acfr:ExpendituresForPublicSafetyJuvenileCorrectionalInstituteModifiedAccrual</v>
      </c>
      <c r="D270" s="2" t="str">
        <f t="shared" si="14"/>
        <v>Expenditures</v>
      </c>
    </row>
    <row r="271" spans="1:4">
      <c r="A271" s="196" t="s">
        <v>3483</v>
      </c>
      <c r="B271" s="196" t="s">
        <v>3288</v>
      </c>
      <c r="C271" s="197" t="str">
        <f t="shared" si="13"/>
        <v>acfr:ExpendituresForPublicWorksLakeImprovementsModifiedAccrual</v>
      </c>
      <c r="D271" s="2" t="str">
        <f t="shared" si="14"/>
        <v>Expenditures</v>
      </c>
    </row>
    <row r="272" spans="1:4">
      <c r="A272" s="196" t="s">
        <v>3429</v>
      </c>
      <c r="B272" s="196" t="s">
        <v>3234</v>
      </c>
      <c r="C272" s="197" t="str">
        <f t="shared" si="13"/>
        <v>acfr:ExpendituresForJudicialLawLibraryModifiedAccrual</v>
      </c>
      <c r="D272" s="2" t="str">
        <f t="shared" si="14"/>
        <v>Expenditures</v>
      </c>
    </row>
    <row r="273" spans="1:4">
      <c r="A273" s="196" t="s">
        <v>3393</v>
      </c>
      <c r="B273" s="196" t="s">
        <v>3198</v>
      </c>
      <c r="C273" s="197" t="str">
        <f t="shared" si="13"/>
        <v>acfr:ExpendituresForLegislativeCommitteeModifiedAccrual</v>
      </c>
      <c r="D273" s="2" t="str">
        <f t="shared" si="14"/>
        <v>Expenditures</v>
      </c>
    </row>
    <row r="274" spans="1:4">
      <c r="A274" s="196" t="s">
        <v>3394</v>
      </c>
      <c r="B274" s="196" t="s">
        <v>3199</v>
      </c>
      <c r="C274" s="197" t="str">
        <f t="shared" si="13"/>
        <v>acfr:ExpendituresForGeneralGovernmentServicesLegislativeAndExecutiveModifiedAccrual</v>
      </c>
      <c r="D274" s="2" t="str">
        <f t="shared" si="14"/>
        <v>Expenditures</v>
      </c>
    </row>
    <row r="275" spans="1:4">
      <c r="A275" s="196" t="s">
        <v>3542</v>
      </c>
      <c r="B275" s="196" t="s">
        <v>3347</v>
      </c>
      <c r="C275" s="197" t="str">
        <f t="shared" si="13"/>
        <v>acfr:ExpendituresForRecreationAndCultureLibraryBoardModifiedAccrual</v>
      </c>
      <c r="D275" s="2" t="str">
        <f t="shared" si="14"/>
        <v>Expenditures</v>
      </c>
    </row>
    <row r="276" spans="1:4">
      <c r="A276" s="196" t="s">
        <v>3541</v>
      </c>
      <c r="B276" s="196" t="s">
        <v>3346</v>
      </c>
      <c r="C276" s="197" t="str">
        <f t="shared" si="13"/>
        <v>acfr:ExpendituresForLibraryServicesModifiedAccrual</v>
      </c>
      <c r="D276" s="2" t="str">
        <f t="shared" si="14"/>
        <v>Expenditures</v>
      </c>
    </row>
    <row r="277" spans="1:4">
      <c r="A277" s="196" t="s">
        <v>3443</v>
      </c>
      <c r="B277" s="196" t="s">
        <v>3248</v>
      </c>
      <c r="C277" s="197" t="str">
        <f t="shared" si="13"/>
        <v>acfr:ExpendituresForLiquorLawEnforcementModifiedAccrual</v>
      </c>
      <c r="D277" s="2" t="str">
        <f t="shared" si="14"/>
        <v>Expenditures</v>
      </c>
    </row>
    <row r="278" spans="1:4">
      <c r="A278" s="196" t="s">
        <v>3444</v>
      </c>
      <c r="B278" s="196" t="s">
        <v>3249</v>
      </c>
      <c r="C278" s="197" t="str">
        <f t="shared" si="13"/>
        <v>acfr:ExpendituresForMarineLawEnforcementModifiedAccrual</v>
      </c>
      <c r="D278" s="2" t="str">
        <f t="shared" si="14"/>
        <v>Expenditures</v>
      </c>
    </row>
    <row r="279" spans="1:4">
      <c r="A279" s="196" t="s">
        <v>3507</v>
      </c>
      <c r="B279" s="196" t="s">
        <v>3312</v>
      </c>
      <c r="C279" s="197" t="str">
        <f t="shared" si="13"/>
        <v>acfr:ExpendituresForHealthAndWelfareMedicalCareFacilityModifiedAccrual</v>
      </c>
      <c r="D279" s="2" t="str">
        <f t="shared" si="14"/>
        <v>Expenditures</v>
      </c>
    </row>
    <row r="280" spans="1:4">
      <c r="A280" s="196" t="s">
        <v>3500</v>
      </c>
      <c r="B280" s="196" t="s">
        <v>3305</v>
      </c>
      <c r="C280" s="197" t="str">
        <f t="shared" si="13"/>
        <v>acfr:ExpendituresForHealthAndWelfareMedicalExaminerModifiedAccrual</v>
      </c>
      <c r="D280" s="2" t="str">
        <f t="shared" si="14"/>
        <v>Expenditures</v>
      </c>
    </row>
    <row r="281" spans="1:4">
      <c r="A281" s="196" t="s">
        <v>3501</v>
      </c>
      <c r="B281" s="196" t="s">
        <v>3306</v>
      </c>
      <c r="C281" s="197" t="str">
        <f t="shared" si="13"/>
        <v>acfr:ExpendituresForHealthAndWelfareMentalHealthModifiedAccrual</v>
      </c>
      <c r="D281" s="2" t="str">
        <f t="shared" si="14"/>
        <v>Expenditures</v>
      </c>
    </row>
    <row r="282" spans="1:4">
      <c r="A282" s="196" t="s">
        <v>3496</v>
      </c>
      <c r="B282" s="196" t="s">
        <v>3301</v>
      </c>
      <c r="C282" s="197" t="str">
        <f t="shared" si="13"/>
        <v>acfr:ExpendituresForHealthAndWelfareMosquitoControlModifiedAccrual</v>
      </c>
      <c r="D282" s="2" t="str">
        <f t="shared" si="14"/>
        <v>Expenditures</v>
      </c>
    </row>
    <row r="283" spans="1:4">
      <c r="A283" s="196" t="s">
        <v>3544</v>
      </c>
      <c r="B283" s="196" t="s">
        <v>3349</v>
      </c>
      <c r="C283" s="197" t="str">
        <f t="shared" si="13"/>
        <v>acfr:ExpendituresForRecreationAndCultureMuseumModifiedAccrual</v>
      </c>
      <c r="D283" s="2" t="str">
        <f t="shared" si="14"/>
        <v>Expenditures</v>
      </c>
    </row>
    <row r="284" spans="1:4">
      <c r="A284" s="196" t="s">
        <v>3530</v>
      </c>
      <c r="B284" s="196" t="s">
        <v>3335</v>
      </c>
      <c r="C284" s="197" t="str">
        <f t="shared" si="13"/>
        <v>acfr:ExpendituresForOtherDevelopmentServicesModifiedAccrual</v>
      </c>
      <c r="D284" s="2" t="str">
        <f t="shared" si="14"/>
        <v>Expenditures</v>
      </c>
    </row>
    <row r="285" spans="1:4">
      <c r="A285" s="196" t="s">
        <v>3566</v>
      </c>
      <c r="B285" s="196" t="s">
        <v>3371</v>
      </c>
      <c r="C285" s="197" t="str">
        <f t="shared" si="13"/>
        <v>acfr:ExpendituresForOtherWelfareServicesModifiedAccrual</v>
      </c>
      <c r="D285" s="2" t="str">
        <f t="shared" si="14"/>
        <v>Expenditures</v>
      </c>
    </row>
    <row r="286" spans="1:4">
      <c r="A286" s="196" t="s">
        <v>3535</v>
      </c>
      <c r="B286" s="196" t="s">
        <v>3340</v>
      </c>
      <c r="C286" s="197" t="str">
        <f t="shared" si="13"/>
        <v>acfr:ExpendituresForRecreationAndCultureParksAdministrationModifiedAccrual</v>
      </c>
      <c r="D286" s="2" t="str">
        <f t="shared" si="14"/>
        <v>Expenditures</v>
      </c>
    </row>
    <row r="287" spans="1:4">
      <c r="A287" s="196" t="s">
        <v>3534</v>
      </c>
      <c r="B287" s="196" t="s">
        <v>3339</v>
      </c>
      <c r="C287" s="197" t="str">
        <f t="shared" si="13"/>
        <v>acfr:ExpendituresForRecreationAndCultureParksAndRecreationModifiedAccrual</v>
      </c>
      <c r="D287" s="2" t="str">
        <f t="shared" si="14"/>
        <v>Expenditures</v>
      </c>
    </row>
    <row r="288" spans="1:4">
      <c r="A288" s="196" t="s">
        <v>3536</v>
      </c>
      <c r="B288" s="196" t="s">
        <v>3341</v>
      </c>
      <c r="C288" s="197" t="str">
        <f t="shared" si="13"/>
        <v>acfr:ExpendituresForRecreationAndCultureParksFacilitiesModifiedAccrual</v>
      </c>
      <c r="D288" s="2" t="str">
        <f t="shared" si="14"/>
        <v>Expenditures</v>
      </c>
    </row>
    <row r="289" spans="1:4">
      <c r="A289" s="196" t="s">
        <v>3539</v>
      </c>
      <c r="B289" s="196" t="s">
        <v>3344</v>
      </c>
      <c r="C289" s="197" t="str">
        <f t="shared" si="13"/>
        <v>acfr:ExpendituresForRecreationAndCultureParksLightingModifiedAccrual</v>
      </c>
      <c r="D289" s="2" t="str">
        <f t="shared" si="14"/>
        <v>Expenditures</v>
      </c>
    </row>
    <row r="290" spans="1:4">
      <c r="A290" s="196" t="s">
        <v>3540</v>
      </c>
      <c r="B290" s="196" t="s">
        <v>3345</v>
      </c>
      <c r="C290" s="197" t="str">
        <f t="shared" si="13"/>
        <v>acfr:ExpendituresForRecreationAndCultureParksMaintenanceModifiedAccrual</v>
      </c>
      <c r="D290" s="2" t="str">
        <f t="shared" si="14"/>
        <v>Expenditures</v>
      </c>
    </row>
    <row r="291" spans="1:4">
      <c r="A291" s="196" t="s">
        <v>3538</v>
      </c>
      <c r="B291" s="196" t="s">
        <v>3343</v>
      </c>
      <c r="C291" s="197" t="str">
        <f t="shared" si="13"/>
        <v>acfr:ExpendituresForRecreationAndCultureParksPolicingModifiedAccrual</v>
      </c>
      <c r="D291" s="2" t="str">
        <f t="shared" si="14"/>
        <v>Expenditures</v>
      </c>
    </row>
    <row r="292" spans="1:4">
      <c r="A292" s="196" t="s">
        <v>3537</v>
      </c>
      <c r="B292" s="196" t="s">
        <v>3342</v>
      </c>
      <c r="C292" s="197" t="str">
        <f t="shared" si="13"/>
        <v>acfr:ExpendituresForRecreationAndCultureParksSupervisionModifiedAccrual</v>
      </c>
      <c r="D292" s="2" t="str">
        <f t="shared" si="14"/>
        <v>Expenditures</v>
      </c>
    </row>
    <row r="293" spans="1:4">
      <c r="A293" s="196" t="s">
        <v>3457</v>
      </c>
      <c r="B293" s="196" t="s">
        <v>3262</v>
      </c>
      <c r="C293" s="197" t="str">
        <f t="shared" si="13"/>
        <v>acfr:ExpendituresForPublicSafetyParoleModifiedAccrual</v>
      </c>
      <c r="D293" s="2" t="str">
        <f t="shared" si="14"/>
        <v>Expenditures</v>
      </c>
    </row>
    <row r="294" spans="1:4">
      <c r="A294" s="196" t="s">
        <v>3520</v>
      </c>
      <c r="B294" s="196" t="s">
        <v>3325</v>
      </c>
      <c r="C294" s="197" t="str">
        <f t="shared" si="13"/>
        <v>acfr:ExpendituresForCommunityEconomicDevelopmentPlanningModifiedAccrual</v>
      </c>
      <c r="D294" s="2" t="str">
        <f t="shared" si="14"/>
        <v>Expenditures</v>
      </c>
    </row>
    <row r="295" spans="1:4">
      <c r="A295" s="196" t="s">
        <v>3437</v>
      </c>
      <c r="B295" s="196" t="s">
        <v>3242</v>
      </c>
      <c r="C295" s="197" t="str">
        <f t="shared" si="13"/>
        <v>acfr:ExpendituresForPublicSafetyPoliceSheriffAndConstableModifiedAccrual</v>
      </c>
      <c r="D295" s="2" t="str">
        <f t="shared" si="14"/>
        <v>Expenditures</v>
      </c>
    </row>
    <row r="296" spans="1:4">
      <c r="A296" s="196" t="s">
        <v>3497</v>
      </c>
      <c r="B296" s="196" t="s">
        <v>3302</v>
      </c>
      <c r="C296" s="197" t="str">
        <f t="shared" si="13"/>
        <v>acfr:ExpendituresForHealthAndWelfarePollutionControlModifiedAccrual</v>
      </c>
      <c r="D296" s="2" t="str">
        <f t="shared" si="14"/>
        <v>Expenditures</v>
      </c>
    </row>
    <row r="297" spans="1:4">
      <c r="A297" s="196" t="s">
        <v>3564</v>
      </c>
      <c r="B297" s="196" t="s">
        <v>3369</v>
      </c>
      <c r="C297" s="197" t="str">
        <f t="shared" si="13"/>
        <v>acfr:ExpendituresForPrintingAndPublishingModifiedAccrual</v>
      </c>
      <c r="D297" s="2" t="str">
        <f t="shared" si="14"/>
        <v>Expenditures</v>
      </c>
    </row>
    <row r="298" spans="1:4">
      <c r="A298" s="196" t="s">
        <v>3430</v>
      </c>
      <c r="B298" s="196" t="s">
        <v>3235</v>
      </c>
      <c r="C298" s="197" t="str">
        <f t="shared" si="13"/>
        <v>acfr:ExpendituresForJudicialProbateCourtModifiedAccrual</v>
      </c>
      <c r="D298" s="2" t="str">
        <f t="shared" si="14"/>
        <v>Expenditures</v>
      </c>
    </row>
    <row r="299" spans="1:4">
      <c r="A299" s="196" t="s">
        <v>3431</v>
      </c>
      <c r="B299" s="196" t="s">
        <v>3236</v>
      </c>
      <c r="C299" s="197" t="str">
        <f t="shared" si="13"/>
        <v>acfr:ExpendituresForJudicialProbationModifiedAccrual</v>
      </c>
      <c r="D299" s="2" t="str">
        <f t="shared" ref="D299:D330" si="15">IF(RIGHT(A299, 8)="Abstract", "Abstract", "Expenditures")</f>
        <v>Expenditures</v>
      </c>
    </row>
    <row r="300" spans="1:4">
      <c r="A300" s="196" t="s">
        <v>3556</v>
      </c>
      <c r="B300" s="196" t="s">
        <v>3361</v>
      </c>
      <c r="C300" s="197" t="str">
        <f t="shared" si="13"/>
        <v>acfr:ExpendituresForProfessionalAndContractualServicesModifiedAccrual</v>
      </c>
      <c r="D300" s="2" t="str">
        <f t="shared" si="15"/>
        <v>Expenditures</v>
      </c>
    </row>
    <row r="301" spans="1:4">
      <c r="A301" s="196" t="s">
        <v>3562</v>
      </c>
      <c r="B301" s="196" t="s">
        <v>3367</v>
      </c>
      <c r="C301" s="197" t="str">
        <f t="shared" si="13"/>
        <v>acfr:ExpendituresForProjectCostsModifiedAccrual</v>
      </c>
      <c r="D301" s="2" t="str">
        <f t="shared" si="15"/>
        <v>Expenditures</v>
      </c>
    </row>
    <row r="302" spans="1:4">
      <c r="A302" s="196" t="s">
        <v>3406</v>
      </c>
      <c r="B302" s="196" t="s">
        <v>3211</v>
      </c>
      <c r="C302" s="197" t="str">
        <f t="shared" si="13"/>
        <v>acfr:ExpendituresForFinancialAndTaxAdministrationPropertyDescriptionModifiedAccrual</v>
      </c>
      <c r="D302" s="2" t="str">
        <f t="shared" si="15"/>
        <v>Expenditures</v>
      </c>
    </row>
    <row r="303" spans="1:4">
      <c r="A303" s="196" t="s">
        <v>3432</v>
      </c>
      <c r="B303" s="196" t="s">
        <v>3237</v>
      </c>
      <c r="C303" s="197" t="str">
        <f t="shared" si="13"/>
        <v>acfr:ExpendituresForJudicialProsecutingAttorneyModifiedAccrual</v>
      </c>
      <c r="D303" s="2" t="str">
        <f t="shared" si="15"/>
        <v>Expenditures</v>
      </c>
    </row>
    <row r="304" spans="1:4">
      <c r="A304" s="196" t="s">
        <v>3555</v>
      </c>
      <c r="B304" s="196" t="s">
        <v>3360</v>
      </c>
      <c r="C304" s="197" t="str">
        <f t="shared" si="13"/>
        <v>acfr:ExpendituresForPublicAssistanceServicesModifiedAccrual</v>
      </c>
      <c r="D304" s="2" t="str">
        <f t="shared" si="15"/>
        <v>Expenditures</v>
      </c>
    </row>
    <row r="305" spans="1:4">
      <c r="A305" s="196" t="s">
        <v>3518</v>
      </c>
      <c r="B305" s="196" t="s">
        <v>3323</v>
      </c>
      <c r="C305" s="197" t="str">
        <f t="shared" si="13"/>
        <v>acfr:ExpendituresForPublicHealthAndSanitationServicesModifiedAccrual</v>
      </c>
      <c r="D305" s="2" t="str">
        <f t="shared" si="15"/>
        <v>Expenditures</v>
      </c>
    </row>
    <row r="306" spans="1:4">
      <c r="A306" s="196" t="s">
        <v>3514</v>
      </c>
      <c r="B306" s="196" t="s">
        <v>3319</v>
      </c>
      <c r="C306" s="197" t="str">
        <f t="shared" si="13"/>
        <v>acfr:ExpendituresForHealthAndWelfarePublicHousingModifiedAccrual</v>
      </c>
      <c r="D306" s="2" t="str">
        <f t="shared" si="15"/>
        <v>Expenditures</v>
      </c>
    </row>
    <row r="307" spans="1:4">
      <c r="A307" s="196" t="s">
        <v>3463</v>
      </c>
      <c r="B307" s="196" t="s">
        <v>3268</v>
      </c>
      <c r="C307" s="197" t="str">
        <f t="shared" si="13"/>
        <v>acfr:ExpendituresForPublicSafetyServicesModifiedAccrual</v>
      </c>
      <c r="D307" s="2" t="str">
        <f t="shared" si="15"/>
        <v>Expenditures</v>
      </c>
    </row>
    <row r="308" spans="1:4">
      <c r="A308" s="196" t="s">
        <v>3553</v>
      </c>
      <c r="B308" s="196" t="s">
        <v>3358</v>
      </c>
      <c r="C308" s="197" t="str">
        <f t="shared" si="13"/>
        <v>acfr:ExpendituresForPublicSchoolsServicesModifiedAccrual</v>
      </c>
      <c r="D308" s="2" t="str">
        <f t="shared" si="15"/>
        <v>Expenditures</v>
      </c>
    </row>
    <row r="309" spans="1:4">
      <c r="A309" s="196" t="s">
        <v>3554</v>
      </c>
      <c r="B309" s="196" t="s">
        <v>3359</v>
      </c>
      <c r="C309" s="197" t="str">
        <f t="shared" si="13"/>
        <v>acfr:ExpendituresForPublicWaysAndFacilitiesServicesModifiedAccrual</v>
      </c>
      <c r="D309" s="2" t="str">
        <f t="shared" si="15"/>
        <v>Expenditures</v>
      </c>
    </row>
    <row r="310" spans="1:4">
      <c r="A310" s="196" t="s">
        <v>3490</v>
      </c>
      <c r="B310" s="196" t="s">
        <v>3295</v>
      </c>
      <c r="C310" s="197" t="str">
        <f t="shared" si="13"/>
        <v>acfr:ExpendituresForPublicWorksServicesModifiedAccrual</v>
      </c>
      <c r="D310" s="2" t="str">
        <f t="shared" si="15"/>
        <v>Expenditures</v>
      </c>
    </row>
    <row r="311" spans="1:4">
      <c r="A311" s="196" t="s">
        <v>3405</v>
      </c>
      <c r="B311" s="196" t="s">
        <v>3210</v>
      </c>
      <c r="C311" s="197" t="str">
        <f t="shared" si="13"/>
        <v>acfr:ExpendituresForFinancialAndTaxAdministrationPurchasingModifiedAccrual</v>
      </c>
      <c r="D311" s="2" t="str">
        <f t="shared" si="15"/>
        <v>Expenditures</v>
      </c>
    </row>
    <row r="312" spans="1:4">
      <c r="A312" s="196" t="s">
        <v>3550</v>
      </c>
      <c r="B312" s="196" t="s">
        <v>3355</v>
      </c>
      <c r="C312" s="197" t="str">
        <f t="shared" si="13"/>
        <v>acfr:ExpendituresForRecreationAndCultureModifiedAccrual</v>
      </c>
      <c r="D312" s="2" t="str">
        <f t="shared" si="15"/>
        <v>Expenditures</v>
      </c>
    </row>
    <row r="313" spans="1:4">
      <c r="A313" s="196" t="s">
        <v>3513</v>
      </c>
      <c r="B313" s="196" t="s">
        <v>3318</v>
      </c>
      <c r="C313" s="197" t="str">
        <f t="shared" si="13"/>
        <v>acfr:ExpendituresForHealthAndWelfareRedevelopmentAndHousingModifiedAccrual</v>
      </c>
      <c r="D313" s="2" t="str">
        <f t="shared" si="15"/>
        <v>Expenditures</v>
      </c>
    </row>
    <row r="314" spans="1:4">
      <c r="A314" s="196" t="s">
        <v>3560</v>
      </c>
      <c r="B314" s="196" t="s">
        <v>3365</v>
      </c>
      <c r="C314" s="197" t="str">
        <f t="shared" si="13"/>
        <v>acfr:ExpendituresForRefundsAndRebatesModifiedAccrual</v>
      </c>
      <c r="D314" s="2" t="str">
        <f t="shared" si="15"/>
        <v>Expenditures</v>
      </c>
    </row>
    <row r="315" spans="1:4">
      <c r="A315" s="196" t="s">
        <v>3523</v>
      </c>
      <c r="B315" s="196" t="s">
        <v>3328</v>
      </c>
      <c r="C315" s="197" t="str">
        <f t="shared" si="13"/>
        <v>acfr:ExpendituresForCommunityEconomicDevelopmentRegisterOfDeedsModifiedAccrual</v>
      </c>
      <c r="D315" s="2" t="str">
        <f t="shared" si="15"/>
        <v>Expenditures</v>
      </c>
    </row>
    <row r="316" spans="1:4">
      <c r="A316" s="196" t="s">
        <v>3565</v>
      </c>
      <c r="B316" s="196" t="s">
        <v>3370</v>
      </c>
      <c r="C316" s="197" t="str">
        <f t="shared" si="13"/>
        <v>acfr:ExpendituresForRentalsModifiedAccrual</v>
      </c>
      <c r="D316" s="2" t="str">
        <f t="shared" si="15"/>
        <v>Expenditures</v>
      </c>
    </row>
    <row r="317" spans="1:4">
      <c r="A317" s="196" t="s">
        <v>3559</v>
      </c>
      <c r="B317" s="196" t="s">
        <v>3364</v>
      </c>
      <c r="C317" s="197" t="str">
        <f t="shared" si="13"/>
        <v>acfr:ExpendituresForRepairsModifiedAccrual</v>
      </c>
      <c r="D317" s="2" t="str">
        <f t="shared" si="15"/>
        <v>Expenditures</v>
      </c>
    </row>
    <row r="318" spans="1:4">
      <c r="A318" s="196" t="s">
        <v>3567</v>
      </c>
      <c r="B318" s="196" t="s">
        <v>3372</v>
      </c>
      <c r="C318" s="197" t="str">
        <f t="shared" si="13"/>
        <v>acfr:ExpendituresForRetirementBenefitsToRetireesModifiedAccrual</v>
      </c>
      <c r="D318" s="2" t="str">
        <f t="shared" si="15"/>
        <v>Expenditures</v>
      </c>
    </row>
    <row r="319" spans="1:4">
      <c r="A319" s="196" t="s">
        <v>3420</v>
      </c>
      <c r="B319" s="196" t="s">
        <v>3225</v>
      </c>
      <c r="C319" s="197" t="str">
        <f t="shared" si="13"/>
        <v>acfr:ExpendituresForOtherGeneralGovernmentRetirementBoardModifiedAccrual</v>
      </c>
      <c r="D319" s="2" t="str">
        <f t="shared" si="15"/>
        <v>Expenditures</v>
      </c>
    </row>
    <row r="320" spans="1:4">
      <c r="A320" s="196" t="s">
        <v>3473</v>
      </c>
      <c r="B320" s="196" t="s">
        <v>3278</v>
      </c>
      <c r="C320" s="197" t="str">
        <f t="shared" si="13"/>
        <v>acfr:ExpendituresForPublicWorksRoadCommissionStreetDepartmentModifiedAccrual</v>
      </c>
      <c r="D320" s="2" t="str">
        <f t="shared" si="15"/>
        <v>Expenditures</v>
      </c>
    </row>
    <row r="321" spans="1:4">
      <c r="A321" s="196" t="s">
        <v>3470</v>
      </c>
      <c r="B321" s="196" t="s">
        <v>3275</v>
      </c>
      <c r="C321" s="197" t="str">
        <f t="shared" si="13"/>
        <v>acfr:ExpendituresForPublicWorksRoadsStreetsBridgesModifiedAccrual</v>
      </c>
      <c r="D321" s="2" t="str">
        <f t="shared" si="15"/>
        <v>Expenditures</v>
      </c>
    </row>
    <row r="322" spans="1:4">
      <c r="A322" s="196" t="s">
        <v>3478</v>
      </c>
      <c r="B322" s="196" t="s">
        <v>3283</v>
      </c>
      <c r="C322" s="197" t="str">
        <f t="shared" ref="C322:C385" si="16">"acfr:"&amp;A322</f>
        <v>acfr:ExpendituresForPublicWorksRubbishCollectionDisposalModifiedAccrual</v>
      </c>
      <c r="D322" s="2" t="str">
        <f t="shared" si="15"/>
        <v>Expenditures</v>
      </c>
    </row>
    <row r="323" spans="1:4">
      <c r="A323" s="196" t="s">
        <v>3476</v>
      </c>
      <c r="B323" s="196" t="s">
        <v>3281</v>
      </c>
      <c r="C323" s="197" t="str">
        <f t="shared" si="16"/>
        <v>acfr:ExpendituresForPublicWorksSanitaryLandfillModifiedAccrual</v>
      </c>
      <c r="D323" s="2" t="str">
        <f t="shared" si="15"/>
        <v>Expenditures</v>
      </c>
    </row>
    <row r="324" spans="1:4">
      <c r="A324" s="196" t="s">
        <v>3484</v>
      </c>
      <c r="B324" s="196" t="s">
        <v>3289</v>
      </c>
      <c r="C324" s="197" t="str">
        <f t="shared" si="16"/>
        <v>acfr:ExpendituresForSanitarySewerServicesModifiedAccrual</v>
      </c>
      <c r="D324" s="2" t="str">
        <f t="shared" si="15"/>
        <v>Expenditures</v>
      </c>
    </row>
    <row r="325" spans="1:4">
      <c r="A325" s="196" t="s">
        <v>3474</v>
      </c>
      <c r="B325" s="196" t="s">
        <v>3279</v>
      </c>
      <c r="C325" s="197" t="str">
        <f t="shared" si="16"/>
        <v>acfr:ExpendituresForPublicWorksSanitationDepartmentModifiedAccrual</v>
      </c>
      <c r="D325" s="2" t="str">
        <f t="shared" si="15"/>
        <v>Expenditures</v>
      </c>
    </row>
    <row r="326" spans="1:4">
      <c r="A326" s="196" t="s">
        <v>3462</v>
      </c>
      <c r="B326" s="196" t="s">
        <v>3267</v>
      </c>
      <c r="C326" s="197" t="str">
        <f t="shared" si="16"/>
        <v>acfr:ExpendituresForSecurityOfPersonsAndPropertyServicesModifiedAccrual</v>
      </c>
      <c r="D326" s="2" t="str">
        <f t="shared" si="15"/>
        <v>Expenditures</v>
      </c>
    </row>
    <row r="327" spans="1:4">
      <c r="A327" s="196" t="s">
        <v>3477</v>
      </c>
      <c r="B327" s="196" t="s">
        <v>3282</v>
      </c>
      <c r="C327" s="197" t="str">
        <f t="shared" si="16"/>
        <v>acfr:ExpendituresForPublicWorksSewageDisposalModifiedAccrual</v>
      </c>
      <c r="D327" s="2" t="str">
        <f t="shared" si="15"/>
        <v>Expenditures</v>
      </c>
    </row>
    <row r="328" spans="1:4">
      <c r="A328" s="196" t="s">
        <v>3468</v>
      </c>
      <c r="B328" s="196" t="s">
        <v>3273</v>
      </c>
      <c r="C328" s="197" t="str">
        <f t="shared" si="16"/>
        <v>acfr:ExpendituresForPublicWorksSidewalksModifiedAccrual</v>
      </c>
      <c r="D328" s="2" t="str">
        <f t="shared" si="15"/>
        <v>Expenditures</v>
      </c>
    </row>
    <row r="329" spans="1:4">
      <c r="A329" s="196" t="s">
        <v>3445</v>
      </c>
      <c r="B329" s="196" t="s">
        <v>3250</v>
      </c>
      <c r="C329" s="197" t="str">
        <f t="shared" si="16"/>
        <v>acfr:ExpendituresForSnowmobileLawEnforcementModifiedAccrual</v>
      </c>
      <c r="D329" s="2" t="str">
        <f t="shared" si="15"/>
        <v>Expenditures</v>
      </c>
    </row>
    <row r="330" spans="1:4">
      <c r="A330" s="196" t="s">
        <v>3481</v>
      </c>
      <c r="B330" s="196" t="s">
        <v>3286</v>
      </c>
      <c r="C330" s="197" t="str">
        <f t="shared" si="16"/>
        <v>acfr:ExpendituresForPublicWorksSoilConservationModifiedAccrual</v>
      </c>
      <c r="D330" s="2" t="str">
        <f t="shared" si="15"/>
        <v>Expenditures</v>
      </c>
    </row>
    <row r="331" spans="1:4">
      <c r="A331" s="196" t="s">
        <v>3502</v>
      </c>
      <c r="B331" s="196" t="s">
        <v>3307</v>
      </c>
      <c r="C331" s="197" t="str">
        <f t="shared" si="16"/>
        <v>acfr:ExpendituresForHealthAndWelfareStateInstitutionsModifiedAccrual</v>
      </c>
      <c r="D331" s="2" t="str">
        <f t="shared" ref="D331:D352" si="17">IF(RIGHT(A331, 8)="Abstract", "Abstract", "Expenditures")</f>
        <v>Expenditures</v>
      </c>
    </row>
    <row r="332" spans="1:4">
      <c r="A332" s="196" t="s">
        <v>3568</v>
      </c>
      <c r="B332" s="196" t="s">
        <v>3373</v>
      </c>
      <c r="C332" s="197" t="str">
        <f t="shared" si="16"/>
        <v>acfr:ExpendituresForStateTrunklineOverheadModifiedAccrual</v>
      </c>
      <c r="D332" s="2" t="str">
        <f t="shared" si="17"/>
        <v>Expenditures</v>
      </c>
    </row>
    <row r="333" spans="1:4">
      <c r="A333" s="196" t="s">
        <v>3485</v>
      </c>
      <c r="B333" s="196" t="s">
        <v>3290</v>
      </c>
      <c r="C333" s="197" t="str">
        <f t="shared" si="16"/>
        <v>acfr:ExpendituresForStormSewerServicesModifiedAccrual</v>
      </c>
      <c r="D333" s="2" t="str">
        <f t="shared" si="17"/>
        <v>Expenditures</v>
      </c>
    </row>
    <row r="334" spans="1:4">
      <c r="A334" s="196" t="s">
        <v>3475</v>
      </c>
      <c r="B334" s="196" t="s">
        <v>3280</v>
      </c>
      <c r="C334" s="197" t="str">
        <f t="shared" si="16"/>
        <v>acfr:ExpendituresForPublicWorksStreetCleaningModifiedAccrual</v>
      </c>
      <c r="D334" s="2" t="str">
        <f t="shared" si="17"/>
        <v>Expenditures</v>
      </c>
    </row>
    <row r="335" spans="1:4">
      <c r="A335" s="196" t="s">
        <v>3472</v>
      </c>
      <c r="B335" s="196" t="s">
        <v>3277</v>
      </c>
      <c r="C335" s="197" t="str">
        <f t="shared" si="16"/>
        <v>acfr:ExpendituresForPublicWorksStreetLightingModifiedAccrual</v>
      </c>
      <c r="D335" s="2" t="str">
        <f t="shared" si="17"/>
        <v>Expenditures</v>
      </c>
    </row>
    <row r="336" spans="1:4">
      <c r="A336" s="196" t="s">
        <v>3525</v>
      </c>
      <c r="B336" s="196" t="s">
        <v>3330</v>
      </c>
      <c r="C336" s="197" t="str">
        <f t="shared" si="16"/>
        <v>acfr:ExpendituresForCommunityEconomicDevelopmentSurveyorModifiedAccrual</v>
      </c>
      <c r="D336" s="2" t="str">
        <f t="shared" si="17"/>
        <v>Expenditures</v>
      </c>
    </row>
    <row r="337" spans="1:4">
      <c r="A337" s="196" t="s">
        <v>3440</v>
      </c>
      <c r="B337" s="196" t="s">
        <v>3245</v>
      </c>
      <c r="C337" s="197" t="str">
        <f t="shared" si="16"/>
        <v>acfr:ExpendituresForTrafficAndSafetyProgramModifiedAccrual</v>
      </c>
      <c r="D337" s="2" t="str">
        <f t="shared" si="17"/>
        <v>Expenditures</v>
      </c>
    </row>
    <row r="338" spans="1:4">
      <c r="A338" s="196" t="s">
        <v>3441</v>
      </c>
      <c r="B338" s="196" t="s">
        <v>3246</v>
      </c>
      <c r="C338" s="197" t="str">
        <f t="shared" si="16"/>
        <v>acfr:ExpendituresForTrainingModifiedAccrual</v>
      </c>
      <c r="D338" s="2" t="str">
        <f t="shared" si="17"/>
        <v>Expenditures</v>
      </c>
    </row>
    <row r="339" spans="1:4">
      <c r="A339" s="196" t="s">
        <v>3488</v>
      </c>
      <c r="B339" s="196" t="s">
        <v>3293</v>
      </c>
      <c r="C339" s="197" t="str">
        <f t="shared" si="16"/>
        <v>acfr:ExpendituresForTransportationServicesModifiedAccrual</v>
      </c>
      <c r="D339" s="2" t="str">
        <f t="shared" si="17"/>
        <v>Expenditures</v>
      </c>
    </row>
    <row r="340" spans="1:4">
      <c r="A340" s="196" t="s">
        <v>3409</v>
      </c>
      <c r="B340" s="196" t="s">
        <v>3214</v>
      </c>
      <c r="C340" s="197" t="str">
        <f t="shared" si="16"/>
        <v>acfr:ExpendituresForGeneralGovernmentServicesTreasurerModifiedAccrual</v>
      </c>
      <c r="D340" s="2" t="str">
        <f t="shared" si="17"/>
        <v>Expenditures</v>
      </c>
    </row>
    <row r="341" spans="1:4">
      <c r="A341" s="196" t="s">
        <v>3424</v>
      </c>
      <c r="B341" s="196" t="s">
        <v>3229</v>
      </c>
      <c r="C341" s="197" t="str">
        <f t="shared" si="16"/>
        <v>acfr:ExpendituresForJudicialTrialCourtModifiedAccrual</v>
      </c>
      <c r="D341" s="2" t="str">
        <f t="shared" si="17"/>
        <v>Expenditures</v>
      </c>
    </row>
    <row r="342" spans="1:4">
      <c r="A342" s="196" t="s">
        <v>3563</v>
      </c>
      <c r="B342" s="196" t="s">
        <v>3368</v>
      </c>
      <c r="C342" s="197" t="str">
        <f t="shared" si="16"/>
        <v>acfr:ExpendituresForUtilitiesModifiedAccrual</v>
      </c>
      <c r="D342" s="2" t="str">
        <f t="shared" si="17"/>
        <v>Expenditures</v>
      </c>
    </row>
    <row r="343" spans="1:4">
      <c r="A343" s="196" t="s">
        <v>3509</v>
      </c>
      <c r="B343" s="196" t="s">
        <v>3314</v>
      </c>
      <c r="C343" s="197" t="str">
        <f t="shared" si="16"/>
        <v>acfr:ExpendituresForHealthAndWelfareVeteransBurialsModifiedAccrual</v>
      </c>
      <c r="D343" s="2" t="str">
        <f t="shared" si="17"/>
        <v>Expenditures</v>
      </c>
    </row>
    <row r="344" spans="1:4">
      <c r="A344" s="196" t="s">
        <v>3510</v>
      </c>
      <c r="B344" s="196" t="s">
        <v>3315</v>
      </c>
      <c r="C344" s="197" t="str">
        <f t="shared" si="16"/>
        <v>acfr:ExpendituresForHealthAndWelfareVeteransCounselorModifiedAccrual</v>
      </c>
      <c r="D344" s="2" t="str">
        <f t="shared" si="17"/>
        <v>Expenditures</v>
      </c>
    </row>
    <row r="345" spans="1:4">
      <c r="A345" s="196" t="s">
        <v>3512</v>
      </c>
      <c r="B345" s="196" t="s">
        <v>3317</v>
      </c>
      <c r="C345" s="197" t="str">
        <f t="shared" si="16"/>
        <v>acfr:ExpendituresForHealthAndWelfareVeteransReliefModifiedAccrual</v>
      </c>
      <c r="D345" s="2" t="str">
        <f t="shared" si="17"/>
        <v>Expenditures</v>
      </c>
    </row>
    <row r="346" spans="1:4">
      <c r="A346" s="196" t="s">
        <v>3511</v>
      </c>
      <c r="B346" s="196" t="s">
        <v>3316</v>
      </c>
      <c r="C346" s="197" t="str">
        <f t="shared" si="16"/>
        <v>acfr:ExpendituresForHealthAndWelfareVeteransTrustBoardModifiedAccrual</v>
      </c>
      <c r="D346" s="2" t="str">
        <f t="shared" si="17"/>
        <v>Expenditures</v>
      </c>
    </row>
    <row r="347" spans="1:4">
      <c r="A347" s="196" t="s">
        <v>3479</v>
      </c>
      <c r="B347" s="196" t="s">
        <v>3284</v>
      </c>
      <c r="C347" s="197" t="str">
        <f t="shared" si="16"/>
        <v>acfr:ExpendituresForPublicWorksWaterAndSewerSystemsModifiedAccrual</v>
      </c>
      <c r="D347" s="2" t="str">
        <f t="shared" si="17"/>
        <v>Expenditures</v>
      </c>
    </row>
    <row r="348" spans="1:4">
      <c r="A348" s="196" t="s">
        <v>3460</v>
      </c>
      <c r="B348" s="196" t="s">
        <v>3265</v>
      </c>
      <c r="C348" s="197" t="str">
        <f t="shared" si="16"/>
        <v>acfr:ExpendituresForPublicSafetyWaterSafetyCouncilModifiedAccrual</v>
      </c>
      <c r="D348" s="2" t="str">
        <f t="shared" si="17"/>
        <v>Expenditures</v>
      </c>
    </row>
    <row r="349" spans="1:4">
      <c r="A349" s="196" t="s">
        <v>3482</v>
      </c>
      <c r="B349" s="196" t="s">
        <v>3287</v>
      </c>
      <c r="C349" s="197" t="str">
        <f t="shared" si="16"/>
        <v>acfr:ExpendituresForPublicWorksWatershedCouncilModifiedAccrual</v>
      </c>
      <c r="D349" s="2" t="str">
        <f t="shared" si="17"/>
        <v>Expenditures</v>
      </c>
    </row>
    <row r="350" spans="1:4">
      <c r="A350" s="196" t="s">
        <v>3521</v>
      </c>
      <c r="B350" s="196" t="s">
        <v>3326</v>
      </c>
      <c r="C350" s="197" t="str">
        <f t="shared" si="16"/>
        <v>acfr:ExpendituresForCommunityEconomicDevelopmentZoningModifiedAccrual</v>
      </c>
      <c r="D350" s="2" t="str">
        <f t="shared" si="17"/>
        <v>Expenditures</v>
      </c>
    </row>
    <row r="351" spans="1:4">
      <c r="A351" s="196" t="s">
        <v>3398</v>
      </c>
      <c r="B351" s="196" t="s">
        <v>3203</v>
      </c>
      <c r="C351" s="197" t="str">
        <f t="shared" si="16"/>
        <v>acfr:ExpensesForChiefExecutiveOrganizationUnit</v>
      </c>
      <c r="D351" s="2" t="str">
        <f t="shared" si="17"/>
        <v>Expenditures</v>
      </c>
    </row>
    <row r="352" spans="1:4">
      <c r="A352" s="196" t="s">
        <v>3583</v>
      </c>
      <c r="B352" s="196" t="s">
        <v>3388</v>
      </c>
      <c r="C352" s="197" t="str">
        <f t="shared" si="16"/>
        <v>acfr:OtherExpendituresModifiedAccrual</v>
      </c>
      <c r="D352" s="2" t="str">
        <f t="shared" si="17"/>
        <v>Expenditures</v>
      </c>
    </row>
    <row r="353" spans="1:4">
      <c r="A353" s="196" t="s">
        <v>2109</v>
      </c>
      <c r="B353" s="196" t="s">
        <v>2110</v>
      </c>
      <c r="C353" s="197" t="str">
        <f t="shared" si="16"/>
        <v>acfr:RevenueFromAllowanceForTaxesAbstract</v>
      </c>
      <c r="D353" s="2" t="str">
        <f>IF(RIGHT(A353, 8)="Abstract", "Abstract", "Revenues")</f>
        <v>Abstract</v>
      </c>
    </row>
    <row r="354" spans="1:4">
      <c r="A354" s="196" t="s">
        <v>1773</v>
      </c>
      <c r="B354" s="196" t="s">
        <v>1774</v>
      </c>
      <c r="C354" s="197" t="str">
        <f t="shared" si="16"/>
        <v>acfr:ChargesForServicesAbstract</v>
      </c>
      <c r="D354" s="2" t="str">
        <f>IF(RIGHT(A354, 8)="Abstract", "Abstract", "Revenues")</f>
        <v>Abstract</v>
      </c>
    </row>
    <row r="355" spans="1:4">
      <c r="A355" s="196" t="s">
        <v>1822</v>
      </c>
      <c r="B355" s="196" t="s">
        <v>1823</v>
      </c>
      <c r="C355" s="197" t="str">
        <f t="shared" si="16"/>
        <v>acfr:ChargesForServicesLicensesAndPermitsRevenuesAbstract</v>
      </c>
      <c r="D355" s="2" t="str">
        <f>IF(RIGHT(A355, 8)="Abstract", "Abstract", "Revenues")</f>
        <v>Abstract</v>
      </c>
    </row>
    <row r="356" spans="1:4">
      <c r="A356" s="196" t="s">
        <v>1741</v>
      </c>
      <c r="B356" s="196" t="s">
        <v>1742</v>
      </c>
      <c r="C356" s="197" t="str">
        <f t="shared" si="16"/>
        <v>acfr:ContributionsFromLocalUnitsAbstract</v>
      </c>
      <c r="D356" s="2" t="str">
        <f>IF(RIGHT(A356, 8)="Abstract", "Abstract", "Revenues")</f>
        <v>Abstract</v>
      </c>
    </row>
    <row r="357" spans="1:4">
      <c r="A357" s="196" t="s">
        <v>3587</v>
      </c>
      <c r="B357" s="196" t="s">
        <v>3586</v>
      </c>
      <c r="C357" s="197" t="str">
        <f t="shared" si="16"/>
        <v>acfr:ExpendituresAbstract</v>
      </c>
      <c r="D357" s="2" t="str">
        <f t="shared" ref="D357:D370" si="18">IF(RIGHT(A357, 8)="Abstract", "Abstract", "Expenditures")</f>
        <v>Abstract</v>
      </c>
    </row>
    <row r="358" spans="1:4">
      <c r="A358" s="196" t="s">
        <v>3395</v>
      </c>
      <c r="B358" s="196" t="s">
        <v>3200</v>
      </c>
      <c r="C358" s="197" t="str">
        <f t="shared" si="16"/>
        <v>acfr:ExpendituresForChiefExecutiveAbstract</v>
      </c>
      <c r="D358" s="2" t="str">
        <f t="shared" si="18"/>
        <v>Abstract</v>
      </c>
    </row>
    <row r="359" spans="1:4">
      <c r="A359" s="196" t="s">
        <v>3519</v>
      </c>
      <c r="B359" s="196" t="s">
        <v>3324</v>
      </c>
      <c r="C359" s="197" t="str">
        <f t="shared" si="16"/>
        <v>acfr:ExpendituresForCommunityAndEconomicDevelopmentAbstract</v>
      </c>
      <c r="D359" s="2" t="str">
        <f t="shared" si="18"/>
        <v>Abstract</v>
      </c>
    </row>
    <row r="360" spans="1:4">
      <c r="A360" s="196" t="s">
        <v>3399</v>
      </c>
      <c r="B360" s="196" t="s">
        <v>3204</v>
      </c>
      <c r="C360" s="197" t="str">
        <f t="shared" si="16"/>
        <v>acfr:ExpendituresForFinancialAndTaxAdministrationAbstract</v>
      </c>
      <c r="D360" s="2" t="str">
        <f t="shared" si="18"/>
        <v>Abstract</v>
      </c>
    </row>
    <row r="361" spans="1:4">
      <c r="A361" s="196" t="s">
        <v>3446</v>
      </c>
      <c r="B361" s="196" t="s">
        <v>3251</v>
      </c>
      <c r="C361" s="197" t="str">
        <f t="shared" si="16"/>
        <v>acfr:ExpendituresForFireDepartmentAbstract</v>
      </c>
      <c r="D361" s="2" t="str">
        <f t="shared" si="18"/>
        <v>Abstract</v>
      </c>
    </row>
    <row r="362" spans="1:4">
      <c r="A362" s="196" t="s">
        <v>3389</v>
      </c>
      <c r="B362" s="196" t="s">
        <v>3194</v>
      </c>
      <c r="C362" s="197" t="str">
        <f t="shared" si="16"/>
        <v>acfr:ExpendituresForGeneralGovernmentAbstract</v>
      </c>
      <c r="D362" s="2" t="str">
        <f t="shared" si="18"/>
        <v>Abstract</v>
      </c>
    </row>
    <row r="363" spans="1:4">
      <c r="A363" s="196" t="s">
        <v>3491</v>
      </c>
      <c r="B363" s="196" t="s">
        <v>3296</v>
      </c>
      <c r="C363" s="197" t="str">
        <f t="shared" si="16"/>
        <v>acfr:ExpendituresForHealthAndWelfareAbstract</v>
      </c>
      <c r="D363" s="2" t="str">
        <f t="shared" si="18"/>
        <v>Abstract</v>
      </c>
    </row>
    <row r="364" spans="1:4">
      <c r="A364" s="196" t="s">
        <v>3423</v>
      </c>
      <c r="B364" s="196" t="s">
        <v>3228</v>
      </c>
      <c r="C364" s="197" t="str">
        <f t="shared" si="16"/>
        <v>acfr:ExpendituresForJudicialAbstract</v>
      </c>
      <c r="D364" s="2" t="str">
        <f t="shared" si="18"/>
        <v>Abstract</v>
      </c>
    </row>
    <row r="365" spans="1:4">
      <c r="A365" s="196" t="s">
        <v>3391</v>
      </c>
      <c r="B365" s="196" t="s">
        <v>3196</v>
      </c>
      <c r="C365" s="197" t="str">
        <f t="shared" si="16"/>
        <v>acfr:ExpendituresForLegislativeAbstract</v>
      </c>
      <c r="D365" s="2" t="str">
        <f t="shared" si="18"/>
        <v>Abstract</v>
      </c>
    </row>
    <row r="366" spans="1:4">
      <c r="A366" s="196" t="s">
        <v>3551</v>
      </c>
      <c r="B366" s="196" t="s">
        <v>3356</v>
      </c>
      <c r="C366" s="197" t="str">
        <f t="shared" si="16"/>
        <v>acfr:ExpendituresForOtherAbstract</v>
      </c>
      <c r="D366" s="2" t="str">
        <f t="shared" si="18"/>
        <v>Abstract</v>
      </c>
    </row>
    <row r="367" spans="1:4">
      <c r="A367" s="196" t="s">
        <v>3413</v>
      </c>
      <c r="B367" s="196" t="s">
        <v>3218</v>
      </c>
      <c r="C367" s="197" t="str">
        <f t="shared" si="16"/>
        <v>acfr:ExpendituresForOtherGeneralGovernmentAbstract</v>
      </c>
      <c r="D367" s="2" t="str">
        <f t="shared" si="18"/>
        <v>Abstract</v>
      </c>
    </row>
    <row r="368" spans="1:4">
      <c r="A368" s="196" t="s">
        <v>3436</v>
      </c>
      <c r="B368" s="196" t="s">
        <v>3241</v>
      </c>
      <c r="C368" s="197" t="str">
        <f t="shared" si="16"/>
        <v>acfr:ExpendituresForPublicSafetyAbstract</v>
      </c>
      <c r="D368" s="2" t="str">
        <f t="shared" si="18"/>
        <v>Abstract</v>
      </c>
    </row>
    <row r="369" spans="1:4">
      <c r="A369" s="196" t="s">
        <v>3464</v>
      </c>
      <c r="B369" s="196" t="s">
        <v>3269</v>
      </c>
      <c r="C369" s="197" t="str">
        <f t="shared" si="16"/>
        <v>acfr:ExpendituresForPublicWorksAbstract</v>
      </c>
      <c r="D369" s="2" t="str">
        <f t="shared" si="18"/>
        <v>Abstract</v>
      </c>
    </row>
    <row r="370" spans="1:4">
      <c r="A370" s="196" t="s">
        <v>3533</v>
      </c>
      <c r="B370" s="196" t="s">
        <v>3338</v>
      </c>
      <c r="C370" s="197" t="str">
        <f t="shared" si="16"/>
        <v>acfr:ExpendituresForRecreationAndCultureAbstract</v>
      </c>
      <c r="D370" s="2" t="str">
        <f t="shared" si="18"/>
        <v>Abstract</v>
      </c>
    </row>
    <row r="371" spans="1:4">
      <c r="A371" s="196" t="s">
        <v>3115</v>
      </c>
      <c r="B371" s="196" t="s">
        <v>2945</v>
      </c>
      <c r="C371" s="197" t="str">
        <f t="shared" si="16"/>
        <v>acfr:FinesForfeituresAndPenaltiesAbstract</v>
      </c>
      <c r="D371" s="2" t="str">
        <f>IF(RIGHT(A371, 8)="Abstract", "Abstract", "Revenues")</f>
        <v>Abstract</v>
      </c>
    </row>
    <row r="372" spans="1:4">
      <c r="A372" s="196" t="s">
        <v>1745</v>
      </c>
      <c r="B372" s="196" t="s">
        <v>1746</v>
      </c>
      <c r="C372" s="197" t="str">
        <f t="shared" si="16"/>
        <v>acfr:IntergovernmentalRevenueAbstract</v>
      </c>
      <c r="D372" s="2" t="str">
        <f>IF(RIGHT(A372, 8)="Abstract", "Abstract", "Revenues")</f>
        <v>Abstract</v>
      </c>
    </row>
    <row r="373" spans="1:4">
      <c r="A373" s="196" t="s">
        <v>2136</v>
      </c>
      <c r="B373" s="196" t="s">
        <v>2137</v>
      </c>
      <c r="C373" s="197" t="str">
        <f t="shared" si="16"/>
        <v>acfr:IntergovernmentalRevenueFromFederalGovernmentAbstract</v>
      </c>
      <c r="D373" s="2" t="str">
        <f>IF(RIGHT(A373, 8)="Abstract", "Abstract", "Revenues")</f>
        <v>Abstract</v>
      </c>
    </row>
    <row r="374" spans="1:4">
      <c r="A374" s="196" t="s">
        <v>2155</v>
      </c>
      <c r="B374" s="196" t="s">
        <v>2156</v>
      </c>
      <c r="C374" s="197" t="str">
        <f t="shared" si="16"/>
        <v>acfr:IntergovernmentalRevenueFromStateGovernmentAbstract</v>
      </c>
      <c r="D374" s="2" t="str">
        <f>IF(RIGHT(A374, 8)="Abstract", "Abstract", "Revenues")</f>
        <v>Abstract</v>
      </c>
    </row>
    <row r="375" spans="1:4">
      <c r="A375" s="196" t="s">
        <v>3121</v>
      </c>
      <c r="B375" s="196" t="s">
        <v>1768</v>
      </c>
      <c r="C375" s="197" t="str">
        <f t="shared" si="16"/>
        <v>acfr:InvestmentIncomeAndRentalsAbstract</v>
      </c>
      <c r="D375" s="2" t="str">
        <f>IF(RIGHT(A375, 8)="Abstract", "Abstract", "Revenues")</f>
        <v>Abstract</v>
      </c>
    </row>
    <row r="376" spans="1:4">
      <c r="A376" s="196" t="s">
        <v>3588</v>
      </c>
      <c r="B376" s="196" t="s">
        <v>3600</v>
      </c>
      <c r="C376" s="197" t="str">
        <f t="shared" si="16"/>
        <v>acfr:OtherFinancingSourcesUsesAbstract</v>
      </c>
      <c r="D376" s="2" t="str">
        <f>IF(RIGHT(A376, 8)="Abstract", "Abstract", "Other Financing Sources")</f>
        <v>Abstract</v>
      </c>
    </row>
    <row r="377" spans="1:4">
      <c r="A377" s="196" t="s">
        <v>3180</v>
      </c>
      <c r="B377" s="196" t="s">
        <v>3009</v>
      </c>
      <c r="C377" s="197" t="str">
        <f t="shared" si="16"/>
        <v>acfr:OtherRevenuesAbstract</v>
      </c>
      <c r="D377" s="2" t="str">
        <f t="shared" ref="D377:D392" si="19">IF(RIGHT(A377, 8)="Abstract", "Abstract", "Revenues")</f>
        <v>Abstract</v>
      </c>
    </row>
    <row r="378" spans="1:4">
      <c r="A378" s="196" t="s">
        <v>1769</v>
      </c>
      <c r="B378" s="196" t="s">
        <v>1770</v>
      </c>
      <c r="C378" s="197" t="str">
        <f t="shared" si="16"/>
        <v>acfr:RevenueFromInterestAndDividendsAbstract</v>
      </c>
      <c r="D378" s="2" t="str">
        <f t="shared" si="19"/>
        <v>Abstract</v>
      </c>
    </row>
    <row r="379" spans="1:4">
      <c r="A379" s="196" t="s">
        <v>3585</v>
      </c>
      <c r="B379" s="196" t="s">
        <v>3584</v>
      </c>
      <c r="C379" s="197" t="str">
        <f t="shared" si="16"/>
        <v>acfr:RevenuesAbstract</v>
      </c>
      <c r="D379" s="2" t="str">
        <f t="shared" si="19"/>
        <v>Abstract</v>
      </c>
    </row>
    <row r="380" spans="1:4">
      <c r="A380" s="196" t="s">
        <v>3173</v>
      </c>
      <c r="B380" s="196" t="s">
        <v>3002</v>
      </c>
      <c r="C380" s="197" t="str">
        <f t="shared" si="16"/>
        <v>acfr:RevenuesFromCommunityAndEconomicDevelopmentAbstract</v>
      </c>
      <c r="D380" s="2" t="str">
        <f t="shared" si="19"/>
        <v>Abstract</v>
      </c>
    </row>
    <row r="381" spans="1:4">
      <c r="A381" s="196" t="s">
        <v>3141</v>
      </c>
      <c r="B381" s="196" t="s">
        <v>2970</v>
      </c>
      <c r="C381" s="197" t="str">
        <f t="shared" si="16"/>
        <v>acfr:RevenuesFromFinancialAndTaxAdministrationAbstract</v>
      </c>
      <c r="D381" s="2" t="str">
        <f t="shared" si="19"/>
        <v>Abstract</v>
      </c>
    </row>
    <row r="382" spans="1:4">
      <c r="A382" s="196" t="s">
        <v>3158</v>
      </c>
      <c r="B382" s="196" t="s">
        <v>2987</v>
      </c>
      <c r="C382" s="197" t="str">
        <f t="shared" si="16"/>
        <v>acfr:RevenuesFromHealthAndWelfareAbstract</v>
      </c>
      <c r="D382" s="2" t="str">
        <f t="shared" si="19"/>
        <v>Abstract</v>
      </c>
    </row>
    <row r="383" spans="1:4">
      <c r="A383" s="196" t="s">
        <v>3133</v>
      </c>
      <c r="B383" s="196" t="s">
        <v>2962</v>
      </c>
      <c r="C383" s="197" t="str">
        <f t="shared" si="16"/>
        <v>acfr:RevenuesFromJudicialAbstract</v>
      </c>
      <c r="D383" s="2" t="str">
        <f t="shared" si="19"/>
        <v>Abstract</v>
      </c>
    </row>
    <row r="384" spans="1:4">
      <c r="A384" s="196" t="s">
        <v>3148</v>
      </c>
      <c r="B384" s="196" t="s">
        <v>2977</v>
      </c>
      <c r="C384" s="197" t="str">
        <f t="shared" si="16"/>
        <v>acfr:RevenuesFromOtherGeneralGovernmentAbstract</v>
      </c>
      <c r="D384" s="2" t="str">
        <f t="shared" si="19"/>
        <v>Abstract</v>
      </c>
    </row>
    <row r="385" spans="1:4">
      <c r="A385" s="196" t="s">
        <v>3168</v>
      </c>
      <c r="B385" s="196" t="s">
        <v>2997</v>
      </c>
      <c r="C385" s="197" t="str">
        <f t="shared" si="16"/>
        <v>acfr:RevenuesFromPublicSafetyAbstract</v>
      </c>
      <c r="D385" s="2" t="str">
        <f t="shared" si="19"/>
        <v>Abstract</v>
      </c>
    </row>
    <row r="386" spans="1:4">
      <c r="A386" s="196" t="s">
        <v>3152</v>
      </c>
      <c r="B386" s="196" t="s">
        <v>2981</v>
      </c>
      <c r="C386" s="197" t="str">
        <f t="shared" ref="C386:C392" si="20">"acfr:"&amp;A386</f>
        <v>acfr:RevenuesFromPublicWorksAbstract</v>
      </c>
      <c r="D386" s="2" t="str">
        <f t="shared" si="19"/>
        <v>Abstract</v>
      </c>
    </row>
    <row r="387" spans="1:4">
      <c r="A387" s="196" t="s">
        <v>3176</v>
      </c>
      <c r="B387" s="196" t="s">
        <v>3005</v>
      </c>
      <c r="C387" s="197" t="str">
        <f t="shared" si="20"/>
        <v>acfr:RevenuesFromRecreationAndCultureAbstract</v>
      </c>
      <c r="D387" s="2" t="str">
        <f t="shared" si="19"/>
        <v>Abstract</v>
      </c>
    </row>
    <row r="388" spans="1:4">
      <c r="A388" s="196" t="s">
        <v>2199</v>
      </c>
      <c r="B388" s="196" t="s">
        <v>2200</v>
      </c>
      <c r="C388" s="197" t="str">
        <f t="shared" si="20"/>
        <v>acfr:RevenuesFromRentsAndRoyaltiesAbstract</v>
      </c>
      <c r="D388" s="2" t="str">
        <f t="shared" si="19"/>
        <v>Abstract</v>
      </c>
    </row>
    <row r="389" spans="1:4">
      <c r="A389" s="196" t="s">
        <v>3060</v>
      </c>
      <c r="B389" s="196" t="s">
        <v>2890</v>
      </c>
      <c r="C389" s="197" t="str">
        <f t="shared" si="20"/>
        <v>acfr:SpecialAssessmentsRevenuesAbstract</v>
      </c>
      <c r="D389" s="2" t="str">
        <f t="shared" si="19"/>
        <v>Abstract</v>
      </c>
    </row>
    <row r="390" spans="1:4">
      <c r="A390" s="196" t="s">
        <v>1765</v>
      </c>
      <c r="B390" s="196" t="s">
        <v>1766</v>
      </c>
      <c r="C390" s="197" t="str">
        <f t="shared" si="20"/>
        <v>acfr:TaxAndTaxRelatedRevenuesAbstract</v>
      </c>
      <c r="D390" s="2" t="str">
        <f t="shared" si="19"/>
        <v>Abstract</v>
      </c>
    </row>
    <row r="391" spans="1:4">
      <c r="A391" s="196" t="s">
        <v>2032</v>
      </c>
      <c r="B391" s="196" t="s">
        <v>2034</v>
      </c>
      <c r="C391" s="197" t="str">
        <f t="shared" si="20"/>
        <v>acfr:TaxRevenuesAbstract</v>
      </c>
      <c r="D391" s="2" t="str">
        <f t="shared" si="19"/>
        <v>Abstract</v>
      </c>
    </row>
    <row r="392" spans="1:4">
      <c r="A392" s="196" t="s">
        <v>3049</v>
      </c>
      <c r="B392" s="196" t="s">
        <v>2879</v>
      </c>
      <c r="C392" s="197" t="str">
        <f t="shared" si="20"/>
        <v>acfr:TaxRelatedRevenuesAbstract</v>
      </c>
      <c r="D392" s="2" t="str">
        <f t="shared" si="19"/>
        <v>Abstract</v>
      </c>
    </row>
    <row r="401" spans="3:3" ht="15">
      <c r="C401" s="21"/>
    </row>
    <row r="403" spans="3:3" ht="15">
      <c r="C403" s="21"/>
    </row>
    <row r="404" spans="3:3" ht="15">
      <c r="C404" s="21"/>
    </row>
    <row r="405" spans="3:3" ht="15">
      <c r="C405" s="21"/>
    </row>
    <row r="406" spans="3:3" ht="15">
      <c r="C406" s="21"/>
    </row>
    <row r="407" spans="3:3" ht="15">
      <c r="C407" s="21"/>
    </row>
    <row r="408" spans="3:3" ht="15">
      <c r="C408" s="21"/>
    </row>
    <row r="409" spans="3:3" ht="15">
      <c r="C409" s="21"/>
    </row>
    <row r="410" spans="3:3" ht="15">
      <c r="C410" s="21"/>
    </row>
    <row r="411" spans="3:3" ht="15">
      <c r="C411" s="21"/>
    </row>
    <row r="412" spans="3:3" ht="15">
      <c r="C412" s="21"/>
    </row>
    <row r="413" spans="3:3" ht="15">
      <c r="C413" s="21"/>
    </row>
    <row r="414" spans="3:3" ht="15">
      <c r="C414" s="248"/>
    </row>
    <row r="415" spans="3:3" ht="15">
      <c r="C415" s="21"/>
    </row>
    <row r="416" spans="3:3" ht="15">
      <c r="C416" s="21"/>
    </row>
    <row r="417" spans="3:3" ht="15">
      <c r="C417" s="21"/>
    </row>
    <row r="418" spans="3:3" ht="15">
      <c r="C418" s="21"/>
    </row>
    <row r="419" spans="3:3" ht="15">
      <c r="C419" s="21"/>
    </row>
    <row r="420" spans="3:3" ht="15">
      <c r="C420" s="21"/>
    </row>
    <row r="421" spans="3:3" ht="15">
      <c r="C421" s="21"/>
    </row>
    <row r="422" spans="3:3" ht="15">
      <c r="C422" s="21"/>
    </row>
    <row r="423" spans="3:3" ht="15">
      <c r="C423" s="21"/>
    </row>
    <row r="424" spans="3:3" ht="15">
      <c r="C424" s="21"/>
    </row>
    <row r="425" spans="3:3" ht="15">
      <c r="C425" s="21"/>
    </row>
    <row r="426" spans="3:3" ht="15">
      <c r="C426" s="21"/>
    </row>
    <row r="427" spans="3:3" ht="15">
      <c r="C427" s="21"/>
    </row>
    <row r="428" spans="3:3" ht="15">
      <c r="C428" s="21"/>
    </row>
    <row r="429" spans="3:3" ht="15">
      <c r="C429" s="21"/>
    </row>
    <row r="430" spans="3:3" ht="15">
      <c r="C430" s="21"/>
    </row>
    <row r="431" spans="3:3" ht="15">
      <c r="C431" s="21"/>
    </row>
    <row r="432" spans="3:3" ht="15">
      <c r="C432" s="21"/>
    </row>
    <row r="433" spans="3:3" ht="15">
      <c r="C433" s="21"/>
    </row>
    <row r="434" spans="3:3" ht="15">
      <c r="C434" s="21"/>
    </row>
    <row r="435" spans="3:3" ht="15">
      <c r="C435" s="21"/>
    </row>
    <row r="436" spans="3:3" ht="15">
      <c r="C436" s="21"/>
    </row>
    <row r="437" spans="3:3" ht="15">
      <c r="C437" s="21"/>
    </row>
    <row r="438" spans="3:3" ht="15">
      <c r="C438" s="21"/>
    </row>
    <row r="439" spans="3:3" ht="15">
      <c r="C439" s="21"/>
    </row>
    <row r="440" spans="3:3" ht="15">
      <c r="C440" s="21"/>
    </row>
    <row r="441" spans="3:3" ht="15">
      <c r="C441" s="21"/>
    </row>
    <row r="442" spans="3:3" ht="15">
      <c r="C442" s="21"/>
    </row>
  </sheetData>
  <sortState xmlns:xlrd2="http://schemas.microsoft.com/office/spreadsheetml/2017/richdata2" ref="A2:E392">
    <sortCondition descending="1" ref="D2:D392"/>
    <sortCondition ref="B2:B39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74313-8EAC-0141-BA8E-861AF31ED060}">
  <dimension ref="B1:E40"/>
  <sheetViews>
    <sheetView zoomScale="92" zoomScaleNormal="160" workbookViewId="0">
      <selection activeCell="D44" sqref="D44"/>
    </sheetView>
  </sheetViews>
  <sheetFormatPr baseColWidth="10" defaultRowHeight="13"/>
  <cols>
    <col min="1" max="1" width="4" customWidth="1"/>
    <col min="2" max="2" width="24.6640625" customWidth="1"/>
    <col min="3" max="3" width="18.5" customWidth="1"/>
  </cols>
  <sheetData>
    <row r="1" spans="2:5" ht="14" thickBot="1"/>
    <row r="2" spans="2:5">
      <c r="B2" s="22" t="s">
        <v>1061</v>
      </c>
      <c r="C2" s="27" t="s">
        <v>1066</v>
      </c>
    </row>
    <row r="3" spans="2:5">
      <c r="B3" s="23" t="s">
        <v>1278</v>
      </c>
      <c r="C3" s="72" t="s">
        <v>1279</v>
      </c>
    </row>
    <row r="4" spans="2:5" ht="16">
      <c r="B4" s="23" t="s">
        <v>1089</v>
      </c>
      <c r="C4" s="41">
        <v>44742</v>
      </c>
    </row>
    <row r="5" spans="2:5">
      <c r="B5" s="23" t="s">
        <v>1090</v>
      </c>
      <c r="C5" s="25" t="s">
        <v>1092</v>
      </c>
      <c r="E5" s="2"/>
    </row>
    <row r="6" spans="2:5" ht="14" thickBot="1">
      <c r="B6" s="24" t="s">
        <v>1091</v>
      </c>
      <c r="C6" s="26" t="s">
        <v>1092</v>
      </c>
      <c r="E6" s="2"/>
    </row>
    <row r="10" spans="2:5" ht="14">
      <c r="B10" s="252" t="s">
        <v>3634</v>
      </c>
    </row>
    <row r="11" spans="2:5">
      <c r="B11" t="s">
        <v>3618</v>
      </c>
    </row>
    <row r="13" spans="2:5">
      <c r="B13" s="60" t="s">
        <v>3619</v>
      </c>
    </row>
    <row r="14" spans="2:5">
      <c r="B14" t="s">
        <v>3620</v>
      </c>
    </row>
    <row r="15" spans="2:5">
      <c r="B15" s="2" t="s">
        <v>3635</v>
      </c>
    </row>
    <row r="16" spans="2:5">
      <c r="B16" t="s">
        <v>3621</v>
      </c>
    </row>
    <row r="18" spans="2:2">
      <c r="B18" t="s">
        <v>3622</v>
      </c>
    </row>
    <row r="19" spans="2:2">
      <c r="B19" t="s">
        <v>3623</v>
      </c>
    </row>
    <row r="20" spans="2:2">
      <c r="B20" t="s">
        <v>3624</v>
      </c>
    </row>
    <row r="22" spans="2:2">
      <c r="B22" t="s">
        <v>3625</v>
      </c>
    </row>
    <row r="23" spans="2:2">
      <c r="B23" t="s">
        <v>3626</v>
      </c>
    </row>
    <row r="25" spans="2:2">
      <c r="B25" t="s">
        <v>3627</v>
      </c>
    </row>
    <row r="26" spans="2:2">
      <c r="B26" t="s">
        <v>3628</v>
      </c>
    </row>
    <row r="27" spans="2:2">
      <c r="B27" t="s">
        <v>3629</v>
      </c>
    </row>
    <row r="28" spans="2:2">
      <c r="B28" t="s">
        <v>3630</v>
      </c>
    </row>
    <row r="29" spans="2:2">
      <c r="B29" s="261" t="s">
        <v>3637</v>
      </c>
    </row>
    <row r="31" spans="2:2">
      <c r="B31" t="s">
        <v>3631</v>
      </c>
    </row>
    <row r="32" spans="2:2">
      <c r="B32" t="s">
        <v>3632</v>
      </c>
    </row>
    <row r="33" spans="2:2">
      <c r="B33" t="s">
        <v>3633</v>
      </c>
    </row>
    <row r="40" spans="2:2">
      <c r="B40" s="260"/>
    </row>
  </sheetData>
  <dataValidations count="1">
    <dataValidation type="list" allowBlank="1" showInputMessage="1" showErrorMessage="1" sqref="C5:C6" xr:uid="{146644EA-53C7-1642-84D4-FDA957F35368}">
      <formula1>"Y,N"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4329-355D-4401-83F9-DCE9B92C9B36}">
  <sheetPr codeName="Sheet8">
    <tabColor theme="4"/>
  </sheetPr>
  <dimension ref="A1:F105"/>
  <sheetViews>
    <sheetView topLeftCell="A41" zoomScale="88" zoomScaleNormal="140" workbookViewId="0">
      <selection activeCell="A80" sqref="A80"/>
    </sheetView>
  </sheetViews>
  <sheetFormatPr baseColWidth="10" defaultColWidth="9" defaultRowHeight="13"/>
  <cols>
    <col min="1" max="1" width="26.1640625" style="33" customWidth="1"/>
    <col min="2" max="2" width="41.5" style="33" customWidth="1"/>
    <col min="3" max="5" width="18.6640625" style="33" customWidth="1"/>
    <col min="6" max="6" width="17.6640625" style="33" customWidth="1"/>
    <col min="7" max="16384" width="9" style="33"/>
  </cols>
  <sheetData>
    <row r="1" spans="1:6" ht="16">
      <c r="A1" s="28" t="s">
        <v>1061</v>
      </c>
      <c r="B1" s="42" t="str">
        <f>_xlfn.CONCAT('Master Info'!C2, ", ", 'Master Info'!$C$3)</f>
        <v>City of Clayton, California</v>
      </c>
      <c r="C1" s="38"/>
      <c r="D1" s="32"/>
      <c r="E1" s="32"/>
    </row>
    <row r="2" spans="1:6" ht="16">
      <c r="A2" s="29" t="s">
        <v>1087</v>
      </c>
      <c r="B2" s="30" t="s">
        <v>1088</v>
      </c>
      <c r="C2" s="38"/>
      <c r="D2" s="32"/>
      <c r="E2" s="32"/>
    </row>
    <row r="3" spans="1:6" ht="16">
      <c r="A3" s="29" t="s">
        <v>1062</v>
      </c>
      <c r="B3" s="30" t="s">
        <v>0</v>
      </c>
      <c r="C3" s="38"/>
      <c r="D3" s="32"/>
      <c r="E3" s="32"/>
    </row>
    <row r="4" spans="1:6" ht="17" thickBot="1">
      <c r="A4" s="31" t="s">
        <v>1063</v>
      </c>
      <c r="B4" s="199">
        <f>'Master Info'!C4</f>
        <v>44742</v>
      </c>
      <c r="C4" s="38"/>
      <c r="D4" s="32"/>
      <c r="E4" s="32"/>
    </row>
    <row r="5" spans="1:6" s="35" customFormat="1" ht="16">
      <c r="A5" s="39"/>
      <c r="B5" s="40"/>
      <c r="C5" s="34"/>
      <c r="D5" s="34"/>
      <c r="E5" s="34"/>
    </row>
    <row r="6" spans="1:6" ht="32">
      <c r="A6" s="4" t="s">
        <v>1</v>
      </c>
      <c r="B6" s="9"/>
      <c r="C6" s="10" t="s">
        <v>2</v>
      </c>
      <c r="D6" s="10" t="str">
        <f>IF(AND('Master Info'!C5="N",'Master Info'!C6="N"), "",  IF('Master Info'!C5="N", "Component Units", "Business-Type Activities"))</f>
        <v>Business-Type Activities</v>
      </c>
      <c r="E6" s="10" t="str">
        <f xml:space="preserve"> IF('Master Info'!C5="N", "", "Total Primary Government")</f>
        <v>Total Primary Government</v>
      </c>
      <c r="F6" s="10" t="str">
        <f>IF(AND('Master Info'!C5="Y",'Master Info'!C6="Y"),"Component Units","")</f>
        <v>Component Units</v>
      </c>
    </row>
    <row r="7" spans="1:6" ht="15">
      <c r="A7" s="5"/>
      <c r="B7" s="11" t="s">
        <v>3</v>
      </c>
      <c r="C7" s="12"/>
      <c r="D7" s="12"/>
      <c r="E7" s="11"/>
      <c r="F7" s="11"/>
    </row>
    <row r="8" spans="1:6" ht="15">
      <c r="A8" s="5"/>
      <c r="B8" s="13" t="s">
        <v>4</v>
      </c>
      <c r="C8" s="14"/>
      <c r="D8" s="14"/>
      <c r="E8" s="14"/>
    </row>
    <row r="9" spans="1:6" ht="15">
      <c r="A9" s="6" t="str">
        <f>IF(B9="","Choose from drop-down --&gt;",IF(COUNTIF('Lookup Net Position'!$B$2:$B$514,B9)=0,"acfr:CurrentAssetsCustom",_xlfn.XLOOKUP(B9,'Lookup Net Position'!$B$2:$B$514,'Lookup Net Position'!$C$2:$C$514)))</f>
        <v>Choose from drop-down --&gt;</v>
      </c>
      <c r="B9" s="15"/>
      <c r="C9" s="202"/>
      <c r="D9" s="203"/>
      <c r="E9" s="200" t="str">
        <f t="shared" ref="E9:E31" si="0">IF(OR($E$6="", B9=""),"",SUM(C9:D9))</f>
        <v/>
      </c>
      <c r="F9" s="203"/>
    </row>
    <row r="10" spans="1:6" ht="15">
      <c r="A10" s="6" t="str">
        <f>IF(B10="","Choose from drop-down --&gt;",IF(COUNTIF('Lookup Net Position'!$B$2:$B$514,B10)=0,"acfr:CurrentAssetsCustom",_xlfn.XLOOKUP(B10,'Lookup Net Position'!$B$2:$B$514,'Lookup Net Position'!$C$2:$C$514)))</f>
        <v>Choose from drop-down --&gt;</v>
      </c>
      <c r="B10" s="15"/>
      <c r="C10" s="202"/>
      <c r="D10" s="203"/>
      <c r="E10" s="200" t="str">
        <f t="shared" si="0"/>
        <v/>
      </c>
      <c r="F10" s="203"/>
    </row>
    <row r="11" spans="1:6" ht="15">
      <c r="A11" s="6" t="str">
        <f>IF(B11="","Choose from drop-down --&gt;",IF(COUNTIF('Lookup Net Position'!$B$2:$B$514,B11)=0,"acfr:CurrentAssetsCustom",_xlfn.XLOOKUP(B11,'Lookup Net Position'!$B$2:$B$514,'Lookup Net Position'!$C$2:$C$514)))</f>
        <v>Choose from drop-down --&gt;</v>
      </c>
      <c r="B11" s="15"/>
      <c r="C11" s="202"/>
      <c r="D11" s="203"/>
      <c r="E11" s="200" t="str">
        <f t="shared" si="0"/>
        <v/>
      </c>
      <c r="F11" s="203"/>
    </row>
    <row r="12" spans="1:6" ht="15">
      <c r="A12" s="6" t="str">
        <f>IF(B12="","Choose from drop-down --&gt;",IF(COUNTIF('Lookup Net Position'!$B$2:$B$514,B12)=0,"acfr:CurrentAssetsCustom",_xlfn.XLOOKUP(B12,'Lookup Net Position'!$B$2:$B$514,'Lookup Net Position'!$C$2:$C$514)))</f>
        <v>Choose from drop-down --&gt;</v>
      </c>
      <c r="B12" s="15"/>
      <c r="C12" s="202"/>
      <c r="D12" s="203"/>
      <c r="E12" s="200" t="str">
        <f t="shared" si="0"/>
        <v/>
      </c>
      <c r="F12" s="203"/>
    </row>
    <row r="13" spans="1:6" ht="15">
      <c r="A13" s="6" t="str">
        <f>IF(B13="","Choose from drop-down --&gt;",IF(COUNTIF('Lookup Net Position'!$B$2:$B$514,B13)=0,"acfr:CurrentAssetsCustom",_xlfn.XLOOKUP(B13,'Lookup Net Position'!$B$2:$B$514,'Lookup Net Position'!$C$2:$C$514)))</f>
        <v>Choose from drop-down --&gt;</v>
      </c>
      <c r="B13" s="15"/>
      <c r="C13" s="202"/>
      <c r="D13" s="203"/>
      <c r="E13" s="200"/>
      <c r="F13" s="203"/>
    </row>
    <row r="14" spans="1:6" ht="15">
      <c r="A14" s="6" t="str">
        <f>IF(B14="","Choose from drop-down --&gt;",IF(COUNTIF('Lookup Net Position'!$B$2:$B$514,B14)=0,"acfr:CurrentAssetsCustom",_xlfn.XLOOKUP(B14,'Lookup Net Position'!$B$2:$B$514,'Lookup Net Position'!$C$2:$C$514)))</f>
        <v>Choose from drop-down --&gt;</v>
      </c>
      <c r="B14" s="15"/>
      <c r="C14" s="202"/>
      <c r="D14" s="203"/>
      <c r="E14" s="200"/>
      <c r="F14" s="203"/>
    </row>
    <row r="15" spans="1:6" ht="15">
      <c r="A15" s="6" t="str">
        <f>IF(B15="","Choose from drop-down --&gt;",IF(COUNTIF('Lookup Net Position'!$B$2:$B$514,B15)=0,"acfr:CurrentAssetsCustom",_xlfn.XLOOKUP(B15,'Lookup Net Position'!$B$2:$B$514,'Lookup Net Position'!$C$2:$C$514)))</f>
        <v>Choose from drop-down --&gt;</v>
      </c>
      <c r="B15" s="15"/>
      <c r="C15" s="202"/>
      <c r="D15" s="203"/>
      <c r="E15" s="200"/>
      <c r="F15" s="203"/>
    </row>
    <row r="16" spans="1:6" ht="15">
      <c r="A16" s="6" t="str">
        <f>IF(B16="","Choose from drop-down --&gt;",IF(COUNTIF('Lookup Net Position'!$B$2:$B$514,B16)=0,"acfr:CurrentAssetsCustom",_xlfn.XLOOKUP(B16,'Lookup Net Position'!$B$2:$B$514,'Lookup Net Position'!$C$2:$C$514)))</f>
        <v>Choose from drop-down --&gt;</v>
      </c>
      <c r="B16" s="251"/>
      <c r="C16" s="202"/>
      <c r="D16" s="203"/>
      <c r="E16" s="200" t="str">
        <f t="shared" si="0"/>
        <v/>
      </c>
      <c r="F16" s="203"/>
    </row>
    <row r="17" spans="1:6" ht="15">
      <c r="A17" s="6" t="str">
        <f>IF(B17="","Choose from drop-down --&gt;",IF(COUNTIF('Lookup Net Position'!$B$2:$B$514,B17)=0,"acfr:CurrentAssetsCustom",_xlfn.XLOOKUP(B17,'Lookup Net Position'!$B$2:$B$514,'Lookup Net Position'!$C$2:$C$514)))</f>
        <v>Choose from drop-down --&gt;</v>
      </c>
      <c r="B17" s="15"/>
      <c r="C17" s="202"/>
      <c r="D17" s="203"/>
      <c r="E17" s="200" t="str">
        <f t="shared" si="0"/>
        <v/>
      </c>
      <c r="F17" s="203"/>
    </row>
    <row r="18" spans="1:6" ht="15" hidden="1">
      <c r="A18" s="6" t="str">
        <f>IF(B18="","Choose from drop-down --&gt;",IF(COUNTIF('Lookup Net Position'!$B$2:$B$514,B18)=0,"acfr:CurrentAssetsCustom",_xlfn.XLOOKUP(B18,'Lookup Net Position'!$B$2:$B$514,'Lookup Net Position'!$C$2:$C$514)))</f>
        <v>Choose from drop-down --&gt;</v>
      </c>
      <c r="B18" s="15"/>
      <c r="C18" s="202"/>
      <c r="D18" s="203"/>
      <c r="E18" s="200" t="str">
        <f t="shared" si="0"/>
        <v/>
      </c>
      <c r="F18" s="203"/>
    </row>
    <row r="19" spans="1:6" ht="15" hidden="1">
      <c r="A19" s="6" t="str">
        <f>IF(B19="","Choose from drop-down --&gt;",IF(COUNTIF('Lookup Net Position'!$B$2:$B$514,B19)=0,"acfr:CurrentAssetsCustom",_xlfn.XLOOKUP(B19,'Lookup Net Position'!$B$2:$B$514,'Lookup Net Position'!$C$2:$C$514)))</f>
        <v>Choose from drop-down --&gt;</v>
      </c>
      <c r="B19" s="15"/>
      <c r="C19" s="202"/>
      <c r="D19" s="203"/>
      <c r="E19" s="200" t="str">
        <f t="shared" si="0"/>
        <v/>
      </c>
      <c r="F19" s="203"/>
    </row>
    <row r="20" spans="1:6" ht="15" hidden="1">
      <c r="A20" s="6" t="str">
        <f>IF(B20="","Choose from drop-down --&gt;",IF(COUNTIF('Lookup Net Position'!$B$2:$B$514,B20)=0,"acfr:CurrentAssetsCustom",_xlfn.XLOOKUP(B20,'Lookup Net Position'!$B$2:$B$514,'Lookup Net Position'!$C$2:$C$514)))</f>
        <v>Choose from drop-down --&gt;</v>
      </c>
      <c r="B20" s="15"/>
      <c r="C20" s="202"/>
      <c r="D20" s="203"/>
      <c r="E20" s="200" t="str">
        <f t="shared" si="0"/>
        <v/>
      </c>
      <c r="F20" s="203"/>
    </row>
    <row r="21" spans="1:6" ht="15" hidden="1">
      <c r="A21" s="6" t="str">
        <f>IF(B21="","Choose from drop-down --&gt;",IF(COUNTIF('Lookup Net Position'!$B$2:$B$514,B21)=0,"acfr:CurrentAssetsCustom",_xlfn.XLOOKUP(B21,'Lookup Net Position'!$B$2:$B$514,'Lookup Net Position'!$C$2:$C$514)))</f>
        <v>Choose from drop-down --&gt;</v>
      </c>
      <c r="B21" s="15"/>
      <c r="C21" s="202"/>
      <c r="D21" s="203"/>
      <c r="E21" s="200" t="str">
        <f t="shared" si="0"/>
        <v/>
      </c>
      <c r="F21" s="203"/>
    </row>
    <row r="22" spans="1:6" ht="15">
      <c r="A22" s="6" t="str">
        <f>IF(B22="","Choose from drop-down --&gt;",IF(COUNTIF('Lookup Net Position'!$B$2:$B$514,B22)=0,"acfr:CurrentAssetsCustom",_xlfn.XLOOKUP(B22,'Lookup Net Position'!$B$2:$B$514,'Lookup Net Position'!$C$2:$C$514)))</f>
        <v>Choose from drop-down --&gt;</v>
      </c>
      <c r="B22" s="15"/>
      <c r="C22" s="202"/>
      <c r="D22" s="203"/>
      <c r="E22" s="200" t="str">
        <f t="shared" si="0"/>
        <v/>
      </c>
      <c r="F22" s="203"/>
    </row>
    <row r="23" spans="1:6" ht="15">
      <c r="A23" s="6" t="s">
        <v>9</v>
      </c>
      <c r="B23" s="6" t="s">
        <v>10</v>
      </c>
      <c r="C23" s="200">
        <f>IF(C6="","",SUM(C9:C22))</f>
        <v>0</v>
      </c>
      <c r="D23" s="200">
        <f t="shared" ref="D23:F23" si="1">IF(D6="","",SUM(D9:D22))</f>
        <v>0</v>
      </c>
      <c r="E23" s="200">
        <f t="shared" si="1"/>
        <v>0</v>
      </c>
      <c r="F23" s="200">
        <f t="shared" si="1"/>
        <v>0</v>
      </c>
    </row>
    <row r="24" spans="1:6" ht="15">
      <c r="A24" s="5"/>
      <c r="B24" s="13" t="s">
        <v>11</v>
      </c>
      <c r="C24" s="13"/>
      <c r="D24" s="13"/>
      <c r="E24" s="13"/>
    </row>
    <row r="25" spans="1:6" ht="15">
      <c r="A25" s="6" t="str">
        <f>IF(B25="","Choose from drop-down --&gt;",IF(COUNTIF('Lookup Net Position'!$B$2:$B$514,B25)=0,"acfr:NoncurrentAssetsCustom",_xlfn.XLOOKUP(B25,'Lookup Net Position'!$B$2:$B$514,'Lookup Net Position'!$C$2:$C$514)))</f>
        <v>Choose from drop-down --&gt;</v>
      </c>
      <c r="B25" s="15"/>
      <c r="C25" s="202"/>
      <c r="D25" s="203"/>
      <c r="E25" s="200" t="str">
        <f t="shared" si="0"/>
        <v/>
      </c>
      <c r="F25" s="203"/>
    </row>
    <row r="26" spans="1:6" ht="15">
      <c r="A26" s="6" t="str">
        <f>IF(B26="","Choose from drop-down --&gt;",IF(COUNTIF('Lookup Net Position'!$B$2:$B$514,B26)=0,"acfr:NoncurrentAssetsCustom",_xlfn.XLOOKUP(B26,'Lookup Net Position'!$B$2:$B$514,'Lookup Net Position'!$C$2:$C$514)))</f>
        <v>Choose from drop-down --&gt;</v>
      </c>
      <c r="B26" s="15"/>
      <c r="C26" s="202"/>
      <c r="D26" s="203"/>
      <c r="E26" s="200"/>
      <c r="F26" s="203"/>
    </row>
    <row r="27" spans="1:6" ht="15">
      <c r="A27" s="6" t="str">
        <f>IF(B27="","Choose from drop-down --&gt;",IF(COUNTIF('Lookup Net Position'!$B$2:$B$514,B27)=0,"acfr:NoncurrentAssetsCustom",_xlfn.XLOOKUP(B27,'Lookup Net Position'!$B$2:$B$514,'Lookup Net Position'!$C$2:$C$514)))</f>
        <v>Choose from drop-down --&gt;</v>
      </c>
      <c r="B27" s="16"/>
      <c r="C27" s="202"/>
      <c r="D27" s="203"/>
      <c r="E27" s="200"/>
      <c r="F27" s="203"/>
    </row>
    <row r="28" spans="1:6" ht="15">
      <c r="A28" s="6" t="str">
        <f>IF(B28="","Choose from drop-down --&gt;",IF(COUNTIF('Lookup Net Position'!$B$2:$B$514,B28)=0,"acfr:NoncurrentAssetsCustom",_xlfn.XLOOKUP(B28,'Lookup Net Position'!$B$2:$B$514,'Lookup Net Position'!$C$2:$C$514)))</f>
        <v>Choose from drop-down --&gt;</v>
      </c>
      <c r="B28" s="16"/>
      <c r="C28" s="202"/>
      <c r="D28" s="203"/>
      <c r="E28" s="200"/>
      <c r="F28" s="203"/>
    </row>
    <row r="29" spans="1:6" ht="15">
      <c r="A29" s="6" t="str">
        <f>IF(B29="","Choose from drop-down --&gt;",IF(COUNTIF('Lookup Net Position'!$B$2:$B$514,B29)=0,"acfr:NoncurrentAssetsCustom",_xlfn.XLOOKUP(B29,'Lookup Net Position'!$B$2:$B$514,'Lookup Net Position'!$C$2:$C$514)))</f>
        <v>Choose from drop-down --&gt;</v>
      </c>
      <c r="B29" s="16"/>
      <c r="C29" s="202"/>
      <c r="D29" s="203"/>
      <c r="E29" s="200"/>
      <c r="F29" s="203"/>
    </row>
    <row r="30" spans="1:6" ht="15">
      <c r="A30" s="6" t="str">
        <f>IF(B30="","Choose from drop-down --&gt;",IF(COUNTIF('Lookup Net Position'!$B$2:$B$514,B30)=0,"acfr:NoncurrentAssetsCustom",_xlfn.XLOOKUP(B30,'Lookup Net Position'!$B$2:$B$514,'Lookup Net Position'!$C$2:$C$514)))</f>
        <v>Choose from drop-down --&gt;</v>
      </c>
      <c r="B30" s="15"/>
      <c r="C30" s="202"/>
      <c r="D30" s="202"/>
      <c r="E30" s="200"/>
      <c r="F30" s="202"/>
    </row>
    <row r="31" spans="1:6" ht="15">
      <c r="A31" s="6" t="str">
        <f>IF(B31="","Choose from drop-down --&gt;",IF(COUNTIF('Lookup Net Position'!$B$2:$B$514,B31)=0,"acfr:NoncurrentAssetsCustom",_xlfn.XLOOKUP(B31,'Lookup Net Position'!$B$2:$B$514,'Lookup Net Position'!$C$2:$C$514)))</f>
        <v>Choose from drop-down --&gt;</v>
      </c>
      <c r="B31" s="15"/>
      <c r="C31" s="202"/>
      <c r="D31" s="202"/>
      <c r="E31" s="200" t="str">
        <f t="shared" si="0"/>
        <v/>
      </c>
      <c r="F31" s="202"/>
    </row>
    <row r="32" spans="1:6" ht="15" hidden="1">
      <c r="A32" s="6" t="str">
        <f>IF(B32="", "Choose from drop-down --&gt;", _xlfn.XLOOKUP(B32,'Lookup Net Position'!$B$2:$B$420,'Lookup Net Position'!$C$2:$C$420))</f>
        <v>Choose from drop-down --&gt;</v>
      </c>
      <c r="B32" s="15"/>
      <c r="C32" s="202"/>
      <c r="D32" s="202"/>
      <c r="E32" s="200">
        <f t="shared" ref="E32:E35" si="2">SUM(C32:D32)</f>
        <v>0</v>
      </c>
      <c r="F32" s="202"/>
    </row>
    <row r="33" spans="1:6" ht="15" hidden="1">
      <c r="A33" s="6" t="str">
        <f>IF(B33="", "Choose from drop-down --&gt;", _xlfn.XLOOKUP(B33,'Lookup Net Position'!$B$2:$B$420,'Lookup Net Position'!$C$2:$C$420))</f>
        <v>Choose from drop-down --&gt;</v>
      </c>
      <c r="B33" s="15"/>
      <c r="C33" s="202"/>
      <c r="D33" s="202"/>
      <c r="E33" s="200">
        <f t="shared" si="2"/>
        <v>0</v>
      </c>
      <c r="F33" s="202"/>
    </row>
    <row r="34" spans="1:6" ht="15" hidden="1">
      <c r="A34" s="6" t="str">
        <f>IF(B34="", "Choose from drop-down --&gt;", _xlfn.XLOOKUP(B34,'Lookup Net Position'!$B$2:$B$420,'Lookup Net Position'!$C$2:$C$420))</f>
        <v>Choose from drop-down --&gt;</v>
      </c>
      <c r="B34" s="15"/>
      <c r="C34" s="202"/>
      <c r="D34" s="202"/>
      <c r="E34" s="200">
        <f t="shared" si="2"/>
        <v>0</v>
      </c>
      <c r="F34" s="202"/>
    </row>
    <row r="35" spans="1:6" ht="15" hidden="1">
      <c r="A35" s="6" t="str">
        <f>IF(B35="", "Choose from drop-down --&gt;", _xlfn.XLOOKUP(B35,'Lookup Net Position'!$B$2:$B$420,'Lookup Net Position'!$C$2:$C$420))</f>
        <v>Choose from drop-down --&gt;</v>
      </c>
      <c r="B35" s="15"/>
      <c r="C35" s="202"/>
      <c r="D35" s="202"/>
      <c r="E35" s="200">
        <f t="shared" si="2"/>
        <v>0</v>
      </c>
      <c r="F35" s="202"/>
    </row>
    <row r="36" spans="1:6" ht="15" hidden="1">
      <c r="A36" s="6" t="str">
        <f>IF(B36="", "Choose from drop-down --&gt;", _xlfn.XLOOKUP(B36,'Lookup Net Position'!$B$2:$B$420,'Lookup Net Position'!$C$2:$C$420))</f>
        <v>Choose from drop-down --&gt;</v>
      </c>
      <c r="B36" s="15"/>
      <c r="C36" s="202"/>
      <c r="D36" s="202"/>
      <c r="E36" s="200">
        <f t="shared" ref="E36" si="3">SUM(C36:D36)</f>
        <v>0</v>
      </c>
      <c r="F36" s="202"/>
    </row>
    <row r="37" spans="1:6" s="35" customFormat="1" ht="15">
      <c r="A37" s="6" t="s">
        <v>16</v>
      </c>
      <c r="B37" s="6" t="s">
        <v>17</v>
      </c>
      <c r="C37" s="200">
        <f>IF(C6="","",SUM(C25:C36))</f>
        <v>0</v>
      </c>
      <c r="D37" s="200">
        <f t="shared" ref="D37:F37" si="4">IF(D6="","",SUM(D25:D36))</f>
        <v>0</v>
      </c>
      <c r="E37" s="200">
        <f t="shared" si="4"/>
        <v>0</v>
      </c>
      <c r="F37" s="200">
        <f t="shared" si="4"/>
        <v>0</v>
      </c>
    </row>
    <row r="38" spans="1:6" ht="15">
      <c r="A38" s="6" t="s">
        <v>18</v>
      </c>
      <c r="B38" s="8" t="s">
        <v>19</v>
      </c>
      <c r="C38" s="201">
        <f>IF(C$6="","",C23+C37)</f>
        <v>0</v>
      </c>
      <c r="D38" s="201">
        <f t="shared" ref="D38:F38" si="5">IF(D$6="","",D23+D37)</f>
        <v>0</v>
      </c>
      <c r="E38" s="201">
        <f t="shared" si="5"/>
        <v>0</v>
      </c>
      <c r="F38" s="201">
        <f t="shared" si="5"/>
        <v>0</v>
      </c>
    </row>
    <row r="39" spans="1:6" ht="15">
      <c r="A39" s="5"/>
      <c r="B39" s="5"/>
      <c r="C39" s="18"/>
      <c r="D39" s="18"/>
      <c r="E39" s="18"/>
    </row>
    <row r="40" spans="1:6" ht="15">
      <c r="A40" s="5"/>
      <c r="B40" s="11" t="s">
        <v>20</v>
      </c>
      <c r="C40" s="11"/>
      <c r="D40" s="11"/>
      <c r="E40" s="11"/>
      <c r="F40" s="11"/>
    </row>
    <row r="41" spans="1:6" ht="15">
      <c r="A41" s="6" t="str">
        <f>IF(B41="","Choose from drop-down --&gt;",IF(COUNTIF('Lookup Net Position'!$B$2:$B$514,B41)=0,"acfr:DeferredOutflowsOfResourcesCustom",_xlfn.XLOOKUP(B41,'Lookup Net Position'!$B$2:$B$514,'Lookup Net Position'!$C$2:$C$514)))</f>
        <v>Choose from drop-down --&gt;</v>
      </c>
      <c r="B41" s="15"/>
      <c r="C41" s="202"/>
      <c r="D41" s="203"/>
      <c r="E41" s="200" t="str">
        <f t="shared" ref="E41:E45" si="6">IF(OR($E$6="", B41=""),"",SUM(C41:D41))</f>
        <v/>
      </c>
      <c r="F41" s="203"/>
    </row>
    <row r="42" spans="1:6" ht="15">
      <c r="A42" s="6" t="str">
        <f>IF(B42="","Choose from drop-down --&gt;",IF(COUNTIF('Lookup Net Position'!$B$2:$B$514,B42)=0,"acfr:DeferredOutflowsOfResourcesCustom",_xlfn.XLOOKUP(B42,'Lookup Net Position'!$B$2:$B$514,'Lookup Net Position'!$C$2:$C$514)))</f>
        <v>Choose from drop-down --&gt;</v>
      </c>
      <c r="B42" s="15"/>
      <c r="C42" s="202"/>
      <c r="D42" s="203"/>
      <c r="E42" s="200" t="str">
        <f t="shared" si="6"/>
        <v/>
      </c>
      <c r="F42" s="203"/>
    </row>
    <row r="43" spans="1:6" ht="15">
      <c r="A43" s="6" t="str">
        <f>IF(B43="","Choose from drop-down --&gt;",IF(COUNTIF('Lookup Net Position'!$B$2:$B$514,B43)=0,"acfr:DeferredOutflowsOfResourcesCustom",_xlfn.XLOOKUP(B43,'Lookup Net Position'!$B$2:$B$514,'Lookup Net Position'!$C$2:$C$514)))</f>
        <v>Choose from drop-down --&gt;</v>
      </c>
      <c r="B43" s="15"/>
      <c r="C43" s="202"/>
      <c r="D43" s="203"/>
      <c r="E43" s="200" t="str">
        <f t="shared" si="6"/>
        <v/>
      </c>
      <c r="F43" s="203"/>
    </row>
    <row r="44" spans="1:6" ht="15">
      <c r="A44" s="6" t="str">
        <f>IF(B44="","Choose from drop-down --&gt;",IF(COUNTIF('Lookup Net Position'!$B$2:$B$514,B44)=0,"acfr:DeferredOutflowsOfResourcesCustom",_xlfn.XLOOKUP(B44,'Lookup Net Position'!$B$2:$B$514,'Lookup Net Position'!$C$2:$C$514)))</f>
        <v>Choose from drop-down --&gt;</v>
      </c>
      <c r="B44" s="15"/>
      <c r="C44" s="202"/>
      <c r="D44" s="203"/>
      <c r="E44" s="200" t="str">
        <f t="shared" si="6"/>
        <v/>
      </c>
      <c r="F44" s="203"/>
    </row>
    <row r="45" spans="1:6" ht="15">
      <c r="A45" s="6" t="str">
        <f>IF(B45="","Choose from drop-down --&gt;",IF(COUNTIF('Lookup Net Position'!$B$2:$B$514,B45)=0,"acfr:DeferredOutflowsOfResourcesCustom",_xlfn.XLOOKUP(B45,'Lookup Net Position'!$B$2:$B$514,'Lookup Net Position'!$C$2:$C$514)))</f>
        <v>Choose from drop-down --&gt;</v>
      </c>
      <c r="B45" s="15"/>
      <c r="C45" s="202"/>
      <c r="D45" s="203"/>
      <c r="E45" s="200" t="str">
        <f t="shared" si="6"/>
        <v/>
      </c>
      <c r="F45" s="203"/>
    </row>
    <row r="46" spans="1:6" ht="15" hidden="1">
      <c r="A46" s="6" t="str">
        <f>IF(B46="", "Choose from drop-down --&gt;", _xlfn.XLOOKUP(B46,'Lookup Net Position'!$B$2:$B$420,'Lookup Net Position'!$C$2:$C$420))</f>
        <v>Choose from drop-down --&gt;</v>
      </c>
      <c r="B46" s="15"/>
      <c r="C46" s="202"/>
      <c r="D46" s="203"/>
      <c r="E46" s="200">
        <f t="shared" ref="E46:E48" si="7">SUM(C46:D46)</f>
        <v>0</v>
      </c>
      <c r="F46" s="203"/>
    </row>
    <row r="47" spans="1:6" ht="15" hidden="1">
      <c r="A47" s="6" t="str">
        <f>IF(B47="", "Choose from drop-down --&gt;", _xlfn.XLOOKUP(B47,'Lookup Net Position'!$B$2:$B$420,'Lookup Net Position'!$C$2:$C$420))</f>
        <v>Choose from drop-down --&gt;</v>
      </c>
      <c r="B47" s="15"/>
      <c r="C47" s="202"/>
      <c r="D47" s="203"/>
      <c r="E47" s="200">
        <f t="shared" si="7"/>
        <v>0</v>
      </c>
      <c r="F47" s="203"/>
    </row>
    <row r="48" spans="1:6" ht="15" hidden="1">
      <c r="A48" s="6" t="str">
        <f>IF(B48="", "Choose from drop-down --&gt;", _xlfn.XLOOKUP(B48,'Lookup Net Position'!$B$2:$B$420,'Lookup Net Position'!$C$2:$C$420))</f>
        <v>Choose from drop-down --&gt;</v>
      </c>
      <c r="B48" s="15"/>
      <c r="C48" s="202"/>
      <c r="D48" s="203"/>
      <c r="E48" s="200">
        <f t="shared" si="7"/>
        <v>0</v>
      </c>
      <c r="F48" s="203"/>
    </row>
    <row r="49" spans="1:6" ht="15" hidden="1">
      <c r="A49" s="6" t="str">
        <f>IF(B49="", "Choose from drop-down --&gt;", _xlfn.XLOOKUP(B49,'Lookup Net Position'!$B$2:$B$420,'Lookup Net Position'!$C$2:$C$420))</f>
        <v>Choose from drop-down --&gt;</v>
      </c>
      <c r="B49" s="15"/>
      <c r="C49" s="203"/>
      <c r="D49" s="203"/>
      <c r="E49" s="200">
        <f t="shared" ref="E49" si="8">SUM(C49:D49)</f>
        <v>0</v>
      </c>
      <c r="F49" s="203"/>
    </row>
    <row r="50" spans="1:6" ht="15">
      <c r="A50" s="6" t="s">
        <v>23</v>
      </c>
      <c r="B50" s="8" t="s">
        <v>24</v>
      </c>
      <c r="C50" s="204">
        <f>IF(C6="","",SUM(C41:C49))</f>
        <v>0</v>
      </c>
      <c r="D50" s="204">
        <f>IF(D6="","",SUM(D41:D49))</f>
        <v>0</v>
      </c>
      <c r="E50" s="204">
        <f t="shared" ref="E50:F50" si="9">IF(E6="","",SUM(E41:E49))</f>
        <v>0</v>
      </c>
      <c r="F50" s="204">
        <f t="shared" si="9"/>
        <v>0</v>
      </c>
    </row>
    <row r="51" spans="1:6" ht="15">
      <c r="A51" s="5"/>
      <c r="B51" s="5"/>
      <c r="C51" s="18"/>
      <c r="D51" s="19"/>
      <c r="E51" s="18"/>
    </row>
    <row r="52" spans="1:6" ht="15">
      <c r="A52" s="5"/>
      <c r="B52" s="11" t="s">
        <v>25</v>
      </c>
      <c r="C52" s="11"/>
      <c r="D52" s="11"/>
      <c r="E52" s="11"/>
      <c r="F52" s="11"/>
    </row>
    <row r="53" spans="1:6" ht="15">
      <c r="A53" s="5"/>
      <c r="B53" s="13" t="s">
        <v>1064</v>
      </c>
      <c r="C53" s="14"/>
      <c r="D53" s="14"/>
      <c r="E53" s="14"/>
      <c r="F53" s="14"/>
    </row>
    <row r="54" spans="1:6" ht="15">
      <c r="A54" s="6" t="str">
        <f>IF(B54="","Choose from drop-down --&gt;",IF(COUNTIF('Lookup Net Position'!$B$2:$B$514,B54)=0,"acfr:CurrentLiabilitiesCustom",_xlfn.XLOOKUP(B54,'Lookup Net Position'!$B$2:$B$514,'Lookup Net Position'!$C$2:$C$514)))</f>
        <v>Choose from drop-down --&gt;</v>
      </c>
      <c r="B54" s="15"/>
      <c r="C54" s="202"/>
      <c r="D54" s="202"/>
      <c r="E54" s="200" t="str">
        <f t="shared" ref="E54:E59" si="10">IF(OR($E$6="", B54=""),"",SUM(C54:D54))</f>
        <v/>
      </c>
      <c r="F54" s="202"/>
    </row>
    <row r="55" spans="1:6" ht="15">
      <c r="A55" s="6" t="str">
        <f>IF(B55="","Choose from drop-down --&gt;",IF(COUNTIF('Lookup Net Position'!$B$2:$B$420,B55)=0,"acfr:CurrentLiabilitiesCustom",_xlfn.XLOOKUP(B55,'Lookup Net Position'!$B$2:$B$420,'Lookup Net Position'!$C$2:$C$420)))</f>
        <v>Choose from drop-down --&gt;</v>
      </c>
      <c r="B55" s="15"/>
      <c r="C55" s="203"/>
      <c r="D55" s="202"/>
      <c r="E55" s="200" t="str">
        <f t="shared" si="10"/>
        <v/>
      </c>
      <c r="F55" s="202"/>
    </row>
    <row r="56" spans="1:6" ht="15">
      <c r="A56" s="6" t="str">
        <f>IF(B56="","Choose from drop-down --&gt;",IF(COUNTIF('Lookup Net Position'!$B$2:$B$420,B56)=0,"acfr:CurrentLiabilitiesCustom",_xlfn.XLOOKUP(B56,'Lookup Net Position'!$B$2:$B$420,'Lookup Net Position'!$C$2:$C$420)))</f>
        <v>Choose from drop-down --&gt;</v>
      </c>
      <c r="B56" s="15"/>
      <c r="C56" s="202"/>
      <c r="D56" s="203"/>
      <c r="E56" s="200" t="str">
        <f t="shared" si="10"/>
        <v/>
      </c>
      <c r="F56" s="203"/>
    </row>
    <row r="57" spans="1:6" ht="16" customHeight="1">
      <c r="A57" s="6" t="str">
        <f>IF(B57="","Choose from drop-down --&gt;",IF(COUNTIF('Lookup Net Position'!$B$2:$B$420,B57)=0,"acfr:CurrentLiabilitiesCustom",_xlfn.XLOOKUP(B57,'Lookup Net Position'!$B$2:$B$420,'Lookup Net Position'!$C$2:$C$420)))</f>
        <v>Choose from drop-down --&gt;</v>
      </c>
      <c r="B57" s="15"/>
      <c r="C57" s="202"/>
      <c r="D57" s="203"/>
      <c r="E57" s="200" t="str">
        <f t="shared" si="10"/>
        <v/>
      </c>
      <c r="F57" s="203"/>
    </row>
    <row r="58" spans="1:6" ht="16" customHeight="1">
      <c r="A58" s="6" t="str">
        <f>IF(B58="","Choose from drop-down --&gt;",IF(COUNTIF('Lookup Net Position'!$B$2:$B$420,B58)=0,"acfr:CurrentLiabilitiesCustom",_xlfn.XLOOKUP(B58,'Lookup Net Position'!$B$2:$B$420,'Lookup Net Position'!$C$2:$C$420)))</f>
        <v>Choose from drop-down --&gt;</v>
      </c>
      <c r="B58" s="15"/>
      <c r="C58" s="202"/>
      <c r="D58" s="203"/>
      <c r="E58" s="200" t="str">
        <f t="shared" si="10"/>
        <v/>
      </c>
      <c r="F58" s="203"/>
    </row>
    <row r="59" spans="1:6" ht="16" customHeight="1">
      <c r="A59" s="6" t="str">
        <f>IF(B59="","Choose from drop-down --&gt;",IF(COUNTIF('Lookup Net Position'!$B$2:$B$420,B59)=0,"acfr:CurrentLiabilitiesCustom",_xlfn.XLOOKUP(B59,'Lookup Net Position'!$B$2:$B$420,'Lookup Net Position'!$C$2:$C$420)))</f>
        <v>Choose from drop-down --&gt;</v>
      </c>
      <c r="B59" s="15"/>
      <c r="C59" s="202"/>
      <c r="D59" s="203"/>
      <c r="E59" s="200" t="str">
        <f t="shared" si="10"/>
        <v/>
      </c>
      <c r="F59" s="203"/>
    </row>
    <row r="60" spans="1:6" ht="16" hidden="1" customHeight="1">
      <c r="A60" s="6" t="str">
        <f>IF(B60="", "Choose from drop-down --&gt;", _xlfn.XLOOKUP(B60,'Lookup Net Position'!$B$2:$B$420,'Lookup Net Position'!$C$2:$C$420))</f>
        <v>Choose from drop-down --&gt;</v>
      </c>
      <c r="B60" s="15"/>
      <c r="C60" s="202"/>
      <c r="D60" s="203"/>
      <c r="E60" s="200">
        <f t="shared" ref="E60:E75" si="11">IF($E$6="","",SUM(C60:D60))</f>
        <v>0</v>
      </c>
      <c r="F60" s="203"/>
    </row>
    <row r="61" spans="1:6" ht="16" hidden="1" customHeight="1">
      <c r="A61" s="6" t="str">
        <f>IF(B61="", "Choose from drop-down --&gt;", _xlfn.XLOOKUP(B61,'Lookup Net Position'!$B$2:$B$420,'Lookup Net Position'!$C$2:$C$420))</f>
        <v>Choose from drop-down --&gt;</v>
      </c>
      <c r="B61" s="15"/>
      <c r="C61" s="202"/>
      <c r="D61" s="203"/>
      <c r="E61" s="200">
        <f t="shared" si="11"/>
        <v>0</v>
      </c>
      <c r="F61" s="203"/>
    </row>
    <row r="62" spans="1:6" ht="15" hidden="1">
      <c r="A62" s="6" t="str">
        <f>IF(B62="", "Choose from drop-down --&gt;", _xlfn.XLOOKUP(B62,'Lookup Net Position'!$B$2:$B$420,'Lookup Net Position'!$C$2:$C$420))</f>
        <v>Choose from drop-down --&gt;</v>
      </c>
      <c r="B62" s="15"/>
      <c r="C62" s="202"/>
      <c r="D62" s="203"/>
      <c r="E62" s="200">
        <f t="shared" si="11"/>
        <v>0</v>
      </c>
      <c r="F62" s="203"/>
    </row>
    <row r="63" spans="1:6" ht="15" hidden="1">
      <c r="A63" s="6" t="str">
        <f>IF(B63="", "Choose from drop-down --&gt;", _xlfn.XLOOKUP(B63,'Lookup Net Position'!$B$2:$B$420,'Lookup Net Position'!$C$2:$C$420))</f>
        <v>Choose from drop-down --&gt;</v>
      </c>
      <c r="B63" s="15"/>
      <c r="C63" s="202"/>
      <c r="D63" s="203"/>
      <c r="E63" s="200">
        <f t="shared" si="11"/>
        <v>0</v>
      </c>
      <c r="F63" s="203"/>
    </row>
    <row r="64" spans="1:6" ht="15" hidden="1">
      <c r="A64" s="6" t="str">
        <f>IF(B64="", "Choose from drop-down --&gt;", _xlfn.XLOOKUP(B64,'Lookup Net Position'!$B$2:$B$420,'Lookup Net Position'!$C$2:$C$420))</f>
        <v>Choose from drop-down --&gt;</v>
      </c>
      <c r="B64" s="15"/>
      <c r="C64" s="202"/>
      <c r="D64" s="203"/>
      <c r="E64" s="200">
        <f t="shared" si="11"/>
        <v>0</v>
      </c>
      <c r="F64" s="203"/>
    </row>
    <row r="65" spans="1:6" ht="15">
      <c r="A65" s="6" t="s">
        <v>32</v>
      </c>
      <c r="B65" s="6" t="s">
        <v>33</v>
      </c>
      <c r="C65" s="200">
        <f>IF(C6="","",SUM(C54:C64))</f>
        <v>0</v>
      </c>
      <c r="D65" s="200">
        <f t="shared" ref="D65:F65" si="12">IF(D6="","",SUM(D54:D64))</f>
        <v>0</v>
      </c>
      <c r="E65" s="200">
        <f t="shared" si="12"/>
        <v>0</v>
      </c>
      <c r="F65" s="200">
        <f t="shared" si="12"/>
        <v>0</v>
      </c>
    </row>
    <row r="66" spans="1:6" ht="15">
      <c r="A66" s="5"/>
      <c r="B66" s="13" t="s">
        <v>1065</v>
      </c>
      <c r="C66" s="13"/>
      <c r="D66" s="13"/>
      <c r="E66" s="13"/>
    </row>
    <row r="67" spans="1:6" ht="15">
      <c r="A67" s="6" t="str">
        <f>IF(B67="","Choose from drop-down --&gt;",IF(COUNTIF('Lookup Net Position'!$B$2:$B$514,B67)=0,"acfr:NoncurrentLiabilitiesCustom",_xlfn.XLOOKUP(B67,'Lookup Net Position'!$B$2:$B$514,'Lookup Net Position'!$C$2:$C$514)))</f>
        <v>Choose from drop-down --&gt;</v>
      </c>
      <c r="B67" s="15"/>
      <c r="C67" s="202"/>
      <c r="D67" s="203"/>
      <c r="E67" s="200"/>
      <c r="F67" s="203"/>
    </row>
    <row r="68" spans="1:6" ht="15">
      <c r="A68" s="6" t="str">
        <f>IF(B68="","Choose from drop-down --&gt;",IF(COUNTIF('Lookup Net Position'!$B$2:$B$514,B68)=0,"acfr:NoncurrentLiabilitiesCustom",_xlfn.XLOOKUP(B68,'Lookup Net Position'!$B$2:$B$514,'Lookup Net Position'!$C$2:$C$514)))</f>
        <v>Choose from drop-down --&gt;</v>
      </c>
      <c r="B68" s="15"/>
      <c r="C68" s="202"/>
      <c r="D68" s="203"/>
      <c r="E68" s="200"/>
      <c r="F68" s="203"/>
    </row>
    <row r="69" spans="1:6" ht="15">
      <c r="A69" s="6" t="str">
        <f>IF(B69="","Choose from drop-down --&gt;",IF(COUNTIF('Lookup Net Position'!$B$2:$B$514,B69)=0,"acfr:NoncurrentLiabilitiesCustom",_xlfn.XLOOKUP(B69,'Lookup Net Position'!$B$2:$B$514,'Lookup Net Position'!$C$2:$C$514)))</f>
        <v>Choose from drop-down --&gt;</v>
      </c>
      <c r="B69" s="15"/>
      <c r="C69" s="202"/>
      <c r="D69" s="203"/>
      <c r="E69" s="200"/>
      <c r="F69" s="203"/>
    </row>
    <row r="70" spans="1:6" ht="15">
      <c r="A70" s="6" t="str">
        <f>IF(B70="","Choose from drop-down --&gt;",IF(COUNTIF('Lookup Net Position'!$B$2:$B$514,B70)=0,"acfr:NoncurrentLiabilitiesCustom",_xlfn.XLOOKUP(B70,'Lookup Net Position'!$B$2:$B$514,'Lookup Net Position'!$C$2:$C$514)))</f>
        <v>Choose from drop-down --&gt;</v>
      </c>
      <c r="B70" s="15"/>
      <c r="C70" s="202"/>
      <c r="D70" s="203"/>
      <c r="E70" s="200" t="str">
        <f t="shared" ref="E70" si="13">IF(OR($E$6="", B70=""),"",SUM(C70:D70))</f>
        <v/>
      </c>
      <c r="F70" s="203"/>
    </row>
    <row r="71" spans="1:6" ht="15" hidden="1">
      <c r="A71" s="6" t="str">
        <f>IF(B71="", "Choose from drop-down --&gt;", _xlfn.XLOOKUP(B71,'Lookup Net Position'!$B$2:$B$420,'Lookup Net Position'!$C$2:$C$420))</f>
        <v>Choose from drop-down --&gt;</v>
      </c>
      <c r="B71" s="15"/>
      <c r="C71" s="202"/>
      <c r="D71" s="203"/>
      <c r="E71" s="200">
        <f t="shared" si="11"/>
        <v>0</v>
      </c>
      <c r="F71" s="203"/>
    </row>
    <row r="72" spans="1:6" ht="15" hidden="1">
      <c r="A72" s="6" t="str">
        <f>IF(B72="", "Choose from drop-down --&gt;", _xlfn.XLOOKUP(B72,'Lookup Net Position'!$B$2:$B$420,'Lookup Net Position'!$C$2:$C$420))</f>
        <v>Choose from drop-down --&gt;</v>
      </c>
      <c r="B72" s="15"/>
      <c r="C72" s="202"/>
      <c r="D72" s="203"/>
      <c r="E72" s="200">
        <f t="shared" si="11"/>
        <v>0</v>
      </c>
      <c r="F72" s="203"/>
    </row>
    <row r="73" spans="1:6" ht="15" hidden="1">
      <c r="A73" s="6" t="str">
        <f>IF(B73="", "Choose from drop-down --&gt;", _xlfn.XLOOKUP(B73,'Lookup Net Position'!$B$2:$B$420,'Lookup Net Position'!$C$2:$C$420))</f>
        <v>Choose from drop-down --&gt;</v>
      </c>
      <c r="B73" s="15"/>
      <c r="C73" s="202"/>
      <c r="D73" s="203"/>
      <c r="E73" s="200">
        <f t="shared" si="11"/>
        <v>0</v>
      </c>
      <c r="F73" s="203"/>
    </row>
    <row r="74" spans="1:6" ht="15" hidden="1">
      <c r="A74" s="6" t="str">
        <f>IF(B74="", "Choose from drop-down --&gt;", _xlfn.XLOOKUP(B74,'Lookup Net Position'!$B$2:$B$420,'Lookup Net Position'!$C$2:$C$420))</f>
        <v>Choose from drop-down --&gt;</v>
      </c>
      <c r="B74" s="15"/>
      <c r="C74" s="202"/>
      <c r="D74" s="203"/>
      <c r="E74" s="200">
        <f t="shared" si="11"/>
        <v>0</v>
      </c>
      <c r="F74" s="203"/>
    </row>
    <row r="75" spans="1:6" ht="15" hidden="1">
      <c r="A75" s="6" t="str">
        <f>IF(B75="", "Choose from drop-down --&gt;", _xlfn.XLOOKUP(B75,'Lookup Net Position'!$B$2:$B$420,'Lookup Net Position'!$C$2:$C$420))</f>
        <v>Choose from drop-down --&gt;</v>
      </c>
      <c r="B75" s="15"/>
      <c r="C75" s="202"/>
      <c r="D75" s="203"/>
      <c r="E75" s="200">
        <f t="shared" si="11"/>
        <v>0</v>
      </c>
      <c r="F75" s="203"/>
    </row>
    <row r="76" spans="1:6" ht="15">
      <c r="A76" s="6" t="s">
        <v>37</v>
      </c>
      <c r="B76" s="6" t="s">
        <v>38</v>
      </c>
      <c r="C76" s="200">
        <f>IF(C6="","",SUM(C67:C75))</f>
        <v>0</v>
      </c>
      <c r="D76" s="200">
        <f>IF(D$6="","",SUM(D67:D75))</f>
        <v>0</v>
      </c>
      <c r="E76" s="200">
        <f>IF(E$6="","",SUM(E67:E75))</f>
        <v>0</v>
      </c>
      <c r="F76" s="200">
        <f t="shared" ref="F76" si="14">IF(F6="","",SUM(F67:F75))</f>
        <v>0</v>
      </c>
    </row>
    <row r="77" spans="1:6" ht="15">
      <c r="A77" s="7" t="s">
        <v>39</v>
      </c>
      <c r="B77" s="8" t="s">
        <v>40</v>
      </c>
      <c r="C77" s="201">
        <f>IF(C$6="","",C65+C76)</f>
        <v>0</v>
      </c>
      <c r="D77" s="201">
        <f t="shared" ref="D77:F77" si="15">IF(D$6="","",D65+D76)</f>
        <v>0</v>
      </c>
      <c r="E77" s="201">
        <f t="shared" si="15"/>
        <v>0</v>
      </c>
      <c r="F77" s="201">
        <f t="shared" si="15"/>
        <v>0</v>
      </c>
    </row>
    <row r="78" spans="1:6" ht="15">
      <c r="A78" s="5"/>
      <c r="B78" s="5"/>
      <c r="C78" s="18"/>
      <c r="D78" s="18"/>
      <c r="E78" s="18"/>
    </row>
    <row r="79" spans="1:6" ht="15">
      <c r="A79" s="5"/>
      <c r="B79" s="11" t="s">
        <v>41</v>
      </c>
      <c r="C79" s="11"/>
      <c r="D79" s="11"/>
      <c r="E79" s="11"/>
      <c r="F79" s="11"/>
    </row>
    <row r="80" spans="1:6" ht="15">
      <c r="A80" s="6" t="str">
        <f>IF(B80="","Choose from drop-down --&gt;",IF(COUNTIF('Lookup Net Position'!$B$2:$B$514,B80)=0,"acfr:DeferredInflowsOfResourcesCustom",_xlfn.XLOOKUP(B80,'Lookup Net Position'!$B$2:$B$514,'Lookup Net Position'!$C$2:$C$514)))</f>
        <v>Choose from drop-down --&gt;</v>
      </c>
      <c r="B80" s="15"/>
      <c r="C80" s="202"/>
      <c r="D80" s="203"/>
      <c r="E80" s="200" t="str">
        <f t="shared" ref="E80:E83" si="16">IF(OR($E$6="", B80=""),"",SUM(C80:D80))</f>
        <v/>
      </c>
      <c r="F80" s="203"/>
    </row>
    <row r="81" spans="1:6" ht="15">
      <c r="A81" s="6" t="str">
        <f>IF(B81="","Choose from drop-down --&gt;",IF(COUNTIF('Lookup Net Position'!$B$2:$B$514,B81)=0,"acfr:DeferredInflowsOfResourcesCustom",_xlfn.XLOOKUP(B81,'Lookup Net Position'!$B$2:$B$514,'Lookup Net Position'!$C$2:$C$514)))</f>
        <v>Choose from drop-down --&gt;</v>
      </c>
      <c r="B81" s="15"/>
      <c r="C81" s="202"/>
      <c r="D81" s="203"/>
      <c r="E81" s="200" t="str">
        <f t="shared" si="16"/>
        <v/>
      </c>
      <c r="F81" s="203"/>
    </row>
    <row r="82" spans="1:6" ht="15">
      <c r="A82" s="6" t="str">
        <f>IF(B82="","Choose from drop-down --&gt;",IF(COUNTIF('Lookup Net Position'!$B$2:$B$514,B82)=0,"acfr:DeferredInflowsOfResourcesCustom",_xlfn.XLOOKUP(B82,'Lookup Net Position'!$B$2:$B$514,'Lookup Net Position'!$C$2:$C$514)))</f>
        <v>Choose from drop-down --&gt;</v>
      </c>
      <c r="B82" s="15"/>
      <c r="C82" s="202"/>
      <c r="D82" s="203"/>
      <c r="E82" s="200" t="str">
        <f t="shared" si="16"/>
        <v/>
      </c>
      <c r="F82" s="203"/>
    </row>
    <row r="83" spans="1:6" ht="15">
      <c r="A83" s="6" t="str">
        <f>IF(B83="","Choose from drop-down --&gt;",IF(COUNTIF('Lookup Net Position'!$B$2:$B$514,B83)=0,"acfr:DeferredInflowsOfResourcesCustom",_xlfn.XLOOKUP(B83,'Lookup Net Position'!$B$2:$B$514,'Lookup Net Position'!$C$2:$C$514)))</f>
        <v>Choose from drop-down --&gt;</v>
      </c>
      <c r="B83" s="15"/>
      <c r="C83" s="202"/>
      <c r="D83" s="203"/>
      <c r="E83" s="200" t="str">
        <f t="shared" si="16"/>
        <v/>
      </c>
      <c r="F83" s="203"/>
    </row>
    <row r="84" spans="1:6" ht="15" hidden="1">
      <c r="A84" s="6" t="str">
        <f>IF(B84="", "Choose from drop-down --&gt;", _xlfn.XLOOKUP(B84,'Lookup Net Position'!$B$2:$B$420,'Lookup Net Position'!$C$2:$C$420))</f>
        <v>Choose from drop-down --&gt;</v>
      </c>
      <c r="B84" s="15"/>
      <c r="C84" s="202"/>
      <c r="D84" s="203"/>
      <c r="E84" s="205">
        <f t="shared" ref="E84:E87" si="17">SUM(C84:D84)</f>
        <v>0</v>
      </c>
      <c r="F84" s="203"/>
    </row>
    <row r="85" spans="1:6" ht="15" hidden="1">
      <c r="A85" s="6" t="str">
        <f>IF(B85="", "Choose from drop-down --&gt;", _xlfn.XLOOKUP(B85,'Lookup Net Position'!$B$2:$B$420,'Lookup Net Position'!$C$2:$C$420))</f>
        <v>Choose from drop-down --&gt;</v>
      </c>
      <c r="B85" s="15"/>
      <c r="C85" s="202"/>
      <c r="D85" s="203"/>
      <c r="E85" s="205">
        <f t="shared" si="17"/>
        <v>0</v>
      </c>
      <c r="F85" s="203"/>
    </row>
    <row r="86" spans="1:6" ht="15" hidden="1">
      <c r="A86" s="6" t="str">
        <f>IF(B86="", "Choose from drop-down --&gt;", _xlfn.XLOOKUP(B86,'Lookup Net Position'!$B$2:$B$420,'Lookup Net Position'!$C$2:$C$420))</f>
        <v>Choose from drop-down --&gt;</v>
      </c>
      <c r="B86" s="15"/>
      <c r="C86" s="202"/>
      <c r="D86" s="203"/>
      <c r="E86" s="205">
        <f t="shared" si="17"/>
        <v>0</v>
      </c>
      <c r="F86" s="203"/>
    </row>
    <row r="87" spans="1:6" ht="15" hidden="1">
      <c r="A87" s="6" t="str">
        <f>IF(B87="", "Choose from drop-down --&gt;", _xlfn.XLOOKUP(B87,'Lookup Net Position'!$B$2:$B$420,'Lookup Net Position'!$C$2:$C$420))</f>
        <v>Choose from drop-down --&gt;</v>
      </c>
      <c r="B87" s="15"/>
      <c r="C87" s="202"/>
      <c r="D87" s="203"/>
      <c r="E87" s="205">
        <f t="shared" si="17"/>
        <v>0</v>
      </c>
      <c r="F87" s="203"/>
    </row>
    <row r="88" spans="1:6" ht="15" hidden="1">
      <c r="A88" s="6" t="str">
        <f>IF(B88="", "Choose from drop-down --&gt;", _xlfn.XLOOKUP(B88,'Lookup Net Position'!$B$2:$B$420,'Lookup Net Position'!$C$2:$C$420))</f>
        <v>Choose from drop-down --&gt;</v>
      </c>
      <c r="B88" s="15"/>
      <c r="C88" s="203"/>
      <c r="D88" s="203"/>
      <c r="E88" s="205">
        <f t="shared" ref="E88" si="18">SUM(C88:D88)</f>
        <v>0</v>
      </c>
      <c r="F88" s="203"/>
    </row>
    <row r="89" spans="1:6" ht="15">
      <c r="A89" s="7" t="s">
        <v>44</v>
      </c>
      <c r="B89" s="8" t="s">
        <v>45</v>
      </c>
      <c r="C89" s="206">
        <f>IF(C6="","",SUM(C80:C88))</f>
        <v>0</v>
      </c>
      <c r="D89" s="206">
        <f>IF(D6="","",SUM(D80:D88))</f>
        <v>0</v>
      </c>
      <c r="E89" s="206">
        <f t="shared" ref="E89:F89" si="19">IF(E6="","",SUM(E80:E88))</f>
        <v>0</v>
      </c>
      <c r="F89" s="206">
        <f t="shared" si="19"/>
        <v>0</v>
      </c>
    </row>
    <row r="90" spans="1:6" ht="15">
      <c r="A90" s="5"/>
      <c r="B90" s="20"/>
      <c r="C90" s="20"/>
      <c r="D90" s="20"/>
      <c r="E90" s="20"/>
    </row>
    <row r="91" spans="1:6" ht="15">
      <c r="A91" s="5"/>
      <c r="B91" s="11" t="s">
        <v>46</v>
      </c>
      <c r="C91" s="11"/>
      <c r="D91" s="11"/>
      <c r="E91" s="11"/>
      <c r="F91" s="11"/>
    </row>
    <row r="92" spans="1:6" ht="15">
      <c r="A92" s="6" t="str">
        <f>IF(B92="","Choose from drop-down --&gt;",IF(COUNTIF('Lookup Net Position'!$B$2:$B$514,B92)=0,"acfr:RestrictedComponentsOfNetPositionCustom",_xlfn.XLOOKUP(B92,'Lookup Net Position'!$B$2:$B$514,'Lookup Net Position'!$C$2:$C$514)))</f>
        <v>Choose from drop-down --&gt;</v>
      </c>
      <c r="B92" s="15"/>
      <c r="C92" s="202"/>
      <c r="D92" s="202"/>
      <c r="E92" s="200"/>
      <c r="F92" s="202"/>
    </row>
    <row r="93" spans="1:6" ht="15">
      <c r="A93" s="6" t="str">
        <f>IF(B93="","Choose from drop-down --&gt;",IF(COUNTIF('Lookup Net Position'!$B$2:$B$514,B93)=0,"acfr:RestrictedComponentsOfNetPositionCustom",_xlfn.XLOOKUP(B93,'Lookup Net Position'!$B$2:$B$514,'Lookup Net Position'!$C$2:$C$514)))</f>
        <v>Choose from drop-down --&gt;</v>
      </c>
      <c r="B93" s="15"/>
      <c r="C93" s="202"/>
      <c r="D93" s="202"/>
      <c r="E93" s="200"/>
      <c r="F93" s="202"/>
    </row>
    <row r="94" spans="1:6" ht="15">
      <c r="A94" s="6" t="str">
        <f>IF(B94="","Choose from drop-down --&gt;",IF(COUNTIF('Lookup Net Position'!$B$2:$B$514,B94)=0,"acfr:RestrictedComponentsOfNetPositionCustom",_xlfn.XLOOKUP(B94,'Lookup Net Position'!$B$2:$B$514,'Lookup Net Position'!$C$2:$C$514)))</f>
        <v>Choose from drop-down --&gt;</v>
      </c>
      <c r="B94" s="15"/>
      <c r="C94" s="202"/>
      <c r="D94" s="202"/>
      <c r="E94" s="200"/>
      <c r="F94" s="202"/>
    </row>
    <row r="95" spans="1:6" ht="15">
      <c r="A95" s="6" t="str">
        <f>IF(B95="","Choose from drop-down --&gt;",IF(COUNTIF('Lookup Net Position'!$B$2:$B$514,B95)=0,"acfr:RestrictedComponentsOfNetPositionCustom",_xlfn.XLOOKUP(B95,'Lookup Net Position'!$B$2:$B$514,'Lookup Net Position'!$C$2:$C$514)))</f>
        <v>Choose from drop-down --&gt;</v>
      </c>
      <c r="B95" s="15"/>
      <c r="C95" s="202"/>
      <c r="D95" s="202"/>
      <c r="E95" s="200"/>
      <c r="F95" s="202"/>
    </row>
    <row r="96" spans="1:6" ht="15" hidden="1">
      <c r="A96" s="6" t="str">
        <f>IF(B96="", "Choose from drop-down --&gt;", _xlfn.XLOOKUP(B96,'Lookup Net Position'!$B$2:$B$420,'Lookup Net Position'!$C$2:$C$420))</f>
        <v>Choose from drop-down --&gt;</v>
      </c>
      <c r="B96" s="15"/>
      <c r="C96" s="202"/>
      <c r="D96" s="202"/>
      <c r="E96" s="200">
        <f t="shared" ref="E96:E98" si="20">SUM(C96:D96)</f>
        <v>0</v>
      </c>
      <c r="F96" s="202"/>
    </row>
    <row r="97" spans="1:6" ht="15" hidden="1">
      <c r="A97" s="6" t="str">
        <f>IF(B97="", "Choose from drop-down --&gt;", _xlfn.XLOOKUP(B97,'Lookup Net Position'!$B$2:$B$420,'Lookup Net Position'!$C$2:$C$420))</f>
        <v>Choose from drop-down --&gt;</v>
      </c>
      <c r="B97" s="15"/>
      <c r="C97" s="202"/>
      <c r="D97" s="202"/>
      <c r="E97" s="200">
        <f t="shared" si="20"/>
        <v>0</v>
      </c>
      <c r="F97" s="202"/>
    </row>
    <row r="98" spans="1:6" ht="15" hidden="1">
      <c r="A98" s="6" t="str">
        <f>IF(B98="", "Choose from drop-down --&gt;", _xlfn.XLOOKUP(B98,'Lookup Net Position'!$B$2:$B$420,'Lookup Net Position'!$C$2:$C$420))</f>
        <v>Choose from drop-down --&gt;</v>
      </c>
      <c r="B98" s="15"/>
      <c r="C98" s="202"/>
      <c r="D98" s="202"/>
      <c r="E98" s="200">
        <f t="shared" si="20"/>
        <v>0</v>
      </c>
      <c r="F98" s="202"/>
    </row>
    <row r="99" spans="1:6" ht="15" hidden="1">
      <c r="A99" s="6" t="str">
        <f>IF(B99="", "Choose from drop-down --&gt;", _xlfn.XLOOKUP(B99,'Lookup Net Position'!$B$2:$B$420,'Lookup Net Position'!$C$2:$C$420))</f>
        <v>Choose from drop-down --&gt;</v>
      </c>
      <c r="B99" s="15"/>
      <c r="C99" s="202"/>
      <c r="D99" s="203"/>
      <c r="E99" s="200">
        <f t="shared" ref="E99:E100" si="21">SUM(C99:D99)</f>
        <v>0</v>
      </c>
      <c r="F99" s="203"/>
    </row>
    <row r="100" spans="1:6" ht="15" hidden="1">
      <c r="A100" s="6" t="str">
        <f>IF(B100="", "Choose from drop-down --&gt;", _xlfn.XLOOKUP(B100,'Lookup Net Position'!$B$2:$B$420,'Lookup Net Position'!$C$2:$C$420))</f>
        <v>Choose from drop-down --&gt;</v>
      </c>
      <c r="B100" s="15"/>
      <c r="C100" s="202"/>
      <c r="D100" s="202"/>
      <c r="E100" s="200">
        <f t="shared" si="21"/>
        <v>0</v>
      </c>
      <c r="F100" s="202"/>
    </row>
    <row r="101" spans="1:6" ht="15">
      <c r="A101" s="8" t="s">
        <v>50</v>
      </c>
      <c r="B101" s="8" t="s">
        <v>51</v>
      </c>
      <c r="C101" s="201">
        <f>IF(C6="","",SUM(C92:C100))</f>
        <v>0</v>
      </c>
      <c r="D101" s="201">
        <f>IF(D6="","",SUM(D92:D100))</f>
        <v>0</v>
      </c>
      <c r="E101" s="201">
        <f t="shared" ref="E101:F101" si="22">IF(E6="","",SUM(E92:E100))</f>
        <v>0</v>
      </c>
      <c r="F101" s="201">
        <f t="shared" si="22"/>
        <v>0</v>
      </c>
    </row>
    <row r="102" spans="1:6" ht="16">
      <c r="C102" s="36"/>
      <c r="D102" s="37"/>
    </row>
    <row r="103" spans="1:6">
      <c r="B103" s="256"/>
    </row>
    <row r="104" spans="1:6">
      <c r="A104" s="257"/>
      <c r="B104" s="262" t="s">
        <v>3636</v>
      </c>
    </row>
    <row r="105" spans="1:6">
      <c r="A105" s="257"/>
      <c r="B105" s="263"/>
    </row>
  </sheetData>
  <sheetProtection formatRows="0" insertRows="0" deleteRows="0"/>
  <mergeCells count="1">
    <mergeCell ref="B104:B105"/>
  </mergeCells>
  <conditionalFormatting sqref="A9:A22">
    <cfRule type="expression" dxfId="94" priority="16">
      <formula>A9="acfr:CurrentAssetsCustom"</formula>
    </cfRule>
  </conditionalFormatting>
  <conditionalFormatting sqref="A25:A31">
    <cfRule type="containsText" dxfId="93" priority="3" operator="containsText" text="acfr:NonCurrentAssetsCustom">
      <formula>NOT(ISERROR(SEARCH("acfr:NonCurrentAssetsCustom",A25)))</formula>
    </cfRule>
  </conditionalFormatting>
  <conditionalFormatting sqref="A41:A45">
    <cfRule type="containsText" dxfId="92" priority="2" operator="containsText" text="acfr:DeferredOutflowsOfResourcesCustom">
      <formula>NOT(ISERROR(SEARCH("acfr:DeferredOutflowsOfResourcesCustom",A41)))</formula>
    </cfRule>
    <cfRule type="containsText" dxfId="91" priority="13" operator="containsText" text="acfr:DeferredOutflowsOfResourcesCustom">
      <formula>NOT(ISERROR(SEARCH("acfr:DeferredOutflowsOfResourcesCustom",A41)))</formula>
    </cfRule>
  </conditionalFormatting>
  <conditionalFormatting sqref="A54:A59">
    <cfRule type="containsText" dxfId="90" priority="1" operator="containsText" text="acfr:CurrentLiabilitiesCustom">
      <formula>NOT(ISERROR(SEARCH("acfr:CurrentLiabilitiesCustom",A54)))</formula>
    </cfRule>
    <cfRule type="containsText" dxfId="89" priority="12" operator="containsText" text="acfr:CurrentLiabilitiesCustom">
      <formula>NOT(ISERROR(SEARCH("acfr:CurrentLiabilitiesCustom",A54)))</formula>
    </cfRule>
  </conditionalFormatting>
  <conditionalFormatting sqref="A67:A70">
    <cfRule type="containsText" dxfId="88" priority="11" operator="containsText" text="acfr:NoncurrentLiabilitiesCustom">
      <formula>NOT(ISERROR(SEARCH("acfr:NoncurrentLiabilitiesCustom",A67)))</formula>
    </cfRule>
  </conditionalFormatting>
  <conditionalFormatting sqref="A80:A83">
    <cfRule type="containsText" dxfId="87" priority="10" operator="containsText" text="acfr:DeferredInflowsOfResourcesCustom">
      <formula>NOT(ISERROR(SEARCH("acfr:DeferredInflowsOfResourcesCustom",A80)))</formula>
    </cfRule>
  </conditionalFormatting>
  <conditionalFormatting sqref="A92:A95">
    <cfRule type="containsText" dxfId="86" priority="9" operator="containsText" text="acfr:RestrictedComponentsOfNetPositionCustom">
      <formula>NOT(ISERROR(SEARCH("acfr:RestrictedComponentsOfNetPositionCustom",A92)))</formula>
    </cfRule>
  </conditionalFormatting>
  <conditionalFormatting sqref="B15">
    <cfRule type="containsText" dxfId="85" priority="15" operator="containsText" text="acfr:CurrentAssetsCustom">
      <formula>NOT(ISERROR(SEARCH("acfr:CurrentAssetsCustom",B15)))</formula>
    </cfRule>
  </conditionalFormatting>
  <conditionalFormatting sqref="C101:F101">
    <cfRule type="cellIs" dxfId="84" priority="34" stopIfTrue="1" operator="equal">
      <formula>0</formula>
    </cfRule>
    <cfRule type="cellIs" dxfId="83" priority="35" stopIfTrue="1" operator="equal">
      <formula>#REF!</formula>
    </cfRule>
    <cfRule type="cellIs" dxfId="82" priority="36" operator="notEqual">
      <formula>#REF!</formula>
    </cfRule>
  </conditionalFormatting>
  <conditionalFormatting sqref="D6:F37 C23:F23 C37:F37 D39:F101 C50 C65:F65 C76:C77 C89 C101">
    <cfRule type="expression" dxfId="81" priority="18" stopIfTrue="1">
      <formula>C$6=""</formula>
    </cfRule>
  </conditionalFormatting>
  <conditionalFormatting sqref="M68">
    <cfRule type="expression" dxfId="80" priority="8">
      <formula>$A$9:$A$22="acfr:CurrentAssetsCustom"</formula>
    </cfRule>
  </conditionalFormatting>
  <dataValidations count="6">
    <dataValidation type="list" allowBlank="1" showInputMessage="1" showErrorMessage="1" sqref="B46:B49" xr:uid="{C6F2327E-A14D-45C3-8C61-E24259C3C0C2}">
      <formula1>deferred_outflows</formula1>
    </dataValidation>
    <dataValidation type="list" allowBlank="1" showInputMessage="1" showErrorMessage="1" sqref="B60:B64" xr:uid="{61E20EE0-1A7F-49E9-A665-97287F53A86E}">
      <formula1>current_liabilities</formula1>
    </dataValidation>
    <dataValidation type="list" allowBlank="1" showInputMessage="1" showErrorMessage="1" sqref="B71:B75" xr:uid="{01A12B58-D8F7-4A4C-8642-43B379BF3185}">
      <formula1>noncurrent_liabilities</formula1>
    </dataValidation>
    <dataValidation type="list" allowBlank="1" showInputMessage="1" showErrorMessage="1" sqref="B84:B88" xr:uid="{D2A1AADB-B38D-4100-8257-A24270B336AA}">
      <formula1>deferred_inflows</formula1>
    </dataValidation>
    <dataValidation type="list" allowBlank="1" showInputMessage="1" showErrorMessage="1" sqref="B96:B100" xr:uid="{D1E44EE8-79C2-481B-86D5-297405A0C1B3}">
      <formula1>net_position</formula1>
    </dataValidation>
    <dataValidation type="list" allowBlank="1" showInputMessage="1" showErrorMessage="1" sqref="B32:B36" xr:uid="{C5389767-4746-46E5-BA25-2828BE7E61BB}">
      <formula1>noncurrent_assets</formula1>
    </dataValidation>
  </dataValidations>
  <pageMargins left="0.7" right="0.7" top="0.75" bottom="0.75" header="0.3" footer="0.3"/>
  <pageSetup orientation="portrait"/>
  <ignoredErrors>
    <ignoredError sqref="E76" formula="1"/>
  </ignoredErrors>
  <extLst>
    <ext xmlns:x14="http://schemas.microsoft.com/office/spreadsheetml/2009/9/main" uri="{CCE6A557-97BC-4b89-ADB6-D9C93CAAB3DF}">
      <x14:dataValidations xmlns:xm="http://schemas.microsoft.com/office/excel/2006/main" count="7">
        <x14:dataValidation type="list" allowBlank="1" showInputMessage="1" xr:uid="{17CB63B2-6582-4D03-B5CB-EC836B51979D}">
          <x14:formula1>
            <xm:f>'Lookup Net Position'!$B$2:$B$201</xm:f>
          </x14:formula1>
          <xm:sqref>B9:B22</xm:sqref>
        </x14:dataValidation>
        <x14:dataValidation type="list" allowBlank="1" showInputMessage="1" xr:uid="{2DD168EE-A03C-8F4C-872A-75D1E96C9387}">
          <x14:formula1>
            <xm:f>'Lookup Net Position'!$B$376:$B$468</xm:f>
          </x14:formula1>
          <xm:sqref>B25:B31</xm:sqref>
        </x14:dataValidation>
        <x14:dataValidation type="list" allowBlank="1" showInputMessage="1" xr:uid="{4FFB8072-34D5-0E4C-AD99-305AB4DE3537}">
          <x14:formula1>
            <xm:f>'Lookup Net Position'!$B$338:$B$354</xm:f>
          </x14:formula1>
          <xm:sqref>B41:B45</xm:sqref>
        </x14:dataValidation>
        <x14:dataValidation type="list" allowBlank="1" showInputMessage="1" xr:uid="{5E57702C-3DA0-0A46-8890-D2C20B8F1A6A}">
          <x14:formula1>
            <xm:f>'Lookup Net Position'!$B$202:$B$315</xm:f>
          </x14:formula1>
          <xm:sqref>B54:B59</xm:sqref>
        </x14:dataValidation>
        <x14:dataValidation type="list" allowBlank="1" showInputMessage="1" xr:uid="{89640B5B-A8EB-F245-8EA4-3FEF01E0F642}">
          <x14:formula1>
            <xm:f>'Lookup Net Position'!$B$469:$B$514</xm:f>
          </x14:formula1>
          <xm:sqref>B67:B70</xm:sqref>
        </x14:dataValidation>
        <x14:dataValidation type="list" allowBlank="1" showInputMessage="1" xr:uid="{AC956507-5236-0F49-901C-44C6F0615B5B}">
          <x14:formula1>
            <xm:f>'Lookup Net Position'!$B$316:$B$337</xm:f>
          </x14:formula1>
          <xm:sqref>B80:B83</xm:sqref>
        </x14:dataValidation>
        <x14:dataValidation type="list" allowBlank="1" showInputMessage="1" xr:uid="{70A74EAE-D4A3-124D-8A1A-56BFB96B62AC}">
          <x14:formula1>
            <xm:f>'Lookup Net Position'!$B$355:$B$375</xm:f>
          </x14:formula1>
          <xm:sqref>B92:B95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F89B0-5C64-CB4C-8E01-40B0B657CA4B}">
  <sheetPr>
    <tabColor theme="4"/>
  </sheetPr>
  <dimension ref="A1:J99"/>
  <sheetViews>
    <sheetView topLeftCell="A44" zoomScale="84" zoomScaleNormal="110" workbookViewId="0">
      <selection activeCell="C81" sqref="C81"/>
    </sheetView>
  </sheetViews>
  <sheetFormatPr baseColWidth="10" defaultColWidth="9" defaultRowHeight="13"/>
  <cols>
    <col min="1" max="1" width="28.5" style="33" customWidth="1"/>
    <col min="2" max="2" width="41.5" style="33" customWidth="1"/>
    <col min="3" max="3" width="15" style="33" customWidth="1"/>
    <col min="4" max="4" width="17" style="33" customWidth="1"/>
    <col min="5" max="6" width="17.6640625" style="33" customWidth="1"/>
    <col min="7" max="7" width="16" style="33" customWidth="1"/>
    <col min="8" max="9" width="14.6640625" style="33" customWidth="1"/>
    <col min="10" max="10" width="15.33203125" style="33" customWidth="1"/>
    <col min="11" max="16384" width="9" style="33"/>
  </cols>
  <sheetData>
    <row r="1" spans="1:10" ht="16">
      <c r="A1" s="28" t="s">
        <v>1061</v>
      </c>
      <c r="B1" s="42" t="str">
        <f>_xlfn.CONCAT('Master Info'!C2, ", ", 'Master Info'!$C$3)</f>
        <v>City of Clayton, California</v>
      </c>
      <c r="C1" s="38"/>
      <c r="D1" s="32"/>
    </row>
    <row r="2" spans="1:10" ht="16">
      <c r="A2" s="29" t="s">
        <v>1087</v>
      </c>
      <c r="B2" s="30" t="s">
        <v>1088</v>
      </c>
      <c r="C2" s="38"/>
      <c r="D2" s="32"/>
    </row>
    <row r="3" spans="1:10" ht="16">
      <c r="A3" s="29" t="s">
        <v>1062</v>
      </c>
      <c r="B3" s="30" t="s">
        <v>1095</v>
      </c>
      <c r="C3" s="38"/>
      <c r="D3" s="32"/>
    </row>
    <row r="4" spans="1:10" ht="17" thickBot="1">
      <c r="A4" s="31" t="s">
        <v>1063</v>
      </c>
      <c r="B4" s="199" t="str">
        <f>_xlfn.CONCAT("For the year ended ", TEXT('Master Info'!C4, "mmmm dd, yyyy"))</f>
        <v>For the year ended June 30, 2022</v>
      </c>
      <c r="C4" s="38"/>
      <c r="D4" s="32"/>
    </row>
    <row r="5" spans="1:10" s="69" customFormat="1" ht="64">
      <c r="A5" s="62"/>
      <c r="B5" s="63"/>
      <c r="C5" s="64"/>
      <c r="D5" s="71" t="s">
        <v>1108</v>
      </c>
      <c r="E5" s="65"/>
      <c r="F5" s="66"/>
      <c r="G5" s="70" t="s">
        <v>1109</v>
      </c>
      <c r="H5" s="67"/>
      <c r="I5" s="67"/>
      <c r="J5" s="68"/>
    </row>
    <row r="6" spans="1:10" ht="32">
      <c r="A6" s="4" t="s">
        <v>1</v>
      </c>
      <c r="B6" s="9"/>
      <c r="C6" s="10" t="s">
        <v>1096</v>
      </c>
      <c r="D6" s="51" t="s">
        <v>1097</v>
      </c>
      <c r="E6" s="51" t="s">
        <v>1098</v>
      </c>
      <c r="F6" s="51" t="s">
        <v>1099</v>
      </c>
      <c r="G6" s="52" t="s">
        <v>2</v>
      </c>
      <c r="H6" s="52" t="str">
        <f>IF(AND('Master Info'!$C$5="N",'Master Info'!$C$6="N"), "",  IF('Master Info'!$C$5="N", "Component Units", "Business-Type Activities"))</f>
        <v>Business-Type Activities</v>
      </c>
      <c r="I6" s="52" t="str">
        <f xml:space="preserve"> IF('Master Info'!$C$5="N", "", "Total Primary Government")</f>
        <v>Total Primary Government</v>
      </c>
      <c r="J6" s="52" t="str">
        <f>IF(AND('Master Info'!$C$5="Y",'Master Info'!$C$6="Y"),"Component Units","")</f>
        <v>Component Units</v>
      </c>
    </row>
    <row r="7" spans="1:10" ht="15">
      <c r="A7" s="5"/>
      <c r="B7" s="11" t="s">
        <v>1102</v>
      </c>
      <c r="C7" s="12"/>
      <c r="D7" s="12"/>
      <c r="E7" s="11"/>
      <c r="F7" s="11"/>
      <c r="G7" s="11"/>
      <c r="H7" s="11"/>
      <c r="I7" s="11"/>
      <c r="J7" s="11"/>
    </row>
    <row r="8" spans="1:10" ht="15">
      <c r="A8" s="5"/>
      <c r="B8" s="13" t="s">
        <v>1103</v>
      </c>
      <c r="C8" s="14"/>
      <c r="D8" s="14"/>
      <c r="I8" s="14"/>
    </row>
    <row r="9" spans="1:10" ht="17" customHeight="1">
      <c r="A9" s="50" t="str">
        <f>IF(B9="", "Choose from drop-down --&gt;", IF(COUNTIF('Lookup GovWide Stmt Activities'!$B:$B, B9) = 0, "acfr:ExpensesCustom, acfr:RevenueForOtherProgramsCustom, acfr:NetExpenseRevenueCustom", _xlfn.CONCAT(_xlfn.XLOOKUP(B9, 'Lookup GovWide Stmt Activities'!$B:$B, 'Lookup GovWide Stmt Activities'!$D:$D), ",", _xlfn.XLOOKUP(B9, 'Lookup GovWide Stmt Activities'!$B:$B, 'Lookup GovWide Stmt Activities'!$C:$C), ",", _xlfn.XLOOKUP(B9, 'Lookup GovWide Stmt Activities'!$B:$B, 'Lookup GovWide Stmt Activities'!$E:$E))))</f>
        <v>Choose from drop-down --&gt;</v>
      </c>
      <c r="B9" s="15"/>
      <c r="C9" s="242"/>
      <c r="D9" s="243"/>
      <c r="E9" s="243"/>
      <c r="F9" s="243"/>
      <c r="G9" s="244" t="str">
        <f>IF(OR(G$6="", B9=""),"",SUM(D9:F9) - C9)</f>
        <v/>
      </c>
      <c r="H9" s="244"/>
      <c r="I9" s="245" t="str">
        <f>IF(OR(I$6="", B9=""),"",SUM(G9:H9))</f>
        <v/>
      </c>
      <c r="J9" s="244"/>
    </row>
    <row r="10" spans="1:10" ht="16">
      <c r="A10" s="50" t="str">
        <f>IF(B10="", "Choose from drop-down --&gt;", IF(COUNTIF('Lookup GovWide Stmt Activities'!$B:$B, B10) = 0, "acfr:ExpensesCustom, acfr:RevenueForOtherProgramsCustom, acfr:NetExpenseRevenueCustom", _xlfn.CONCAT(_xlfn.XLOOKUP(B10, 'Lookup GovWide Stmt Activities'!$B:$B, 'Lookup GovWide Stmt Activities'!$D:$D), ",", _xlfn.XLOOKUP(B10, 'Lookup GovWide Stmt Activities'!$B:$B, 'Lookup GovWide Stmt Activities'!$C:$C), ",", _xlfn.XLOOKUP(B10, 'Lookup GovWide Stmt Activities'!$B:$B, 'Lookup GovWide Stmt Activities'!$E:$E))))</f>
        <v>Choose from drop-down --&gt;</v>
      </c>
      <c r="B10" s="15"/>
      <c r="C10" s="242"/>
      <c r="D10" s="243"/>
      <c r="E10" s="243"/>
      <c r="F10" s="243"/>
      <c r="G10" s="244" t="str">
        <f t="shared" ref="G10:G22" si="0">IF(OR(G$6="", B10=""),"",SUM(D10:F10) - C10)</f>
        <v/>
      </c>
      <c r="H10" s="244"/>
      <c r="I10" s="245" t="str">
        <f t="shared" ref="I10:I22" si="1">IF(OR(I$6="", B10=""),"",SUM(G10:H10))</f>
        <v/>
      </c>
      <c r="J10" s="244"/>
    </row>
    <row r="11" spans="1:10" ht="16">
      <c r="A11" s="50" t="str">
        <f>IF(B11="", "Choose from drop-down --&gt;", IF(COUNTIF('Lookup GovWide Stmt Activities'!$B:$B, B11) = 0, "acfr:ExpensesCustom, acfr:RevenueForOtherProgramsCustom, acfr:NetExpenseRevenueCustom", _xlfn.CONCAT(_xlfn.XLOOKUP(B11, 'Lookup GovWide Stmt Activities'!$B:$B, 'Lookup GovWide Stmt Activities'!$D:$D), ",", _xlfn.XLOOKUP(B11, 'Lookup GovWide Stmt Activities'!$B:$B, 'Lookup GovWide Stmt Activities'!$C:$C), ",", _xlfn.XLOOKUP(B11, 'Lookup GovWide Stmt Activities'!$B:$B, 'Lookup GovWide Stmt Activities'!$E:$E))))</f>
        <v>Choose from drop-down --&gt;</v>
      </c>
      <c r="B11" s="15"/>
      <c r="C11" s="242"/>
      <c r="D11" s="243"/>
      <c r="E11" s="243"/>
      <c r="F11" s="243"/>
      <c r="G11" s="244" t="str">
        <f t="shared" si="0"/>
        <v/>
      </c>
      <c r="H11" s="244"/>
      <c r="I11" s="245" t="str">
        <f t="shared" si="1"/>
        <v/>
      </c>
      <c r="J11" s="244"/>
    </row>
    <row r="12" spans="1:10" ht="16">
      <c r="A12" s="50" t="str">
        <f>IF(B12="", "Choose from drop-down --&gt;", IF(COUNTIF('Lookup GovWide Stmt Activities'!$B:$B, B12) = 0, "acfr:ExpensesCustom, acfr:RevenueForOtherProgramsCustom, acfr:NetExpenseRevenueCustom", _xlfn.CONCAT(_xlfn.XLOOKUP(B12, 'Lookup GovWide Stmt Activities'!$B:$B, 'Lookup GovWide Stmt Activities'!$D:$D), ",", _xlfn.XLOOKUP(B12, 'Lookup GovWide Stmt Activities'!$B:$B, 'Lookup GovWide Stmt Activities'!$C:$C), ",", _xlfn.XLOOKUP(B12, 'Lookup GovWide Stmt Activities'!$B:$B, 'Lookup GovWide Stmt Activities'!$E:$E))))</f>
        <v>Choose from drop-down --&gt;</v>
      </c>
      <c r="B12" s="15"/>
      <c r="C12" s="242"/>
      <c r="D12" s="243"/>
      <c r="E12" s="243"/>
      <c r="F12" s="243"/>
      <c r="G12" s="244" t="str">
        <f t="shared" si="0"/>
        <v/>
      </c>
      <c r="H12" s="244"/>
      <c r="I12" s="245" t="str">
        <f t="shared" si="1"/>
        <v/>
      </c>
      <c r="J12" s="244"/>
    </row>
    <row r="13" spans="1:10" ht="16">
      <c r="A13" s="50" t="str">
        <f>IF(B13="", "Choose from drop-down --&gt;", IF(COUNTIF('Lookup GovWide Stmt Activities'!$B:$B, B13) = 0, "acfr:ExpensesCustom, acfr:RevenueForOtherProgramsCustom, acfr:NetExpenseRevenueCustom", _xlfn.CONCAT(_xlfn.XLOOKUP(B13, 'Lookup GovWide Stmt Activities'!$B:$B, 'Lookup GovWide Stmt Activities'!$D:$D), ",", _xlfn.XLOOKUP(B13, 'Lookup GovWide Stmt Activities'!$B:$B, 'Lookup GovWide Stmt Activities'!$C:$C), ",", _xlfn.XLOOKUP(B13, 'Lookup GovWide Stmt Activities'!$B:$B, 'Lookup GovWide Stmt Activities'!$E:$E))))</f>
        <v>Choose from drop-down --&gt;</v>
      </c>
      <c r="B13" s="15"/>
      <c r="C13" s="242"/>
      <c r="D13" s="243"/>
      <c r="E13" s="243"/>
      <c r="F13" s="243"/>
      <c r="G13" s="244" t="str">
        <f t="shared" si="0"/>
        <v/>
      </c>
      <c r="H13" s="244"/>
      <c r="I13" s="245" t="str">
        <f t="shared" si="1"/>
        <v/>
      </c>
      <c r="J13" s="244"/>
    </row>
    <row r="14" spans="1:10" ht="16">
      <c r="A14" s="50" t="str">
        <f>IF(B14="", "Choose from drop-down --&gt;", IF(COUNTIF('Lookup GovWide Stmt Activities'!$B:$B, B14) = 0, "acfr:ExpensesCustom, acfr:RevenueForOtherProgramsCustom, acfr:NetExpenseRevenueCustom", _xlfn.CONCAT(_xlfn.XLOOKUP(B14, 'Lookup GovWide Stmt Activities'!$B:$B, 'Lookup GovWide Stmt Activities'!$D:$D), ",", _xlfn.XLOOKUP(B14, 'Lookup GovWide Stmt Activities'!$B:$B, 'Lookup GovWide Stmt Activities'!$C:$C), ",", _xlfn.XLOOKUP(B14, 'Lookup GovWide Stmt Activities'!$B:$B, 'Lookup GovWide Stmt Activities'!$E:$E))))</f>
        <v>Choose from drop-down --&gt;</v>
      </c>
      <c r="B14" s="15"/>
      <c r="C14" s="242"/>
      <c r="D14" s="243"/>
      <c r="E14" s="243"/>
      <c r="F14" s="243"/>
      <c r="G14" s="244" t="str">
        <f t="shared" si="0"/>
        <v/>
      </c>
      <c r="H14" s="244"/>
      <c r="I14" s="245" t="str">
        <f t="shared" si="1"/>
        <v/>
      </c>
      <c r="J14" s="244"/>
    </row>
    <row r="15" spans="1:10" ht="16">
      <c r="A15" s="50" t="str">
        <f>IF(B15="", "Choose from drop-down --&gt;", IF(COUNTIF('Lookup GovWide Stmt Activities'!$B:$B, B15) = 0, "acfr:ExpensesCustom, acfr:RevenueForOtherProgramsCustom, acfr:NetExpenseRevenueCustom", _xlfn.CONCAT(_xlfn.XLOOKUP(B15, 'Lookup GovWide Stmt Activities'!$B:$B, 'Lookup GovWide Stmt Activities'!$D:$D), ",", _xlfn.XLOOKUP(B15, 'Lookup GovWide Stmt Activities'!$B:$B, 'Lookup GovWide Stmt Activities'!$C:$C), ",", _xlfn.XLOOKUP(B15, 'Lookup GovWide Stmt Activities'!$B:$B, 'Lookup GovWide Stmt Activities'!$E:$E))))</f>
        <v>Choose from drop-down --&gt;</v>
      </c>
      <c r="B15" s="15"/>
      <c r="C15" s="242"/>
      <c r="D15" s="243"/>
      <c r="E15" s="243"/>
      <c r="F15" s="243"/>
      <c r="G15" s="244" t="str">
        <f t="shared" si="0"/>
        <v/>
      </c>
      <c r="H15" s="244"/>
      <c r="I15" s="245" t="str">
        <f t="shared" si="1"/>
        <v/>
      </c>
      <c r="J15" s="244"/>
    </row>
    <row r="16" spans="1:10" ht="16">
      <c r="A16" s="50" t="str">
        <f>IF(B16="", "Choose from drop-down --&gt;", IF(COUNTIF('Lookup GovWide Stmt Activities'!$B:$B, B16) = 0, "acfr:ExpensesCustom, acfr:RevenueForOtherProgramsCustom, acfr:NetExpenseRevenueCustom", _xlfn.CONCAT(_xlfn.XLOOKUP(B16, 'Lookup GovWide Stmt Activities'!$B:$B, 'Lookup GovWide Stmt Activities'!$D:$D), ",", _xlfn.XLOOKUP(B16, 'Lookup GovWide Stmt Activities'!$B:$B, 'Lookup GovWide Stmt Activities'!$C:$C), ",", _xlfn.XLOOKUP(B16, 'Lookup GovWide Stmt Activities'!$B:$B, 'Lookup GovWide Stmt Activities'!$E:$E))))</f>
        <v>Choose from drop-down --&gt;</v>
      </c>
      <c r="B16" s="15"/>
      <c r="C16" s="242"/>
      <c r="D16" s="243"/>
      <c r="E16" s="243"/>
      <c r="F16" s="243"/>
      <c r="G16" s="244" t="str">
        <f t="shared" si="0"/>
        <v/>
      </c>
      <c r="H16" s="244"/>
      <c r="I16" s="245" t="str">
        <f t="shared" si="1"/>
        <v/>
      </c>
      <c r="J16" s="244"/>
    </row>
    <row r="17" spans="1:10" ht="16">
      <c r="A17" s="50" t="str">
        <f>IF(B17="", "Choose from drop-down --&gt;", IF(COUNTIF('Lookup GovWide Stmt Activities'!$B:$B, B17) = 0, "acfr:ExpensesCustom, acfr:RevenueForOtherProgramsCustom, acfr:NetExpenseRevenueCustom", _xlfn.CONCAT(_xlfn.XLOOKUP(B17, 'Lookup GovWide Stmt Activities'!$B:$B, 'Lookup GovWide Stmt Activities'!$D:$D), ",", _xlfn.XLOOKUP(B17, 'Lookup GovWide Stmt Activities'!$B:$B, 'Lookup GovWide Stmt Activities'!$C:$C), ",", _xlfn.XLOOKUP(B17, 'Lookup GovWide Stmt Activities'!$B:$B, 'Lookup GovWide Stmt Activities'!$E:$E))))</f>
        <v>Choose from drop-down --&gt;</v>
      </c>
      <c r="B17" s="15"/>
      <c r="C17" s="242"/>
      <c r="D17" s="243"/>
      <c r="E17" s="243"/>
      <c r="F17" s="243"/>
      <c r="G17" s="244" t="str">
        <f t="shared" si="0"/>
        <v/>
      </c>
      <c r="H17" s="244"/>
      <c r="I17" s="245" t="str">
        <f t="shared" si="1"/>
        <v/>
      </c>
      <c r="J17" s="244"/>
    </row>
    <row r="18" spans="1:10" ht="16" hidden="1">
      <c r="A18" s="50" t="str">
        <f>IF(B18="", "Choose from drop-down --&gt;", IF(COUNTIF('Lookup GovWide Stmt Activities'!$B:$B, B18) = 0, "acfr:ExpensesCustom, acfr:RevenueForOtherProgramsCustom, acfr:NetExpenseRevenueCustom", _xlfn.CONCAT(_xlfn.XLOOKUP(B18, 'Lookup GovWide Stmt Activities'!$B:$B, 'Lookup GovWide Stmt Activities'!$D:$D), ",", _xlfn.XLOOKUP(B18, 'Lookup GovWide Stmt Activities'!$B:$B, 'Lookup GovWide Stmt Activities'!$C:$C), ",", _xlfn.XLOOKUP(B18, 'Lookup GovWide Stmt Activities'!$B:$B, 'Lookup GovWide Stmt Activities'!$E:$E))))</f>
        <v>Choose from drop-down --&gt;</v>
      </c>
      <c r="B18" s="15"/>
      <c r="C18" s="242"/>
      <c r="D18" s="243"/>
      <c r="E18" s="243"/>
      <c r="F18" s="243"/>
      <c r="G18" s="244" t="str">
        <f t="shared" si="0"/>
        <v/>
      </c>
      <c r="H18" s="244"/>
      <c r="I18" s="245" t="str">
        <f t="shared" si="1"/>
        <v/>
      </c>
      <c r="J18" s="244"/>
    </row>
    <row r="19" spans="1:10" ht="16" hidden="1">
      <c r="A19" s="50" t="str">
        <f>IF(B19="", "Choose from drop-down --&gt;", IF(COUNTIF('Lookup GovWide Stmt Activities'!$B:$B, B19) = 0, "acfr:ExpensesCustom, acfr:RevenueForOtherProgramsCustom, acfr:NetExpenseRevenueCustom", _xlfn.CONCAT(_xlfn.XLOOKUP(B19, 'Lookup GovWide Stmt Activities'!$B:$B, 'Lookup GovWide Stmt Activities'!$D:$D), ",", _xlfn.XLOOKUP(B19, 'Lookup GovWide Stmt Activities'!$B:$B, 'Lookup GovWide Stmt Activities'!$C:$C), ",", _xlfn.XLOOKUP(B19, 'Lookup GovWide Stmt Activities'!$B:$B, 'Lookup GovWide Stmt Activities'!$E:$E))))</f>
        <v>Choose from drop-down --&gt;</v>
      </c>
      <c r="B19" s="15"/>
      <c r="C19" s="242"/>
      <c r="D19" s="243"/>
      <c r="E19" s="243"/>
      <c r="F19" s="243"/>
      <c r="G19" s="244" t="str">
        <f t="shared" si="0"/>
        <v/>
      </c>
      <c r="H19" s="244"/>
      <c r="I19" s="245" t="str">
        <f t="shared" si="1"/>
        <v/>
      </c>
      <c r="J19" s="244"/>
    </row>
    <row r="20" spans="1:10" ht="16" hidden="1">
      <c r="A20" s="50" t="str">
        <f>IF(B20="", "Choose from drop-down --&gt;", IF(COUNTIF('Lookup GovWide Stmt Activities'!$B:$B, B20) = 0, "acfr:ExpensesCustom, acfr:RevenueForOtherProgramsCustom, acfr:NetExpenseRevenueCustom", _xlfn.CONCAT(_xlfn.XLOOKUP(B20, 'Lookup GovWide Stmt Activities'!$B:$B, 'Lookup GovWide Stmt Activities'!$D:$D), ",", _xlfn.XLOOKUP(B20, 'Lookup GovWide Stmt Activities'!$B:$B, 'Lookup GovWide Stmt Activities'!$C:$C), ",", _xlfn.XLOOKUP(B20, 'Lookup GovWide Stmt Activities'!$B:$B, 'Lookup GovWide Stmt Activities'!$E:$E))))</f>
        <v>Choose from drop-down --&gt;</v>
      </c>
      <c r="B20" s="15"/>
      <c r="C20" s="242"/>
      <c r="D20" s="243"/>
      <c r="E20" s="243"/>
      <c r="F20" s="243"/>
      <c r="G20" s="244" t="str">
        <f t="shared" si="0"/>
        <v/>
      </c>
      <c r="H20" s="244"/>
      <c r="I20" s="245" t="str">
        <f t="shared" si="1"/>
        <v/>
      </c>
      <c r="J20" s="244"/>
    </row>
    <row r="21" spans="1:10" ht="16" hidden="1">
      <c r="A21" s="50" t="str">
        <f>IF(B21="", "Choose from drop-down --&gt;", IF(COUNTIF('Lookup GovWide Stmt Activities'!$B:$B, B21) = 0, "acfr:ExpensesCustom, acfr:RevenueForOtherProgramsCustom, acfr:NetExpenseRevenueCustom", _xlfn.CONCAT(_xlfn.XLOOKUP(B21, 'Lookup GovWide Stmt Activities'!$B:$B, 'Lookup GovWide Stmt Activities'!$D:$D), ",", _xlfn.XLOOKUP(B21, 'Lookup GovWide Stmt Activities'!$B:$B, 'Lookup GovWide Stmt Activities'!$C:$C), ",", _xlfn.XLOOKUP(B21, 'Lookup GovWide Stmt Activities'!$B:$B, 'Lookup GovWide Stmt Activities'!$E:$E))))</f>
        <v>Choose from drop-down --&gt;</v>
      </c>
      <c r="B21" s="15"/>
      <c r="C21" s="242"/>
      <c r="D21" s="243"/>
      <c r="E21" s="243"/>
      <c r="F21" s="243"/>
      <c r="G21" s="244" t="str">
        <f t="shared" si="0"/>
        <v/>
      </c>
      <c r="H21" s="244"/>
      <c r="I21" s="245" t="str">
        <f t="shared" si="1"/>
        <v/>
      </c>
      <c r="J21" s="244"/>
    </row>
    <row r="22" spans="1:10" ht="16">
      <c r="A22" s="50" t="str">
        <f>IF(B22="", "Choose from drop-down --&gt;", IF(COUNTIF('Lookup GovWide Stmt Activities'!$B:$B, B22) = 0, "acfr:ExpensesCustom, acfr:RevenueForOtherProgramsCustom, acfr:NetExpenseRevenueCustom", _xlfn.CONCAT(_xlfn.XLOOKUP(B22, 'Lookup GovWide Stmt Activities'!$B:$B, 'Lookup GovWide Stmt Activities'!$D:$D), ",", _xlfn.XLOOKUP(B22, 'Lookup GovWide Stmt Activities'!$B:$B, 'Lookup GovWide Stmt Activities'!$C:$C), ",", _xlfn.XLOOKUP(B22, 'Lookup GovWide Stmt Activities'!$B:$B, 'Lookup GovWide Stmt Activities'!$E:$E))))</f>
        <v>Choose from drop-down --&gt;</v>
      </c>
      <c r="B22" s="15"/>
      <c r="C22" s="242"/>
      <c r="D22" s="243"/>
      <c r="E22" s="243"/>
      <c r="F22" s="243"/>
      <c r="G22" s="244" t="str">
        <f t="shared" si="0"/>
        <v/>
      </c>
      <c r="H22" s="244"/>
      <c r="I22" s="245" t="str">
        <f t="shared" si="1"/>
        <v/>
      </c>
      <c r="J22" s="244"/>
    </row>
    <row r="23" spans="1:10" ht="15">
      <c r="A23" s="6" t="s">
        <v>1341</v>
      </c>
      <c r="B23" s="6" t="s">
        <v>1100</v>
      </c>
      <c r="C23" s="245">
        <f t="shared" ref="C23:I23" si="2">IF(C6="","",SUM(C9:C22))</f>
        <v>0</v>
      </c>
      <c r="D23" s="245">
        <f t="shared" si="2"/>
        <v>0</v>
      </c>
      <c r="E23" s="245">
        <f t="shared" si="2"/>
        <v>0</v>
      </c>
      <c r="F23" s="245">
        <f t="shared" si="2"/>
        <v>0</v>
      </c>
      <c r="G23" s="245">
        <f t="shared" si="2"/>
        <v>0</v>
      </c>
      <c r="H23" s="245"/>
      <c r="I23" s="245">
        <f t="shared" si="2"/>
        <v>0</v>
      </c>
      <c r="J23" s="245"/>
    </row>
    <row r="24" spans="1:10" ht="15">
      <c r="A24" s="5"/>
      <c r="B24" s="13" t="s">
        <v>1104</v>
      </c>
      <c r="C24" s="13"/>
      <c r="D24" s="13"/>
      <c r="I24" s="13"/>
    </row>
    <row r="25" spans="1:10" ht="15">
      <c r="A25" s="6" t="str">
        <f>IF(B25="", "Choose from drop-down --&gt;", IF(COUNTIF('Lookup GovWide Stmt Activities'!$B:$B, B25) = 0, "acfr:ExpensesCustom, acfr:RevenueForOtherProgramsCustom, acfr:NetExpenseRevenueCustom", _xlfn.CONCAT(_xlfn.XLOOKUP(B25, 'Lookup GovWide Stmt Activities'!$B:$B, 'Lookup GovWide Stmt Activities'!$D:$D), ",", _xlfn.XLOOKUP(B25, 'Lookup GovWide Stmt Activities'!$B:$B, 'Lookup GovWide Stmt Activities'!$C:$C), ",", _xlfn.XLOOKUP(B25, 'Lookup GovWide Stmt Activities'!$B:$B, 'Lookup GovWide Stmt Activities'!$E:$E))))</f>
        <v>Choose from drop-down --&gt;</v>
      </c>
      <c r="B25" s="15"/>
      <c r="C25" s="202"/>
      <c r="D25" s="203"/>
      <c r="E25" s="203"/>
      <c r="F25" s="203"/>
      <c r="G25" s="226"/>
      <c r="H25" s="226" t="str">
        <f>IF(OR(H$6="", $B25=""),"",SUM(D25:F25)-C25)</f>
        <v/>
      </c>
      <c r="I25" s="200" t="str">
        <f t="shared" ref="I25:I36" si="3">IF(OR(I$6="", B25=""),"",SUM(G25:H25))</f>
        <v/>
      </c>
      <c r="J25" s="226"/>
    </row>
    <row r="26" spans="1:10" ht="15">
      <c r="A26" s="6" t="str">
        <f>IF(B26="", "Choose from drop-down --&gt;", IF(COUNTIF('Lookup GovWide Stmt Activities'!$B:$B, B26) = 0, "acfr:ExpensesCustom, acfr:RevenueForOtherProgramsCustom, acfr:NetExpenseRevenueCustom", _xlfn.CONCAT(_xlfn.XLOOKUP(B26, 'Lookup GovWide Stmt Activities'!$B:$B, 'Lookup GovWide Stmt Activities'!$D:$D), ",", _xlfn.XLOOKUP(B26, 'Lookup GovWide Stmt Activities'!$B:$B, 'Lookup GovWide Stmt Activities'!$C:$C), ",", _xlfn.XLOOKUP(B26, 'Lookup GovWide Stmt Activities'!$B:$B, 'Lookup GovWide Stmt Activities'!$E:$E))))</f>
        <v>Choose from drop-down --&gt;</v>
      </c>
      <c r="B26" s="15"/>
      <c r="C26" s="202"/>
      <c r="D26" s="203"/>
      <c r="E26" s="203"/>
      <c r="F26" s="203"/>
      <c r="G26" s="226"/>
      <c r="H26" s="226" t="str">
        <f t="shared" ref="H26:H36" si="4">IF(OR(H$6="", $B26=""),"",SUM(D26:F26)-C26)</f>
        <v/>
      </c>
      <c r="I26" s="200" t="str">
        <f t="shared" si="3"/>
        <v/>
      </c>
      <c r="J26" s="226"/>
    </row>
    <row r="27" spans="1:10" ht="15">
      <c r="A27" s="6" t="str">
        <f>IF(B27="", "Choose from drop-down --&gt;", IF(COUNTIF('Lookup GovWide Stmt Activities'!$B:$B, B27) = 0, "acfr:ExpensesCustom, acfr:RevenueForOtherProgramsCustom, acfr:NetExpenseRevenueCustom", _xlfn.CONCAT(_xlfn.XLOOKUP(B27, 'Lookup GovWide Stmt Activities'!$B:$B, 'Lookup GovWide Stmt Activities'!$D:$D), ",", _xlfn.XLOOKUP(B27, 'Lookup GovWide Stmt Activities'!$B:$B, 'Lookup GovWide Stmt Activities'!$C:$C), ",", _xlfn.XLOOKUP(B27, 'Lookup GovWide Stmt Activities'!$B:$B, 'Lookup GovWide Stmt Activities'!$E:$E))))</f>
        <v>Choose from drop-down --&gt;</v>
      </c>
      <c r="B27" s="15"/>
      <c r="C27" s="202"/>
      <c r="D27" s="203"/>
      <c r="E27" s="203"/>
      <c r="F27" s="203"/>
      <c r="G27" s="226"/>
      <c r="H27" s="226" t="str">
        <f t="shared" si="4"/>
        <v/>
      </c>
      <c r="I27" s="200" t="str">
        <f t="shared" si="3"/>
        <v/>
      </c>
      <c r="J27" s="226"/>
    </row>
    <row r="28" spans="1:10" ht="15">
      <c r="A28" s="6" t="str">
        <f>IF(B28="", "Choose from drop-down --&gt;", IF(COUNTIF('Lookup GovWide Stmt Activities'!$B:$B, B28) = 0, "acfr:ExpensesCustom, acfr:RevenueForOtherProgramsCustom, acfr:NetExpenseRevenueCustom", _xlfn.CONCAT(_xlfn.XLOOKUP(B28, 'Lookup GovWide Stmt Activities'!$B:$B, 'Lookup GovWide Stmt Activities'!$D:$D), ",", _xlfn.XLOOKUP(B28, 'Lookup GovWide Stmt Activities'!$B:$B, 'Lookup GovWide Stmt Activities'!$C:$C), ",", _xlfn.XLOOKUP(B28, 'Lookup GovWide Stmt Activities'!$B:$B, 'Lookup GovWide Stmt Activities'!$E:$E))))</f>
        <v>Choose from drop-down --&gt;</v>
      </c>
      <c r="B28" s="15"/>
      <c r="C28" s="202"/>
      <c r="D28" s="203"/>
      <c r="E28" s="203"/>
      <c r="F28" s="203"/>
      <c r="G28" s="226"/>
      <c r="H28" s="226" t="str">
        <f t="shared" si="4"/>
        <v/>
      </c>
      <c r="I28" s="200" t="str">
        <f t="shared" si="3"/>
        <v/>
      </c>
      <c r="J28" s="226"/>
    </row>
    <row r="29" spans="1:10" ht="15">
      <c r="A29" s="6" t="str">
        <f>IF(B29="", "Choose from drop-down --&gt;", IF(COUNTIF('Lookup GovWide Stmt Activities'!$B:$B, B29) = 0, "acfr:ExpensesCustom, acfr:RevenueForOtherProgramsCustom, acfr:NetExpenseRevenueCustom", _xlfn.CONCAT(_xlfn.XLOOKUP(B29, 'Lookup GovWide Stmt Activities'!$B:$B, 'Lookup GovWide Stmt Activities'!$D:$D), ",", _xlfn.XLOOKUP(B29, 'Lookup GovWide Stmt Activities'!$B:$B, 'Lookup GovWide Stmt Activities'!$C:$C), ",", _xlfn.XLOOKUP(B29, 'Lookup GovWide Stmt Activities'!$B:$B, 'Lookup GovWide Stmt Activities'!$E:$E))))</f>
        <v>Choose from drop-down --&gt;</v>
      </c>
      <c r="B29" s="15"/>
      <c r="C29" s="202"/>
      <c r="D29" s="203"/>
      <c r="E29" s="203"/>
      <c r="F29" s="203"/>
      <c r="G29" s="226"/>
      <c r="H29" s="226"/>
      <c r="I29" s="200" t="str">
        <f t="shared" si="3"/>
        <v/>
      </c>
      <c r="J29" s="226"/>
    </row>
    <row r="30" spans="1:10" ht="15">
      <c r="A30" s="6" t="str">
        <f>IF(B30="", "Choose from drop-down --&gt;", IF(COUNTIF('Lookup GovWide Stmt Activities'!$B:$B, B30) = 0, "acfr:ExpensesCustom, acfr:RevenueForOtherProgramsCustom, acfr:NetExpenseRevenueCustom", _xlfn.CONCAT(_xlfn.XLOOKUP(B30, 'Lookup GovWide Stmt Activities'!$B:$B, 'Lookup GovWide Stmt Activities'!$D:$D), ",", _xlfn.XLOOKUP(B30, 'Lookup GovWide Stmt Activities'!$B:$B, 'Lookup GovWide Stmt Activities'!$C:$C), ",", _xlfn.XLOOKUP(B30, 'Lookup GovWide Stmt Activities'!$B:$B, 'Lookup GovWide Stmt Activities'!$E:$E))))</f>
        <v>Choose from drop-down --&gt;</v>
      </c>
      <c r="B30" s="15"/>
      <c r="C30" s="202"/>
      <c r="D30" s="202"/>
      <c r="E30" s="202"/>
      <c r="F30" s="202"/>
      <c r="G30" s="226"/>
      <c r="H30" s="226" t="str">
        <f t="shared" si="4"/>
        <v/>
      </c>
      <c r="I30" s="200" t="str">
        <f t="shared" si="3"/>
        <v/>
      </c>
      <c r="J30" s="226"/>
    </row>
    <row r="31" spans="1:10" ht="15">
      <c r="A31" s="6" t="str">
        <f>IF(B31="", "Choose from drop-down --&gt;", IF(COUNTIF('Lookup GovWide Stmt Activities'!$B:$B, B31) = 0, "acfr:ExpensesCustom, acfr:RevenueForOtherProgramsCustom, acfr:NetExpenseRevenueCustom", _xlfn.CONCAT(_xlfn.XLOOKUP(B31, 'Lookup GovWide Stmt Activities'!$B:$B, 'Lookup GovWide Stmt Activities'!$D:$D), ",", _xlfn.XLOOKUP(B31, 'Lookup GovWide Stmt Activities'!$B:$B, 'Lookup GovWide Stmt Activities'!$C:$C), ",", _xlfn.XLOOKUP(B31, 'Lookup GovWide Stmt Activities'!$B:$B, 'Lookup GovWide Stmt Activities'!$E:$E))))</f>
        <v>Choose from drop-down --&gt;</v>
      </c>
      <c r="B31" s="15"/>
      <c r="C31" s="202"/>
      <c r="D31" s="202"/>
      <c r="E31" s="202"/>
      <c r="F31" s="202"/>
      <c r="G31" s="226"/>
      <c r="H31" s="226" t="str">
        <f t="shared" si="4"/>
        <v/>
      </c>
      <c r="I31" s="200" t="str">
        <f t="shared" si="3"/>
        <v/>
      </c>
      <c r="J31" s="226"/>
    </row>
    <row r="32" spans="1:10" ht="15" hidden="1">
      <c r="A32" s="6" t="str">
        <f>IF(B32="", "Choose from drop-down --&gt;", IF(COUNTIF('Lookup GovWide Stmt Activities'!$B:$B, B32) = 0, "acfr:ExpensesCustom, acfr:RevenueForOtherProgramsCustom, acfr:NetExpenseRevenueCustom", _xlfn.CONCAT(_xlfn.XLOOKUP(B32, 'Lookup GovWide Stmt Activities'!$B:$B, 'Lookup GovWide Stmt Activities'!$D:$D), ",", _xlfn.XLOOKUP(B32, 'Lookup GovWide Stmt Activities'!$B:$B, 'Lookup GovWide Stmt Activities'!$C:$C), ",", _xlfn.XLOOKUP(B32, 'Lookup GovWide Stmt Activities'!$B:$B, 'Lookup GovWide Stmt Activities'!$E:$E))))</f>
        <v>Choose from drop-down --&gt;</v>
      </c>
      <c r="B32" s="15"/>
      <c r="C32" s="202"/>
      <c r="D32" s="202"/>
      <c r="E32" s="202"/>
      <c r="F32" s="202"/>
      <c r="G32" s="226"/>
      <c r="H32" s="226" t="str">
        <f t="shared" si="4"/>
        <v/>
      </c>
      <c r="I32" s="200" t="str">
        <f t="shared" si="3"/>
        <v/>
      </c>
      <c r="J32" s="226"/>
    </row>
    <row r="33" spans="1:10" ht="15" hidden="1">
      <c r="A33" s="6" t="str">
        <f>IF(B33="", "Choose from drop-down --&gt;", IF(COUNTIF('Lookup GovWide Stmt Activities'!$B:$B, B33) = 0, "acfr:ExpensesCustom, acfr:RevenueForOtherProgramsCustom, acfr:NetExpenseRevenueCustom", _xlfn.CONCAT(_xlfn.XLOOKUP(B33, 'Lookup GovWide Stmt Activities'!$B:$B, 'Lookup GovWide Stmt Activities'!$D:$D), ",", _xlfn.XLOOKUP(B33, 'Lookup GovWide Stmt Activities'!$B:$B, 'Lookup GovWide Stmt Activities'!$C:$C), ",", _xlfn.XLOOKUP(B33, 'Lookup GovWide Stmt Activities'!$B:$B, 'Lookup GovWide Stmt Activities'!$E:$E))))</f>
        <v>Choose from drop-down --&gt;</v>
      </c>
      <c r="B33" s="15"/>
      <c r="C33" s="202"/>
      <c r="D33" s="202"/>
      <c r="E33" s="202"/>
      <c r="F33" s="202"/>
      <c r="G33" s="226"/>
      <c r="H33" s="226" t="str">
        <f t="shared" si="4"/>
        <v/>
      </c>
      <c r="I33" s="200" t="str">
        <f t="shared" si="3"/>
        <v/>
      </c>
      <c r="J33" s="226"/>
    </row>
    <row r="34" spans="1:10" ht="15" hidden="1">
      <c r="A34" s="6" t="str">
        <f>IF(B34="", "Choose from drop-down --&gt;", IF(COUNTIF('Lookup GovWide Stmt Activities'!$B:$B, B34) = 0, "acfr:ExpensesCustom, acfr:RevenueForOtherProgramsCustom, acfr:NetExpenseRevenueCustom", _xlfn.CONCAT(_xlfn.XLOOKUP(B34, 'Lookup GovWide Stmt Activities'!$B:$B, 'Lookup GovWide Stmt Activities'!$D:$D), ",", _xlfn.XLOOKUP(B34, 'Lookup GovWide Stmt Activities'!$B:$B, 'Lookup GovWide Stmt Activities'!$C:$C), ",", _xlfn.XLOOKUP(B34, 'Lookup GovWide Stmt Activities'!$B:$B, 'Lookup GovWide Stmt Activities'!$E:$E))))</f>
        <v>Choose from drop-down --&gt;</v>
      </c>
      <c r="B34" s="15"/>
      <c r="C34" s="202"/>
      <c r="D34" s="202"/>
      <c r="E34" s="202"/>
      <c r="F34" s="202"/>
      <c r="G34" s="226"/>
      <c r="H34" s="226" t="str">
        <f t="shared" si="4"/>
        <v/>
      </c>
      <c r="I34" s="200" t="str">
        <f t="shared" si="3"/>
        <v/>
      </c>
      <c r="J34" s="226"/>
    </row>
    <row r="35" spans="1:10" ht="15" hidden="1">
      <c r="A35" s="6" t="str">
        <f>IF(B35="", "Choose from drop-down --&gt;", IF(COUNTIF('Lookup GovWide Stmt Activities'!$B:$B, B35) = 0, "acfr:ExpensesCustom, acfr:RevenueForOtherProgramsCustom, acfr:NetExpenseRevenueCustom", _xlfn.CONCAT(_xlfn.XLOOKUP(B35, 'Lookup GovWide Stmt Activities'!$B:$B, 'Lookup GovWide Stmt Activities'!$D:$D), ",", _xlfn.XLOOKUP(B35, 'Lookup GovWide Stmt Activities'!$B:$B, 'Lookup GovWide Stmt Activities'!$C:$C), ",", _xlfn.XLOOKUP(B35, 'Lookup GovWide Stmt Activities'!$B:$B, 'Lookup GovWide Stmt Activities'!$E:$E))))</f>
        <v>Choose from drop-down --&gt;</v>
      </c>
      <c r="B35" s="15"/>
      <c r="C35" s="202"/>
      <c r="D35" s="202"/>
      <c r="E35" s="202"/>
      <c r="F35" s="202"/>
      <c r="G35" s="226"/>
      <c r="H35" s="226" t="str">
        <f t="shared" si="4"/>
        <v/>
      </c>
      <c r="I35" s="200" t="str">
        <f t="shared" si="3"/>
        <v/>
      </c>
      <c r="J35" s="226"/>
    </row>
    <row r="36" spans="1:10" ht="15">
      <c r="A36" s="6" t="str">
        <f>IF(B36="", "Choose from drop-down --&gt;", IF(COUNTIF('Lookup GovWide Stmt Activities'!$B:$B, B36) = 0, "acfr:ExpensesCustom, acfr:RevenueForOtherProgramsCustom, acfr:NetExpenseRevenueCustom", _xlfn.CONCAT(_xlfn.XLOOKUP(B36, 'Lookup GovWide Stmt Activities'!$B:$B, 'Lookup GovWide Stmt Activities'!$D:$D), ",", _xlfn.XLOOKUP(B36, 'Lookup GovWide Stmt Activities'!$B:$B, 'Lookup GovWide Stmt Activities'!$C:$C), ",", _xlfn.XLOOKUP(B36, 'Lookup GovWide Stmt Activities'!$B:$B, 'Lookup GovWide Stmt Activities'!$E:$E))))</f>
        <v>Choose from drop-down --&gt;</v>
      </c>
      <c r="B36" s="15"/>
      <c r="C36" s="202"/>
      <c r="D36" s="202"/>
      <c r="E36" s="202"/>
      <c r="F36" s="202"/>
      <c r="G36" s="226"/>
      <c r="H36" s="226" t="str">
        <f t="shared" si="4"/>
        <v/>
      </c>
      <c r="I36" s="200" t="str">
        <f t="shared" si="3"/>
        <v/>
      </c>
      <c r="J36" s="226"/>
    </row>
    <row r="37" spans="1:10" s="35" customFormat="1" ht="15">
      <c r="A37" s="6" t="s">
        <v>1341</v>
      </c>
      <c r="B37" s="6" t="s">
        <v>1107</v>
      </c>
      <c r="C37" s="200">
        <f>IF(C6="","",SUM(C25:C36))</f>
        <v>0</v>
      </c>
      <c r="D37" s="200">
        <f>IF(D6="","",SUM(D25:D36))</f>
        <v>0</v>
      </c>
      <c r="E37" s="200">
        <f t="shared" ref="E37" si="5">IF(E6="","",SUM(E25:E36))</f>
        <v>0</v>
      </c>
      <c r="F37" s="200">
        <f t="shared" ref="F37" si="6">IF(F6="","",SUM(F25:F36))</f>
        <v>0</v>
      </c>
      <c r="G37" s="200"/>
      <c r="H37" s="200">
        <f t="shared" ref="H37" si="7">IF(H6="","",SUM(H25:H36))</f>
        <v>0</v>
      </c>
      <c r="I37" s="200">
        <f>IF(I$6="","",SUM(I25:I36))</f>
        <v>0</v>
      </c>
      <c r="J37" s="200"/>
    </row>
    <row r="38" spans="1:10" ht="15">
      <c r="A38" s="6" t="s">
        <v>1341</v>
      </c>
      <c r="B38" s="8" t="s">
        <v>1101</v>
      </c>
      <c r="C38" s="201">
        <f>C23+C37</f>
        <v>0</v>
      </c>
      <c r="D38" s="201">
        <f t="shared" ref="D38:G38" si="8">D23+D37</f>
        <v>0</v>
      </c>
      <c r="E38" s="201">
        <f t="shared" si="8"/>
        <v>0</v>
      </c>
      <c r="F38" s="201">
        <f t="shared" si="8"/>
        <v>0</v>
      </c>
      <c r="G38" s="201">
        <f t="shared" si="8"/>
        <v>0</v>
      </c>
      <c r="H38" s="204">
        <f t="shared" ref="H38:I38" si="9">IF(H$6="","",H23+H37)</f>
        <v>0</v>
      </c>
      <c r="I38" s="204">
        <f t="shared" si="9"/>
        <v>0</v>
      </c>
      <c r="J38" s="204"/>
    </row>
    <row r="39" spans="1:10" ht="15">
      <c r="A39" s="5"/>
      <c r="B39" s="5"/>
      <c r="C39" s="18"/>
      <c r="D39" s="18"/>
      <c r="I39" s="18"/>
    </row>
    <row r="40" spans="1:10" ht="15">
      <c r="A40" s="5"/>
      <c r="B40" s="11" t="s">
        <v>1105</v>
      </c>
      <c r="C40" s="11"/>
      <c r="D40" s="11"/>
      <c r="E40" s="11"/>
      <c r="F40" s="11"/>
      <c r="G40" s="11"/>
      <c r="H40" s="11"/>
      <c r="I40" s="11"/>
      <c r="J40" s="11"/>
    </row>
    <row r="41" spans="1:10" ht="15">
      <c r="A41" s="6" t="str">
        <f>IF(B41="", "Choose from drop-down --&gt;", IF(COUNTIF('Lookup GovWide Stmt Activities'!$B:$B, B41) = 0, "acfr:ExpensesCustom, acfr:RevenueForOtherProgramsCustom, acfr:NetExpenseRevenueCustom", _xlfn.CONCAT(_xlfn.XLOOKUP(B41, 'Lookup GovWide Stmt Activities'!$B:$B, 'Lookup GovWide Stmt Activities'!$D:$D), ",", _xlfn.XLOOKUP(B41, 'Lookup GovWide Stmt Activities'!$B:$B, 'Lookup GovWide Stmt Activities'!$C:$C), ",", _xlfn.XLOOKUP(B41, 'Lookup GovWide Stmt Activities'!$B:$B, 'Lookup GovWide Stmt Activities'!$E:$E))))</f>
        <v>Choose from drop-down --&gt;</v>
      </c>
      <c r="B41" s="15"/>
      <c r="C41" s="202"/>
      <c r="D41" s="203"/>
      <c r="E41" s="203"/>
      <c r="F41" s="203"/>
      <c r="G41" s="226" t="str">
        <f>IF(OR(G$6="", B41=""),"",0)</f>
        <v/>
      </c>
      <c r="H41" s="226" t="str">
        <f>IF(OR(H$6="", C41=""),"",0)</f>
        <v/>
      </c>
      <c r="I41" s="200" t="str">
        <f t="shared" ref="I41:I49" si="10">IF(OR(I$6="", B41=""),"",SUM(G41:H41))</f>
        <v/>
      </c>
      <c r="J41" s="226" t="str">
        <f>IF(OR(J$6="", E41=""),"",SUM(D41:F41)-C41)</f>
        <v/>
      </c>
    </row>
    <row r="42" spans="1:10" ht="15">
      <c r="A42" s="6" t="str">
        <f>IF(B42="", "Choose from drop-down --&gt;", IF(COUNTIF('Lookup GovWide Stmt Activities'!$B:$B, B42) = 0, "acfr:ExpensesCustom, acfr:RevenueForOtherProgramsCustom, acfr:NetExpenseRevenueCustom", _xlfn.CONCAT(_xlfn.XLOOKUP(B42, 'Lookup GovWide Stmt Activities'!$B:$B, 'Lookup GovWide Stmt Activities'!$D:$D), ",", _xlfn.XLOOKUP(B42, 'Lookup GovWide Stmt Activities'!$B:$B, 'Lookup GovWide Stmt Activities'!$C:$C), ",", _xlfn.XLOOKUP(B42, 'Lookup GovWide Stmt Activities'!$B:$B, 'Lookup GovWide Stmt Activities'!$E:$E))))</f>
        <v>Choose from drop-down --&gt;</v>
      </c>
      <c r="B42" s="15"/>
      <c r="C42" s="202"/>
      <c r="D42" s="203"/>
      <c r="E42" s="203"/>
      <c r="F42" s="203"/>
      <c r="G42" s="226" t="str">
        <f t="shared" ref="G42:H49" si="11">IF(OR(G$6="", B42=""),"",0)</f>
        <v/>
      </c>
      <c r="H42" s="226" t="str">
        <f t="shared" si="11"/>
        <v/>
      </c>
      <c r="I42" s="200" t="str">
        <f t="shared" si="10"/>
        <v/>
      </c>
      <c r="J42" s="226" t="str">
        <f t="shared" ref="J42:J49" si="12">IF(OR(J$6="", E42=""),"",SUM(D42:F42)-C42)</f>
        <v/>
      </c>
    </row>
    <row r="43" spans="1:10" ht="15">
      <c r="A43" s="6" t="str">
        <f>IF(B43="", "Choose from drop-down --&gt;", IF(COUNTIF('Lookup GovWide Stmt Activities'!$B:$B, B43) = 0, "acfr:ExpensesCustom, acfr:RevenueForOtherProgramsCustom, acfr:NetExpenseRevenueCustom", _xlfn.CONCAT(_xlfn.XLOOKUP(B43, 'Lookup GovWide Stmt Activities'!$B:$B, 'Lookup GovWide Stmt Activities'!$D:$D), ",", _xlfn.XLOOKUP(B43, 'Lookup GovWide Stmt Activities'!$B:$B, 'Lookup GovWide Stmt Activities'!$C:$C), ",", _xlfn.XLOOKUP(B43, 'Lookup GovWide Stmt Activities'!$B:$B, 'Lookup GovWide Stmt Activities'!$E:$E))))</f>
        <v>Choose from drop-down --&gt;</v>
      </c>
      <c r="B43" s="15"/>
      <c r="C43" s="202"/>
      <c r="D43" s="203"/>
      <c r="E43" s="203"/>
      <c r="F43" s="203"/>
      <c r="G43" s="226" t="str">
        <f t="shared" si="11"/>
        <v/>
      </c>
      <c r="H43" s="226" t="str">
        <f t="shared" si="11"/>
        <v/>
      </c>
      <c r="I43" s="200" t="str">
        <f t="shared" si="10"/>
        <v/>
      </c>
      <c r="J43" s="226" t="str">
        <f t="shared" si="12"/>
        <v/>
      </c>
    </row>
    <row r="44" spans="1:10" ht="15">
      <c r="A44" s="6" t="str">
        <f>IF(B44="", "Choose from drop-down --&gt;", IF(COUNTIF('Lookup GovWide Stmt Activities'!$B:$B, B44) = 0, "acfr:ExpensesCustom, acfr:RevenueForOtherProgramsCustom, acfr:NetExpenseRevenueCustom", _xlfn.CONCAT(_xlfn.XLOOKUP(B44, 'Lookup GovWide Stmt Activities'!$B:$B, 'Lookup GovWide Stmt Activities'!$D:$D), ",", _xlfn.XLOOKUP(B44, 'Lookup GovWide Stmt Activities'!$B:$B, 'Lookup GovWide Stmt Activities'!$C:$C), ",", _xlfn.XLOOKUP(B44, 'Lookup GovWide Stmt Activities'!$B:$B, 'Lookup GovWide Stmt Activities'!$E:$E))))</f>
        <v>Choose from drop-down --&gt;</v>
      </c>
      <c r="B44" s="15"/>
      <c r="C44" s="202"/>
      <c r="D44" s="203"/>
      <c r="E44" s="203"/>
      <c r="F44" s="203"/>
      <c r="G44" s="226" t="str">
        <f t="shared" si="11"/>
        <v/>
      </c>
      <c r="H44" s="226" t="str">
        <f t="shared" si="11"/>
        <v/>
      </c>
      <c r="I44" s="200" t="str">
        <f t="shared" si="10"/>
        <v/>
      </c>
      <c r="J44" s="226" t="str">
        <f t="shared" si="12"/>
        <v/>
      </c>
    </row>
    <row r="45" spans="1:10" ht="15">
      <c r="A45" s="6" t="str">
        <f>IF(B45="", "Choose from drop-down --&gt;", IF(COUNTIF('Lookup GovWide Stmt Activities'!$B:$B, B45) = 0, "acfr:ExpensesCustom, acfr:RevenueForOtherProgramsCustom, acfr:NetExpenseRevenueCustom", _xlfn.CONCAT(_xlfn.XLOOKUP(B45, 'Lookup GovWide Stmt Activities'!$B:$B, 'Lookup GovWide Stmt Activities'!$D:$D), ",", _xlfn.XLOOKUP(B45, 'Lookup GovWide Stmt Activities'!$B:$B, 'Lookup GovWide Stmt Activities'!$C:$C), ",", _xlfn.XLOOKUP(B45, 'Lookup GovWide Stmt Activities'!$B:$B, 'Lookup GovWide Stmt Activities'!$E:$E))))</f>
        <v>Choose from drop-down --&gt;</v>
      </c>
      <c r="B45" s="15"/>
      <c r="C45" s="202"/>
      <c r="D45" s="203"/>
      <c r="E45" s="203"/>
      <c r="F45" s="203"/>
      <c r="G45" s="226" t="str">
        <f t="shared" si="11"/>
        <v/>
      </c>
      <c r="H45" s="226" t="str">
        <f t="shared" si="11"/>
        <v/>
      </c>
      <c r="I45" s="200" t="str">
        <f t="shared" si="10"/>
        <v/>
      </c>
      <c r="J45" s="226" t="str">
        <f t="shared" si="12"/>
        <v/>
      </c>
    </row>
    <row r="46" spans="1:10" ht="15" hidden="1">
      <c r="A46" s="6" t="str">
        <f>IF(B46="", "Choose from drop-down --&gt;", IF(COUNTIF('Lookup GovWide Stmt Activities'!$B:$B, B46) = 0, "acfr:ExpensesCustom, acfr:RevenueForOtherProgramsCustom, acfr:NetExpenseRevenueCustom", _xlfn.CONCAT(_xlfn.XLOOKUP(B46, 'Lookup GovWide Stmt Activities'!$B:$B, 'Lookup GovWide Stmt Activities'!$D:$D), ",", _xlfn.XLOOKUP(B46, 'Lookup GovWide Stmt Activities'!$B:$B, 'Lookup GovWide Stmt Activities'!$C:$C), ",", _xlfn.XLOOKUP(B46, 'Lookup GovWide Stmt Activities'!$B:$B, 'Lookup GovWide Stmt Activities'!$E:$E))))</f>
        <v>Choose from drop-down --&gt;</v>
      </c>
      <c r="B46" s="15"/>
      <c r="C46" s="202"/>
      <c r="D46" s="203"/>
      <c r="E46" s="203"/>
      <c r="F46" s="203"/>
      <c r="G46" s="226" t="str">
        <f t="shared" si="11"/>
        <v/>
      </c>
      <c r="H46" s="226" t="str">
        <f t="shared" si="11"/>
        <v/>
      </c>
      <c r="I46" s="200" t="str">
        <f t="shared" si="10"/>
        <v/>
      </c>
      <c r="J46" s="226" t="str">
        <f t="shared" si="12"/>
        <v/>
      </c>
    </row>
    <row r="47" spans="1:10" ht="15" hidden="1">
      <c r="A47" s="6" t="str">
        <f>IF(B47="", "Choose from drop-down --&gt;", IF(COUNTIF('Lookup GovWide Stmt Activities'!$B:$B, B47) = 0, "acfr:ExpensesCustom, acfr:RevenueForOtherProgramsCustom, acfr:NetExpenseRevenueCustom", _xlfn.CONCAT(_xlfn.XLOOKUP(B47, 'Lookup GovWide Stmt Activities'!$B:$B, 'Lookup GovWide Stmt Activities'!$D:$D), ",", _xlfn.XLOOKUP(B47, 'Lookup GovWide Stmt Activities'!$B:$B, 'Lookup GovWide Stmt Activities'!$C:$C), ",", _xlfn.XLOOKUP(B47, 'Lookup GovWide Stmt Activities'!$B:$B, 'Lookup GovWide Stmt Activities'!$E:$E))))</f>
        <v>Choose from drop-down --&gt;</v>
      </c>
      <c r="B47" s="15"/>
      <c r="C47" s="202"/>
      <c r="D47" s="203"/>
      <c r="E47" s="203"/>
      <c r="F47" s="203"/>
      <c r="G47" s="226" t="str">
        <f t="shared" si="11"/>
        <v/>
      </c>
      <c r="H47" s="226" t="str">
        <f t="shared" si="11"/>
        <v/>
      </c>
      <c r="I47" s="200" t="str">
        <f t="shared" si="10"/>
        <v/>
      </c>
      <c r="J47" s="226" t="str">
        <f t="shared" si="12"/>
        <v/>
      </c>
    </row>
    <row r="48" spans="1:10" ht="15" hidden="1">
      <c r="A48" s="6" t="str">
        <f>IF(B48="", "Choose from drop-down --&gt;", IF(COUNTIF('Lookup GovWide Stmt Activities'!$B:$B, B48) = 0, "acfr:ExpensesCustom, acfr:RevenueForOtherProgramsCustom, acfr:NetExpenseRevenueCustom", _xlfn.CONCAT(_xlfn.XLOOKUP(B48, 'Lookup GovWide Stmt Activities'!$B:$B, 'Lookup GovWide Stmt Activities'!$D:$D), ",", _xlfn.XLOOKUP(B48, 'Lookup GovWide Stmt Activities'!$B:$B, 'Lookup GovWide Stmt Activities'!$C:$C), ",", _xlfn.XLOOKUP(B48, 'Lookup GovWide Stmt Activities'!$B:$B, 'Lookup GovWide Stmt Activities'!$E:$E))))</f>
        <v>Choose from drop-down --&gt;</v>
      </c>
      <c r="B48" s="15"/>
      <c r="C48" s="202"/>
      <c r="D48" s="203"/>
      <c r="E48" s="203"/>
      <c r="F48" s="203"/>
      <c r="G48" s="226" t="str">
        <f t="shared" si="11"/>
        <v/>
      </c>
      <c r="H48" s="226" t="str">
        <f t="shared" si="11"/>
        <v/>
      </c>
      <c r="I48" s="200" t="str">
        <f t="shared" si="10"/>
        <v/>
      </c>
      <c r="J48" s="226" t="str">
        <f t="shared" si="12"/>
        <v/>
      </c>
    </row>
    <row r="49" spans="1:10" ht="15">
      <c r="A49" s="6" t="str">
        <f>IF(B49="", "Choose from drop-down --&gt;", IF(COUNTIF('Lookup GovWide Stmt Activities'!$B:$B, B49) = 0, "acfr:ExpensesCustom, acfr:RevenueForOtherProgramsCustom, acfr:NetExpenseRevenueCustom", _xlfn.CONCAT(_xlfn.XLOOKUP(B49, 'Lookup GovWide Stmt Activities'!$B:$B, 'Lookup GovWide Stmt Activities'!$D:$D), ",", _xlfn.XLOOKUP(B49, 'Lookup GovWide Stmt Activities'!$B:$B, 'Lookup GovWide Stmt Activities'!$C:$C), ",", _xlfn.XLOOKUP(B49, 'Lookup GovWide Stmt Activities'!$B:$B, 'Lookup GovWide Stmt Activities'!$E:$E))))</f>
        <v>Choose from drop-down --&gt;</v>
      </c>
      <c r="B49" s="15"/>
      <c r="C49" s="203"/>
      <c r="D49" s="203"/>
      <c r="E49" s="203"/>
      <c r="F49" s="203"/>
      <c r="G49" s="226" t="str">
        <f t="shared" si="11"/>
        <v/>
      </c>
      <c r="H49" s="226" t="str">
        <f t="shared" si="11"/>
        <v/>
      </c>
      <c r="I49" s="200" t="str">
        <f t="shared" si="10"/>
        <v/>
      </c>
      <c r="J49" s="226" t="str">
        <f t="shared" si="12"/>
        <v/>
      </c>
    </row>
    <row r="50" spans="1:10" ht="15">
      <c r="A50" s="6" t="s">
        <v>1341</v>
      </c>
      <c r="B50" s="8" t="s">
        <v>1106</v>
      </c>
      <c r="C50" s="204">
        <f>IF(C6="","",SUM(C41:C49))</f>
        <v>0</v>
      </c>
      <c r="D50" s="204">
        <f>IF(D6="","",SUM(D41:D49))</f>
        <v>0</v>
      </c>
      <c r="E50" s="204">
        <f t="shared" ref="E50" si="13">IF(E6="","",SUM(E41:E49))</f>
        <v>0</v>
      </c>
      <c r="F50" s="204">
        <f t="shared" ref="F50:G50" si="14">IF(F6="","",SUM(F41:F49))</f>
        <v>0</v>
      </c>
      <c r="G50" s="204">
        <f t="shared" si="14"/>
        <v>0</v>
      </c>
      <c r="H50" s="204">
        <f t="shared" ref="H50:I50" si="15">IF(H6="","",SUM(H41:H49))</f>
        <v>0</v>
      </c>
      <c r="I50" s="204">
        <f t="shared" si="15"/>
        <v>0</v>
      </c>
      <c r="J50" s="204">
        <f t="shared" ref="J50" si="16">IF(J6="","",SUM(J41:J49))</f>
        <v>0</v>
      </c>
    </row>
    <row r="51" spans="1:10" ht="15">
      <c r="A51" s="5"/>
      <c r="B51" s="5"/>
      <c r="C51" s="18"/>
      <c r="D51" s="19"/>
      <c r="I51" s="18"/>
    </row>
    <row r="52" spans="1:10" ht="15">
      <c r="A52" s="5"/>
      <c r="B52" s="11" t="s">
        <v>1117</v>
      </c>
      <c r="C52" s="11"/>
      <c r="D52" s="11"/>
      <c r="E52" s="11"/>
      <c r="F52" s="11"/>
      <c r="G52" s="11"/>
      <c r="H52" s="11"/>
      <c r="I52" s="11"/>
      <c r="J52" s="11"/>
    </row>
    <row r="53" spans="1:10" ht="15">
      <c r="A53" s="5"/>
      <c r="B53" s="13" t="s">
        <v>1118</v>
      </c>
      <c r="C53" s="13"/>
      <c r="D53" s="13"/>
      <c r="I53" s="13"/>
    </row>
    <row r="54" spans="1:10" ht="15">
      <c r="A54" s="6" t="str">
        <f>IF(B54="", "Choose from drop-down --&gt;", IF(COUNTIF('Lookup GovWide Stmt Activities'!$B:$B, B54) = 0, "acfr:GeneralRevenuesCustom", _xlfn.XLOOKUP(B54, 'Lookup GovWide Stmt Activities'!$B:$B, 'Lookup GovWide Stmt Activities'!$D:$D)))</f>
        <v>Choose from drop-down --&gt;</v>
      </c>
      <c r="B54" s="15"/>
      <c r="C54" s="73"/>
      <c r="D54" s="74"/>
      <c r="E54" s="74"/>
      <c r="F54" s="74"/>
      <c r="G54" s="203"/>
      <c r="H54" s="203"/>
      <c r="I54" s="200" t="str">
        <f t="shared" ref="I54:I63" si="17">IF(OR(I$6="", B54=""),"",SUM(G54:H54))</f>
        <v/>
      </c>
      <c r="J54" s="203"/>
    </row>
    <row r="55" spans="1:10" ht="15">
      <c r="A55" s="6" t="str">
        <f>IF(B55="", "Choose from drop-down --&gt;", IF(COUNTIF('Lookup GovWide Stmt Activities'!$B:$B, B55) = 0, "acfr:GeneralRevenuesCustom", _xlfn.XLOOKUP(B55, 'Lookup GovWide Stmt Activities'!$B:$B, 'Lookup GovWide Stmt Activities'!$D:$D)))</f>
        <v>Choose from drop-down --&gt;</v>
      </c>
      <c r="B55" s="15"/>
      <c r="C55" s="73"/>
      <c r="D55" s="74"/>
      <c r="E55" s="74"/>
      <c r="F55" s="74"/>
      <c r="G55" s="203"/>
      <c r="H55" s="203"/>
      <c r="I55" s="200" t="str">
        <f t="shared" si="17"/>
        <v/>
      </c>
      <c r="J55" s="203"/>
    </row>
    <row r="56" spans="1:10" ht="15">
      <c r="A56" s="6" t="str">
        <f>IF(B56="", "Choose from drop-down --&gt;", IF(COUNTIF('Lookup GovWide Stmt Activities'!$B:$B, B56) = 0, "acfr:GeneralRevenuesCustom", _xlfn.XLOOKUP(B56, 'Lookup GovWide Stmt Activities'!$B:$B, 'Lookup GovWide Stmt Activities'!$D:$D)))</f>
        <v>Choose from drop-down --&gt;</v>
      </c>
      <c r="B56" s="15"/>
      <c r="C56" s="73"/>
      <c r="D56" s="74"/>
      <c r="E56" s="74"/>
      <c r="F56" s="74"/>
      <c r="G56" s="203"/>
      <c r="H56" s="203"/>
      <c r="I56" s="200" t="str">
        <f t="shared" si="17"/>
        <v/>
      </c>
      <c r="J56" s="203"/>
    </row>
    <row r="57" spans="1:10" ht="15">
      <c r="A57" s="6" t="str">
        <f>IF(B57="", "Choose from drop-down --&gt;", IF(COUNTIF('Lookup GovWide Stmt Activities'!$B:$B, B57) = 0, "acfr:GeneralRevenuesCustom", _xlfn.XLOOKUP(B57, 'Lookup GovWide Stmt Activities'!$B:$B, 'Lookup GovWide Stmt Activities'!$D:$D)))</f>
        <v>Choose from drop-down --&gt;</v>
      </c>
      <c r="B57" s="15"/>
      <c r="C57" s="73"/>
      <c r="D57" s="74"/>
      <c r="E57" s="74"/>
      <c r="F57" s="74"/>
      <c r="G57" s="203"/>
      <c r="H57" s="203"/>
      <c r="I57" s="200" t="str">
        <f t="shared" si="17"/>
        <v/>
      </c>
      <c r="J57" s="203"/>
    </row>
    <row r="58" spans="1:10" ht="15">
      <c r="A58" s="6" t="str">
        <f>IF(B58="", "Choose from drop-down --&gt;", IF(COUNTIF('Lookup GovWide Stmt Activities'!$B:$B, B58) = 0, "acfr:GeneralRevenuesCustom", _xlfn.XLOOKUP(B58, 'Lookup GovWide Stmt Activities'!$B:$B, 'Lookup GovWide Stmt Activities'!$D:$D)))</f>
        <v>Choose from drop-down --&gt;</v>
      </c>
      <c r="B58" s="15"/>
      <c r="C58" s="73"/>
      <c r="D58" s="74"/>
      <c r="E58" s="74"/>
      <c r="F58" s="74"/>
      <c r="G58" s="203"/>
      <c r="H58" s="203"/>
      <c r="I58" s="200" t="str">
        <f t="shared" si="17"/>
        <v/>
      </c>
      <c r="J58" s="203"/>
    </row>
    <row r="59" spans="1:10" ht="15">
      <c r="A59" s="6" t="str">
        <f>IF(B59="", "Choose from drop-down --&gt;", IF(COUNTIF('Lookup GovWide Stmt Activities'!$B:$B, B59) = 0, "acfr:GeneralRevenuesCustom", _xlfn.XLOOKUP(B59, 'Lookup GovWide Stmt Activities'!$B:$B, 'Lookup GovWide Stmt Activities'!$D:$D)))</f>
        <v>Choose from drop-down --&gt;</v>
      </c>
      <c r="B59" s="15"/>
      <c r="C59" s="73"/>
      <c r="D59" s="74"/>
      <c r="E59" s="74"/>
      <c r="F59" s="74"/>
      <c r="G59" s="203"/>
      <c r="H59" s="203"/>
      <c r="I59" s="200" t="str">
        <f t="shared" si="17"/>
        <v/>
      </c>
      <c r="J59" s="203"/>
    </row>
    <row r="60" spans="1:10" ht="15">
      <c r="A60" s="6" t="str">
        <f>IF(B60="", "Choose from drop-down --&gt;", IF(COUNTIF('Lookup GovWide Stmt Activities'!$B:$B, B60) = 0, "acfr:GeneralRevenuesCustom", _xlfn.XLOOKUP(B60, 'Lookup GovWide Stmt Activities'!$B:$B, 'Lookup GovWide Stmt Activities'!$D:$D)))</f>
        <v>Choose from drop-down --&gt;</v>
      </c>
      <c r="B60" s="15"/>
      <c r="C60" s="73"/>
      <c r="D60" s="74"/>
      <c r="E60" s="74"/>
      <c r="F60" s="74"/>
      <c r="G60" s="203"/>
      <c r="H60" s="203"/>
      <c r="I60" s="200" t="str">
        <f t="shared" si="17"/>
        <v/>
      </c>
      <c r="J60" s="203"/>
    </row>
    <row r="61" spans="1:10" ht="15">
      <c r="A61" s="6" t="str">
        <f>IF(B61="", "Choose from drop-down --&gt;", IF(COUNTIF('Lookup GovWide Stmt Activities'!$B:$B, B61) = 0, "acfr:GeneralRevenuesCustom", _xlfn.XLOOKUP(B61, 'Lookup GovWide Stmt Activities'!$B:$B, 'Lookup GovWide Stmt Activities'!$D:$D)))</f>
        <v>Choose from drop-down --&gt;</v>
      </c>
      <c r="B61" s="15"/>
      <c r="C61" s="73"/>
      <c r="D61" s="74"/>
      <c r="E61" s="74"/>
      <c r="F61" s="74"/>
      <c r="G61" s="203"/>
      <c r="H61" s="203"/>
      <c r="I61" s="200" t="str">
        <f t="shared" si="17"/>
        <v/>
      </c>
      <c r="J61" s="203"/>
    </row>
    <row r="62" spans="1:10" ht="15">
      <c r="A62" s="6" t="str">
        <f>IF(B62="", "Choose from drop-down --&gt;", IF(COUNTIF('Lookup GovWide Stmt Activities'!$B:$B, B62) = 0, "acfr:GeneralRevenuesCustom", _xlfn.XLOOKUP(B62, 'Lookup GovWide Stmt Activities'!$B:$B, 'Lookup GovWide Stmt Activities'!$D:$D)))</f>
        <v>Choose from drop-down --&gt;</v>
      </c>
      <c r="B62" s="15"/>
      <c r="C62" s="73"/>
      <c r="D62" s="74"/>
      <c r="E62" s="74"/>
      <c r="F62" s="74"/>
      <c r="G62" s="203"/>
      <c r="H62" s="203"/>
      <c r="I62" s="200" t="str">
        <f t="shared" si="17"/>
        <v/>
      </c>
      <c r="J62" s="203"/>
    </row>
    <row r="63" spans="1:10" ht="15">
      <c r="A63" s="6" t="str">
        <f>IF(B63="", "Choose from drop-down --&gt;", IF(COUNTIF('Lookup GovWide Stmt Activities'!$B:$B, B63) = 0, "acfr:GeneralRevenuesCustom", _xlfn.XLOOKUP(B63, 'Lookup GovWide Stmt Activities'!$B:$B, 'Lookup GovWide Stmt Activities'!$D:$D)))</f>
        <v>Choose from drop-down --&gt;</v>
      </c>
      <c r="B63" s="15"/>
      <c r="C63" s="73"/>
      <c r="D63" s="74"/>
      <c r="E63" s="74"/>
      <c r="F63" s="74"/>
      <c r="G63" s="203"/>
      <c r="H63" s="203"/>
      <c r="I63" s="200" t="str">
        <f t="shared" si="17"/>
        <v/>
      </c>
      <c r="J63" s="203"/>
    </row>
    <row r="64" spans="1:10" ht="15">
      <c r="A64" s="6" t="s">
        <v>1110</v>
      </c>
      <c r="B64" s="55" t="s">
        <v>1111</v>
      </c>
      <c r="C64" s="54"/>
      <c r="D64" s="54"/>
      <c r="E64" s="54"/>
      <c r="F64" s="54"/>
      <c r="G64" s="200">
        <f>IF($C$6="","",SUM(G54:G62))</f>
        <v>0</v>
      </c>
      <c r="H64" s="200">
        <f>IF(H$6="","",SUM(H54:H63))</f>
        <v>0</v>
      </c>
      <c r="I64" s="200">
        <f>IF(I$6="","",SUM(I54:I63))</f>
        <v>0</v>
      </c>
      <c r="J64" s="200">
        <f>IF($J$6="","",SUM(J54:J63))</f>
        <v>0</v>
      </c>
    </row>
    <row r="65" spans="1:10" ht="15">
      <c r="A65" s="5"/>
      <c r="B65" s="13" t="s">
        <v>1121</v>
      </c>
      <c r="C65" s="75"/>
      <c r="D65" s="75"/>
      <c r="I65" s="13"/>
    </row>
    <row r="66" spans="1:10" ht="15">
      <c r="A66" s="6" t="str">
        <f>IF(B66="", "Choose from drop-down --&gt;", IF(COUNTIF('Lookup GovWide Stmt Activities'!$B:$B, B66) = 0, "acfr:AdjustmentsForTransferOfRevenuesWithinActivitiesCustom", _xlfn.XLOOKUP(B66, 'Lookup GovWide Stmt Activities'!$B:$B, 'Lookup GovWide Stmt Activities'!$D:$D)))</f>
        <v>Choose from drop-down --&gt;</v>
      </c>
      <c r="B66" s="15"/>
      <c r="C66" s="73"/>
      <c r="D66" s="74"/>
      <c r="E66" s="74"/>
      <c r="F66" s="74"/>
      <c r="G66" s="203"/>
      <c r="H66" s="203"/>
      <c r="I66" s="200" t="str">
        <f t="shared" ref="I66:I70" si="18">IF(OR(I$6="", B66=""),"",SUM(G66:H66))</f>
        <v/>
      </c>
      <c r="J66" s="203"/>
    </row>
    <row r="67" spans="1:10" ht="15">
      <c r="A67" s="6" t="str">
        <f>IF(B67="", "Choose from drop-down --&gt;", IF(COUNTIF('Lookup GovWide Stmt Activities'!$B:$B, B67) = 0, "acfr:AdjustmentsForTransferOfRevenuesWithinActivitiesCustom", _xlfn.XLOOKUP(B67, 'Lookup GovWide Stmt Activities'!$B:$B, 'Lookup GovWide Stmt Activities'!$D:$D)))</f>
        <v>Choose from drop-down --&gt;</v>
      </c>
      <c r="B67" s="15"/>
      <c r="C67" s="73"/>
      <c r="D67" s="74"/>
      <c r="E67" s="74"/>
      <c r="F67" s="74"/>
      <c r="G67" s="203"/>
      <c r="H67" s="203"/>
      <c r="I67" s="200" t="str">
        <f t="shared" si="18"/>
        <v/>
      </c>
      <c r="J67" s="203"/>
    </row>
    <row r="68" spans="1:10" ht="15">
      <c r="A68" s="6" t="str">
        <f>IF(B68="", "Choose from drop-down --&gt;", IF(COUNTIF('Lookup GovWide Stmt Activities'!$B:$B, B68) = 0, "acfr:AdjustmentsForTransferOfRevenuesWithinActivitiesCustom", _xlfn.XLOOKUP(B68, 'Lookup GovWide Stmt Activities'!$B:$B, 'Lookup GovWide Stmt Activities'!$D:$D)))</f>
        <v>Choose from drop-down --&gt;</v>
      </c>
      <c r="B68" s="15"/>
      <c r="C68" s="73"/>
      <c r="D68" s="74"/>
      <c r="E68" s="74"/>
      <c r="F68" s="74"/>
      <c r="G68" s="203"/>
      <c r="H68" s="203"/>
      <c r="I68" s="200" t="str">
        <f t="shared" si="18"/>
        <v/>
      </c>
      <c r="J68" s="203"/>
    </row>
    <row r="69" spans="1:10" ht="15">
      <c r="A69" s="6" t="str">
        <f>IF(B69="", "Choose from drop-down --&gt;", IF(COUNTIF('Lookup GovWide Stmt Activities'!$B:$B, B69) = 0, "acfr:AdjustmentsForTransferOfRevenuesWithinActivitiesCustom", _xlfn.XLOOKUP(B69, 'Lookup GovWide Stmt Activities'!$B:$B, 'Lookup GovWide Stmt Activities'!$D:$D)))</f>
        <v>Choose from drop-down --&gt;</v>
      </c>
      <c r="B69" s="15"/>
      <c r="C69" s="73"/>
      <c r="D69" s="74"/>
      <c r="E69" s="74"/>
      <c r="F69" s="74"/>
      <c r="G69" s="203"/>
      <c r="H69" s="203"/>
      <c r="I69" s="200" t="str">
        <f t="shared" si="18"/>
        <v/>
      </c>
      <c r="J69" s="203"/>
    </row>
    <row r="70" spans="1:10" ht="15">
      <c r="A70" s="6" t="str">
        <f>IF(B70="", "Choose from drop-down --&gt;", IF(COUNTIF('Lookup GovWide Stmt Activities'!$B:$B, B70) = 0, "acfr:AdjustmentsForTransferOfRevenuesWithinActivitiesCustom", _xlfn.XLOOKUP(B70, 'Lookup GovWide Stmt Activities'!$B:$B, 'Lookup GovWide Stmt Activities'!$D:$D)))</f>
        <v>Choose from drop-down --&gt;</v>
      </c>
      <c r="B70" s="15"/>
      <c r="C70" s="73"/>
      <c r="D70" s="74"/>
      <c r="E70" s="74"/>
      <c r="F70" s="74"/>
      <c r="G70" s="203"/>
      <c r="H70" s="203"/>
      <c r="I70" s="200" t="str">
        <f t="shared" si="18"/>
        <v/>
      </c>
      <c r="J70" s="203"/>
    </row>
    <row r="71" spans="1:10" ht="15">
      <c r="A71" s="6" t="s">
        <v>1110</v>
      </c>
      <c r="B71" s="55" t="s">
        <v>1120</v>
      </c>
      <c r="C71" s="54"/>
      <c r="D71" s="54"/>
      <c r="E71" s="54"/>
      <c r="F71" s="54"/>
      <c r="G71" s="200">
        <f>IF($C$6="","",SUM(G64:G70))</f>
        <v>0</v>
      </c>
      <c r="H71" s="200"/>
      <c r="I71" s="200">
        <f>IF(I$6="","",SUM(I64:I70))</f>
        <v>0</v>
      </c>
      <c r="J71" s="200">
        <f>IF($J$6="","",SUM(J64:J70))</f>
        <v>0</v>
      </c>
    </row>
    <row r="72" spans="1:10" ht="15">
      <c r="A72" s="6" t="s">
        <v>1110</v>
      </c>
      <c r="B72" s="8" t="s">
        <v>1119</v>
      </c>
      <c r="C72" s="54"/>
      <c r="D72" s="54"/>
      <c r="E72" s="54"/>
      <c r="F72" s="54"/>
      <c r="G72" s="204">
        <f>SUM(G65:G71)</f>
        <v>0</v>
      </c>
      <c r="H72" s="204">
        <f t="shared" ref="H72:J72" si="19">SUM(H65:H71)</f>
        <v>0</v>
      </c>
      <c r="I72" s="204">
        <f t="shared" si="19"/>
        <v>0</v>
      </c>
      <c r="J72" s="204">
        <f t="shared" si="19"/>
        <v>0</v>
      </c>
    </row>
    <row r="74" spans="1:10" ht="15">
      <c r="A74" s="5"/>
      <c r="B74" s="11" t="s">
        <v>46</v>
      </c>
      <c r="C74" s="53"/>
      <c r="D74" s="53"/>
      <c r="E74" s="53"/>
      <c r="F74" s="53"/>
      <c r="G74" s="11"/>
      <c r="H74" s="11"/>
      <c r="I74" s="11"/>
      <c r="J74" s="11"/>
    </row>
    <row r="75" spans="1:10" ht="15">
      <c r="A75" s="6" t="s">
        <v>1115</v>
      </c>
      <c r="B75" s="8" t="s">
        <v>1112</v>
      </c>
      <c r="C75" s="73"/>
      <c r="D75" s="74"/>
      <c r="E75" s="74"/>
      <c r="F75" s="74"/>
      <c r="G75" s="246">
        <f>G72+G23</f>
        <v>0</v>
      </c>
      <c r="H75" s="246"/>
      <c r="I75" s="200">
        <f>IF(I$6="","",SUM(G75:H75))</f>
        <v>0</v>
      </c>
      <c r="J75" s="246">
        <f>J72+J50</f>
        <v>0</v>
      </c>
    </row>
    <row r="76" spans="1:10" ht="15">
      <c r="A76" s="6" t="s">
        <v>1116</v>
      </c>
      <c r="B76" s="8" t="s">
        <v>1113</v>
      </c>
      <c r="C76" s="73"/>
      <c r="D76" s="74"/>
      <c r="E76" s="74"/>
      <c r="F76" s="74"/>
      <c r="G76" s="203"/>
      <c r="H76" s="203"/>
      <c r="I76" s="200">
        <f t="shared" ref="I76" si="20">IF(I$6="","",SUM(G76:H76))</f>
        <v>0</v>
      </c>
      <c r="J76" s="203"/>
    </row>
    <row r="77" spans="1:10" ht="15">
      <c r="A77" s="6" t="s">
        <v>50</v>
      </c>
      <c r="B77" s="8" t="s">
        <v>1114</v>
      </c>
      <c r="C77" s="73"/>
      <c r="D77" s="74"/>
      <c r="E77" s="74"/>
      <c r="F77" s="74"/>
      <c r="G77" s="247">
        <f>G75+G76</f>
        <v>0</v>
      </c>
      <c r="H77" s="247">
        <f t="shared" ref="H77:J77" si="21">H75+H76</f>
        <v>0</v>
      </c>
      <c r="I77" s="247">
        <f t="shared" si="21"/>
        <v>0</v>
      </c>
      <c r="J77" s="247">
        <f t="shared" si="21"/>
        <v>0</v>
      </c>
    </row>
    <row r="78" spans="1:10" ht="15">
      <c r="I78" s="53"/>
    </row>
    <row r="79" spans="1:10" ht="15">
      <c r="I79" s="54"/>
    </row>
    <row r="80" spans="1:10" ht="15">
      <c r="A80" s="257"/>
      <c r="B80" s="264" t="s">
        <v>3636</v>
      </c>
      <c r="I80" s="54"/>
    </row>
    <row r="81" spans="1:9" ht="15">
      <c r="A81" s="257"/>
      <c r="B81" s="265"/>
      <c r="I81" s="54"/>
    </row>
    <row r="82" spans="1:9" ht="15">
      <c r="I82" s="54"/>
    </row>
    <row r="83" spans="1:9" ht="15">
      <c r="I83" s="54"/>
    </row>
    <row r="84" spans="1:9" ht="15">
      <c r="I84" s="54"/>
    </row>
    <row r="85" spans="1:9" ht="15">
      <c r="I85" s="54"/>
    </row>
    <row r="86" spans="1:9" ht="15">
      <c r="I86" s="54"/>
    </row>
    <row r="87" spans="1:9" ht="15">
      <c r="I87" s="54"/>
    </row>
    <row r="88" spans="1:9" ht="15">
      <c r="I88" s="54"/>
    </row>
    <row r="89" spans="1:9" ht="14">
      <c r="I89" s="20"/>
    </row>
    <row r="90" spans="1:9" ht="15">
      <c r="I90" s="53"/>
    </row>
    <row r="91" spans="1:9" ht="15">
      <c r="I91" s="54"/>
    </row>
    <row r="92" spans="1:9" ht="15">
      <c r="I92" s="54"/>
    </row>
    <row r="93" spans="1:9" ht="15">
      <c r="I93" s="54"/>
    </row>
    <row r="94" spans="1:9" ht="15">
      <c r="I94" s="54"/>
    </row>
    <row r="95" spans="1:9" ht="15">
      <c r="I95" s="54"/>
    </row>
    <row r="96" spans="1:9" ht="15">
      <c r="I96" s="54"/>
    </row>
    <row r="97" spans="9:9" ht="15">
      <c r="I97" s="54"/>
    </row>
    <row r="98" spans="9:9" ht="15">
      <c r="I98" s="54"/>
    </row>
    <row r="99" spans="9:9" ht="15">
      <c r="I99" s="54"/>
    </row>
  </sheetData>
  <sheetProtection formatRows="0" insertRows="0" deleteRows="0"/>
  <mergeCells count="1">
    <mergeCell ref="B80:B81"/>
  </mergeCells>
  <conditionalFormatting sqref="A9:A22">
    <cfRule type="containsText" dxfId="79" priority="9" operator="containsText" text="custom">
      <formula>NOT(ISERROR(SEARCH("custom",A9)))</formula>
    </cfRule>
  </conditionalFormatting>
  <conditionalFormatting sqref="A25:A36">
    <cfRule type="containsText" dxfId="78" priority="8" operator="containsText" text="custom">
      <formula>NOT(ISERROR(SEARCH("custom",A25)))</formula>
    </cfRule>
  </conditionalFormatting>
  <conditionalFormatting sqref="A54:A63">
    <cfRule type="containsText" dxfId="77" priority="5" operator="containsText" text="custom">
      <formula>NOT(ISERROR(SEARCH("custom",A54)))</formula>
    </cfRule>
  </conditionalFormatting>
  <conditionalFormatting sqref="A66:A70">
    <cfRule type="containsText" dxfId="76" priority="1" operator="containsText" text="custom">
      <formula>NOT(ISERROR(SEARCH("custom",A66)))</formula>
    </cfRule>
  </conditionalFormatting>
  <conditionalFormatting sqref="A41:B49">
    <cfRule type="containsText" dxfId="75" priority="3" operator="containsText" text="custom">
      <formula>NOT(ISERROR(SEARCH("custom",A41)))</formula>
    </cfRule>
  </conditionalFormatting>
  <conditionalFormatting sqref="C23 C37 C50 D53:G63">
    <cfRule type="expression" dxfId="74" priority="58" stopIfTrue="1">
      <formula>C$6=""</formula>
    </cfRule>
  </conditionalFormatting>
  <conditionalFormatting sqref="C64:J64">
    <cfRule type="expression" dxfId="73" priority="43" stopIfTrue="1">
      <formula>C$6=""</formula>
    </cfRule>
  </conditionalFormatting>
  <conditionalFormatting sqref="C71:J72">
    <cfRule type="expression" dxfId="72" priority="19" stopIfTrue="1">
      <formula>C$6=""</formula>
    </cfRule>
  </conditionalFormatting>
  <conditionalFormatting sqref="D6:F6 D52:F52">
    <cfRule type="expression" dxfId="71" priority="55" stopIfTrue="1">
      <formula>D$6=""</formula>
    </cfRule>
  </conditionalFormatting>
  <conditionalFormatting sqref="D39:G51">
    <cfRule type="expression" dxfId="70" priority="15" stopIfTrue="1">
      <formula>D$6=""</formula>
    </cfRule>
  </conditionalFormatting>
  <conditionalFormatting sqref="D65:J70">
    <cfRule type="expression" dxfId="69" priority="11" stopIfTrue="1">
      <formula>D$6=""</formula>
    </cfRule>
  </conditionalFormatting>
  <conditionalFormatting sqref="D74:J77 I78:I99">
    <cfRule type="expression" dxfId="68" priority="10" stopIfTrue="1">
      <formula>D$6=""</formula>
    </cfRule>
  </conditionalFormatting>
  <conditionalFormatting sqref="H39:H50">
    <cfRule type="expression" dxfId="67" priority="14" stopIfTrue="1">
      <formula>H$6=""</formula>
    </cfRule>
  </conditionalFormatting>
  <conditionalFormatting sqref="H38:I38">
    <cfRule type="expression" dxfId="66" priority="52" stopIfTrue="1">
      <formula>H$6=""</formula>
    </cfRule>
  </conditionalFormatting>
  <conditionalFormatting sqref="H5:J6 D7:I37 I39:I51">
    <cfRule type="expression" dxfId="65" priority="48" stopIfTrue="1">
      <formula>D$6=""</formula>
    </cfRule>
  </conditionalFormatting>
  <conditionalFormatting sqref="H52:J63">
    <cfRule type="expression" dxfId="64" priority="12" stopIfTrue="1">
      <formula>H$6=""</formula>
    </cfRule>
  </conditionalFormatting>
  <conditionalFormatting sqref="J7:J50">
    <cfRule type="expression" dxfId="63" priority="13" stopIfTrue="1">
      <formula>J$6=""</formula>
    </cfRule>
  </conditionalFormatting>
  <dataValidations count="3">
    <dataValidation type="list" allowBlank="1" showInputMessage="1" sqref="B41:B49 B9:B22 B25:B36" xr:uid="{F3C11D5E-2141-5546-AF1F-2279D6DA74D8}">
      <formula1>program_revenues</formula1>
    </dataValidation>
    <dataValidation type="list" allowBlank="1" showInputMessage="1" sqref="B54:B63" xr:uid="{96AC2388-DB7C-8442-BE26-CB837586D707}">
      <formula1>general_revenues</formula1>
    </dataValidation>
    <dataValidation type="list" allowBlank="1" showInputMessage="1" sqref="B66:B70" xr:uid="{A7A9E828-3622-4441-839C-4C8E5DABEB87}">
      <formula1>transfers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27</vt:i4>
      </vt:variant>
    </vt:vector>
  </HeadingPairs>
  <TitlesOfParts>
    <vt:vector size="43" baseType="lpstr">
      <vt:lpstr>Lookup Net Position</vt:lpstr>
      <vt:lpstr>Lookup GovFund Balance</vt:lpstr>
      <vt:lpstr>Lookup GovWide Stmt Activities</vt:lpstr>
      <vt:lpstr>Lookup PropFunds</vt:lpstr>
      <vt:lpstr>Lookup PropFunds CashFlows</vt:lpstr>
      <vt:lpstr>Lookup GovFund Stmt Rev Exp Ch</vt:lpstr>
      <vt:lpstr>Master Info</vt:lpstr>
      <vt:lpstr>Statement of Net Position</vt:lpstr>
      <vt:lpstr>Statement of Activities</vt:lpstr>
      <vt:lpstr>GovFund Balance Sheet</vt:lpstr>
      <vt:lpstr>Reconciliation Balance Sheet</vt:lpstr>
      <vt:lpstr>GovFund Stmt of Rev Exp and Chg</vt:lpstr>
      <vt:lpstr>Reconciliation of Rev Exp</vt:lpstr>
      <vt:lpstr>Prop Funds - Net Position</vt:lpstr>
      <vt:lpstr>PropFund Stmt of Rev Exp and Ch</vt:lpstr>
      <vt:lpstr>Prop Fund Cash Flows</vt:lpstr>
      <vt:lpstr>capital_contributions</vt:lpstr>
      <vt:lpstr>cash_flows_capital</vt:lpstr>
      <vt:lpstr>cash_flows_investing</vt:lpstr>
      <vt:lpstr>cash_flows_noncapital_financing_activities</vt:lpstr>
      <vt:lpstr>cash_flows_op_activities</vt:lpstr>
      <vt:lpstr>'Lookup GovFund Balance'!current_assets</vt:lpstr>
      <vt:lpstr>current_assets</vt:lpstr>
      <vt:lpstr>'Lookup GovFund Balance'!current_liabilities</vt:lpstr>
      <vt:lpstr>current_liabilities</vt:lpstr>
      <vt:lpstr>'Lookup GovFund Balance'!deferred_inflows</vt:lpstr>
      <vt:lpstr>deferred_inflows</vt:lpstr>
      <vt:lpstr>'Lookup GovFund Balance'!deferred_outflows</vt:lpstr>
      <vt:lpstr>deferred_outflows</vt:lpstr>
      <vt:lpstr>fund_balance</vt:lpstr>
      <vt:lpstr>general_revenues</vt:lpstr>
      <vt:lpstr>'Lookup GovFund Balance'!net_position</vt:lpstr>
      <vt:lpstr>net_position</vt:lpstr>
      <vt:lpstr>'Lookup GovFund Balance'!noncurrent_assets</vt:lpstr>
      <vt:lpstr>noncurrent_assets</vt:lpstr>
      <vt:lpstr>'Lookup GovFund Balance'!noncurrent_liabilities</vt:lpstr>
      <vt:lpstr>noncurrent_liabilities</vt:lpstr>
      <vt:lpstr>nonoperating_revenues</vt:lpstr>
      <vt:lpstr>operating_expenses</vt:lpstr>
      <vt:lpstr>operating_revenues</vt:lpstr>
      <vt:lpstr>other_financing_sources</vt:lpstr>
      <vt:lpstr>program_revenues</vt:lpstr>
      <vt:lpstr>transfers</vt:lpstr>
    </vt:vector>
  </TitlesOfParts>
  <Company>Bryce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v1 |CITY OF CLAYTON|CLAY|AUDIT|WORKPAPERS|FY22 CLAYTON FINAL ACFR 02.01.2023|2022|06/30|2023-02-01|</dc:title>
  <dc:creator>PDF Converter</dc:creator>
  <cp:lastModifiedBy>Ahmed, Sarrah</cp:lastModifiedBy>
  <dcterms:created xsi:type="dcterms:W3CDTF">2023-07-21T19:59:00Z</dcterms:created>
  <dcterms:modified xsi:type="dcterms:W3CDTF">2024-10-07T04:53:31Z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