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eterdburkholder/Projects/cloud-gov/cg-site/_assets/documents/"/>
    </mc:Choice>
  </mc:AlternateContent>
  <xr:revisionPtr revIDLastSave="0" documentId="13_ncr:1_{A2CC62A2-CA76-6647-8B57-70FB1B3E5486}" xr6:coauthVersionLast="47" xr6:coauthVersionMax="47" xr10:uidLastSave="{00000000-0000-0000-0000-000000000000}"/>
  <bookViews>
    <workbookView xWindow="5040" yWindow="500" windowWidth="47840" windowHeight="28300" xr2:uid="{00000000-000D-0000-FFFF-FFFF00000000}"/>
  </bookViews>
  <sheets>
    <sheet name="Worksheet" sheetId="1" r:id="rId1"/>
    <sheet name="Cloud.gov Tiers" sheetId="2" r:id="rId2"/>
    <sheet name="AWS Service Prices" sheetId="3" r:id="rId3"/>
  </sheets>
  <definedNames>
    <definedName name="AWS_RDS_Instances">Worksheet!$E$13:$K$43</definedName>
    <definedName name="AwsElasticCachePrices">'AWS Service Prices'!$A$44:$E$48</definedName>
    <definedName name="AwsOpensearchPrices">'AWS Service Prices'!$A$33:$E$43</definedName>
    <definedName name="AWSRdsServicePrices">'AWS Service Prices'!$A$3:$E$32</definedName>
    <definedName name="CloudGovNoCostServices">'AWS Service Prices'!$A$49:$B$56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K10" i="1" l="1"/>
  <c r="E14" i="1" a="1"/>
  <c r="I31" i="1" s="1"/>
  <c r="K31" i="1" s="1"/>
  <c r="S10" i="1"/>
  <c r="B19" i="1" s="1" a="1"/>
  <c r="Q15" i="1"/>
  <c r="S15" i="1" s="1"/>
  <c r="Q10" i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8" i="1" a="1"/>
  <c r="A33" i="1" s="1"/>
  <c r="C15" i="1"/>
  <c r="E5" i="1" s="1"/>
  <c r="C10" i="1"/>
  <c r="B23" i="1" l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I39" i="1"/>
  <c r="K39" i="1" s="1"/>
  <c r="I37" i="1"/>
  <c r="K37" i="1" s="1"/>
  <c r="I35" i="1"/>
  <c r="K35" i="1" s="1"/>
  <c r="I33" i="1"/>
  <c r="K33" i="1" s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I43" i="1"/>
  <c r="K43" i="1" s="1"/>
  <c r="G16" i="1"/>
  <c r="G20" i="1"/>
  <c r="G24" i="1"/>
  <c r="G30" i="1"/>
  <c r="G34" i="1"/>
  <c r="G38" i="1"/>
  <c r="G40" i="1"/>
  <c r="H14" i="1"/>
  <c r="H20" i="1"/>
  <c r="H24" i="1"/>
  <c r="H28" i="1"/>
  <c r="H30" i="1"/>
  <c r="H34" i="1"/>
  <c r="H38" i="1"/>
  <c r="H42" i="1"/>
  <c r="I16" i="1"/>
  <c r="K16" i="1" s="1"/>
  <c r="I20" i="1"/>
  <c r="K20" i="1" s="1"/>
  <c r="I24" i="1"/>
  <c r="K24" i="1" s="1"/>
  <c r="I28" i="1"/>
  <c r="K28" i="1" s="1"/>
  <c r="I32" i="1"/>
  <c r="K32" i="1" s="1"/>
  <c r="I36" i="1"/>
  <c r="K36" i="1" s="1"/>
  <c r="I40" i="1"/>
  <c r="K40" i="1" s="1"/>
  <c r="E17" i="1"/>
  <c r="E21" i="1"/>
  <c r="E25" i="1"/>
  <c r="E29" i="1"/>
  <c r="E33" i="1"/>
  <c r="E37" i="1"/>
  <c r="E39" i="1"/>
  <c r="E43" i="1"/>
  <c r="F17" i="1"/>
  <c r="F23" i="1"/>
  <c r="F27" i="1"/>
  <c r="F31" i="1"/>
  <c r="F37" i="1"/>
  <c r="F41" i="1"/>
  <c r="G17" i="1"/>
  <c r="G23" i="1"/>
  <c r="G29" i="1"/>
  <c r="G33" i="1"/>
  <c r="G37" i="1"/>
  <c r="G41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G14" i="1"/>
  <c r="G18" i="1"/>
  <c r="G22" i="1"/>
  <c r="G26" i="1"/>
  <c r="G28" i="1"/>
  <c r="G32" i="1"/>
  <c r="G36" i="1"/>
  <c r="G42" i="1"/>
  <c r="H16" i="1"/>
  <c r="H18" i="1"/>
  <c r="H22" i="1"/>
  <c r="H26" i="1"/>
  <c r="H32" i="1"/>
  <c r="H36" i="1"/>
  <c r="H40" i="1"/>
  <c r="I14" i="1"/>
  <c r="K14" i="1" s="1"/>
  <c r="I18" i="1"/>
  <c r="K18" i="1" s="1"/>
  <c r="I22" i="1"/>
  <c r="K22" i="1" s="1"/>
  <c r="I26" i="1"/>
  <c r="K26" i="1" s="1"/>
  <c r="I30" i="1"/>
  <c r="K30" i="1" s="1"/>
  <c r="I34" i="1"/>
  <c r="K34" i="1" s="1"/>
  <c r="I38" i="1"/>
  <c r="K38" i="1" s="1"/>
  <c r="I42" i="1"/>
  <c r="K42" i="1" s="1"/>
  <c r="E15" i="1"/>
  <c r="E19" i="1"/>
  <c r="E23" i="1"/>
  <c r="E27" i="1"/>
  <c r="E31" i="1"/>
  <c r="E35" i="1"/>
  <c r="E41" i="1"/>
  <c r="F15" i="1"/>
  <c r="F19" i="1"/>
  <c r="F21" i="1"/>
  <c r="F25" i="1"/>
  <c r="F29" i="1"/>
  <c r="F33" i="1"/>
  <c r="F35" i="1"/>
  <c r="F39" i="1"/>
  <c r="F43" i="1"/>
  <c r="G15" i="1"/>
  <c r="G19" i="1"/>
  <c r="G21" i="1"/>
  <c r="G25" i="1"/>
  <c r="G27" i="1"/>
  <c r="G31" i="1"/>
  <c r="G35" i="1"/>
  <c r="G39" i="1"/>
  <c r="G4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I15" i="1"/>
  <c r="K15" i="1" s="1"/>
  <c r="I17" i="1"/>
  <c r="K17" i="1" s="1"/>
  <c r="I19" i="1"/>
  <c r="K19" i="1" s="1"/>
  <c r="I21" i="1"/>
  <c r="K21" i="1" s="1"/>
  <c r="I23" i="1"/>
  <c r="K23" i="1" s="1"/>
  <c r="I25" i="1"/>
  <c r="K25" i="1" s="1"/>
  <c r="I27" i="1"/>
  <c r="K27" i="1" s="1"/>
  <c r="I41" i="1"/>
  <c r="K41" i="1" s="1"/>
  <c r="I29" i="1"/>
  <c r="K29" i="1" s="1"/>
  <c r="B19" i="1"/>
  <c r="B30" i="1"/>
  <c r="B29" i="1"/>
  <c r="A30" i="1"/>
  <c r="A31" i="1"/>
  <c r="B33" i="1"/>
  <c r="A34" i="1"/>
  <c r="B28" i="1"/>
  <c r="B34" i="1"/>
  <c r="A29" i="1"/>
  <c r="A35" i="1"/>
  <c r="B31" i="1"/>
  <c r="A32" i="1"/>
  <c r="B35" i="1"/>
  <c r="A28" i="1"/>
  <c r="B32" i="1"/>
  <c r="B22" i="1" l="1"/>
  <c r="B21" i="1"/>
  <c r="B20" i="1" a="1"/>
  <c r="B20" i="1" s="1"/>
  <c r="A5" i="1" l="1"/>
  <c r="B5" i="1" s="1" a="1"/>
  <c r="B5" i="1" s="1"/>
  <c r="C5" i="1" l="1"/>
  <c r="D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<sst xmlns="http://schemas.openxmlformats.org/spreadsheetml/2006/main" count="346" uniqueCount="183">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</sst>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46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</cellXfs>
  <cellStyles count="1">
    <cellStyle name="Normal" xfId="0" builtinId="0"/>
  </cellStyles>
  <dxfs count="70"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69"/>
      <tableStyleElement type="firstRowStripe" dxfId="68"/>
      <tableStyleElement type="secondRowStripe" dxfId="67"/>
    </tableStyle>
    <tableStyle name="Worksheet-style 2" pivot="0" count="3" xr9:uid="{00000000-0011-0000-FFFF-FFFF01000000}">
      <tableStyleElement type="headerRow" dxfId="66"/>
      <tableStyleElement type="firstRowStripe" dxfId="65"/>
      <tableStyleElement type="secondRowStripe" dxfId="64"/>
    </tableStyle>
    <tableStyle name="Worksheet-style 3" pivot="0" count="3" xr9:uid="{00000000-0011-0000-FFFF-FFFF02000000}">
      <tableStyleElement type="headerRow" dxfId="63"/>
      <tableStyleElement type="firstRowStripe" dxfId="62"/>
      <tableStyleElement type="secondRowStripe" dxfId="61"/>
    </tableStyle>
    <tableStyle name="Worksheet-style 4" pivot="0" count="3" xr9:uid="{00000000-0011-0000-FFFF-FFFF03000000}">
      <tableStyleElement type="headerRow" dxfId="60"/>
      <tableStyleElement type="firstRowStripe" dxfId="59"/>
      <tableStyleElement type="secondRowStripe" dxfId="58"/>
    </tableStyle>
    <tableStyle name="Worksheet-style 5" pivot="0" count="3" xr9:uid="{00000000-0011-0000-FFFF-FFFF04000000}">
      <tableStyleElement type="headerRow" dxfId="57"/>
      <tableStyleElement type="firstRowStripe" dxfId="56"/>
      <tableStyleElement type="secondRowStripe" dxfId="55"/>
    </tableStyle>
    <tableStyle name="Worksheet-style 6" pivot="0" count="3" xr9:uid="{00000000-0011-0000-FFFF-FFFF05000000}">
      <tableStyleElement type="headerRow" dxfId="54"/>
      <tableStyleElement type="firstRowStripe" dxfId="53"/>
      <tableStyleElement type="secondRowStripe" dxfId="52"/>
    </tableStyle>
    <tableStyle name="Worksheet-style 7" pivot="0" count="3" xr9:uid="{00000000-0011-0000-FFFF-FFFF06000000}">
      <tableStyleElement type="headerRow" dxfId="51"/>
      <tableStyleElement type="firstRowStripe" dxfId="50"/>
      <tableStyleElement type="secondRowStripe" dxfId="49"/>
    </tableStyle>
    <tableStyle name="Worksheet-style 8" pivot="0" count="3" xr9:uid="{00000000-0011-0000-FFFF-FFFF07000000}">
      <tableStyleElement type="headerRow" dxfId="48"/>
      <tableStyleElement type="firstRowStripe" dxfId="47"/>
      <tableStyleElement type="secondRowStripe" dxfId="46"/>
    </tableStyle>
    <tableStyle name="Cloud.gov Tiers-style" pivot="0" count="3" xr9:uid="{00000000-0011-0000-FFFF-FFFF08000000}">
      <tableStyleElement type="headerRow" dxfId="45"/>
      <tableStyleElement type="firstRowStripe" dxfId="44"/>
      <tableStyleElement type="secondRowStripe" dxfId="43"/>
    </tableStyle>
    <tableStyle name="Cloud.gov Tiers-style 2" pivot="0" count="3" xr9:uid="{00000000-0011-0000-FFFF-FFFF09000000}">
      <tableStyleElement type="headerRow" dxfId="42"/>
      <tableStyleElement type="firstRowStripe" dxfId="41"/>
      <tableStyleElement type="secondRowStrip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39"/>
    <tableColumn id="2" xr3:uid="{00000000-0010-0000-0000-000002000000}" name="Tier Name" dataDxfId="38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37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36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35">
      <calculatedColumnFormula>C15</calculatedColumnFormula>
    </tableColumn>
    <tableColumn id="6" xr3:uid="{00000000-0010-0000-0000-000006000000}" name=" YearlyTotal Cost" dataDxfId="34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33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17"/>
    <tableColumn id="2" xr3:uid="{00000000-0010-0000-0200-000002000000}" name="Description" dataDxfId="16"/>
    <tableColumn id="3" xr3:uid="{00000000-0010-0000-0200-000003000000}" name="Units" dataDxfId="15"/>
    <tableColumn id="4" xr3:uid="{00000000-0010-0000-0200-000004000000}" name="Dimension" dataDxfId="14"/>
    <tableColumn id="5" xr3:uid="{00000000-0010-0000-0200-000005000000}" name="GB per credit" dataDxfId="13"/>
    <tableColumn id="6" xr3:uid="{00000000-0010-0000-0200-000006000000}" name="Quantity (GB)" dataDxfId="12"/>
    <tableColumn id="7" xr3:uid="{00000000-0010-0000-0200-000007000000}" name="Credits" dataDxfId="11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28"/>
    <tableColumn id="3" xr3:uid="{CDA60C5E-AE6A-324F-8F61-A71F1A0A8966}" name="GB per credit" dataDxfId="29">
      <calculatedColumnFormula>'AWS Service Prices'!K5*'AWS Service Prices'!M5</calculatedColumnFormula>
    </tableColumn>
    <tableColumn id="6" xr3:uid="{00000000-0010-0000-0300-000006000000}" name="Quantity (GB)" dataDxfId="27"/>
    <tableColumn id="7" xr3:uid="{00000000-0010-0000-0300-000007000000}" name="Credits" dataDxfId="30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32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19">
  <tableColumns count="7">
    <tableColumn id="1" xr3:uid="{00000000-0010-0000-0500-000001000000}" name="Offering" dataDxfId="26"/>
    <tableColumn id="2" xr3:uid="{00000000-0010-0000-0500-000002000000}" name="Description" dataDxfId="25"/>
    <tableColumn id="4" xr3:uid="{00000000-0010-0000-0500-000004000000}" name="Units" dataDxfId="24"/>
    <tableColumn id="5" xr3:uid="{00000000-0010-0000-0500-000005000000}" name="Dimension" dataDxfId="23"/>
    <tableColumn id="3" xr3:uid="{807927EE-801B-8148-9BA1-5FE9186170F2}" name="GB per credit" dataDxfId="22">
      <calculatedColumnFormula>'AWS Service Prices'!K4*'AWS Service Prices'!M4</calculatedColumnFormula>
    </tableColumn>
    <tableColumn id="6" xr3:uid="{00000000-0010-0000-0500-000006000000}" name="Quantity (GB)" dataDxfId="21"/>
    <tableColumn id="7" xr3:uid="{00000000-0010-0000-0500-000007000000}" name="Credits" dataDxfId="20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3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31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18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zoomScale="130" zoomScaleNormal="130" workbookViewId="0">
      <selection activeCell="S42" sqref="S42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4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88" t="s">
        <v>182</v>
      </c>
      <c r="B1" s="89"/>
      <c r="C1" s="89"/>
      <c r="D1" s="89"/>
      <c r="E1" s="89"/>
      <c r="F1" s="89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81">
        <f>C10+SUM(B19:B23)</f>
        <v>48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VLOOKUP(Table_1[[#This Row],[Tier Name]], 'Cloud.gov Tiers'!A11:B27, 2,FALSE)-Table_1[[#This Row],[Credits]]</f>
        <v>2</v>
      </c>
      <c r="D5" s="77">
        <f>IF(B5="Custom", ROUNDUP(A5/1000,0)*'Cloud.gov Tiers'!$H$28, VLOOKUP(B5, 'Cloud.gov Tiers'!$F$11:$H$27, 3, FALSE))</f>
        <v>30000</v>
      </c>
      <c r="E5" s="77">
        <f>C15</f>
        <v>2500</v>
      </c>
      <c r="F5" s="84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12</v>
      </c>
      <c r="C10" s="12">
        <f>B10*'Cloud.gov Tiers'!B3</f>
        <v>36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101</v>
      </c>
      <c r="K10" s="42">
        <f>ROUNDUP(Table_3[[#This Row],[Quantity (GB)]]/Table_3[[#This Row],[GB per credit]],0)</f>
        <v>2</v>
      </c>
      <c r="M10" s="13" t="s">
        <v>7</v>
      </c>
      <c r="N10" s="6" t="s">
        <v>19</v>
      </c>
      <c r="O10" s="6" t="s">
        <v>17</v>
      </c>
      <c r="P10" s="40" t="s">
        <v>20</v>
      </c>
      <c r="Q10" s="40">
        <f>'AWS Service Prices'!K5*'AWS Service Prices'!M5</f>
        <v>400</v>
      </c>
      <c r="R10" s="85">
        <v>401</v>
      </c>
      <c r="S10" s="42">
        <f>ROUNDUP(Table_4[[#This Row],[Quantity (GB)]]/Table_4[[#This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8" t="str">
        <f t="array" ref="E14:I43">AWSRdsServicePrices</f>
        <v>AWS RDS</v>
      </c>
      <c r="F14" s="19" t="str">
        <v>micro-psql</v>
      </c>
      <c r="G14" s="19" t="str">
        <v>db.t3.micro</v>
      </c>
      <c r="H14" s="19">
        <v>1</v>
      </c>
      <c r="I14" s="19">
        <v>1</v>
      </c>
      <c r="J14" s="20">
        <v>2</v>
      </c>
      <c r="K14" s="92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10</v>
      </c>
      <c r="C15" s="23">
        <f>A15*B15</f>
        <v>2500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26">
        <v>0</v>
      </c>
      <c r="K15" s="92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ROUNDUP(Table_6[[#This Row],[Quantity (GB)]]/Table_6[[#This Row],[GB per credit]],0)</f>
        <v>0</v>
      </c>
    </row>
    <row r="16" spans="1:19" ht="15.75" customHeight="1" x14ac:dyDescent="0.15">
      <c r="E16" s="18" t="str">
        <v>AWS RDS</v>
      </c>
      <c r="F16" s="19" t="str">
        <v>small-psql</v>
      </c>
      <c r="G16" s="19" t="str">
        <v>db.t3.small</v>
      </c>
      <c r="H16" s="19">
        <v>1</v>
      </c>
      <c r="I16" s="19">
        <v>2</v>
      </c>
      <c r="J16" s="26">
        <v>0</v>
      </c>
      <c r="K16" s="92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26">
        <v>1</v>
      </c>
      <c r="K17" s="92">
        <f t="shared" si="0"/>
        <v>4</v>
      </c>
      <c r="M17" s="2" t="s">
        <v>40</v>
      </c>
      <c r="N17" s="87"/>
    </row>
    <row r="18" spans="1:25" ht="15.75" customHeight="1" thickBot="1" x14ac:dyDescent="0.2">
      <c r="A18" s="8" t="s">
        <v>41</v>
      </c>
      <c r="B18" s="8" t="s">
        <v>1</v>
      </c>
      <c r="E18" s="18" t="str">
        <v>AWS RDS</v>
      </c>
      <c r="F18" s="19" t="str">
        <v>medium-psql</v>
      </c>
      <c r="G18" s="19" t="str">
        <v>db.t3.medium</v>
      </c>
      <c r="H18" s="19">
        <v>1</v>
      </c>
      <c r="I18" s="19">
        <v>4</v>
      </c>
      <c r="J18" s="26">
        <v>0</v>
      </c>
      <c r="K18" s="92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Worksheet!$S$10</f>
        <v>2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26">
        <v>0</v>
      </c>
      <c r="K19" s="92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Worksheet!$K$10</f>
        <v>8</v>
      </c>
      <c r="E20" s="18" t="str">
        <v>AWS RDS</v>
      </c>
      <c r="F20" s="19" t="str">
        <v>medium-gp-psql</v>
      </c>
      <c r="G20" s="19" t="str">
        <v>db.m5.large</v>
      </c>
      <c r="H20" s="19">
        <v>1</v>
      </c>
      <c r="I20" s="19">
        <v>10</v>
      </c>
      <c r="J20" s="26">
        <v>0</v>
      </c>
      <c r="K20" s="92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Worksheet!$S$15+SUM(S19:S29)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26">
        <v>0</v>
      </c>
      <c r="K21" s="92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33" t="s">
        <v>57</v>
      </c>
      <c r="B22" s="34">
        <f>SUM(S33:S37)</f>
        <v>0</v>
      </c>
      <c r="E22" s="18" t="str">
        <v>AWS RDS</v>
      </c>
      <c r="F22" s="19" t="str">
        <v>large-gp-psql</v>
      </c>
      <c r="G22" s="19" t="str">
        <v>db.m5.large</v>
      </c>
      <c r="H22" s="19">
        <v>1</v>
      </c>
      <c r="I22" s="19">
        <v>10</v>
      </c>
      <c r="J22" s="35">
        <v>0</v>
      </c>
      <c r="K22" s="92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36" t="s">
        <v>61</v>
      </c>
      <c r="B23" s="37">
        <f>SUM(Table_8[Credits])</f>
        <v>2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26">
        <v>0</v>
      </c>
      <c r="K23" s="92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E24" s="18" t="str">
        <v>AWS RDS</v>
      </c>
      <c r="F24" s="19" t="str">
        <v>xlarge-gp-psql</v>
      </c>
      <c r="G24" s="19" t="str">
        <v>db.m5.xlarge</v>
      </c>
      <c r="H24" s="19">
        <v>1</v>
      </c>
      <c r="I24" s="19">
        <v>20</v>
      </c>
      <c r="J24" s="26">
        <v>0</v>
      </c>
      <c r="K24" s="92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26">
        <v>0</v>
      </c>
      <c r="K25" s="92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A26" s="28" t="s">
        <v>174</v>
      </c>
      <c r="E26" s="18" t="str">
        <v>AWS RDS</v>
      </c>
      <c r="F26" s="19" t="str">
        <v>2xlarge-gp-psql</v>
      </c>
      <c r="G26" s="19" t="str">
        <v>db.m5.2xlarge</v>
      </c>
      <c r="H26" s="19">
        <v>1</v>
      </c>
      <c r="I26" s="19">
        <v>39</v>
      </c>
      <c r="J26" s="26">
        <v>0</v>
      </c>
      <c r="K26" s="92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74</v>
      </c>
      <c r="B27" s="28" t="s">
        <v>23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26">
        <v>0</v>
      </c>
      <c r="K27" s="92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18" t="str">
        <f t="array" ref="A28:B35">CloudGovNoCostServices</f>
        <v>External Domain</v>
      </c>
      <c r="B28" s="21" t="str">
        <v>cdn-route</v>
      </c>
      <c r="E28" s="18" t="str">
        <v>AWS RDS</v>
      </c>
      <c r="F28" s="19" t="str">
        <v>xlarge-gp-psql-m6</v>
      </c>
      <c r="G28" s="19" t="str">
        <v>db.m6g.xlarge</v>
      </c>
      <c r="H28" s="19">
        <v>1</v>
      </c>
      <c r="I28" s="19">
        <v>17</v>
      </c>
      <c r="J28" s="26">
        <v>0</v>
      </c>
      <c r="K28" s="92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24" t="str">
        <v>External Domain</v>
      </c>
      <c r="B29" s="27" t="str">
        <v>custom-domain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26">
        <v>0</v>
      </c>
      <c r="K29" s="92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3">
        <f t="shared" si="1"/>
        <v>0</v>
      </c>
      <c r="T29" s="94"/>
    </row>
    <row r="30" spans="1:25" ht="15.75" customHeight="1" x14ac:dyDescent="0.15">
      <c r="A30" s="18" t="str">
        <v>External Domain</v>
      </c>
      <c r="B30" s="21" t="str">
        <v>domain</v>
      </c>
      <c r="E30" s="18" t="str">
        <v>AWS RDS</v>
      </c>
      <c r="F30" s="19" t="str">
        <v>micro-mysql</v>
      </c>
      <c r="G30" s="19" t="str">
        <v>db.t3.micro</v>
      </c>
      <c r="H30" s="19">
        <v>1</v>
      </c>
      <c r="I30" s="19">
        <v>1</v>
      </c>
      <c r="J30" s="43">
        <v>0</v>
      </c>
      <c r="K30" s="92">
        <f t="shared" si="0"/>
        <v>0</v>
      </c>
      <c r="R30" s="87"/>
      <c r="Y30" s="29"/>
    </row>
    <row r="31" spans="1:25" ht="15.75" customHeight="1" x14ac:dyDescent="0.15">
      <c r="A31" s="24" t="str">
        <v>External Domain</v>
      </c>
      <c r="B31" s="27" t="str">
        <v>domain-with-cdn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26">
        <v>0</v>
      </c>
      <c r="K31" s="92">
        <f t="shared" si="0"/>
        <v>0</v>
      </c>
      <c r="M31" s="2" t="s">
        <v>90</v>
      </c>
      <c r="N31" s="87"/>
      <c r="O31" s="87"/>
      <c r="P31" s="87"/>
      <c r="Q31" s="87"/>
      <c r="R31" s="87"/>
    </row>
    <row r="32" spans="1:25" ht="15.75" customHeight="1" thickBot="1" x14ac:dyDescent="0.2">
      <c r="A32" s="18" t="str">
        <v>UAA Service Account</v>
      </c>
      <c r="B32" s="21" t="str">
        <v>oauth-client</v>
      </c>
      <c r="E32" s="18" t="str">
        <v>AWS RDS</v>
      </c>
      <c r="F32" s="19" t="str">
        <v>small-mysql</v>
      </c>
      <c r="G32" s="19" t="str">
        <v>db.t3.small</v>
      </c>
      <c r="H32" s="19">
        <v>1</v>
      </c>
      <c r="I32" s="19">
        <v>2</v>
      </c>
      <c r="J32" s="26">
        <v>0</v>
      </c>
      <c r="K32" s="92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24" t="str">
        <v>UAA Service Account</v>
      </c>
      <c r="B33" s="27" t="str">
        <v>space-auditor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26">
        <v>0</v>
      </c>
      <c r="K33" s="92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90">
        <v>1</v>
      </c>
      <c r="R33" s="50">
        <v>0</v>
      </c>
      <c r="S33" s="21">
        <f>R33*Q33</f>
        <v>0</v>
      </c>
    </row>
    <row r="34" spans="1:19" ht="15.75" customHeight="1" x14ac:dyDescent="0.15">
      <c r="A34" s="18" t="str">
        <v>UAA Service Account</v>
      </c>
      <c r="B34" s="21" t="str">
        <v>space-deployer</v>
      </c>
      <c r="E34" s="18" t="str">
        <v>AWS RDS</v>
      </c>
      <c r="F34" s="19" t="str">
        <v>medium-mysql</v>
      </c>
      <c r="G34" s="19" t="str">
        <v>db.t3.medium</v>
      </c>
      <c r="H34" s="19">
        <v>1</v>
      </c>
      <c r="I34" s="19">
        <v>4</v>
      </c>
      <c r="J34" s="26">
        <v>0</v>
      </c>
      <c r="K34" s="92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90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24" t="str">
        <v>Autoscaler</v>
      </c>
      <c r="B35" s="27" t="str">
        <v>autoscaler-free-plan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2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90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44" t="s">
        <v>106</v>
      </c>
      <c r="B36" s="44"/>
      <c r="E36" s="18" t="str">
        <v>AWS RDS</v>
      </c>
      <c r="F36" s="19" t="str">
        <v>medium-gp-mysql</v>
      </c>
      <c r="G36" s="19" t="str">
        <v>db.m5.large</v>
      </c>
      <c r="H36" s="19">
        <v>1</v>
      </c>
      <c r="I36" s="19">
        <v>9</v>
      </c>
      <c r="J36" s="26">
        <v>0</v>
      </c>
      <c r="K36" s="92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90">
        <v>5</v>
      </c>
      <c r="R36" s="38">
        <v>0</v>
      </c>
      <c r="S36" s="21">
        <f t="shared" si="2"/>
        <v>0</v>
      </c>
    </row>
    <row r="37" spans="1:19" ht="15.75" customHeight="1" x14ac:dyDescent="0.15"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26">
        <v>0</v>
      </c>
      <c r="K37" s="92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91">
        <v>8</v>
      </c>
      <c r="R37" s="45">
        <v>0</v>
      </c>
      <c r="S37" s="93">
        <f t="shared" si="2"/>
        <v>0</v>
      </c>
    </row>
    <row r="38" spans="1:19" ht="15.75" customHeight="1" x14ac:dyDescent="0.15">
      <c r="E38" s="18" t="str">
        <v>AWS RDS</v>
      </c>
      <c r="F38" s="19" t="str">
        <v>large-gp-mysql</v>
      </c>
      <c r="G38" s="19" t="str">
        <v>db.m5.large</v>
      </c>
      <c r="H38" s="19">
        <v>1</v>
      </c>
      <c r="I38" s="19">
        <v>9</v>
      </c>
      <c r="J38" s="26">
        <v>0</v>
      </c>
      <c r="K38" s="92">
        <f t="shared" si="0"/>
        <v>0</v>
      </c>
    </row>
    <row r="39" spans="1:19" ht="15.75" customHeight="1" x14ac:dyDescent="0.15"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26">
        <v>0</v>
      </c>
      <c r="K39" s="92">
        <f t="shared" si="0"/>
        <v>0</v>
      </c>
      <c r="M39" s="2" t="s">
        <v>114</v>
      </c>
    </row>
    <row r="40" spans="1:19" ht="15.75" customHeight="1" thickBot="1" x14ac:dyDescent="0.2">
      <c r="E40" s="18" t="str">
        <v>AWS RDS</v>
      </c>
      <c r="F40" s="19" t="str">
        <v>xlarge-gp-mysql</v>
      </c>
      <c r="G40" s="19" t="str">
        <v>db.m5.xlarge</v>
      </c>
      <c r="H40" s="19">
        <v>1</v>
      </c>
      <c r="I40" s="19">
        <v>19</v>
      </c>
      <c r="J40" s="26">
        <v>0</v>
      </c>
      <c r="K40" s="92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7" t="s">
        <v>1</v>
      </c>
    </row>
    <row r="41" spans="1:19" ht="15.75" customHeight="1" thickBot="1" x14ac:dyDescent="0.2"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26">
        <v>0</v>
      </c>
      <c r="K41" s="92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90">
        <f>'AWS Service Prices'!K6*'AWS Service Prices'!M6</f>
        <v>150000</v>
      </c>
      <c r="R41" s="95">
        <v>10000</v>
      </c>
      <c r="S41" s="99">
        <f>ROUNDUP(Table_8[[#This Row],[Quantity]]/Table_8[[#This Row],[Units/Credit]],0)</f>
        <v>1</v>
      </c>
    </row>
    <row r="42" spans="1:19" ht="15.75" customHeight="1" thickBot="1" x14ac:dyDescent="0.2">
      <c r="E42" s="18" t="str">
        <v>AWS RDS</v>
      </c>
      <c r="F42" s="19" t="str">
        <v>medium-oracle-se2</v>
      </c>
      <c r="G42" s="19" t="str">
        <v>db.t3.medium</v>
      </c>
      <c r="H42" s="19">
        <v>1</v>
      </c>
      <c r="I42" s="19">
        <v>7</v>
      </c>
      <c r="J42" s="26">
        <v>0</v>
      </c>
      <c r="K42" s="92">
        <f t="shared" si="0"/>
        <v>0</v>
      </c>
      <c r="M42" s="51" t="s">
        <v>117</v>
      </c>
      <c r="N42" s="52" t="s">
        <v>122</v>
      </c>
      <c r="O42" s="53" t="s">
        <v>123</v>
      </c>
      <c r="P42" s="52" t="s">
        <v>124</v>
      </c>
      <c r="Q42" s="90">
        <f>'AWS Service Prices'!K7*'AWS Service Prices'!M7</f>
        <v>120</v>
      </c>
      <c r="R42" s="96">
        <v>2</v>
      </c>
      <c r="S42" s="98">
        <f>ROUNDUP(Table_8[[#This Row],[Quantity]]/Table_8[[#This Row],[Units/Credit]],0)</f>
        <v>1</v>
      </c>
    </row>
    <row r="43" spans="1:19" ht="15.75" customHeight="1" thickBot="1" x14ac:dyDescent="0.2"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101">
        <f t="shared" si="0"/>
        <v>0</v>
      </c>
      <c r="Q43" s="100"/>
    </row>
    <row r="44" spans="1:19" ht="15.75" customHeight="1" x14ac:dyDescent="0.15">
      <c r="J44" s="4"/>
    </row>
    <row r="45" spans="1:19" ht="15.75" customHeight="1" x14ac:dyDescent="0.15">
      <c r="J45" s="4"/>
    </row>
    <row r="46" spans="1:19" ht="15.75" customHeight="1" x14ac:dyDescent="0.15">
      <c r="J46" s="4"/>
    </row>
    <row r="47" spans="1:19" ht="15.75" customHeight="1" x14ac:dyDescent="0.15">
      <c r="J47" s="4"/>
    </row>
    <row r="48" spans="1:19" ht="15.75" customHeight="1" x14ac:dyDescent="0.15">
      <c r="J48" s="4"/>
    </row>
    <row r="49" spans="10:10" ht="15.75" customHeight="1" x14ac:dyDescent="0.15">
      <c r="J49" s="4"/>
    </row>
    <row r="50" spans="10:10" ht="15.75" customHeight="1" x14ac:dyDescent="0.15">
      <c r="J50" s="4"/>
    </row>
    <row r="51" spans="10:10" ht="15.75" customHeight="1" x14ac:dyDescent="0.15">
      <c r="J51" s="4"/>
    </row>
    <row r="52" spans="10:10" ht="15.75" customHeight="1" x14ac:dyDescent="0.15">
      <c r="J52" s="4"/>
    </row>
    <row r="53" spans="10:10" ht="15.75" customHeight="1" x14ac:dyDescent="0.15">
      <c r="J53" s="4"/>
    </row>
    <row r="54" spans="10:10" ht="15.75" customHeight="1" x14ac:dyDescent="0.15">
      <c r="J54" s="4"/>
    </row>
    <row r="55" spans="10:10" ht="15.75" customHeight="1" x14ac:dyDescent="0.15">
      <c r="J55" s="4"/>
    </row>
    <row r="56" spans="10:10" ht="15.75" customHeight="1" x14ac:dyDescent="0.15">
      <c r="J56" s="4"/>
    </row>
    <row r="57" spans="10:10" ht="15.75" customHeight="1" x14ac:dyDescent="0.15">
      <c r="J57" s="4"/>
    </row>
    <row r="58" spans="10:10" ht="15.75" customHeight="1" x14ac:dyDescent="0.15">
      <c r="J58" s="4"/>
    </row>
    <row r="59" spans="10:10" ht="15.75" customHeight="1" x14ac:dyDescent="0.15">
      <c r="J59" s="4"/>
    </row>
    <row r="60" spans="10:10" ht="15.75" customHeight="1" x14ac:dyDescent="0.15">
      <c r="J60" s="4"/>
    </row>
    <row r="61" spans="10:10" ht="15.75" customHeight="1" x14ac:dyDescent="0.15">
      <c r="J61" s="4"/>
    </row>
    <row r="62" spans="10:10" ht="15.75" customHeight="1" x14ac:dyDescent="0.15">
      <c r="J62" s="4"/>
    </row>
    <row r="63" spans="10:10" ht="15.75" customHeight="1" x14ac:dyDescent="0.15">
      <c r="J63" s="4"/>
    </row>
    <row r="64" spans="10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10" priority="10" operator="notEqual">
      <formula>0</formula>
    </cfRule>
  </conditionalFormatting>
  <conditionalFormatting sqref="R41:R42">
    <cfRule type="cellIs" dxfId="6" priority="7" operator="notEqual">
      <formula>0</formula>
    </cfRule>
  </conditionalFormatting>
  <conditionalFormatting sqref="R19:R29">
    <cfRule type="cellIs" dxfId="4" priority="5" operator="notEqual">
      <formula>0</formula>
    </cfRule>
  </conditionalFormatting>
  <conditionalFormatting sqref="R33:R37">
    <cfRule type="cellIs" dxfId="3" priority="4" operator="notEqual">
      <formula>0</formula>
    </cfRule>
  </conditionalFormatting>
  <conditionalFormatting sqref="R10">
    <cfRule type="cellIs" dxfId="2" priority="3" operator="notEqual">
      <formula>0</formula>
    </cfRule>
  </conditionalFormatting>
  <conditionalFormatting sqref="R15">
    <cfRule type="cellIs" dxfId="1" priority="2" operator="notEqual">
      <formula>0</formula>
    </cfRule>
  </conditionalFormatting>
  <conditionalFormatting sqref="J10">
    <cfRule type="cellIs" dxfId="0" priority="1" operator="notEqual">
      <formula>0</formula>
    </cfRule>
  </conditionalFormatting>
  <pageMargins left="0.7" right="0.7" top="0.75" bottom="0.75" header="0" footer="0"/>
  <pageSetup orientation="landscape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L24" sqref="L24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7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8" t="s">
        <v>127</v>
      </c>
      <c r="B2" s="58" t="s">
        <v>128</v>
      </c>
      <c r="D2" s="4"/>
      <c r="E2" s="4"/>
      <c r="F2" s="4"/>
      <c r="G2" s="4"/>
      <c r="H2" s="4"/>
    </row>
    <row r="3" spans="1:8" ht="15.75" customHeight="1" x14ac:dyDescent="0.15">
      <c r="A3" s="59" t="s">
        <v>129</v>
      </c>
      <c r="B3" s="60">
        <v>3</v>
      </c>
      <c r="D3" s="4"/>
      <c r="E3" s="4"/>
      <c r="F3" s="4"/>
      <c r="G3" s="4"/>
      <c r="H3" s="4"/>
    </row>
    <row r="4" spans="1:8" ht="15.75" customHeight="1" x14ac:dyDescent="0.15">
      <c r="A4" s="61" t="s">
        <v>130</v>
      </c>
      <c r="B4" s="62">
        <v>50</v>
      </c>
      <c r="D4" s="4"/>
      <c r="E4" s="4"/>
      <c r="F4" s="4"/>
      <c r="G4" s="4"/>
      <c r="H4" s="4"/>
    </row>
    <row r="5" spans="1:8" ht="15.75" customHeight="1" x14ac:dyDescent="0.15">
      <c r="A5" s="59" t="s">
        <v>131</v>
      </c>
      <c r="B5" s="60">
        <v>1</v>
      </c>
      <c r="D5" s="4"/>
      <c r="E5" s="4"/>
      <c r="F5" s="4"/>
      <c r="G5" s="4"/>
      <c r="H5" s="4"/>
    </row>
    <row r="6" spans="1:8" ht="15.75" customHeight="1" x14ac:dyDescent="0.15">
      <c r="A6" s="61" t="s">
        <v>132</v>
      </c>
      <c r="B6" s="63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4" t="s">
        <v>133</v>
      </c>
      <c r="B9" s="65"/>
      <c r="C9" s="65"/>
      <c r="D9" s="65"/>
      <c r="E9" s="65"/>
      <c r="F9" s="65"/>
      <c r="G9" s="65"/>
      <c r="H9" s="65"/>
    </row>
    <row r="10" spans="1:8" ht="15.75" customHeight="1" x14ac:dyDescent="0.15">
      <c r="A10" s="66" t="s">
        <v>134</v>
      </c>
      <c r="B10" s="66" t="s">
        <v>1</v>
      </c>
      <c r="C10" s="66" t="s">
        <v>135</v>
      </c>
      <c r="D10" s="66" t="s">
        <v>136</v>
      </c>
      <c r="E10" s="66" t="s">
        <v>137</v>
      </c>
      <c r="F10" s="66" t="s">
        <v>138</v>
      </c>
      <c r="G10" s="66" t="s">
        <v>139</v>
      </c>
      <c r="H10" s="66" t="s">
        <v>140</v>
      </c>
    </row>
    <row r="11" spans="1:8" ht="15.75" customHeight="1" x14ac:dyDescent="0.15">
      <c r="A11" s="59" t="s">
        <v>141</v>
      </c>
      <c r="B11" s="60">
        <v>50</v>
      </c>
      <c r="C11" s="67">
        <v>0</v>
      </c>
      <c r="D11" s="68">
        <f t="shared" ref="D11:D27" si="0">B11*$B$4</f>
        <v>2500</v>
      </c>
      <c r="E11" s="69">
        <v>1</v>
      </c>
      <c r="F11" s="59" t="s">
        <v>141</v>
      </c>
      <c r="G11" s="68">
        <f>D11*12</f>
        <v>30000</v>
      </c>
      <c r="H11" s="68">
        <f t="shared" ref="H11:H28" si="1">G11*(1-C11)</f>
        <v>30000</v>
      </c>
    </row>
    <row r="12" spans="1:8" ht="15.75" customHeight="1" x14ac:dyDescent="0.15">
      <c r="A12" s="61" t="s">
        <v>142</v>
      </c>
      <c r="B12" s="60">
        <v>100</v>
      </c>
      <c r="C12" s="67">
        <v>0</v>
      </c>
      <c r="D12" s="70">
        <f t="shared" si="0"/>
        <v>5000</v>
      </c>
      <c r="E12" s="71">
        <v>2</v>
      </c>
      <c r="F12" s="61" t="s">
        <v>142</v>
      </c>
      <c r="G12" s="70">
        <f t="shared" ref="G12:G27" si="2">B12*$B$4*12</f>
        <v>60000</v>
      </c>
      <c r="H12" s="70">
        <f t="shared" si="1"/>
        <v>60000</v>
      </c>
    </row>
    <row r="13" spans="1:8" ht="15.75" customHeight="1" x14ac:dyDescent="0.15">
      <c r="A13" s="59" t="s">
        <v>143</v>
      </c>
      <c r="B13" s="60">
        <v>150</v>
      </c>
      <c r="C13" s="67">
        <v>0</v>
      </c>
      <c r="D13" s="68">
        <f t="shared" si="0"/>
        <v>7500</v>
      </c>
      <c r="E13" s="69">
        <v>3</v>
      </c>
      <c r="F13" s="59" t="s">
        <v>143</v>
      </c>
      <c r="G13" s="68">
        <f t="shared" si="2"/>
        <v>90000</v>
      </c>
      <c r="H13" s="68">
        <f t="shared" si="1"/>
        <v>90000</v>
      </c>
    </row>
    <row r="14" spans="1:8" ht="15.75" customHeight="1" x14ac:dyDescent="0.15">
      <c r="A14" s="61" t="s">
        <v>144</v>
      </c>
      <c r="B14" s="60">
        <v>250</v>
      </c>
      <c r="C14" s="67">
        <v>0</v>
      </c>
      <c r="D14" s="70">
        <f t="shared" si="0"/>
        <v>12500</v>
      </c>
      <c r="E14" s="71">
        <v>4</v>
      </c>
      <c r="F14" s="61" t="s">
        <v>144</v>
      </c>
      <c r="G14" s="70">
        <f t="shared" si="2"/>
        <v>150000</v>
      </c>
      <c r="H14" s="70">
        <f t="shared" si="1"/>
        <v>150000</v>
      </c>
    </row>
    <row r="15" spans="1:8" ht="15.75" customHeight="1" x14ac:dyDescent="0.15">
      <c r="A15" s="59" t="s">
        <v>145</v>
      </c>
      <c r="B15" s="60">
        <v>350</v>
      </c>
      <c r="C15" s="67">
        <v>0</v>
      </c>
      <c r="D15" s="68">
        <f t="shared" si="0"/>
        <v>17500</v>
      </c>
      <c r="E15" s="69">
        <v>5</v>
      </c>
      <c r="F15" s="59" t="s">
        <v>145</v>
      </c>
      <c r="G15" s="68">
        <f t="shared" si="2"/>
        <v>210000</v>
      </c>
      <c r="H15" s="68">
        <f t="shared" si="1"/>
        <v>210000</v>
      </c>
    </row>
    <row r="16" spans="1:8" ht="15.75" customHeight="1" x14ac:dyDescent="0.15">
      <c r="A16" s="61" t="s">
        <v>146</v>
      </c>
      <c r="B16" s="60">
        <v>500</v>
      </c>
      <c r="C16" s="67">
        <v>0</v>
      </c>
      <c r="D16" s="70">
        <f t="shared" si="0"/>
        <v>25000</v>
      </c>
      <c r="E16" s="71">
        <v>6</v>
      </c>
      <c r="F16" s="61" t="s">
        <v>146</v>
      </c>
      <c r="G16" s="70">
        <f t="shared" si="2"/>
        <v>300000</v>
      </c>
      <c r="H16" s="70">
        <f t="shared" si="1"/>
        <v>300000</v>
      </c>
    </row>
    <row r="17" spans="1:8" ht="15.75" customHeight="1" x14ac:dyDescent="0.15">
      <c r="A17" s="59" t="s">
        <v>147</v>
      </c>
      <c r="B17" s="60">
        <v>650</v>
      </c>
      <c r="C17" s="67">
        <v>0</v>
      </c>
      <c r="D17" s="68">
        <f t="shared" si="0"/>
        <v>32500</v>
      </c>
      <c r="E17" s="69">
        <v>7</v>
      </c>
      <c r="F17" s="59" t="s">
        <v>147</v>
      </c>
      <c r="G17" s="68">
        <f t="shared" si="2"/>
        <v>390000</v>
      </c>
      <c r="H17" s="68">
        <f t="shared" si="1"/>
        <v>390000</v>
      </c>
    </row>
    <row r="18" spans="1:8" ht="15.75" customHeight="1" x14ac:dyDescent="0.15">
      <c r="A18" s="61" t="s">
        <v>148</v>
      </c>
      <c r="B18" s="60">
        <v>800</v>
      </c>
      <c r="C18" s="67">
        <v>0.05</v>
      </c>
      <c r="D18" s="70">
        <f t="shared" si="0"/>
        <v>40000</v>
      </c>
      <c r="E18" s="71">
        <v>8</v>
      </c>
      <c r="F18" s="61" t="s">
        <v>148</v>
      </c>
      <c r="G18" s="70">
        <f t="shared" si="2"/>
        <v>480000</v>
      </c>
      <c r="H18" s="70">
        <f t="shared" si="1"/>
        <v>456000</v>
      </c>
    </row>
    <row r="19" spans="1:8" ht="15.75" customHeight="1" x14ac:dyDescent="0.15">
      <c r="A19" s="59" t="s">
        <v>149</v>
      </c>
      <c r="B19" s="60">
        <v>1000</v>
      </c>
      <c r="C19" s="67">
        <v>0.1</v>
      </c>
      <c r="D19" s="68">
        <f t="shared" si="0"/>
        <v>50000</v>
      </c>
      <c r="E19" s="69">
        <v>9</v>
      </c>
      <c r="F19" s="59" t="s">
        <v>149</v>
      </c>
      <c r="G19" s="68">
        <f t="shared" si="2"/>
        <v>600000</v>
      </c>
      <c r="H19" s="68">
        <f t="shared" si="1"/>
        <v>540000</v>
      </c>
    </row>
    <row r="20" spans="1:8" ht="15.75" customHeight="1" x14ac:dyDescent="0.15">
      <c r="A20" s="61" t="s">
        <v>150</v>
      </c>
      <c r="B20" s="60">
        <v>1250</v>
      </c>
      <c r="C20" s="67">
        <v>0.15</v>
      </c>
      <c r="D20" s="70">
        <f t="shared" si="0"/>
        <v>62500</v>
      </c>
      <c r="E20" s="71">
        <v>10</v>
      </c>
      <c r="F20" s="61" t="s">
        <v>150</v>
      </c>
      <c r="G20" s="70">
        <f t="shared" si="2"/>
        <v>750000</v>
      </c>
      <c r="H20" s="70">
        <f t="shared" si="1"/>
        <v>637500</v>
      </c>
    </row>
    <row r="21" spans="1:8" ht="15.75" customHeight="1" x14ac:dyDescent="0.15">
      <c r="A21" s="59" t="s">
        <v>151</v>
      </c>
      <c r="B21" s="60">
        <v>1500</v>
      </c>
      <c r="C21" s="67">
        <v>0.2</v>
      </c>
      <c r="D21" s="68">
        <f t="shared" si="0"/>
        <v>75000</v>
      </c>
      <c r="E21" s="69">
        <v>11</v>
      </c>
      <c r="F21" s="59" t="s">
        <v>151</v>
      </c>
      <c r="G21" s="68">
        <f t="shared" si="2"/>
        <v>900000</v>
      </c>
      <c r="H21" s="68">
        <f t="shared" si="1"/>
        <v>720000</v>
      </c>
    </row>
    <row r="22" spans="1:8" ht="15.75" customHeight="1" x14ac:dyDescent="0.15">
      <c r="A22" s="61" t="s">
        <v>152</v>
      </c>
      <c r="B22" s="60">
        <v>2000</v>
      </c>
      <c r="C22" s="67">
        <v>0.22</v>
      </c>
      <c r="D22" s="70">
        <f t="shared" si="0"/>
        <v>100000</v>
      </c>
      <c r="E22" s="71">
        <v>11</v>
      </c>
      <c r="F22" s="61" t="s">
        <v>152</v>
      </c>
      <c r="G22" s="70">
        <f t="shared" si="2"/>
        <v>1200000</v>
      </c>
      <c r="H22" s="70">
        <f t="shared" si="1"/>
        <v>936000</v>
      </c>
    </row>
    <row r="23" spans="1:8" ht="15.75" customHeight="1" x14ac:dyDescent="0.15">
      <c r="A23" s="59" t="s">
        <v>153</v>
      </c>
      <c r="B23" s="60">
        <v>3000</v>
      </c>
      <c r="C23" s="67">
        <v>0.24</v>
      </c>
      <c r="D23" s="68">
        <f t="shared" si="0"/>
        <v>150000</v>
      </c>
      <c r="E23" s="69">
        <v>12</v>
      </c>
      <c r="F23" s="59" t="s">
        <v>153</v>
      </c>
      <c r="G23" s="68">
        <f t="shared" si="2"/>
        <v>1800000</v>
      </c>
      <c r="H23" s="68">
        <f t="shared" si="1"/>
        <v>1368000</v>
      </c>
    </row>
    <row r="24" spans="1:8" ht="15.75" customHeight="1" x14ac:dyDescent="0.15">
      <c r="A24" s="61" t="s">
        <v>154</v>
      </c>
      <c r="B24" s="60">
        <v>4000</v>
      </c>
      <c r="C24" s="67">
        <v>0.25</v>
      </c>
      <c r="D24" s="70">
        <f t="shared" si="0"/>
        <v>200000</v>
      </c>
      <c r="E24" s="71">
        <v>13</v>
      </c>
      <c r="F24" s="61" t="s">
        <v>154</v>
      </c>
      <c r="G24" s="70">
        <f t="shared" si="2"/>
        <v>2400000</v>
      </c>
      <c r="H24" s="70">
        <f t="shared" si="1"/>
        <v>1800000</v>
      </c>
    </row>
    <row r="25" spans="1:8" ht="15.75" customHeight="1" x14ac:dyDescent="0.15">
      <c r="A25" s="59" t="s">
        <v>155</v>
      </c>
      <c r="B25" s="60">
        <v>5000</v>
      </c>
      <c r="C25" s="67">
        <v>0.25</v>
      </c>
      <c r="D25" s="68">
        <f t="shared" si="0"/>
        <v>250000</v>
      </c>
      <c r="E25" s="69">
        <v>14</v>
      </c>
      <c r="F25" s="59" t="s">
        <v>155</v>
      </c>
      <c r="G25" s="68">
        <f t="shared" si="2"/>
        <v>3000000</v>
      </c>
      <c r="H25" s="68">
        <f t="shared" si="1"/>
        <v>2250000</v>
      </c>
    </row>
    <row r="26" spans="1:8" ht="15.75" customHeight="1" x14ac:dyDescent="0.15">
      <c r="A26" s="61" t="s">
        <v>156</v>
      </c>
      <c r="B26" s="60">
        <v>6000</v>
      </c>
      <c r="C26" s="67">
        <v>0.25</v>
      </c>
      <c r="D26" s="70">
        <f t="shared" si="0"/>
        <v>300000</v>
      </c>
      <c r="E26" s="71">
        <v>15</v>
      </c>
      <c r="F26" s="61" t="s">
        <v>156</v>
      </c>
      <c r="G26" s="70">
        <f t="shared" si="2"/>
        <v>3600000</v>
      </c>
      <c r="H26" s="70">
        <f t="shared" si="1"/>
        <v>2700000</v>
      </c>
    </row>
    <row r="27" spans="1:8" ht="15.75" customHeight="1" x14ac:dyDescent="0.15">
      <c r="A27" s="59" t="s">
        <v>157</v>
      </c>
      <c r="B27" s="60">
        <v>7000</v>
      </c>
      <c r="C27" s="67">
        <v>0.25</v>
      </c>
      <c r="D27" s="68">
        <f t="shared" si="0"/>
        <v>350000</v>
      </c>
      <c r="E27" s="69">
        <v>16</v>
      </c>
      <c r="F27" s="59" t="s">
        <v>157</v>
      </c>
      <c r="G27" s="68">
        <f t="shared" si="2"/>
        <v>4200000</v>
      </c>
      <c r="H27" s="68">
        <f t="shared" si="1"/>
        <v>3150000</v>
      </c>
    </row>
    <row r="28" spans="1:8" ht="15.75" customHeight="1" x14ac:dyDescent="0.15">
      <c r="A28" s="61" t="s">
        <v>158</v>
      </c>
      <c r="B28" s="71">
        <v>999999</v>
      </c>
      <c r="C28" s="67">
        <v>0.25</v>
      </c>
      <c r="D28" s="70">
        <f>1000*$B$4</f>
        <v>50000</v>
      </c>
      <c r="E28" s="61">
        <v>17</v>
      </c>
      <c r="F28" s="61" t="s">
        <v>159</v>
      </c>
      <c r="G28" s="70">
        <f>1000*$B$4*12</f>
        <v>600000</v>
      </c>
      <c r="H28" s="70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K3" sqref="K3:M3"/>
    </sheetView>
  </sheetViews>
  <sheetFormatPr baseColWidth="10" defaultColWidth="12.6640625" defaultRowHeight="15" customHeight="1" x14ac:dyDescent="0.15"/>
  <cols>
    <col min="1" max="1" width="19.6640625" customWidth="1"/>
    <col min="2" max="5" width="12.6640625" customWidth="1"/>
    <col min="10" max="10" width="12.83203125" customWidth="1"/>
  </cols>
  <sheetData>
    <row r="1" spans="1:25" ht="15.75" customHeight="1" x14ac:dyDescent="0.15">
      <c r="A1" s="72" t="s">
        <v>160</v>
      </c>
      <c r="B1" s="72"/>
      <c r="C1" s="72"/>
      <c r="D1" s="72"/>
      <c r="E1" s="72"/>
      <c r="F1" s="72"/>
      <c r="G1" s="72"/>
      <c r="H1" s="72" t="s">
        <v>161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5" ht="15.75" customHeight="1" x14ac:dyDescent="0.15">
      <c r="A2" s="57" t="s">
        <v>10</v>
      </c>
      <c r="B2" s="57" t="s">
        <v>23</v>
      </c>
      <c r="C2" s="57" t="s">
        <v>162</v>
      </c>
      <c r="D2" s="57" t="s">
        <v>26</v>
      </c>
      <c r="E2" s="57" t="s">
        <v>1</v>
      </c>
      <c r="F2" s="57"/>
      <c r="G2" s="57"/>
      <c r="H2" s="57" t="s">
        <v>10</v>
      </c>
      <c r="I2" s="57" t="s">
        <v>13</v>
      </c>
      <c r="J2" s="57" t="s">
        <v>24</v>
      </c>
      <c r="K2" s="57" t="s">
        <v>163</v>
      </c>
      <c r="L2" s="57" t="s">
        <v>164</v>
      </c>
      <c r="M2" s="57" t="s">
        <v>165</v>
      </c>
      <c r="N2" s="57" t="s">
        <v>1</v>
      </c>
      <c r="O2" s="57" t="s">
        <v>176</v>
      </c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3">
        <v>1</v>
      </c>
      <c r="E3" s="74">
        <v>1</v>
      </c>
      <c r="H3" s="4" t="s">
        <v>16</v>
      </c>
      <c r="I3" s="4" t="s">
        <v>18</v>
      </c>
      <c r="J3" s="4" t="s">
        <v>166</v>
      </c>
      <c r="K3" s="74">
        <v>1</v>
      </c>
      <c r="L3" s="75" t="s">
        <v>17</v>
      </c>
      <c r="M3" s="73">
        <v>100</v>
      </c>
      <c r="N3" s="74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3">
        <v>1</v>
      </c>
      <c r="E4" s="74">
        <v>2</v>
      </c>
      <c r="H4" s="4" t="s">
        <v>33</v>
      </c>
      <c r="I4" s="4" t="s">
        <v>35</v>
      </c>
      <c r="J4" s="4" t="s">
        <v>167</v>
      </c>
      <c r="K4" s="74">
        <v>1</v>
      </c>
      <c r="L4" s="75" t="s">
        <v>17</v>
      </c>
      <c r="M4" s="73">
        <v>100</v>
      </c>
      <c r="N4" s="74">
        <v>1</v>
      </c>
      <c r="O4" s="87">
        <f t="shared" ref="O4:O7" si="0">K4*M4</f>
        <v>100</v>
      </c>
    </row>
    <row r="5" spans="1:25" ht="15.75" customHeight="1" x14ac:dyDescent="0.15">
      <c r="A5" s="4" t="s">
        <v>16</v>
      </c>
      <c r="B5" s="4" t="s">
        <v>36</v>
      </c>
      <c r="C5" s="4" t="s">
        <v>37</v>
      </c>
      <c r="D5" s="73">
        <v>1</v>
      </c>
      <c r="E5" s="74">
        <v>2</v>
      </c>
      <c r="H5" s="4" t="s">
        <v>7</v>
      </c>
      <c r="I5" s="4" t="s">
        <v>20</v>
      </c>
      <c r="J5" s="4" t="s">
        <v>168</v>
      </c>
      <c r="K5" s="74">
        <v>1</v>
      </c>
      <c r="L5" s="75" t="s">
        <v>17</v>
      </c>
      <c r="M5" s="73">
        <v>400</v>
      </c>
      <c r="N5" s="74">
        <v>1</v>
      </c>
      <c r="O5" s="87">
        <f t="shared" si="0"/>
        <v>400</v>
      </c>
    </row>
    <row r="6" spans="1:25" ht="15.75" customHeight="1" x14ac:dyDescent="0.15">
      <c r="A6" s="4" t="s">
        <v>16</v>
      </c>
      <c r="B6" s="4" t="s">
        <v>39</v>
      </c>
      <c r="C6" s="4" t="s">
        <v>37</v>
      </c>
      <c r="D6" s="73">
        <v>1</v>
      </c>
      <c r="E6" s="74">
        <v>4</v>
      </c>
      <c r="H6" s="4" t="s">
        <v>117</v>
      </c>
      <c r="I6" s="4" t="s">
        <v>120</v>
      </c>
      <c r="J6" s="4" t="s">
        <v>169</v>
      </c>
      <c r="K6" s="74">
        <v>1000</v>
      </c>
      <c r="L6" s="4" t="s">
        <v>170</v>
      </c>
      <c r="M6" s="74">
        <v>150</v>
      </c>
      <c r="N6" s="74">
        <v>1</v>
      </c>
      <c r="O6" s="87">
        <f t="shared" si="0"/>
        <v>150000</v>
      </c>
    </row>
    <row r="7" spans="1:25" ht="15.75" customHeight="1" x14ac:dyDescent="0.15">
      <c r="A7" s="4" t="s">
        <v>16</v>
      </c>
      <c r="B7" s="4" t="s">
        <v>42</v>
      </c>
      <c r="C7" s="4" t="s">
        <v>43</v>
      </c>
      <c r="D7" s="73">
        <v>1</v>
      </c>
      <c r="E7" s="74">
        <v>4</v>
      </c>
      <c r="H7" s="4" t="s">
        <v>117</v>
      </c>
      <c r="I7" s="4" t="s">
        <v>124</v>
      </c>
      <c r="J7" s="4" t="s">
        <v>171</v>
      </c>
      <c r="K7" s="73">
        <v>1</v>
      </c>
      <c r="L7" s="4" t="s">
        <v>172</v>
      </c>
      <c r="M7" s="73">
        <v>120</v>
      </c>
      <c r="N7" s="74">
        <v>1</v>
      </c>
      <c r="O7" s="87">
        <f t="shared" si="0"/>
        <v>120</v>
      </c>
    </row>
    <row r="8" spans="1:25" ht="15.75" customHeight="1" x14ac:dyDescent="0.15">
      <c r="A8" s="4" t="s">
        <v>16</v>
      </c>
      <c r="B8" s="4" t="s">
        <v>46</v>
      </c>
      <c r="C8" s="4" t="s">
        <v>43</v>
      </c>
      <c r="D8" s="73">
        <v>1</v>
      </c>
      <c r="E8" s="74">
        <v>8</v>
      </c>
      <c r="H8" s="4"/>
      <c r="I8" s="4"/>
      <c r="J8" s="4"/>
      <c r="K8" s="74"/>
      <c r="L8" s="4"/>
      <c r="M8" s="73"/>
      <c r="N8" s="74"/>
    </row>
    <row r="9" spans="1:25" ht="15.75" customHeight="1" x14ac:dyDescent="0.15">
      <c r="A9" s="4" t="s">
        <v>16</v>
      </c>
      <c r="B9" s="4" t="s">
        <v>50</v>
      </c>
      <c r="C9" s="4" t="s">
        <v>51</v>
      </c>
      <c r="D9" s="73">
        <v>1</v>
      </c>
      <c r="E9" s="74">
        <v>10</v>
      </c>
    </row>
    <row r="10" spans="1:25" ht="15.75" customHeight="1" x14ac:dyDescent="0.15">
      <c r="A10" s="4" t="s">
        <v>16</v>
      </c>
      <c r="B10" s="4" t="s">
        <v>55</v>
      </c>
      <c r="C10" s="4" t="s">
        <v>51</v>
      </c>
      <c r="D10" s="73">
        <v>1</v>
      </c>
      <c r="E10" s="74">
        <v>20</v>
      </c>
    </row>
    <row r="11" spans="1:25" ht="15.75" customHeight="1" x14ac:dyDescent="0.15">
      <c r="A11" s="4" t="s">
        <v>16</v>
      </c>
      <c r="B11" s="4" t="s">
        <v>58</v>
      </c>
      <c r="C11" s="4" t="s">
        <v>51</v>
      </c>
      <c r="D11" s="73">
        <v>1</v>
      </c>
      <c r="E11" s="74">
        <v>10</v>
      </c>
      <c r="H11" s="4"/>
      <c r="I11" s="4"/>
      <c r="J11" s="4"/>
      <c r="K11" s="73"/>
      <c r="L11" s="4"/>
      <c r="M11" s="73"/>
      <c r="N11" s="74"/>
    </row>
    <row r="12" spans="1:25" ht="15.75" customHeight="1" x14ac:dyDescent="0.15">
      <c r="A12" s="4" t="s">
        <v>16</v>
      </c>
      <c r="B12" s="4" t="s">
        <v>62</v>
      </c>
      <c r="C12" s="4" t="s">
        <v>51</v>
      </c>
      <c r="D12" s="73">
        <v>1</v>
      </c>
      <c r="E12" s="74">
        <v>20</v>
      </c>
      <c r="H12" s="4"/>
      <c r="I12" s="4"/>
      <c r="J12" s="4"/>
      <c r="K12" s="73"/>
      <c r="L12" s="4"/>
      <c r="M12" s="73"/>
      <c r="N12" s="74"/>
    </row>
    <row r="13" spans="1:25" ht="15.75" customHeight="1" x14ac:dyDescent="0.15">
      <c r="A13" s="4" t="s">
        <v>16</v>
      </c>
      <c r="B13" s="4" t="s">
        <v>64</v>
      </c>
      <c r="C13" s="4" t="s">
        <v>65</v>
      </c>
      <c r="D13" s="73">
        <v>1</v>
      </c>
      <c r="E13" s="74">
        <v>20</v>
      </c>
      <c r="H13" s="4"/>
      <c r="I13" s="4"/>
      <c r="J13" s="4"/>
      <c r="K13" s="74"/>
      <c r="L13" s="4"/>
      <c r="M13" s="73"/>
      <c r="N13" s="74"/>
    </row>
    <row r="14" spans="1:25" ht="15.75" customHeight="1" x14ac:dyDescent="0.15">
      <c r="A14" s="4" t="s">
        <v>16</v>
      </c>
      <c r="B14" s="4" t="s">
        <v>68</v>
      </c>
      <c r="C14" s="4" t="s">
        <v>65</v>
      </c>
      <c r="D14" s="73">
        <v>1</v>
      </c>
      <c r="E14" s="74">
        <v>39</v>
      </c>
      <c r="H14" s="4"/>
      <c r="I14" s="4"/>
      <c r="J14" s="4"/>
      <c r="K14" s="74"/>
      <c r="L14" s="4"/>
      <c r="M14" s="73"/>
      <c r="N14" s="74"/>
    </row>
    <row r="15" spans="1:25" ht="15.75" customHeight="1" x14ac:dyDescent="0.15">
      <c r="A15" s="4" t="s">
        <v>16</v>
      </c>
      <c r="B15" s="4" t="s">
        <v>70</v>
      </c>
      <c r="C15" s="4" t="s">
        <v>71</v>
      </c>
      <c r="D15" s="73">
        <v>1</v>
      </c>
      <c r="E15" s="74">
        <v>39</v>
      </c>
      <c r="H15" s="4"/>
      <c r="I15" s="4"/>
      <c r="J15" s="4"/>
      <c r="K15" s="74"/>
      <c r="L15" s="4"/>
      <c r="M15" s="73"/>
      <c r="N15" s="74"/>
    </row>
    <row r="16" spans="1:25" ht="15.75" customHeight="1" x14ac:dyDescent="0.15">
      <c r="A16" s="4" t="s">
        <v>16</v>
      </c>
      <c r="B16" s="4" t="s">
        <v>75</v>
      </c>
      <c r="C16" s="4" t="s">
        <v>71</v>
      </c>
      <c r="D16" s="73">
        <v>1</v>
      </c>
      <c r="E16" s="74">
        <v>78</v>
      </c>
      <c r="H16" s="4"/>
      <c r="I16" s="4"/>
      <c r="J16" s="4"/>
      <c r="K16" s="74"/>
      <c r="L16" s="4"/>
      <c r="M16" s="73"/>
      <c r="N16" s="74"/>
    </row>
    <row r="17" spans="1:14" ht="15.75" customHeight="1" x14ac:dyDescent="0.15">
      <c r="A17" s="4" t="s">
        <v>16</v>
      </c>
      <c r="B17" s="4" t="s">
        <v>78</v>
      </c>
      <c r="C17" s="4" t="s">
        <v>79</v>
      </c>
      <c r="D17" s="73">
        <v>1</v>
      </c>
      <c r="E17" s="74">
        <v>17</v>
      </c>
      <c r="H17" s="4"/>
      <c r="I17" s="4"/>
      <c r="J17" s="4"/>
      <c r="K17" s="73"/>
      <c r="L17" s="4"/>
      <c r="M17" s="73"/>
      <c r="N17" s="74"/>
    </row>
    <row r="18" spans="1:14" ht="15.75" customHeight="1" x14ac:dyDescent="0.15">
      <c r="A18" s="4" t="s">
        <v>16</v>
      </c>
      <c r="B18" s="4" t="s">
        <v>84</v>
      </c>
      <c r="C18" s="4" t="s">
        <v>79</v>
      </c>
      <c r="D18" s="73">
        <v>1</v>
      </c>
      <c r="E18" s="74">
        <v>34</v>
      </c>
      <c r="H18" s="4"/>
      <c r="I18" s="4"/>
      <c r="J18" s="4"/>
      <c r="K18" s="73"/>
      <c r="L18" s="4"/>
      <c r="M18" s="73"/>
      <c r="N18" s="74"/>
    </row>
    <row r="19" spans="1:14" ht="15.75" customHeight="1" x14ac:dyDescent="0.15">
      <c r="A19" s="4" t="s">
        <v>16</v>
      </c>
      <c r="B19" s="4" t="s">
        <v>87</v>
      </c>
      <c r="C19" s="4" t="s">
        <v>31</v>
      </c>
      <c r="D19" s="73">
        <v>1</v>
      </c>
      <c r="E19" s="74">
        <v>1</v>
      </c>
      <c r="H19" s="4"/>
      <c r="I19" s="4"/>
      <c r="J19" s="4"/>
      <c r="K19" s="73"/>
      <c r="L19" s="4"/>
      <c r="M19" s="73"/>
      <c r="N19" s="74"/>
    </row>
    <row r="20" spans="1:14" ht="15.75" customHeight="1" x14ac:dyDescent="0.15">
      <c r="A20" s="4" t="s">
        <v>16</v>
      </c>
      <c r="B20" s="4" t="s">
        <v>89</v>
      </c>
      <c r="C20" s="4" t="s">
        <v>31</v>
      </c>
      <c r="D20" s="73">
        <v>1</v>
      </c>
      <c r="E20" s="74">
        <v>2</v>
      </c>
      <c r="H20" s="4"/>
      <c r="I20" s="4"/>
      <c r="J20" s="4"/>
      <c r="K20" s="73"/>
      <c r="L20" s="4"/>
      <c r="M20" s="73"/>
      <c r="N20" s="74"/>
    </row>
    <row r="21" spans="1:14" ht="15.75" customHeight="1" x14ac:dyDescent="0.15">
      <c r="A21" s="4" t="s">
        <v>16</v>
      </c>
      <c r="B21" s="4" t="s">
        <v>93</v>
      </c>
      <c r="C21" s="4" t="s">
        <v>37</v>
      </c>
      <c r="D21" s="73">
        <v>1</v>
      </c>
      <c r="E21" s="74">
        <v>2</v>
      </c>
      <c r="H21" s="4"/>
      <c r="I21" s="4"/>
      <c r="J21" s="4"/>
      <c r="K21" s="73"/>
      <c r="L21" s="4"/>
      <c r="M21" s="73"/>
      <c r="N21" s="74"/>
    </row>
    <row r="22" spans="1:14" ht="15.75" customHeight="1" x14ac:dyDescent="0.15">
      <c r="A22" s="4" t="s">
        <v>16</v>
      </c>
      <c r="B22" s="4" t="s">
        <v>95</v>
      </c>
      <c r="C22" s="4" t="s">
        <v>37</v>
      </c>
      <c r="D22" s="73">
        <v>1</v>
      </c>
      <c r="E22" s="74">
        <v>4</v>
      </c>
      <c r="H22" s="4"/>
      <c r="I22" s="4"/>
      <c r="J22" s="4"/>
      <c r="K22" s="73"/>
      <c r="L22" s="4"/>
      <c r="M22" s="73"/>
      <c r="N22" s="74"/>
    </row>
    <row r="23" spans="1:14" ht="15.75" customHeight="1" x14ac:dyDescent="0.15">
      <c r="A23" s="4" t="s">
        <v>16</v>
      </c>
      <c r="B23" s="4" t="s">
        <v>99</v>
      </c>
      <c r="C23" s="4" t="s">
        <v>43</v>
      </c>
      <c r="D23" s="73">
        <v>1</v>
      </c>
      <c r="E23" s="74">
        <v>4</v>
      </c>
    </row>
    <row r="24" spans="1:14" ht="15.75" customHeight="1" x14ac:dyDescent="0.15">
      <c r="A24" s="4" t="s">
        <v>16</v>
      </c>
      <c r="B24" s="4" t="s">
        <v>104</v>
      </c>
      <c r="C24" s="4" t="s">
        <v>43</v>
      </c>
      <c r="D24" s="73">
        <v>1</v>
      </c>
      <c r="E24" s="74">
        <v>7</v>
      </c>
    </row>
    <row r="25" spans="1:14" ht="15.75" customHeight="1" x14ac:dyDescent="0.15">
      <c r="A25" s="4" t="s">
        <v>16</v>
      </c>
      <c r="B25" s="4" t="s">
        <v>107</v>
      </c>
      <c r="C25" s="4" t="s">
        <v>51</v>
      </c>
      <c r="D25" s="73">
        <v>1</v>
      </c>
      <c r="E25" s="74">
        <v>9</v>
      </c>
    </row>
    <row r="26" spans="1:14" ht="15.75" customHeight="1" x14ac:dyDescent="0.15">
      <c r="A26" s="4" t="s">
        <v>16</v>
      </c>
      <c r="B26" s="4" t="s">
        <v>110</v>
      </c>
      <c r="C26" s="4" t="s">
        <v>51</v>
      </c>
      <c r="D26" s="73">
        <v>1</v>
      </c>
      <c r="E26" s="74">
        <v>19</v>
      </c>
    </row>
    <row r="27" spans="1:14" ht="15.75" customHeight="1" x14ac:dyDescent="0.15">
      <c r="A27" s="4" t="s">
        <v>16</v>
      </c>
      <c r="B27" s="4" t="s">
        <v>112</v>
      </c>
      <c r="C27" s="4" t="s">
        <v>51</v>
      </c>
      <c r="D27" s="73">
        <v>1</v>
      </c>
      <c r="E27" s="74">
        <v>9</v>
      </c>
    </row>
    <row r="28" spans="1:14" ht="15.75" customHeight="1" x14ac:dyDescent="0.15">
      <c r="A28" s="4" t="s">
        <v>16</v>
      </c>
      <c r="B28" s="4" t="s">
        <v>113</v>
      </c>
      <c r="C28" s="4" t="s">
        <v>51</v>
      </c>
      <c r="D28" s="73">
        <v>1</v>
      </c>
      <c r="E28" s="74">
        <v>19</v>
      </c>
    </row>
    <row r="29" spans="1:14" ht="15.75" customHeight="1" x14ac:dyDescent="0.15">
      <c r="A29" s="4" t="s">
        <v>16</v>
      </c>
      <c r="B29" s="4" t="s">
        <v>115</v>
      </c>
      <c r="C29" s="4" t="s">
        <v>65</v>
      </c>
      <c r="D29" s="73">
        <v>1</v>
      </c>
      <c r="E29" s="74">
        <v>19</v>
      </c>
    </row>
    <row r="30" spans="1:14" ht="15.75" customHeight="1" x14ac:dyDescent="0.15">
      <c r="A30" s="4" t="s">
        <v>16</v>
      </c>
      <c r="B30" s="4" t="s">
        <v>116</v>
      </c>
      <c r="C30" s="4" t="s">
        <v>65</v>
      </c>
      <c r="D30" s="73">
        <v>1</v>
      </c>
      <c r="E30" s="74">
        <v>37</v>
      </c>
    </row>
    <row r="31" spans="1:14" ht="15.75" customHeight="1" x14ac:dyDescent="0.15">
      <c r="A31" s="4" t="s">
        <v>16</v>
      </c>
      <c r="B31" s="4" t="s">
        <v>121</v>
      </c>
      <c r="C31" s="4" t="s">
        <v>43</v>
      </c>
      <c r="D31" s="73">
        <v>1</v>
      </c>
      <c r="E31" s="74">
        <v>7</v>
      </c>
    </row>
    <row r="32" spans="1:14" ht="15.75" customHeight="1" x14ac:dyDescent="0.15">
      <c r="A32" s="4" t="s">
        <v>16</v>
      </c>
      <c r="B32" s="4" t="s">
        <v>125</v>
      </c>
      <c r="C32" s="4" t="s">
        <v>51</v>
      </c>
      <c r="D32" s="73">
        <v>1</v>
      </c>
      <c r="E32" s="74">
        <v>46</v>
      </c>
    </row>
    <row r="33" spans="1:5" ht="15.75" customHeight="1" x14ac:dyDescent="0.15">
      <c r="A33" s="4" t="s">
        <v>33</v>
      </c>
      <c r="B33" s="4" t="s">
        <v>47</v>
      </c>
      <c r="C33" s="4" t="s">
        <v>48</v>
      </c>
      <c r="D33" s="73">
        <v>1</v>
      </c>
      <c r="E33" s="74">
        <v>2</v>
      </c>
    </row>
    <row r="34" spans="1:5" ht="15.75" customHeight="1" x14ac:dyDescent="0.15">
      <c r="A34" s="4" t="s">
        <v>33</v>
      </c>
      <c r="B34" s="4" t="s">
        <v>52</v>
      </c>
      <c r="C34" s="4" t="s">
        <v>53</v>
      </c>
      <c r="D34" s="73">
        <v>5</v>
      </c>
      <c r="E34" s="74">
        <v>34</v>
      </c>
    </row>
    <row r="35" spans="1:5" ht="15.75" customHeight="1" x14ac:dyDescent="0.15">
      <c r="A35" s="4" t="s">
        <v>33</v>
      </c>
      <c r="B35" s="4" t="s">
        <v>56</v>
      </c>
      <c r="C35" s="4" t="s">
        <v>53</v>
      </c>
      <c r="D35" s="73">
        <v>7</v>
      </c>
      <c r="E35" s="74">
        <v>48</v>
      </c>
    </row>
    <row r="36" spans="1:5" ht="15.75" customHeight="1" x14ac:dyDescent="0.15">
      <c r="A36" s="4" t="s">
        <v>33</v>
      </c>
      <c r="B36" s="4" t="s">
        <v>59</v>
      </c>
      <c r="C36" s="4" t="s">
        <v>60</v>
      </c>
      <c r="D36" s="73">
        <v>5</v>
      </c>
      <c r="E36" s="74">
        <v>69</v>
      </c>
    </row>
    <row r="37" spans="1:5" ht="15.75" customHeight="1" x14ac:dyDescent="0.15">
      <c r="A37" s="4" t="s">
        <v>33</v>
      </c>
      <c r="B37" s="4" t="s">
        <v>63</v>
      </c>
      <c r="C37" s="4" t="s">
        <v>60</v>
      </c>
      <c r="D37" s="73">
        <v>7</v>
      </c>
      <c r="E37" s="74">
        <v>96</v>
      </c>
    </row>
    <row r="38" spans="1:5" ht="15.75" customHeight="1" x14ac:dyDescent="0.15">
      <c r="A38" s="4" t="s">
        <v>33</v>
      </c>
      <c r="B38" s="4" t="s">
        <v>66</v>
      </c>
      <c r="C38" s="4" t="s">
        <v>67</v>
      </c>
      <c r="D38" s="73">
        <v>5</v>
      </c>
      <c r="E38" s="74">
        <v>137</v>
      </c>
    </row>
    <row r="39" spans="1:5" ht="15.75" customHeight="1" x14ac:dyDescent="0.15">
      <c r="A39" s="4" t="s">
        <v>33</v>
      </c>
      <c r="B39" s="4" t="s">
        <v>69</v>
      </c>
      <c r="C39" s="4" t="s">
        <v>67</v>
      </c>
      <c r="D39" s="73">
        <v>7</v>
      </c>
      <c r="E39" s="74">
        <v>192</v>
      </c>
    </row>
    <row r="40" spans="1:5" ht="15.75" customHeight="1" x14ac:dyDescent="0.15">
      <c r="A40" s="4" t="s">
        <v>33</v>
      </c>
      <c r="B40" s="4" t="s">
        <v>72</v>
      </c>
      <c r="C40" s="4" t="s">
        <v>73</v>
      </c>
      <c r="D40" s="73">
        <v>5</v>
      </c>
      <c r="E40" s="74">
        <v>163</v>
      </c>
    </row>
    <row r="41" spans="1:5" ht="15.75" customHeight="1" x14ac:dyDescent="0.15">
      <c r="A41" s="4" t="s">
        <v>33</v>
      </c>
      <c r="B41" s="4" t="s">
        <v>76</v>
      </c>
      <c r="C41" s="4" t="s">
        <v>73</v>
      </c>
      <c r="D41" s="73">
        <v>7</v>
      </c>
      <c r="E41" s="74">
        <v>228</v>
      </c>
    </row>
    <row r="42" spans="1:5" ht="15.75" customHeight="1" x14ac:dyDescent="0.15">
      <c r="A42" s="4" t="s">
        <v>33</v>
      </c>
      <c r="B42" s="4" t="s">
        <v>80</v>
      </c>
      <c r="C42" s="4" t="s">
        <v>81</v>
      </c>
      <c r="D42" s="73">
        <v>5</v>
      </c>
      <c r="E42" s="74">
        <v>326</v>
      </c>
    </row>
    <row r="43" spans="1:5" ht="15.75" customHeight="1" x14ac:dyDescent="0.15">
      <c r="A43" s="4" t="s">
        <v>33</v>
      </c>
      <c r="B43" s="4" t="s">
        <v>85</v>
      </c>
      <c r="C43" s="4" t="s">
        <v>81</v>
      </c>
      <c r="D43" s="73">
        <v>7</v>
      </c>
      <c r="E43" s="74">
        <v>456</v>
      </c>
    </row>
    <row r="44" spans="1:5" ht="15.75" customHeight="1" x14ac:dyDescent="0.15">
      <c r="A44" s="4" t="s">
        <v>100</v>
      </c>
      <c r="B44" s="4" t="s">
        <v>96</v>
      </c>
      <c r="C44" s="4" t="s">
        <v>97</v>
      </c>
      <c r="D44" s="73">
        <v>1</v>
      </c>
      <c r="E44" s="74">
        <v>1</v>
      </c>
    </row>
    <row r="45" spans="1:5" ht="15.75" customHeight="1" x14ac:dyDescent="0.15">
      <c r="A45" s="4" t="s">
        <v>100</v>
      </c>
      <c r="B45" s="4" t="s">
        <v>101</v>
      </c>
      <c r="C45" s="4" t="s">
        <v>97</v>
      </c>
      <c r="D45" s="73">
        <v>3</v>
      </c>
      <c r="E45" s="74">
        <v>2</v>
      </c>
    </row>
    <row r="46" spans="1:5" ht="15.75" customHeight="1" x14ac:dyDescent="0.15">
      <c r="A46" s="4" t="s">
        <v>100</v>
      </c>
      <c r="B46" s="4" t="s">
        <v>105</v>
      </c>
      <c r="C46" s="4" t="s">
        <v>97</v>
      </c>
      <c r="D46" s="73">
        <v>5</v>
      </c>
      <c r="E46" s="74">
        <v>4</v>
      </c>
    </row>
    <row r="47" spans="1:5" ht="15.75" customHeight="1" x14ac:dyDescent="0.15">
      <c r="A47" s="4" t="s">
        <v>100</v>
      </c>
      <c r="B47" s="4" t="s">
        <v>108</v>
      </c>
      <c r="C47" s="4" t="s">
        <v>109</v>
      </c>
      <c r="D47" s="73">
        <v>3</v>
      </c>
      <c r="E47" s="74">
        <v>5</v>
      </c>
    </row>
    <row r="48" spans="1:5" ht="15.75" customHeight="1" x14ac:dyDescent="0.15">
      <c r="A48" s="4" t="s">
        <v>100</v>
      </c>
      <c r="B48" s="4" t="s">
        <v>111</v>
      </c>
      <c r="C48" s="4" t="s">
        <v>109</v>
      </c>
      <c r="D48" s="73">
        <v>5</v>
      </c>
      <c r="E48" s="74">
        <v>8</v>
      </c>
    </row>
    <row r="49" spans="1:5" ht="15.75" customHeight="1" x14ac:dyDescent="0.15">
      <c r="A49" s="4" t="s">
        <v>82</v>
      </c>
      <c r="B49" s="4" t="s">
        <v>77</v>
      </c>
      <c r="C49" s="4"/>
      <c r="D49" s="4">
        <v>0</v>
      </c>
      <c r="E49" s="74">
        <v>0</v>
      </c>
    </row>
    <row r="50" spans="1:5" ht="15.75" customHeight="1" x14ac:dyDescent="0.15">
      <c r="A50" s="4" t="s">
        <v>82</v>
      </c>
      <c r="B50" s="4" t="s">
        <v>83</v>
      </c>
      <c r="C50" s="4"/>
      <c r="D50" s="4">
        <v>0</v>
      </c>
      <c r="E50" s="74">
        <v>0</v>
      </c>
    </row>
    <row r="51" spans="1:5" ht="15.75" customHeight="1" x14ac:dyDescent="0.15">
      <c r="A51" s="4" t="s">
        <v>82</v>
      </c>
      <c r="B51" s="4" t="s">
        <v>86</v>
      </c>
      <c r="C51" s="4"/>
      <c r="D51" s="4">
        <v>0</v>
      </c>
      <c r="E51" s="74">
        <v>0</v>
      </c>
    </row>
    <row r="52" spans="1:5" ht="15.75" customHeight="1" x14ac:dyDescent="0.15">
      <c r="A52" s="4" t="s">
        <v>82</v>
      </c>
      <c r="B52" s="4" t="s">
        <v>88</v>
      </c>
      <c r="C52" s="4"/>
      <c r="D52" s="4">
        <v>0</v>
      </c>
      <c r="E52" s="74">
        <v>0</v>
      </c>
    </row>
    <row r="53" spans="1:5" ht="15.75" customHeight="1" x14ac:dyDescent="0.15">
      <c r="A53" s="4" t="s">
        <v>91</v>
      </c>
      <c r="B53" s="4" t="s">
        <v>92</v>
      </c>
      <c r="C53" s="4"/>
      <c r="D53" s="4">
        <v>0</v>
      </c>
      <c r="E53" s="74">
        <v>0</v>
      </c>
    </row>
    <row r="54" spans="1:5" ht="15.75" customHeight="1" x14ac:dyDescent="0.15">
      <c r="A54" s="4" t="s">
        <v>91</v>
      </c>
      <c r="B54" s="4" t="s">
        <v>94</v>
      </c>
      <c r="C54" s="4"/>
      <c r="D54" s="4">
        <v>0</v>
      </c>
      <c r="E54" s="74">
        <v>0</v>
      </c>
    </row>
    <row r="55" spans="1:5" ht="15.75" customHeight="1" x14ac:dyDescent="0.15">
      <c r="A55" s="4" t="s">
        <v>91</v>
      </c>
      <c r="B55" s="4" t="s">
        <v>98</v>
      </c>
      <c r="C55" s="4"/>
      <c r="D55" s="4">
        <v>0</v>
      </c>
      <c r="E55" s="74">
        <v>0</v>
      </c>
    </row>
    <row r="56" spans="1:5" ht="15.75" customHeight="1" x14ac:dyDescent="0.15">
      <c r="A56" s="4" t="s">
        <v>102</v>
      </c>
      <c r="B56" s="4" t="s">
        <v>103</v>
      </c>
      <c r="C56" s="4"/>
      <c r="D56" s="4">
        <v>0</v>
      </c>
      <c r="E56" s="74">
        <v>0</v>
      </c>
    </row>
    <row r="57" spans="1:5" ht="15.75" customHeight="1" x14ac:dyDescent="0.15">
      <c r="A57" s="4"/>
      <c r="B57" s="4"/>
      <c r="C57" s="4"/>
      <c r="D57" s="73"/>
      <c r="E57" s="74"/>
    </row>
    <row r="58" spans="1:5" ht="15.75" customHeight="1" x14ac:dyDescent="0.15">
      <c r="A58" s="4"/>
      <c r="B58" s="4"/>
      <c r="C58" s="4"/>
      <c r="D58" s="73"/>
      <c r="E58" s="74"/>
    </row>
    <row r="59" spans="1:5" ht="15.75" customHeight="1" x14ac:dyDescent="0.15">
      <c r="A59" s="4"/>
      <c r="B59" s="4"/>
      <c r="C59" s="4"/>
      <c r="D59" s="73"/>
      <c r="E59" s="74"/>
    </row>
    <row r="60" spans="1:5" ht="15.75" customHeight="1" x14ac:dyDescent="0.15">
      <c r="A60" s="4"/>
      <c r="B60" s="4"/>
      <c r="C60" s="4"/>
      <c r="D60" s="73"/>
      <c r="E60" s="74"/>
    </row>
    <row r="61" spans="1:5" ht="15.75" customHeight="1" x14ac:dyDescent="0.15">
      <c r="A61" s="4"/>
      <c r="B61" s="4"/>
      <c r="C61" s="4"/>
      <c r="D61" s="73"/>
      <c r="E61" s="74"/>
    </row>
    <row r="62" spans="1:5" ht="15.75" customHeight="1" x14ac:dyDescent="0.15">
      <c r="A62" s="4"/>
      <c r="B62" s="4"/>
      <c r="C62" s="4"/>
      <c r="D62" s="73"/>
      <c r="E62" s="74"/>
    </row>
    <row r="63" spans="1:5" ht="15.75" customHeight="1" x14ac:dyDescent="0.15">
      <c r="A63" s="4"/>
      <c r="B63" s="4"/>
      <c r="C63" s="4"/>
      <c r="D63" s="73"/>
      <c r="E63" s="74"/>
    </row>
    <row r="64" spans="1:5" ht="15.75" customHeight="1" x14ac:dyDescent="0.15">
      <c r="A64" s="4"/>
      <c r="B64" s="4"/>
      <c r="C64" s="4"/>
      <c r="D64" s="73"/>
      <c r="E64" s="74"/>
    </row>
    <row r="65" spans="1:5" ht="15.75" customHeight="1" x14ac:dyDescent="0.15">
      <c r="A65" s="4"/>
      <c r="B65" s="4"/>
      <c r="C65" s="4"/>
      <c r="D65" s="73"/>
      <c r="E65" s="74"/>
    </row>
    <row r="66" spans="1:5" ht="15.75" customHeight="1" x14ac:dyDescent="0.15">
      <c r="A66" s="4"/>
      <c r="B66" s="4"/>
      <c r="C66" s="4"/>
      <c r="D66" s="73"/>
      <c r="E66" s="74"/>
    </row>
    <row r="67" spans="1:5" ht="15.75" customHeight="1" x14ac:dyDescent="0.15">
      <c r="A67" s="4"/>
      <c r="B67" s="4"/>
      <c r="C67" s="4"/>
      <c r="D67" s="73"/>
      <c r="E67" s="74"/>
    </row>
    <row r="68" spans="1:5" ht="15.75" customHeight="1" x14ac:dyDescent="0.15">
      <c r="A68" s="4"/>
      <c r="B68" s="4"/>
      <c r="C68" s="4"/>
      <c r="D68" s="73"/>
      <c r="E68" s="74"/>
    </row>
    <row r="69" spans="1:5" ht="15.75" customHeight="1" x14ac:dyDescent="0.15">
      <c r="A69" s="4"/>
      <c r="B69" s="4"/>
      <c r="C69" s="4"/>
      <c r="D69" s="73"/>
      <c r="E69" s="74"/>
    </row>
    <row r="70" spans="1:5" ht="15.75" customHeight="1" x14ac:dyDescent="0.15">
      <c r="A70" s="4"/>
      <c r="B70" s="4"/>
      <c r="C70" s="4"/>
      <c r="D70" s="73"/>
      <c r="E70" s="74"/>
    </row>
    <row r="71" spans="1:5" ht="15.75" customHeight="1" x14ac:dyDescent="0.15">
      <c r="A71" s="4"/>
      <c r="B71" s="4"/>
      <c r="C71" s="4"/>
      <c r="D71" s="73"/>
      <c r="E71" s="74"/>
    </row>
    <row r="72" spans="1:5" ht="15.75" customHeight="1" x14ac:dyDescent="0.15">
      <c r="A72" s="4"/>
      <c r="B72" s="4"/>
      <c r="C72" s="4"/>
      <c r="D72" s="73"/>
      <c r="E72" s="74"/>
    </row>
    <row r="73" spans="1:5" ht="15.75" customHeight="1" x14ac:dyDescent="0.15">
      <c r="A73" s="4"/>
      <c r="B73" s="4"/>
      <c r="C73" s="4"/>
      <c r="D73" s="73"/>
      <c r="E73" s="74"/>
    </row>
    <row r="74" spans="1:5" ht="15.75" customHeight="1" x14ac:dyDescent="0.15">
      <c r="A74" s="4"/>
      <c r="B74" s="4"/>
      <c r="C74" s="4"/>
      <c r="D74" s="73"/>
      <c r="E74" s="74"/>
    </row>
    <row r="75" spans="1:5" ht="15.75" customHeight="1" x14ac:dyDescent="0.15">
      <c r="A75" s="4"/>
      <c r="B75" s="4"/>
      <c r="C75" s="4"/>
      <c r="D75" s="73"/>
      <c r="E75" s="74"/>
    </row>
    <row r="76" spans="1:5" ht="15.75" customHeight="1" x14ac:dyDescent="0.15">
      <c r="A76" s="4"/>
      <c r="B76" s="4"/>
      <c r="C76" s="4"/>
      <c r="D76" s="73"/>
      <c r="E76" s="74"/>
    </row>
    <row r="77" spans="1:5" ht="15.75" customHeight="1" x14ac:dyDescent="0.15">
      <c r="A77" s="4"/>
      <c r="B77" s="4"/>
      <c r="C77" s="4"/>
      <c r="D77" s="73"/>
      <c r="E77" s="74"/>
    </row>
    <row r="78" spans="1:5" ht="15.75" customHeight="1" x14ac:dyDescent="0.15">
      <c r="A78" s="4"/>
      <c r="B78" s="4"/>
      <c r="C78" s="4"/>
      <c r="D78" s="73"/>
      <c r="E78" s="74"/>
    </row>
    <row r="79" spans="1:5" ht="15.75" customHeight="1" x14ac:dyDescent="0.15">
      <c r="A79" s="4"/>
      <c r="B79" s="4"/>
      <c r="C79" s="4"/>
      <c r="D79" s="73"/>
      <c r="E79" s="74"/>
    </row>
    <row r="80" spans="1:5" ht="15.75" customHeight="1" x14ac:dyDescent="0.15">
      <c r="A80" s="4"/>
      <c r="B80" s="4"/>
      <c r="C80" s="4"/>
      <c r="D80" s="73"/>
      <c r="E80" s="74"/>
    </row>
    <row r="81" spans="1:5" ht="15.75" customHeight="1" x14ac:dyDescent="0.15">
      <c r="A81" s="4"/>
      <c r="B81" s="4"/>
      <c r="C81" s="4"/>
      <c r="D81" s="73"/>
      <c r="E81" s="74"/>
    </row>
    <row r="82" spans="1:5" ht="15.75" customHeight="1" x14ac:dyDescent="0.15">
      <c r="A82" s="4"/>
      <c r="B82" s="4"/>
      <c r="C82" s="4"/>
      <c r="D82" s="73"/>
      <c r="E82" s="74"/>
    </row>
    <row r="83" spans="1:5" ht="15.75" customHeight="1" x14ac:dyDescent="0.15">
      <c r="A83" s="4"/>
      <c r="B83" s="4"/>
      <c r="C83" s="4"/>
      <c r="D83" s="73"/>
      <c r="E83" s="74"/>
    </row>
    <row r="84" spans="1:5" ht="15.75" customHeight="1" x14ac:dyDescent="0.15">
      <c r="A84" s="4"/>
      <c r="B84" s="4"/>
      <c r="C84" s="4"/>
      <c r="D84" s="73"/>
      <c r="E84" s="74"/>
    </row>
    <row r="85" spans="1:5" ht="15.75" customHeight="1" x14ac:dyDescent="0.15">
      <c r="A85" s="4"/>
      <c r="B85" s="4"/>
      <c r="C85" s="4"/>
      <c r="D85" s="73"/>
      <c r="E85" s="74"/>
    </row>
    <row r="86" spans="1:5" ht="15.75" customHeight="1" x14ac:dyDescent="0.15">
      <c r="A86" s="4"/>
      <c r="B86" s="4"/>
      <c r="C86" s="4"/>
      <c r="D86" s="73"/>
      <c r="E86" s="74"/>
    </row>
    <row r="87" spans="1:5" ht="15.75" customHeight="1" x14ac:dyDescent="0.15">
      <c r="A87" s="4"/>
      <c r="B87" s="4"/>
      <c r="C87" s="4"/>
      <c r="D87" s="73"/>
      <c r="E87" s="74"/>
    </row>
    <row r="88" spans="1:5" ht="15.75" customHeight="1" x14ac:dyDescent="0.15">
      <c r="A88" s="4"/>
      <c r="B88" s="4"/>
      <c r="C88" s="4"/>
      <c r="D88" s="73"/>
      <c r="E88" s="74"/>
    </row>
    <row r="89" spans="1:5" ht="15.75" customHeight="1" x14ac:dyDescent="0.15">
      <c r="A89" s="4"/>
      <c r="B89" s="4"/>
      <c r="C89" s="4"/>
      <c r="D89" s="73"/>
      <c r="E89" s="74"/>
    </row>
    <row r="90" spans="1:5" ht="15.75" customHeight="1" x14ac:dyDescent="0.15">
      <c r="A90" s="4"/>
      <c r="B90" s="4"/>
      <c r="C90" s="4"/>
      <c r="D90" s="73"/>
      <c r="E90" s="74"/>
    </row>
    <row r="91" spans="1:5" ht="15.75" customHeight="1" x14ac:dyDescent="0.15">
      <c r="A91" s="4"/>
      <c r="B91" s="4"/>
      <c r="C91" s="4"/>
      <c r="D91" s="73"/>
      <c r="E91" s="74"/>
    </row>
    <row r="92" spans="1:5" ht="15.75" customHeight="1" x14ac:dyDescent="0.15">
      <c r="A92" s="4"/>
      <c r="B92" s="4"/>
      <c r="C92" s="4"/>
      <c r="D92" s="73"/>
      <c r="E92" s="74"/>
    </row>
    <row r="93" spans="1:5" ht="15.75" customHeight="1" x14ac:dyDescent="0.15">
      <c r="A93" s="4"/>
      <c r="B93" s="4"/>
      <c r="C93" s="4"/>
      <c r="D93" s="73"/>
      <c r="E93" s="74"/>
    </row>
    <row r="94" spans="1:5" ht="15.75" customHeight="1" x14ac:dyDescent="0.15">
      <c r="A94" s="4"/>
      <c r="B94" s="4"/>
      <c r="C94" s="4"/>
      <c r="D94" s="73"/>
      <c r="E94" s="74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Worksheet</vt:lpstr>
      <vt:lpstr>Cloud.gov Tiers</vt:lpstr>
      <vt:lpstr>AWS Service Prices</vt:lpstr>
      <vt:lpstr>AWS_RDS_Instances</vt:lpstr>
      <vt:lpstr>AwsElasticCachePrices</vt:lpstr>
      <vt:lpstr>AwsOpensearchPrices</vt:lpstr>
      <vt:lpstr>AWSRdsServicePrices</vt:lpstr>
      <vt:lpstr>CloudGovNoCostServices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PeterDBurkholder</cp:lastModifiedBy>
  <dcterms:created xsi:type="dcterms:W3CDTF">2025-03-12T20:18:36Z</dcterms:created>
  <dcterms:modified xsi:type="dcterms:W3CDTF">2025-04-02T15:16:49Z</dcterms:modified>
</cp:coreProperties>
</file>