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rittagustafson/Downloads/"/>
    </mc:Choice>
  </mc:AlternateContent>
  <bookViews>
    <workbookView xWindow="13280" yWindow="1500" windowWidth="28560" windowHeight="17380" tabRatio="500"/>
  </bookViews>
  <sheets>
    <sheet name="Estimator" sheetId="1" r:id="rId1"/>
    <sheet name="Not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5" i="2" l="1"/>
  <c r="F15" i="2"/>
  <c r="E14" i="2"/>
  <c r="F14" i="2"/>
  <c r="E13" i="2"/>
  <c r="F13" i="2"/>
  <c r="E12" i="2"/>
  <c r="F12" i="2"/>
  <c r="C34" i="1"/>
  <c r="F8" i="1"/>
  <c r="F9" i="1"/>
  <c r="F10" i="1"/>
  <c r="F11" i="1"/>
  <c r="C27" i="1"/>
  <c r="C23" i="1"/>
  <c r="F23" i="1"/>
  <c r="C28" i="1"/>
  <c r="C29" i="1"/>
  <c r="E23" i="1"/>
  <c r="B28" i="1"/>
  <c r="C11" i="1"/>
  <c r="B27" i="1"/>
  <c r="C24" i="1"/>
  <c r="F22" i="1"/>
  <c r="F21" i="1"/>
  <c r="F20" i="1"/>
  <c r="F19" i="1"/>
  <c r="F18" i="1"/>
  <c r="C12" i="1"/>
</calcChain>
</file>

<file path=xl/comments1.xml><?xml version="1.0" encoding="utf-8"?>
<comments xmlns="http://schemas.openxmlformats.org/spreadsheetml/2006/main">
  <authors>
    <author/>
  </authors>
  <commentList>
    <comment ref="F22" authorId="0">
      <text>
        <r>
          <rPr>
            <sz val="10"/>
            <color rgb="FF000000"/>
            <rFont val="Arial"/>
          </rPr>
          <t>The formula for usage quota in this cell represents the following:
* The quota you have set
* $0.0033 per MB of memory required
* 1024 MB since the quotas are listed in GB
* 365 days per year
* 1.5 to provide a 50 percent buffer against overages</t>
        </r>
      </text>
    </comment>
  </commentList>
</comments>
</file>

<file path=xl/sharedStrings.xml><?xml version="1.0" encoding="utf-8"?>
<sst xmlns="http://schemas.openxmlformats.org/spreadsheetml/2006/main" count="77" uniqueCount="67">
  <si>
    <t>Estimate the package and cost for your team to use cloud.gov</t>
  </si>
  <si>
    <t>A few more details on cloud.gov access packages — see https://cloud.gov/overview/pricing/rates/ for more details.</t>
  </si>
  <si>
    <t>This spreadsheet can help you estimate the cost of using cloud.gov. 
We want to help you figure out whether cloud.gov can meet your needs — please email cloud-gov-inquiries@gsa.gov with your questions, including to get started with a purchase.</t>
  </si>
  <si>
    <t>No cloud.gov</t>
  </si>
  <si>
    <t>Step 1: Select the right access packages</t>
  </si>
  <si>
    <t>First, estimate how many of each type of package you'll need. All your systems can be included in the same IAA, but you should budget a separate access package for each production system. Prototyping systems can all be in the same package. For package details go to https://cloud.gov/overview/pricing/rates/</t>
  </si>
  <si>
    <t>System type</t>
  </si>
  <si>
    <t>If this agreement requires any infrastructure/AWS, a Cloud.gov access package must be purchased.</t>
  </si>
  <si>
    <t>Usage</t>
  </si>
  <si>
    <t>Sandbox</t>
  </si>
  <si>
    <t>-This plan is capped to 1GB per user per month and no paid services are available.</t>
  </si>
  <si>
    <t>Prototype</t>
  </si>
  <si>
    <t>Usage caps from the free "Sandbox" access plan can be raised. 
-This plan is suitable for many teams to deploy apps, though limited to the apps.cloud.gov domain. 
-Low ability to delegate access control to teams. 
-No production data allowed.</t>
  </si>
  <si>
    <t>Number</t>
  </si>
  <si>
    <t>FISMA Low</t>
  </si>
  <si>
    <t xml:space="preserve">-No limit to quota setting. 
-Includes all the spaces needed, custom DNS, and allows for system rated at the Low impact level. </t>
  </si>
  <si>
    <t>FISMA Moderate</t>
  </si>
  <si>
    <t>-No limit to quota setting. 
-Includes all the spaces needed, custom DNS, 
and allows for system rated at the Moderate impact level. 
-Any system with sensitive personally identifiable information (PII) 
must be rated at the Moderate impact level for confidentiality, or above.</t>
  </si>
  <si>
    <t>Price per unit</t>
  </si>
  <si>
    <t>Rough estimate usage pricing methodology</t>
  </si>
  <si>
    <t>GBs</t>
  </si>
  <si>
    <t>Per MB</t>
  </si>
  <si>
    <t>MB -&gt; GB</t>
  </si>
  <si>
    <t>Days</t>
  </si>
  <si>
    <t>Total Price</t>
  </si>
  <si>
    <t>Plus 30% Buffer</t>
  </si>
  <si>
    <t>Rounded up</t>
  </si>
  <si>
    <t>Annual total</t>
  </si>
  <si>
    <t>Prototyping</t>
  </si>
  <si>
    <t>Deploy numerous apps that aren't for production</t>
  </si>
  <si>
    <t>@</t>
  </si>
  <si>
    <t>Production system categorized as Low impact</t>
  </si>
  <si>
    <t>Production categorized as Moderate impact</t>
  </si>
  <si>
    <t>Total cost for access packages</t>
  </si>
  <si>
    <t>For more details on this see https://cloud.gov/overview/pricing/quotas/</t>
  </si>
  <si>
    <t>Step 2: Estimate the maximum amount of memory your systems will use</t>
  </si>
  <si>
    <t>Estimate a maximum cap for your usage spending for the whole year (you'll be able to set lower and more granular caps for your monthly usage spending for each org and space). To get a sense of the overall cost, you really only need to estimate what it costs across all your systems combined. The right amount of memory depends on how complex a system is. Learn more about usage quotas at https://cloud.gov/overview/pricing/quotas/</t>
  </si>
  <si>
    <t>Our default estimate for all your systems is $20,000, which covers about 16GB of RAM, shared across all your systems. You can estimate your cost based on this default, or you can itemize your systems based on the complexity of your systems.</t>
  </si>
  <si>
    <t>System complexity</t>
  </si>
  <si>
    <t>Example</t>
  </si>
  <si>
    <t>Approximate quota</t>
  </si>
  <si>
    <t>Simple</t>
  </si>
  <si>
    <t>A static website or something similarly simple to manage, like the Every Kid in a Park initiative: https://everykidinapark.gov</t>
  </si>
  <si>
    <t>3GB</t>
  </si>
  <si>
    <t>Average</t>
  </si>
  <si>
    <t>A website with evolving information and structure based on relatively simple data, like https://my.uscis.gov</t>
  </si>
  <si>
    <t>9GB</t>
  </si>
  <si>
    <t>Complex</t>
  </si>
  <si>
    <t>A website that makes user-driven data calls regularly, like the redesigned FEC website: https://beta.fec.gov</t>
  </si>
  <si>
    <t>15GB</t>
  </si>
  <si>
    <t>Epic</t>
  </si>
  <si>
    <t>A website that regularly generates and displays complex data visualization to users, like the College Scorecard: https://collegescorecard.ed.gov/</t>
  </si>
  <si>
    <t>25GB</t>
  </si>
  <si>
    <t>Custom</t>
  </si>
  <si>
    <t>Set a specific quota for one system or all your systems here. You can do this instead of or in addition to using the rough estimates listed above.</t>
  </si>
  <si>
    <t>Total custom quota:</t>
  </si>
  <si>
    <t>Total estimated usage quota</t>
  </si>
  <si>
    <t>Step 3: Review your estimate</t>
  </si>
  <si>
    <t>Access packages</t>
  </si>
  <si>
    <t>Usage quota</t>
  </si>
  <si>
    <t>TOTAL ESTIMATED ANNUAL COST</t>
  </si>
  <si>
    <t>The rates used to create this estimate don't change often, but they are subject to change. Look for the most up-to-date rates here:</t>
  </si>
  <si>
    <t>https://cloud.gov/overview/pricing/rates/</t>
  </si>
  <si>
    <t>Step 4: Take the next step</t>
  </si>
  <si>
    <t>To explore cloud.gov before you buy, you can try out a free limited sandbox. Learn more about sandboxes and how to get one:</t>
  </si>
  <si>
    <t>https://cloud.gov/overview/pricing/free-limited-sandbox/</t>
  </si>
  <si>
    <t>For anything else — to answer questions, to get a more tailored estimate, or to purchase cloud.gov services — contact the cloud.gov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</si>
</sst>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quot;$&quot;#,##0.0000"/>
    <numFmt numFmtId="166" formatCode="&quot;$&quot;#,##0.00"/>
  </numFmts>
  <fonts count="14" x14ac:knownFonts="1">
    <font>
      <sz val="10"/>
      <color rgb="FF000000"/>
      <name val="Arial"/>
    </font>
    <font>
      <sz val="10"/>
      <name val="Arial"/>
    </font>
    <font>
      <b/>
      <sz val="10"/>
      <color rgb="FF0000FF"/>
      <name val="Arial"/>
    </font>
    <font>
      <b/>
      <sz val="10"/>
      <name val="Arial"/>
    </font>
    <font>
      <sz val="10"/>
      <name val="Arial"/>
    </font>
    <font>
      <sz val="10"/>
      <color rgb="FF000000"/>
      <name val="Arial"/>
    </font>
    <font>
      <sz val="10"/>
      <name val="Arial"/>
    </font>
    <font>
      <b/>
      <sz val="10"/>
      <color rgb="FF000000"/>
      <name val="Arial"/>
    </font>
    <font>
      <i/>
      <sz val="10"/>
      <name val="Arial"/>
    </font>
    <font>
      <i/>
      <sz val="10"/>
      <color rgb="FF000000"/>
      <name val="Arial"/>
    </font>
    <font>
      <b/>
      <sz val="10"/>
      <color rgb="FFFFFFFF"/>
      <name val="Arial"/>
    </font>
    <font>
      <sz val="10"/>
      <color rgb="FFFFFFFF"/>
      <name val="Arial"/>
    </font>
    <font>
      <u/>
      <sz val="10"/>
      <color rgb="FF0000FF"/>
      <name val="Arial"/>
    </font>
    <font>
      <b/>
      <u/>
      <sz val="10"/>
      <color rgb="FF0000FF"/>
      <name val="Arial"/>
    </font>
  </fonts>
  <fills count="9">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0B5394"/>
        <bgColor rgb="FF0B5394"/>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6">
    <xf numFmtId="0" fontId="0" fillId="0" borderId="0" xfId="0" applyFont="1" applyAlignment="1"/>
    <xf numFmtId="0" fontId="1" fillId="2" borderId="0" xfId="0" applyFont="1" applyFill="1"/>
    <xf numFmtId="0" fontId="3" fillId="2" borderId="0" xfId="0" applyFont="1" applyFill="1" applyAlignment="1"/>
    <xf numFmtId="164" fontId="1" fillId="2" borderId="0" xfId="0" applyNumberFormat="1" applyFont="1" applyFill="1"/>
    <xf numFmtId="0" fontId="1" fillId="2" borderId="0" xfId="0" applyFont="1" applyFill="1" applyAlignment="1"/>
    <xf numFmtId="3" fontId="1" fillId="2" borderId="0" xfId="0" applyNumberFormat="1" applyFont="1" applyFill="1" applyAlignment="1"/>
    <xf numFmtId="0" fontId="3" fillId="2" borderId="1" xfId="0" applyFont="1" applyFill="1" applyBorder="1" applyAlignment="1">
      <alignment horizontal="center"/>
    </xf>
    <xf numFmtId="0" fontId="0" fillId="2" borderId="0" xfId="0" applyFont="1" applyFill="1" applyAlignment="1">
      <alignment horizontal="left"/>
    </xf>
    <xf numFmtId="0" fontId="3" fillId="2" borderId="2" xfId="0" applyFont="1" applyFill="1" applyBorder="1" applyAlignment="1">
      <alignment horizontal="center"/>
    </xf>
    <xf numFmtId="0" fontId="3" fillId="2" borderId="2" xfId="0" applyFont="1" applyFill="1" applyBorder="1" applyAlignment="1">
      <alignment horizontal="right"/>
    </xf>
    <xf numFmtId="0" fontId="1" fillId="2" borderId="0" xfId="0" applyFont="1" applyFill="1"/>
    <xf numFmtId="0" fontId="3" fillId="2" borderId="3" xfId="0" applyFont="1" applyFill="1" applyBorder="1" applyAlignment="1">
      <alignment horizontal="right" wrapText="1"/>
    </xf>
    <xf numFmtId="165" fontId="1" fillId="2" borderId="0" xfId="0" applyNumberFormat="1" applyFont="1" applyFill="1" applyAlignment="1"/>
    <xf numFmtId="0" fontId="1" fillId="3" borderId="4" xfId="0" applyFont="1" applyFill="1" applyBorder="1" applyAlignment="1">
      <alignment wrapText="1"/>
    </xf>
    <xf numFmtId="166" fontId="1" fillId="3" borderId="0" xfId="0" applyNumberFormat="1" applyFont="1" applyFill="1" applyAlignment="1">
      <alignment horizontal="left" wrapText="1"/>
    </xf>
    <xf numFmtId="0" fontId="1" fillId="5" borderId="0" xfId="0" applyFont="1" applyFill="1" applyAlignment="1">
      <alignment horizontal="right" wrapText="1"/>
    </xf>
    <xf numFmtId="166" fontId="6" fillId="3" borderId="0" xfId="0" applyNumberFormat="1" applyFont="1" applyFill="1" applyAlignment="1">
      <alignment horizontal="center" wrapText="1"/>
    </xf>
    <xf numFmtId="164" fontId="6" fillId="3" borderId="0" xfId="0" applyNumberFormat="1" applyFont="1" applyFill="1" applyAlignment="1">
      <alignment horizontal="right" wrapText="1"/>
    </xf>
    <xf numFmtId="164" fontId="1" fillId="0" borderId="5" xfId="0" applyNumberFormat="1" applyFont="1" applyBorder="1" applyAlignment="1">
      <alignment horizontal="right"/>
    </xf>
    <xf numFmtId="0" fontId="3" fillId="0" borderId="6" xfId="0" applyFont="1" applyBorder="1" applyAlignment="1"/>
    <xf numFmtId="0" fontId="1" fillId="0" borderId="7" xfId="0" applyFont="1" applyBorder="1" applyAlignment="1">
      <alignment horizontal="left"/>
    </xf>
    <xf numFmtId="0" fontId="3" fillId="0" borderId="7" xfId="0" applyFont="1" applyBorder="1" applyAlignment="1">
      <alignment horizontal="right"/>
    </xf>
    <xf numFmtId="0" fontId="1" fillId="0" borderId="7" xfId="0" applyFont="1" applyBorder="1" applyAlignment="1">
      <alignment horizontal="right"/>
    </xf>
    <xf numFmtId="0" fontId="3" fillId="0" borderId="7" xfId="0" applyFont="1" applyBorder="1" applyAlignment="1">
      <alignment horizontal="right"/>
    </xf>
    <xf numFmtId="164" fontId="3" fillId="6" borderId="8" xfId="0" applyNumberFormat="1" applyFont="1" applyFill="1" applyBorder="1" applyAlignment="1">
      <alignment horizontal="right"/>
    </xf>
    <xf numFmtId="0" fontId="1" fillId="0" borderId="0" xfId="0" applyFont="1" applyAlignment="1">
      <alignment horizontal="right"/>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right" vertical="center" wrapText="1"/>
    </xf>
    <xf numFmtId="0" fontId="7" fillId="2" borderId="3" xfId="0" applyFont="1" applyFill="1" applyBorder="1" applyAlignment="1">
      <alignment horizontal="right" vertical="center" wrapText="1"/>
    </xf>
    <xf numFmtId="0" fontId="1" fillId="3" borderId="0" xfId="0" applyFont="1" applyFill="1" applyAlignment="1">
      <alignment vertical="center"/>
    </xf>
    <xf numFmtId="0" fontId="5" fillId="3" borderId="0" xfId="0" applyFont="1" applyFill="1" applyAlignment="1">
      <alignment horizontal="left" vertical="center" wrapText="1"/>
    </xf>
    <xf numFmtId="164" fontId="6" fillId="3" borderId="0" xfId="0" applyNumberFormat="1" applyFont="1" applyFill="1" applyAlignment="1">
      <alignment horizontal="right" wrapText="1"/>
    </xf>
    <xf numFmtId="0" fontId="8" fillId="7" borderId="0" xfId="0" applyFont="1" applyFill="1" applyAlignment="1">
      <alignment vertical="center"/>
    </xf>
    <xf numFmtId="0" fontId="9" fillId="7" borderId="0" xfId="0" applyFont="1" applyFill="1" applyAlignment="1">
      <alignment horizontal="left" vertical="center" wrapText="1"/>
    </xf>
    <xf numFmtId="166" fontId="6" fillId="7" borderId="0" xfId="0" applyNumberFormat="1" applyFont="1" applyFill="1" applyAlignment="1">
      <alignment horizontal="left" wrapText="1"/>
    </xf>
    <xf numFmtId="4" fontId="1" fillId="5" borderId="0" xfId="0" applyNumberFormat="1" applyFont="1" applyFill="1" applyAlignment="1">
      <alignment horizontal="right" wrapText="1"/>
    </xf>
    <xf numFmtId="0" fontId="3" fillId="0" borderId="7" xfId="0" applyFont="1" applyBorder="1" applyAlignment="1"/>
    <xf numFmtId="0" fontId="1" fillId="0" borderId="7" xfId="0" applyFont="1" applyBorder="1"/>
    <xf numFmtId="0" fontId="3" fillId="0" borderId="9" xfId="0" applyFont="1" applyBorder="1" applyAlignment="1"/>
    <xf numFmtId="0" fontId="1" fillId="0" borderId="10" xfId="0" applyFont="1" applyBorder="1"/>
    <xf numFmtId="0" fontId="1" fillId="0" borderId="0" xfId="0" applyFont="1" applyAlignment="1"/>
    <xf numFmtId="0" fontId="3" fillId="0" borderId="4" xfId="0" applyFont="1" applyBorder="1" applyAlignment="1"/>
    <xf numFmtId="0" fontId="10" fillId="8" borderId="6" xfId="0" applyFont="1" applyFill="1" applyBorder="1" applyAlignment="1"/>
    <xf numFmtId="0" fontId="11" fillId="8" borderId="7" xfId="0" applyFont="1" applyFill="1" applyBorder="1"/>
    <xf numFmtId="0" fontId="4" fillId="0" borderId="0" xfId="0" applyFont="1" applyAlignment="1">
      <alignment vertical="center" wrapText="1"/>
    </xf>
    <xf numFmtId="0" fontId="4" fillId="0" borderId="0" xfId="0" applyFont="1" applyAlignment="1">
      <alignment wrapText="1"/>
    </xf>
    <xf numFmtId="0" fontId="13" fillId="0" borderId="0" xfId="0" applyFont="1" applyAlignment="1"/>
    <xf numFmtId="0" fontId="4" fillId="3" borderId="0" xfId="0" applyFont="1" applyFill="1" applyAlignment="1">
      <alignment vertical="center" wrapText="1"/>
    </xf>
    <xf numFmtId="0" fontId="0" fillId="0" borderId="0" xfId="0" applyFont="1" applyAlignment="1"/>
    <xf numFmtId="0" fontId="2" fillId="3" borderId="0" xfId="0" applyFont="1" applyFill="1" applyAlignment="1">
      <alignment vertical="center" wrapText="1"/>
    </xf>
    <xf numFmtId="0" fontId="5" fillId="3" borderId="0" xfId="0" applyFont="1" applyFill="1" applyAlignment="1">
      <alignment horizontal="left" wrapText="1"/>
    </xf>
    <xf numFmtId="0" fontId="3" fillId="2" borderId="2" xfId="0" applyFont="1" applyFill="1" applyBorder="1" applyAlignment="1">
      <alignment horizontal="center"/>
    </xf>
    <xf numFmtId="0" fontId="1" fillId="0" borderId="2" xfId="0" applyFont="1" applyBorder="1"/>
    <xf numFmtId="0" fontId="7" fillId="2" borderId="2" xfId="0" applyFont="1" applyFill="1" applyBorder="1" applyAlignment="1">
      <alignment horizontal="center" vertical="center" wrapText="1"/>
    </xf>
    <xf numFmtId="0" fontId="1" fillId="0" borderId="0" xfId="0" applyFont="1" applyAlignment="1">
      <alignment wrapText="1"/>
    </xf>
    <xf numFmtId="0" fontId="1" fillId="4" borderId="0" xfId="0" applyFont="1" applyFill="1" applyAlignment="1"/>
    <xf numFmtId="164" fontId="10" fillId="8" borderId="7" xfId="0" applyNumberFormat="1" applyFont="1" applyFill="1" applyBorder="1"/>
    <xf numFmtId="0" fontId="1" fillId="0" borderId="8" xfId="0" applyFont="1" applyBorder="1"/>
    <xf numFmtId="0" fontId="12" fillId="0" borderId="0" xfId="0" applyFont="1" applyAlignment="1">
      <alignment wrapText="1"/>
    </xf>
    <xf numFmtId="164" fontId="1" fillId="6" borderId="10" xfId="0" applyNumberFormat="1" applyFont="1" applyFill="1" applyBorder="1" applyAlignment="1"/>
    <xf numFmtId="0" fontId="1" fillId="0" borderId="11" xfId="0" applyFont="1" applyBorder="1"/>
    <xf numFmtId="164" fontId="1" fillId="6" borderId="0" xfId="0" applyNumberFormat="1" applyFont="1" applyFill="1"/>
    <xf numFmtId="0" fontId="1" fillId="0" borderId="5" xfId="0" applyFont="1" applyBorder="1"/>
    <xf numFmtId="0" fontId="4" fillId="0" borderId="0" xfId="0" applyFont="1" applyAlignment="1">
      <alignment vertical="center" wrapText="1"/>
    </xf>
    <xf numFmtId="0" fontId="0" fillId="3" borderId="0" xfId="0" applyFont="1" applyFill="1" applyAlignment="1">
      <alignment horizontal="left" vertical="center" wrapText="1"/>
    </xf>
  </cellXfs>
  <cellStyles count="1">
    <cellStyle name="Normal" xfId="0" builtinId="0"/>
  </cellStyles>
  <dxfs count="4">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838200</xdr:colOff>
      <xdr:row>66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s://cloud.gov/overview/pricing/rates/" TargetMode="External"/><Relationship Id="rId2" Type="http://schemas.openxmlformats.org/officeDocument/2006/relationships/hyperlink" Target="https://cloud.gov/overview/pricing/free-limited-sandbo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34"/>
  <sheetViews>
    <sheetView tabSelected="1" workbookViewId="0">
      <selection activeCell="B19" sqref="B19"/>
    </sheetView>
  </sheetViews>
  <sheetFormatPr baseColWidth="10" defaultColWidth="14.5" defaultRowHeight="13" x14ac:dyDescent="0.15"/>
  <cols>
    <col min="1" max="1" width="18.83203125" customWidth="1"/>
    <col min="2" max="2" width="37.5" customWidth="1"/>
    <col min="3" max="3" width="8.6640625" customWidth="1"/>
    <col min="4" max="4" width="8.33203125" customWidth="1"/>
    <col min="5" max="6" width="10.1640625" customWidth="1"/>
    <col min="7" max="7" width="10.6640625" customWidth="1"/>
    <col min="8" max="9" width="11.1640625" customWidth="1"/>
  </cols>
  <sheetData>
    <row r="2" spans="1:9" x14ac:dyDescent="0.15">
      <c r="A2" s="50" t="s">
        <v>0</v>
      </c>
      <c r="B2" s="49"/>
      <c r="C2" s="49"/>
      <c r="D2" s="49"/>
      <c r="E2" s="49"/>
      <c r="F2" s="49"/>
      <c r="G2" s="49"/>
      <c r="H2" s="49"/>
      <c r="I2" s="49"/>
    </row>
    <row r="3" spans="1:9" x14ac:dyDescent="0.15">
      <c r="A3" s="48" t="s">
        <v>2</v>
      </c>
      <c r="B3" s="49"/>
      <c r="C3" s="49"/>
      <c r="D3" s="49"/>
      <c r="E3" s="49"/>
      <c r="F3" s="49"/>
      <c r="G3" s="49"/>
      <c r="H3" s="49"/>
      <c r="I3" s="49"/>
    </row>
    <row r="4" spans="1:9" x14ac:dyDescent="0.15">
      <c r="A4" s="51"/>
      <c r="B4" s="49"/>
      <c r="C4" s="49"/>
      <c r="D4" s="49"/>
      <c r="E4" s="49"/>
      <c r="F4" s="49"/>
      <c r="G4" s="49"/>
      <c r="H4" s="49"/>
      <c r="I4" s="49"/>
    </row>
    <row r="5" spans="1:9" x14ac:dyDescent="0.15">
      <c r="A5" s="50" t="s">
        <v>4</v>
      </c>
      <c r="B5" s="49"/>
      <c r="C5" s="49"/>
      <c r="D5" s="49"/>
      <c r="E5" s="49"/>
      <c r="F5" s="49"/>
      <c r="G5" s="49"/>
      <c r="H5" s="49"/>
      <c r="I5" s="49"/>
    </row>
    <row r="6" spans="1:9" ht="29" customHeight="1" x14ac:dyDescent="0.15">
      <c r="A6" s="48" t="s">
        <v>5</v>
      </c>
      <c r="B6" s="49"/>
      <c r="C6" s="49"/>
      <c r="D6" s="49"/>
      <c r="E6" s="49"/>
      <c r="F6" s="49"/>
      <c r="G6" s="49"/>
      <c r="H6" s="49"/>
      <c r="I6" s="49"/>
    </row>
    <row r="7" spans="1:9" ht="26" x14ac:dyDescent="0.15">
      <c r="A7" s="6" t="s">
        <v>6</v>
      </c>
      <c r="B7" s="8" t="s">
        <v>8</v>
      </c>
      <c r="C7" s="9" t="s">
        <v>13</v>
      </c>
      <c r="D7" s="52" t="s">
        <v>18</v>
      </c>
      <c r="E7" s="53"/>
      <c r="F7" s="11" t="s">
        <v>27</v>
      </c>
      <c r="G7" s="56"/>
      <c r="H7" s="49"/>
      <c r="I7" s="49"/>
    </row>
    <row r="8" spans="1:9" x14ac:dyDescent="0.15">
      <c r="A8" s="13" t="s">
        <v>28</v>
      </c>
      <c r="B8" s="14" t="s">
        <v>29</v>
      </c>
      <c r="C8" s="15">
        <v>0</v>
      </c>
      <c r="D8" s="16" t="s">
        <v>30</v>
      </c>
      <c r="E8" s="17">
        <v>15000</v>
      </c>
      <c r="F8" s="18">
        <f t="shared" ref="F8:F10" si="0">C8*E8</f>
        <v>0</v>
      </c>
      <c r="G8" s="49"/>
      <c r="H8" s="49"/>
      <c r="I8" s="49"/>
    </row>
    <row r="9" spans="1:9" x14ac:dyDescent="0.15">
      <c r="A9" s="13" t="s">
        <v>14</v>
      </c>
      <c r="B9" s="14" t="s">
        <v>31</v>
      </c>
      <c r="C9" s="15">
        <v>0</v>
      </c>
      <c r="D9" s="16" t="s">
        <v>30</v>
      </c>
      <c r="E9" s="17">
        <v>20000</v>
      </c>
      <c r="F9" s="18">
        <f t="shared" si="0"/>
        <v>0</v>
      </c>
      <c r="G9" s="49"/>
      <c r="H9" s="49"/>
      <c r="I9" s="49"/>
    </row>
    <row r="10" spans="1:9" x14ac:dyDescent="0.15">
      <c r="A10" s="13" t="s">
        <v>16</v>
      </c>
      <c r="B10" s="14" t="s">
        <v>32</v>
      </c>
      <c r="C10" s="15">
        <v>0</v>
      </c>
      <c r="D10" s="16" t="s">
        <v>30</v>
      </c>
      <c r="E10" s="17">
        <v>90000</v>
      </c>
      <c r="F10" s="18">
        <f t="shared" si="0"/>
        <v>0</v>
      </c>
      <c r="G10" s="49"/>
      <c r="H10" s="49"/>
      <c r="I10" s="49"/>
    </row>
    <row r="11" spans="1:9" x14ac:dyDescent="0.15">
      <c r="A11" s="19" t="s">
        <v>33</v>
      </c>
      <c r="B11" s="20"/>
      <c r="C11" s="21">
        <f>SUM(C8:C10)</f>
        <v>0</v>
      </c>
      <c r="D11" s="22"/>
      <c r="E11" s="23"/>
      <c r="F11" s="24">
        <f>SUM(F8:F10)</f>
        <v>0</v>
      </c>
      <c r="G11" s="49"/>
      <c r="H11" s="49"/>
      <c r="I11" s="49"/>
    </row>
    <row r="12" spans="1:9" x14ac:dyDescent="0.15">
      <c r="B12" s="25"/>
      <c r="C12" s="55" t="str">
        <f>IF(C8&gt;1,"Multiple prototyping systems can be included in a single package. Unless you are sure you need more, we recommend estimating only one.","")</f>
        <v/>
      </c>
      <c r="D12" s="49"/>
      <c r="E12" s="49"/>
      <c r="F12" s="49"/>
      <c r="G12" s="49"/>
      <c r="H12" s="49"/>
      <c r="I12" s="49"/>
    </row>
    <row r="14" spans="1:9" x14ac:dyDescent="0.15">
      <c r="A14" s="50" t="s">
        <v>35</v>
      </c>
      <c r="B14" s="49"/>
      <c r="C14" s="49"/>
      <c r="D14" s="49"/>
      <c r="E14" s="49"/>
      <c r="F14" s="49"/>
      <c r="G14" s="49"/>
      <c r="H14" s="49"/>
      <c r="I14" s="49"/>
    </row>
    <row r="15" spans="1:9" x14ac:dyDescent="0.15">
      <c r="A15" s="48" t="s">
        <v>36</v>
      </c>
      <c r="B15" s="49"/>
      <c r="C15" s="49"/>
      <c r="D15" s="49"/>
      <c r="E15" s="49"/>
      <c r="F15" s="49"/>
      <c r="G15" s="49"/>
      <c r="H15" s="49"/>
      <c r="I15" s="49"/>
    </row>
    <row r="16" spans="1:9" x14ac:dyDescent="0.15">
      <c r="A16" s="48" t="s">
        <v>37</v>
      </c>
      <c r="B16" s="49"/>
      <c r="C16" s="49"/>
      <c r="D16" s="49"/>
      <c r="E16" s="49"/>
      <c r="F16" s="49"/>
      <c r="G16" s="49"/>
      <c r="H16" s="49"/>
      <c r="I16" s="49"/>
    </row>
    <row r="17" spans="1:9" ht="26" x14ac:dyDescent="0.15">
      <c r="A17" s="26" t="s">
        <v>38</v>
      </c>
      <c r="B17" s="27" t="s">
        <v>39</v>
      </c>
      <c r="C17" s="28" t="s">
        <v>13</v>
      </c>
      <c r="D17" s="54" t="s">
        <v>40</v>
      </c>
      <c r="E17" s="53"/>
      <c r="F17" s="29" t="s">
        <v>27</v>
      </c>
      <c r="G17" s="56"/>
      <c r="H17" s="49"/>
      <c r="I17" s="49"/>
    </row>
    <row r="18" spans="1:9" ht="39" x14ac:dyDescent="0.15">
      <c r="A18" s="30" t="s">
        <v>41</v>
      </c>
      <c r="B18" s="31" t="s">
        <v>42</v>
      </c>
      <c r="C18" s="15">
        <v>0</v>
      </c>
      <c r="D18" s="16" t="s">
        <v>30</v>
      </c>
      <c r="E18" s="32" t="s">
        <v>43</v>
      </c>
      <c r="F18" s="18">
        <f>C18*5000</f>
        <v>0</v>
      </c>
      <c r="G18" s="49"/>
      <c r="H18" s="49"/>
      <c r="I18" s="49"/>
    </row>
    <row r="19" spans="1:9" ht="39" x14ac:dyDescent="0.15">
      <c r="A19" s="30" t="s">
        <v>44</v>
      </c>
      <c r="B19" s="65" t="s">
        <v>45</v>
      </c>
      <c r="C19" s="15">
        <v>0</v>
      </c>
      <c r="D19" s="16" t="s">
        <v>30</v>
      </c>
      <c r="E19" s="32" t="s">
        <v>46</v>
      </c>
      <c r="F19" s="18">
        <f>C19*15000</f>
        <v>0</v>
      </c>
      <c r="G19" s="49"/>
      <c r="H19" s="49"/>
      <c r="I19" s="49"/>
    </row>
    <row r="20" spans="1:9" ht="39" x14ac:dyDescent="0.15">
      <c r="A20" s="30" t="s">
        <v>47</v>
      </c>
      <c r="B20" s="31" t="s">
        <v>48</v>
      </c>
      <c r="C20" s="15">
        <v>0</v>
      </c>
      <c r="D20" s="16" t="s">
        <v>30</v>
      </c>
      <c r="E20" s="32" t="s">
        <v>49</v>
      </c>
      <c r="F20" s="18">
        <f>C20*24000</f>
        <v>0</v>
      </c>
      <c r="G20" s="49"/>
      <c r="H20" s="49"/>
      <c r="I20" s="49"/>
    </row>
    <row r="21" spans="1:9" ht="52" x14ac:dyDescent="0.15">
      <c r="A21" s="30" t="s">
        <v>50</v>
      </c>
      <c r="B21" s="31" t="s">
        <v>51</v>
      </c>
      <c r="C21" s="15">
        <v>0</v>
      </c>
      <c r="D21" s="16" t="s">
        <v>30</v>
      </c>
      <c r="E21" s="32" t="s">
        <v>52</v>
      </c>
      <c r="F21" s="18">
        <f>C21*39000</f>
        <v>0</v>
      </c>
      <c r="G21" s="49"/>
      <c r="H21" s="49"/>
      <c r="I21" s="49"/>
    </row>
    <row r="22" spans="1:9" ht="52" x14ac:dyDescent="0.15">
      <c r="A22" s="33" t="s">
        <v>53</v>
      </c>
      <c r="B22" s="34" t="s">
        <v>54</v>
      </c>
      <c r="C22" s="15">
        <v>0</v>
      </c>
      <c r="D22" s="35" t="s">
        <v>55</v>
      </c>
      <c r="E22" s="36"/>
      <c r="F22" s="18">
        <f>C22*E22*0.0033*1024*365*1.5</f>
        <v>0</v>
      </c>
      <c r="G22" s="49"/>
      <c r="H22" s="49"/>
      <c r="I22" s="49"/>
    </row>
    <row r="23" spans="1:9" x14ac:dyDescent="0.15">
      <c r="A23" s="37" t="s">
        <v>56</v>
      </c>
      <c r="B23" s="38"/>
      <c r="C23" s="21" t="str">
        <f>IF(SUM(C18:C22)=0,"",SUM(C18:C22))</f>
        <v/>
      </c>
      <c r="D23" s="22"/>
      <c r="E23" s="23" t="str">
        <f>IF(SUM(C18:C22)=0,CONCATENATE(12,"GB"),CONCATENATE(C18*3+C19*9+C20*15+C21*25+IF(C22="",0,E22),"GB"))</f>
        <v>12GB</v>
      </c>
      <c r="F23" s="24">
        <f>IF(C23="",20000,IF(C22="",SUM(F18:F21),SUM(F18:F22)))</f>
        <v>20000</v>
      </c>
      <c r="G23" s="49"/>
      <c r="H23" s="49"/>
      <c r="I23" s="49"/>
    </row>
    <row r="24" spans="1:9" ht="27" customHeight="1" x14ac:dyDescent="0.15">
      <c r="B24" s="25"/>
      <c r="C24" s="55" t="str">
        <f>IF(C23="","You're currently using our default usage estimate of 12GB. To use a different amount, estimate how many systems you'll need at each level of complexity.",IF(C23=C11,"You've accounted for all the packages you described in step 1!","Make sure the number of packages in Step 1 and Step 2 match! Your usage quota estimate should cover all the packages you plan to purchase."))</f>
        <v>You're currently using our default usage estimate of 12GB. To use a different amount, estimate how many systems you'll need at each level of complexity.</v>
      </c>
      <c r="D24" s="49"/>
      <c r="E24" s="49"/>
      <c r="F24" s="49"/>
      <c r="G24" s="49"/>
      <c r="H24" s="49"/>
      <c r="I24" s="49"/>
    </row>
    <row r="26" spans="1:9" x14ac:dyDescent="0.15">
      <c r="A26" s="50" t="s">
        <v>57</v>
      </c>
      <c r="B26" s="49"/>
      <c r="C26" s="49"/>
      <c r="D26" s="49"/>
      <c r="E26" s="49"/>
      <c r="F26" s="49"/>
      <c r="G26" s="49"/>
      <c r="H26" s="49"/>
      <c r="I26" s="49"/>
    </row>
    <row r="27" spans="1:9" x14ac:dyDescent="0.15">
      <c r="A27" s="39" t="s">
        <v>58</v>
      </c>
      <c r="B27" s="40" t="str">
        <f>CONCATENATE(C11," packages")</f>
        <v>0 packages</v>
      </c>
      <c r="C27" s="60">
        <f>F11</f>
        <v>0</v>
      </c>
      <c r="D27" s="61"/>
      <c r="E27" s="41"/>
      <c r="F27" s="41"/>
      <c r="G27" s="41"/>
      <c r="H27" s="41"/>
      <c r="I27" s="41"/>
    </row>
    <row r="28" spans="1:9" x14ac:dyDescent="0.15">
      <c r="A28" s="42" t="s">
        <v>59</v>
      </c>
      <c r="B28" t="str">
        <f>CONCATENATE(E23," of memory per month")</f>
        <v>12GB of memory per month</v>
      </c>
      <c r="C28" s="62">
        <f>F23</f>
        <v>20000</v>
      </c>
      <c r="D28" s="63"/>
    </row>
    <row r="29" spans="1:9" x14ac:dyDescent="0.15">
      <c r="A29" s="43" t="s">
        <v>60</v>
      </c>
      <c r="B29" s="44"/>
      <c r="C29" s="57">
        <f>SUM(C27:C28)</f>
        <v>20000</v>
      </c>
      <c r="D29" s="58"/>
    </row>
    <row r="30" spans="1:9" ht="36" customHeight="1" x14ac:dyDescent="0.15">
      <c r="A30" s="64" t="s">
        <v>61</v>
      </c>
      <c r="B30" s="49"/>
      <c r="C30" s="59" t="s">
        <v>62</v>
      </c>
      <c r="D30" s="49"/>
      <c r="E30" s="49"/>
      <c r="F30" s="49"/>
      <c r="G30" s="49"/>
      <c r="H30" s="49"/>
      <c r="I30" s="49"/>
    </row>
    <row r="31" spans="1:9" x14ac:dyDescent="0.15">
      <c r="A31" s="45"/>
      <c r="B31" s="45"/>
      <c r="C31" s="46"/>
      <c r="D31" s="46"/>
      <c r="E31" s="46"/>
      <c r="F31" s="46"/>
      <c r="G31" s="46"/>
      <c r="H31" s="46"/>
      <c r="I31" s="46"/>
    </row>
    <row r="32" spans="1:9" x14ac:dyDescent="0.15">
      <c r="A32" s="50" t="s">
        <v>63</v>
      </c>
      <c r="B32" s="49"/>
      <c r="C32" s="49"/>
      <c r="D32" s="49"/>
      <c r="E32" s="49"/>
      <c r="F32" s="49"/>
      <c r="G32" s="49"/>
      <c r="H32" s="49"/>
      <c r="I32" s="49"/>
    </row>
    <row r="33" spans="1:9" ht="33" customHeight="1" x14ac:dyDescent="0.15">
      <c r="A33" s="64" t="s">
        <v>64</v>
      </c>
      <c r="B33" s="49"/>
      <c r="C33" s="59" t="s">
        <v>65</v>
      </c>
      <c r="D33" s="49"/>
      <c r="E33" s="49"/>
      <c r="F33" s="49"/>
      <c r="G33" s="49"/>
      <c r="H33" s="49"/>
      <c r="I33" s="49"/>
    </row>
    <row r="34" spans="1:9" ht="30" customHeight="1" x14ac:dyDescent="0.15">
      <c r="A34" s="55" t="s">
        <v>66</v>
      </c>
      <c r="B34" s="49"/>
      <c r="C34" s="47" t="str">
        <f>HYPERLINK("mailto:cloud-gov-inquiries@gsa.gov","cloud-gov-inquiries@gsa.gov")</f>
        <v>cloud-gov-inquiries@gsa.gov</v>
      </c>
    </row>
  </sheetData>
  <mergeCells count="24">
    <mergeCell ref="A33:B33"/>
    <mergeCell ref="A32:I32"/>
    <mergeCell ref="C33:I33"/>
    <mergeCell ref="A34:B34"/>
    <mergeCell ref="A30:B30"/>
    <mergeCell ref="C29:D29"/>
    <mergeCell ref="C30:I30"/>
    <mergeCell ref="A26:I26"/>
    <mergeCell ref="C27:D27"/>
    <mergeCell ref="C28:D28"/>
    <mergeCell ref="A16:I16"/>
    <mergeCell ref="D17:E17"/>
    <mergeCell ref="C24:I24"/>
    <mergeCell ref="C12:I12"/>
    <mergeCell ref="G17:I23"/>
    <mergeCell ref="A15:I15"/>
    <mergeCell ref="A14:I14"/>
    <mergeCell ref="A6:I6"/>
    <mergeCell ref="A5:I5"/>
    <mergeCell ref="A2:I2"/>
    <mergeCell ref="A4:I4"/>
    <mergeCell ref="A3:I3"/>
    <mergeCell ref="D7:E7"/>
    <mergeCell ref="G7:I11"/>
  </mergeCells>
  <conditionalFormatting sqref="C12:I12">
    <cfRule type="cellIs" dxfId="3" priority="1" operator="equal">
      <formula>"Multiple prototyping systems can be included in a single package. Unless you are sure you need more, we recommend estimating only one."</formula>
    </cfRule>
  </conditionalFormatting>
  <conditionalFormatting sqref="C24:I24">
    <cfRule type="cellIs" dxfId="2" priority="2" operator="equal">
      <formula>"You're currently using our default usage estimate of 16GB. To use a different amount, estimate how many systems you'll need at each level of complexity."</formula>
    </cfRule>
  </conditionalFormatting>
  <conditionalFormatting sqref="C24:I24">
    <cfRule type="cellIs" dxfId="1" priority="3" operator="equal">
      <formula>"You've accounted for all the packages you described in step 1!"</formula>
    </cfRule>
  </conditionalFormatting>
  <conditionalFormatting sqref="C24:I24">
    <cfRule type="cellIs" dxfId="0" priority="4" operator="equal">
      <formula>"Make sure the number of packages in Step 1 and Step 2 match! Your usage quota estimate should cover all the packages you plan to purchase."</formula>
    </cfRule>
  </conditionalFormatting>
  <hyperlinks>
    <hyperlink ref="C30" r:id="rId1"/>
    <hyperlink ref="C33" r:id="rId2"/>
  </hyperlinks>
  <pageMargins left="0.7" right="0.7" top="0.75" bottom="0.75" header="0.3" footer="0.3"/>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1"/>
  <sheetViews>
    <sheetView workbookViewId="0">
      <selection activeCell="D5" sqref="D5"/>
    </sheetView>
  </sheetViews>
  <sheetFormatPr baseColWidth="10" defaultColWidth="14.5" defaultRowHeight="15.75" customHeight="1" x14ac:dyDescent="0.15"/>
  <cols>
    <col min="1" max="1" width="26.5" customWidth="1"/>
    <col min="4" max="4" width="23"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15">
      <c r="A2" s="2" t="s">
        <v>1</v>
      </c>
      <c r="B2" s="1"/>
      <c r="C2" s="1"/>
      <c r="D2" s="2"/>
      <c r="E2" s="3"/>
      <c r="F2" s="3"/>
      <c r="G2" s="1"/>
      <c r="H2" s="1"/>
      <c r="I2" s="1"/>
      <c r="J2" s="1"/>
      <c r="K2" s="1"/>
      <c r="L2" s="1"/>
      <c r="M2" s="1"/>
      <c r="N2" s="1"/>
      <c r="O2" s="1"/>
      <c r="P2" s="1"/>
      <c r="Q2" s="1"/>
      <c r="R2" s="1"/>
      <c r="S2" s="1"/>
      <c r="T2" s="1"/>
      <c r="U2" s="1"/>
      <c r="V2" s="1"/>
      <c r="W2" s="1"/>
      <c r="X2" s="1"/>
      <c r="Y2" s="1"/>
      <c r="Z2" s="1"/>
    </row>
    <row r="3" spans="1:26" ht="15.75" customHeight="1" x14ac:dyDescent="0.15">
      <c r="A3" s="4" t="s">
        <v>3</v>
      </c>
      <c r="B3" s="5">
        <v>0</v>
      </c>
      <c r="C3" s="1"/>
      <c r="D3" s="7" t="s">
        <v>7</v>
      </c>
      <c r="E3" s="3"/>
      <c r="F3" s="3"/>
      <c r="G3" s="1"/>
      <c r="H3" s="1"/>
      <c r="I3" s="1"/>
      <c r="J3" s="1"/>
      <c r="K3" s="1"/>
      <c r="L3" s="1"/>
      <c r="M3" s="1"/>
      <c r="N3" s="1"/>
      <c r="O3" s="1"/>
      <c r="P3" s="1"/>
      <c r="Q3" s="1"/>
      <c r="R3" s="1"/>
      <c r="S3" s="1"/>
      <c r="T3" s="1"/>
      <c r="U3" s="1"/>
      <c r="V3" s="1"/>
      <c r="W3" s="1"/>
      <c r="X3" s="1"/>
      <c r="Y3" s="1"/>
      <c r="Z3" s="1"/>
    </row>
    <row r="4" spans="1:26" ht="15.75" customHeight="1" x14ac:dyDescent="0.15">
      <c r="A4" s="4" t="s">
        <v>9</v>
      </c>
      <c r="B4" s="5">
        <v>0</v>
      </c>
      <c r="C4" s="1"/>
      <c r="D4" s="4" t="s">
        <v>10</v>
      </c>
      <c r="E4" s="3"/>
      <c r="F4" s="3"/>
      <c r="G4" s="1"/>
      <c r="H4" s="1"/>
      <c r="I4" s="1"/>
      <c r="J4" s="1"/>
      <c r="K4" s="1"/>
      <c r="L4" s="1"/>
      <c r="M4" s="1"/>
      <c r="N4" s="1"/>
      <c r="O4" s="1"/>
      <c r="P4" s="1"/>
      <c r="Q4" s="1"/>
      <c r="R4" s="1"/>
      <c r="S4" s="1"/>
      <c r="T4" s="1"/>
      <c r="U4" s="1"/>
      <c r="V4" s="1"/>
      <c r="W4" s="1"/>
      <c r="X4" s="1"/>
      <c r="Y4" s="1"/>
      <c r="Z4" s="1"/>
    </row>
    <row r="5" spans="1:26" ht="15.75" customHeight="1" x14ac:dyDescent="0.15">
      <c r="A5" s="4" t="s">
        <v>11</v>
      </c>
      <c r="B5" s="5">
        <v>15000</v>
      </c>
      <c r="C5" s="1"/>
      <c r="D5" s="4" t="s">
        <v>12</v>
      </c>
      <c r="E5" s="3"/>
      <c r="F5" s="3"/>
      <c r="G5" s="1"/>
      <c r="H5" s="1"/>
      <c r="I5" s="1"/>
      <c r="J5" s="1"/>
      <c r="K5" s="1"/>
      <c r="L5" s="1"/>
      <c r="M5" s="1"/>
      <c r="N5" s="1"/>
      <c r="O5" s="1"/>
      <c r="P5" s="1"/>
      <c r="Q5" s="1"/>
      <c r="R5" s="1"/>
      <c r="S5" s="1"/>
      <c r="T5" s="1"/>
      <c r="U5" s="1"/>
      <c r="V5" s="1"/>
      <c r="W5" s="1"/>
      <c r="X5" s="1"/>
      <c r="Y5" s="1"/>
      <c r="Z5" s="1"/>
    </row>
    <row r="6" spans="1:26" ht="15.75" customHeight="1" x14ac:dyDescent="0.15">
      <c r="A6" s="4" t="s">
        <v>14</v>
      </c>
      <c r="B6" s="5">
        <v>20000</v>
      </c>
      <c r="C6" s="1"/>
      <c r="D6" s="4" t="s">
        <v>15</v>
      </c>
      <c r="E6" s="3"/>
      <c r="F6" s="3"/>
      <c r="G6" s="1"/>
      <c r="H6" s="1"/>
      <c r="I6" s="1"/>
      <c r="J6" s="1"/>
      <c r="K6" s="1"/>
      <c r="L6" s="1"/>
      <c r="M6" s="1"/>
      <c r="N6" s="1"/>
      <c r="O6" s="1"/>
      <c r="P6" s="1"/>
      <c r="Q6" s="1"/>
      <c r="R6" s="1"/>
      <c r="S6" s="1"/>
      <c r="T6" s="1"/>
      <c r="U6" s="1"/>
      <c r="V6" s="1"/>
      <c r="W6" s="1"/>
      <c r="X6" s="1"/>
      <c r="Y6" s="1"/>
      <c r="Z6" s="1"/>
    </row>
    <row r="7" spans="1:26" ht="15.75" customHeight="1" x14ac:dyDescent="0.15">
      <c r="A7" s="4" t="s">
        <v>16</v>
      </c>
      <c r="B7" s="5">
        <v>90000</v>
      </c>
      <c r="C7" s="1"/>
      <c r="D7" s="4" t="s">
        <v>17</v>
      </c>
      <c r="E7" s="3"/>
      <c r="F7" s="3"/>
      <c r="G7" s="1"/>
      <c r="H7" s="1"/>
      <c r="I7" s="1"/>
      <c r="J7" s="1"/>
      <c r="K7" s="1"/>
      <c r="L7" s="1"/>
      <c r="M7" s="1"/>
      <c r="N7" s="1"/>
      <c r="O7" s="1"/>
      <c r="P7" s="1"/>
      <c r="Q7" s="1"/>
      <c r="R7" s="1"/>
      <c r="S7" s="1"/>
      <c r="T7" s="1"/>
      <c r="U7" s="1"/>
      <c r="V7" s="1"/>
      <c r="W7" s="1"/>
      <c r="X7" s="1"/>
      <c r="Y7" s="1"/>
      <c r="Z7" s="1"/>
    </row>
    <row r="8" spans="1:26" ht="15.75" customHeight="1" x14ac:dyDescent="0.15">
      <c r="A8" s="1"/>
      <c r="B8" s="1"/>
      <c r="C8" s="1"/>
      <c r="D8" s="10"/>
      <c r="E8" s="3"/>
      <c r="F8" s="3"/>
      <c r="G8" s="1"/>
      <c r="H8" s="1"/>
      <c r="I8" s="1"/>
      <c r="J8" s="1"/>
      <c r="K8" s="1"/>
      <c r="L8" s="1"/>
      <c r="M8" s="1"/>
      <c r="N8" s="1"/>
      <c r="O8" s="1"/>
      <c r="P8" s="1"/>
      <c r="Q8" s="1"/>
      <c r="R8" s="1"/>
      <c r="S8" s="1"/>
      <c r="T8" s="1"/>
      <c r="U8" s="1"/>
      <c r="V8" s="1"/>
      <c r="W8" s="1"/>
      <c r="X8" s="1"/>
      <c r="Y8" s="1"/>
      <c r="Z8" s="1"/>
    </row>
    <row r="9" spans="1:26" ht="15.7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2" t="s">
        <v>19</v>
      </c>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t="s">
        <v>20</v>
      </c>
      <c r="B11" s="4" t="s">
        <v>21</v>
      </c>
      <c r="C11" s="4" t="s">
        <v>22</v>
      </c>
      <c r="D11" s="4" t="s">
        <v>23</v>
      </c>
      <c r="E11" s="1" t="s">
        <v>24</v>
      </c>
      <c r="F11" s="1" t="s">
        <v>25</v>
      </c>
      <c r="G11" s="4" t="s">
        <v>26</v>
      </c>
      <c r="H11" s="1"/>
      <c r="I11" s="1"/>
      <c r="J11" s="1"/>
      <c r="K11" s="1"/>
      <c r="L11" s="1"/>
      <c r="M11" s="1"/>
      <c r="N11" s="1"/>
      <c r="O11" s="1"/>
      <c r="P11" s="1"/>
      <c r="Q11" s="1"/>
      <c r="R11" s="1"/>
      <c r="S11" s="1"/>
      <c r="T11" s="1"/>
      <c r="U11" s="1"/>
      <c r="V11" s="1"/>
      <c r="W11" s="1"/>
      <c r="X11" s="1"/>
      <c r="Y11" s="1"/>
      <c r="Z11" s="1"/>
    </row>
    <row r="12" spans="1:26" ht="15.75" customHeight="1" x14ac:dyDescent="0.15">
      <c r="A12" s="4">
        <v>3</v>
      </c>
      <c r="B12" s="12">
        <v>3.3E-3</v>
      </c>
      <c r="C12" s="4">
        <v>1000</v>
      </c>
      <c r="D12" s="4">
        <v>365</v>
      </c>
      <c r="E12" s="1">
        <f t="shared" ref="E12:E15" si="0">D12*C12*B12*A12</f>
        <v>3613.5</v>
      </c>
      <c r="F12" s="1">
        <f t="shared" ref="F12:F15" si="1">E12*1.3</f>
        <v>4697.55</v>
      </c>
      <c r="G12" s="4">
        <v>5000</v>
      </c>
      <c r="H12" s="1"/>
      <c r="I12" s="1"/>
      <c r="J12" s="1"/>
      <c r="K12" s="1"/>
      <c r="L12" s="1"/>
      <c r="M12" s="1"/>
      <c r="N12" s="1"/>
      <c r="O12" s="1"/>
      <c r="P12" s="1"/>
      <c r="Q12" s="1"/>
      <c r="R12" s="1"/>
      <c r="S12" s="1"/>
      <c r="T12" s="1"/>
      <c r="U12" s="1"/>
      <c r="V12" s="1"/>
      <c r="W12" s="1"/>
      <c r="X12" s="1"/>
      <c r="Y12" s="1"/>
      <c r="Z12" s="1"/>
    </row>
    <row r="13" spans="1:26" ht="15.75" customHeight="1" x14ac:dyDescent="0.15">
      <c r="A13" s="4">
        <v>9</v>
      </c>
      <c r="B13" s="12">
        <v>3.3E-3</v>
      </c>
      <c r="C13" s="4">
        <v>1000</v>
      </c>
      <c r="D13" s="4">
        <v>365</v>
      </c>
      <c r="E13" s="1">
        <f t="shared" si="0"/>
        <v>10840.5</v>
      </c>
      <c r="F13" s="1">
        <f t="shared" si="1"/>
        <v>14092.65</v>
      </c>
      <c r="G13" s="4">
        <v>15000</v>
      </c>
      <c r="H13" s="1"/>
      <c r="I13" s="1"/>
      <c r="J13" s="1"/>
      <c r="K13" s="1"/>
      <c r="L13" s="1"/>
      <c r="M13" s="1"/>
      <c r="N13" s="1"/>
      <c r="O13" s="1"/>
      <c r="P13" s="1"/>
      <c r="Q13" s="1"/>
      <c r="R13" s="1"/>
      <c r="S13" s="1"/>
      <c r="T13" s="1"/>
      <c r="U13" s="1"/>
      <c r="V13" s="1"/>
      <c r="W13" s="1"/>
      <c r="X13" s="1"/>
      <c r="Y13" s="1"/>
      <c r="Z13" s="1"/>
    </row>
    <row r="14" spans="1:26" ht="15.75" customHeight="1" x14ac:dyDescent="0.15">
      <c r="A14" s="4">
        <v>15</v>
      </c>
      <c r="B14" s="12">
        <v>3.3E-3</v>
      </c>
      <c r="C14" s="4">
        <v>1000</v>
      </c>
      <c r="D14" s="4">
        <v>365</v>
      </c>
      <c r="E14" s="1">
        <f t="shared" si="0"/>
        <v>18067.5</v>
      </c>
      <c r="F14" s="1">
        <f t="shared" si="1"/>
        <v>23487.75</v>
      </c>
      <c r="G14" s="4">
        <v>24000</v>
      </c>
      <c r="H14" s="1"/>
      <c r="I14" s="1"/>
      <c r="J14" s="1"/>
      <c r="K14" s="1"/>
      <c r="L14" s="1"/>
      <c r="M14" s="1"/>
      <c r="N14" s="1"/>
      <c r="O14" s="1"/>
      <c r="P14" s="1"/>
      <c r="Q14" s="1"/>
      <c r="R14" s="1"/>
      <c r="S14" s="1"/>
      <c r="T14" s="1"/>
      <c r="U14" s="1"/>
      <c r="V14" s="1"/>
      <c r="W14" s="1"/>
      <c r="X14" s="1"/>
      <c r="Y14" s="1"/>
      <c r="Z14" s="1"/>
    </row>
    <row r="15" spans="1:26" ht="15.75" customHeight="1" x14ac:dyDescent="0.15">
      <c r="A15" s="4">
        <v>25</v>
      </c>
      <c r="B15" s="12">
        <v>3.3E-3</v>
      </c>
      <c r="C15" s="4">
        <v>1000</v>
      </c>
      <c r="D15" s="4">
        <v>365</v>
      </c>
      <c r="E15" s="1">
        <f t="shared" si="0"/>
        <v>30112.5</v>
      </c>
      <c r="F15" s="1">
        <f t="shared" si="1"/>
        <v>39146.25</v>
      </c>
      <c r="G15" s="4">
        <v>40000</v>
      </c>
      <c r="H15" s="1"/>
      <c r="I15" s="1"/>
      <c r="J15" s="1"/>
      <c r="K15" s="1"/>
      <c r="L15" s="1"/>
      <c r="M15" s="1"/>
      <c r="N15" s="1"/>
      <c r="O15" s="1"/>
      <c r="P15" s="1"/>
      <c r="Q15" s="1"/>
      <c r="R15" s="1"/>
      <c r="S15" s="1"/>
      <c r="T15" s="1"/>
      <c r="U15" s="1"/>
      <c r="V15" s="1"/>
      <c r="W15" s="1"/>
      <c r="X15" s="1"/>
      <c r="Y15" s="1"/>
      <c r="Z15" s="1"/>
    </row>
    <row r="16" spans="1:26" ht="15.7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4" t="s">
        <v>34</v>
      </c>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Estimator</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2017-10-31T23:36:37Z</dcterms:modified>
</cp:coreProperties>
</file>