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Cloud.gov Tiers" sheetId="2" r:id="rId5"/>
    <sheet state="visible" name="AWS Service Prices" sheetId="3" r:id="rId6"/>
    <sheet state="visible" name="Example worksheet" sheetId="4" r:id="rId7"/>
  </sheets>
  <definedNames>
    <definedName name="AwsOpensearchPrices">'AWS Service Prices'!$A$33:$E$43</definedName>
    <definedName name="AWSRdsServicePrices">'AWS Service Prices'!$A$3:$E$32</definedName>
    <definedName name="AWS_RDS_Instances">Worksheet!$E$13:$K$44</definedName>
    <definedName localSheetId="3" name="AWS_RDS_Instances">'Example worksheet'!$E$13:$K$43</definedName>
    <definedName name="PricePerCredit">'Cloud.gov Tiers'!$B$4</definedName>
    <definedName name="MeteredServices">'AWS Service Prices'!$J:$N</definedName>
    <definedName name="AwsElasticCachePrices">'AWS Service Prices'!$A$44:$E$48</definedName>
    <definedName name="CloudGovNoCostServices">'AWS Service Prices'!$A$49:$B$56</definedName>
  </definedNames>
  <calcPr/>
  <extLst>
    <ext uri="GoogleSheetsCustomDataVersion2">
      <go:sheetsCustomData xmlns:go="http://customooxmlschemas.google.com/" r:id="rId8" roundtripDataChecksum="n3fSI2fEfb5BsXANOQS80fZHZ9Ca4Q88YPGiFxrIRC8="/>
    </ext>
  </extLst>
</workbook>
</file>

<file path=xl/sharedStrings.xml><?xml version="1.0" encoding="utf-8"?>
<sst xmlns="http://schemas.openxmlformats.org/spreadsheetml/2006/main" count="781" uniqueCount="199">
  <si>
    <t>Instructions:
- Update numbers in yellow, with red borders, to generate your own estimate.
- For services that AWS bills hourly, we bill based on the total instances operating at the end of the month. 
- To create an estimate, average your usage over the month.
- See "Example Worksheet" for minimal-cost example system</t>
  </si>
  <si>
    <t>Estimated Price</t>
  </si>
  <si>
    <t>Credits</t>
  </si>
  <si>
    <t>Tier Name</t>
  </si>
  <si>
    <t>Credits Remaining
in Tier</t>
  </si>
  <si>
    <t>Yearly
Platform Total</t>
  </si>
  <si>
    <t>Support Total</t>
  </si>
  <si>
    <t xml:space="preserve"> YearlyTotal Cost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</si>
  <si>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</si>
  <si>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</si>
  <si>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</si>
  <si>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</si>
  <si>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</si>
  <si>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</si>
  <si>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</si>
  <si>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</si>
  <si>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</si>
  <si>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GB per credit</t>
  </si>
  <si>
    <t>Quantity (GB)</t>
  </si>
  <si>
    <t>Application Memory</t>
  </si>
  <si>
    <t>AWS RDS</t>
  </si>
  <si>
    <t>Expected RDS Storage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</si>
  <si>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</si>
  <si>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</si>
  <si>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</si>
  <si>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</si>
  <si>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</si>
  <si>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</si>
  <si>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</si>
  <si>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Instance Type</t>
  </si>
  <si>
    <t>Nodes</t>
  </si>
  <si>
    <t>Credits/Instance</t>
  </si>
  <si>
    <t>OpenSearch Storage</t>
  </si>
  <si>
    <t>Rate/Hour</t>
  </si>
  <si>
    <t>Hours</t>
  </si>
  <si>
    <t>Total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</si>
  <si>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</si>
  <si>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</si>
  <si>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</si>
  <si>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</si>
  <si>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</si>
  <si>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</si>
  <si>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</si>
  <si>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</si>
  <si>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</si>
  <si>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</si>
  <si>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</si>
  <si>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</si>
  <si>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</si>
  <si>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</si>
  <si>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</si>
  <si>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</si>
  <si>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</si>
  <si>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</si>
  <si>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</si>
  <si>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</si>
  <si>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</si>
  <si>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</si>
  <si>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</si>
  <si>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</si>
  <si>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</si>
  <si>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</si>
  <si>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</si>
  <si>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</si>
  <si>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</si>
  <si>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</si>
  <si>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</si>
  <si>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</si>
  <si>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</si>
  <si>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</si>
  <si>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External domain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</si>
  <si>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</si>
  <si>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</si>
  <si>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</si>
  <si>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</si>
  <si>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</si>
  <si>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</si>
  <si>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</si>
  <si>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</si>
  <si>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</si>
  <si>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</si>
  <si>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No Cost</t>
  </si>
  <si>
    <t>2xlarge-gp-psql-redundant</t>
  </si>
  <si>
    <t>es-2xlarge-gp-ha</t>
  </si>
  <si>
    <t>Included Services</t>
  </si>
  <si>
    <t>xlarge-gp-psql-m6</t>
  </si>
  <si>
    <t>db.m6g.xlarge</t>
  </si>
  <si>
    <t>es-4xlarge-gp</t>
  </si>
  <si>
    <t>m5.4xlarge.search</t>
  </si>
  <si>
    <t>cdn-route</t>
  </si>
  <si>
    <t>xlarge-gp-psql-m6-redundant</t>
  </si>
  <si>
    <t>es-4xlarge-gp-ha</t>
  </si>
  <si>
    <t>External Domain</t>
  </si>
  <si>
    <t>custom-domain</t>
  </si>
  <si>
    <t>micro-mysql</t>
  </si>
  <si>
    <t>domain</t>
  </si>
  <si>
    <t>micro-mysql-redundant</t>
  </si>
  <si>
    <t>domain-with-cdn</t>
  </si>
  <si>
    <t>small-mysql</t>
  </si>
  <si>
    <t>ElastiCache Instances</t>
  </si>
  <si>
    <t>UAA Service Account</t>
  </si>
  <si>
    <t>oauth-client</t>
  </si>
  <si>
    <t>small-mysql-redundant</t>
  </si>
  <si>
    <t>space-auditor</t>
  </si>
  <si>
    <t>medium-mysql</t>
  </si>
  <si>
    <t>redis-dev</t>
  </si>
  <si>
    <t>cache.t3.micro</t>
  </si>
  <si>
    <t>space-deployer</t>
  </si>
  <si>
    <t>medium-mysql-redundant</t>
  </si>
  <si>
    <t>AWS ElastiCache</t>
  </si>
  <si>
    <t>redis-3node</t>
  </si>
  <si>
    <t>Autoscaler</t>
  </si>
  <si>
    <t>autoscaler-free-plan</t>
  </si>
  <si>
    <t>medium-gp-mysql</t>
  </si>
  <si>
    <t>redis-5node</t>
  </si>
  <si>
    <t>These do not incur any additional costs</t>
  </si>
  <si>
    <t>medium-gp-mysql-redundant</t>
  </si>
  <si>
    <t>redis-3node-large</t>
  </si>
  <si>
    <t>cache.t3.small</t>
  </si>
  <si>
    <t>large-gp-mysql</t>
  </si>
  <si>
    <t>redis-5node-large</t>
  </si>
  <si>
    <t>large-gp-mysql-redundant</t>
  </si>
  <si>
    <t>Version</t>
  </si>
  <si>
    <t>Date</t>
  </si>
  <si>
    <t>Notes</t>
  </si>
  <si>
    <t>xlarge-gp-mysql</t>
  </si>
  <si>
    <t>Simple Email Service</t>
  </si>
  <si>
    <t>Initial version</t>
  </si>
  <si>
    <t>xlarge-gp-mysql-redundant</t>
  </si>
  <si>
    <t>Units/Credit</t>
  </si>
  <si>
    <t>Add versions</t>
  </si>
  <si>
    <t>medium-oracle-se2</t>
  </si>
  <si>
    <t>AWS SES</t>
  </si>
  <si>
    <t>Expected number of monthly emails</t>
  </si>
  <si>
    <t>Number of emails sent</t>
  </si>
  <si>
    <t>emails-sent</t>
  </si>
  <si>
    <t>Fix metered calcs</t>
  </si>
  <si>
    <t>large-gp-sqlserver-se</t>
  </si>
  <si>
    <t xml:space="preserve">Expected GB of monthly email attachment data </t>
  </si>
  <si>
    <t>GB of attachment data</t>
  </si>
  <si>
    <t>attachment-data</t>
  </si>
  <si>
    <t>Add unit/credit info</t>
  </si>
  <si>
    <t>Fix col E of Tiers</t>
  </si>
  <si>
    <t>External domains</t>
  </si>
  <si>
    <t>Conditional formating</t>
  </si>
  <si>
    <t>Zeros on main sheet</t>
  </si>
  <si>
    <t>domain-with-cdn-dedicated-waf</t>
  </si>
  <si>
    <t>Mv example to end</t>
  </si>
  <si>
    <t>Add dedicated CDN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</si>
  <si>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</si>
  <si>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</si>
  <si>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</si>
  <si>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</si>
  <si>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</si>
  <si>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</si>
  <si>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</si>
  <si>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</si>
  <si>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</si>
  <si>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</si>
  <si>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</si>
  <si>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</si>
  <si>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</si>
  <si>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</si>
  <si>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</si>
  <si>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</si>
  <si>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</si>
  <si>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</si>
  <si>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</si>
  <si>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</si>
  <si>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</si>
  <si>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</si>
  <si>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</si>
  <si>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</si>
  <si>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</si>
  <si>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</si>
  <si>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</si>
  <si>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</si>
  <si>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</si>
  <si>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</si>
  <si>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</si>
  <si>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</si>
  <si>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</si>
  <si>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</si>
  <si>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</si>
  <si>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</si>
  <si>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</si>
  <si>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Search Key</t>
  </si>
  <si>
    <t>Items/Unit</t>
  </si>
  <si>
    <t>Unit</t>
  </si>
  <si>
    <t>Units/credit/month</t>
  </si>
  <si>
    <t>ItemsPerCredPerMo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</si>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</sst>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"/>
    <numFmt numFmtId="165" formatCode="0\ &quot;Gb&quot;"/>
    <numFmt numFmtId="166" formatCode="0\ &quot;Hrs&quot;"/>
    <numFmt numFmtId="167" formatCode="_(* #,##0.0_);_(* \(#,##0.0\);_(* &quot;-&quot;??_);_(@_)"/>
    <numFmt numFmtId="168" formatCode="m/d/yy"/>
    <numFmt numFmtId="169" formatCode="&quot;$&quot;#,##0.00"/>
    <numFmt numFmtId="170" formatCode="&quot;$&quot;#,##0.0000"/>
  </numFmts>
  <fonts count="11">
    <font>
      <sz val="10.0"/>
      <color rgb="FF000000"/>
      <name val="Arial"/>
      <scheme val="minor"/>
    </font>
    <font>
      <sz val="11.0"/>
      <color theme="1"/>
      <name val="Arial"/>
    </font>
    <font>
      <b/>
      <sz val="88.0"/>
      <color rgb="FFFF0000"/>
      <name val="Arial"/>
    </font>
    <font>
      <b/>
      <sz val="10.0"/>
      <color rgb="FFFFFFFF"/>
      <name val="Arial"/>
    </font>
    <font>
      <sz val="10.0"/>
      <color theme="1"/>
      <name val="Arial"/>
    </font>
    <font>
      <sz val="10.0"/>
      <color theme="0"/>
      <name val="Arial"/>
    </font>
    <font>
      <b/>
      <sz val="10.0"/>
      <color theme="1"/>
      <name val="Arial"/>
    </font>
    <font>
      <sz val="10.0"/>
      <color rgb="FFFFFFFF"/>
      <name val="Arial"/>
    </font>
    <font>
      <sz val="10.0"/>
      <color rgb="FF000000"/>
      <name val="Arial"/>
    </font>
    <font>
      <color theme="1"/>
      <name val="Arial"/>
      <scheme val="minor"/>
    </font>
    <font>
      <b/>
      <i/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56">
    <border/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356854"/>
      </right>
      <top style="thin">
        <color rgb="FF284E3F"/>
      </top>
    </border>
    <border>
      <left style="thin">
        <color rgb="FF356854"/>
      </left>
      <right style="thin">
        <color rgb="FF356854"/>
      </right>
      <top style="thin">
        <color rgb="FF284E3F"/>
      </top>
    </border>
    <border>
      <left style="thin">
        <color rgb="FF356854"/>
      </left>
      <right style="thin">
        <color rgb="FF284E3F"/>
      </right>
      <top style="thin">
        <color rgb="FF284E3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</border>
    <border>
      <left style="thin">
        <color rgb="FF4A535C"/>
      </left>
      <right style="thin">
        <color rgb="FFF6F8F9"/>
      </right>
      <top style="thin">
        <color rgb="FFF6F8F9"/>
      </top>
    </border>
    <border>
      <left style="thin">
        <color rgb="FFF6F8F9"/>
      </left>
      <right style="thin">
        <color rgb="FF4A535C"/>
      </right>
      <top style="thin">
        <color rgb="FFF6F8F9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284E3F"/>
      </left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</border>
    <border>
      <left style="medium">
        <color rgb="FFFF0000"/>
      </left>
      <top style="thin">
        <color rgb="FFFFFFFF"/>
      </top>
      <bottom style="thin">
        <color rgb="FF000000"/>
      </bottom>
    </border>
    <border>
      <left style="thin">
        <color rgb="FF000000"/>
      </left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</border>
    <border>
      <bottom style="thin">
        <color rgb="FF284E3F"/>
      </bottom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/>
    </border>
    <border>
      <left style="medium">
        <color rgb="FFFF0000"/>
      </left>
      <right/>
      <top style="medium">
        <color rgb="FFFF0000"/>
      </top>
      <bottom style="thin">
        <color rgb="FFFFE59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medium">
        <color rgb="FFFF0000"/>
      </left>
      <right/>
      <top style="medium">
        <color rgb="FFFF0000"/>
      </top>
      <bottom style="medium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rgb="FF000000"/>
      </bottom>
    </border>
    <border>
      <top style="thin">
        <color rgb="FF000000"/>
      </top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Font="1"/>
    <xf borderId="1" fillId="2" fontId="3" numFmtId="0" xfId="0" applyAlignment="1" applyBorder="1" applyFill="1" applyFont="1">
      <alignment horizontal="left" vertical="center"/>
    </xf>
    <xf borderId="0" fillId="0" fontId="4" numFmtId="0" xfId="0" applyFont="1"/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/>
    </xf>
    <xf borderId="5" fillId="0" fontId="6" numFmtId="3" xfId="0" applyAlignment="1" applyBorder="1" applyFont="1" applyNumberFormat="1">
      <alignment vertical="center"/>
    </xf>
    <xf borderId="5" fillId="0" fontId="4" numFmtId="0" xfId="0" applyAlignment="1" applyBorder="1" applyFont="1">
      <alignment horizontal="center" vertical="center"/>
    </xf>
    <xf borderId="5" fillId="0" fontId="4" numFmtId="3" xfId="0" applyAlignment="1" applyBorder="1" applyFont="1" applyNumberFormat="1">
      <alignment vertical="center"/>
    </xf>
    <xf borderId="5" fillId="0" fontId="4" numFmtId="164" xfId="0" applyAlignment="1" applyBorder="1" applyFont="1" applyNumberFormat="1">
      <alignment vertical="center"/>
    </xf>
    <xf borderId="5" fillId="3" fontId="6" numFmtId="164" xfId="0" applyAlignment="1" applyBorder="1" applyFill="1" applyFont="1" applyNumberFormat="1">
      <alignment vertical="center"/>
    </xf>
    <xf borderId="6" fillId="4" fontId="7" numFmtId="0" xfId="0" applyAlignment="1" applyBorder="1" applyFill="1" applyFont="1">
      <alignment horizontal="left" vertical="center"/>
    </xf>
    <xf borderId="7" fillId="0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9" fillId="0" fontId="4" numFmtId="0" xfId="0" applyAlignment="1" applyBorder="1" applyFont="1">
      <alignment vertical="center"/>
    </xf>
    <xf borderId="10" fillId="5" fontId="4" numFmtId="165" xfId="0" applyAlignment="1" applyBorder="1" applyFill="1" applyFont="1" applyNumberFormat="1">
      <alignment vertical="center"/>
    </xf>
    <xf borderId="11" fillId="0" fontId="4" numFmtId="3" xfId="0" applyAlignment="1" applyBorder="1" applyFont="1" applyNumberForma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0" fillId="0" fontId="4" numFmtId="3" xfId="0" applyFont="1" applyNumberFormat="1"/>
    <xf borderId="15" fillId="0" fontId="4" numFmtId="0" xfId="0" applyAlignment="1" applyBorder="1" applyFont="1">
      <alignment horizontal="left" readingOrder="0" shrinkToFit="0" vertical="center" wrapText="0"/>
    </xf>
    <xf borderId="16" fillId="0" fontId="4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6" fillId="0" fontId="7" numFmtId="0" xfId="0" applyAlignment="1" applyBorder="1" applyFont="1">
      <alignment horizontal="left" vertical="center"/>
    </xf>
    <xf borderId="17" fillId="0" fontId="4" numFmtId="0" xfId="0" applyAlignment="1" applyBorder="1" applyFont="1">
      <alignment shrinkToFit="0" vertical="center" wrapText="0"/>
    </xf>
    <xf borderId="18" fillId="0" fontId="4" numFmtId="0" xfId="0" applyAlignment="1" applyBorder="1" applyFont="1">
      <alignment shrinkToFit="0" vertical="center" wrapText="0"/>
    </xf>
    <xf borderId="18" fillId="0" fontId="4" numFmtId="0" xfId="0" applyAlignment="1" applyBorder="1" applyFont="1">
      <alignment shrinkToFit="0" vertical="center" wrapText="0"/>
    </xf>
    <xf borderId="18" fillId="0" fontId="4" numFmtId="3" xfId="0" applyAlignment="1" applyBorder="1" applyFont="1" applyNumberFormat="1">
      <alignment shrinkToFit="0" vertical="center" wrapText="0"/>
    </xf>
    <xf borderId="19" fillId="5" fontId="4" numFmtId="3" xfId="0" applyAlignment="1" applyBorder="1" applyFont="1" applyNumberFormat="1">
      <alignment shrinkToFit="0" vertical="center" wrapText="0"/>
    </xf>
    <xf borderId="20" fillId="0" fontId="4" numFmtId="3" xfId="0" applyAlignment="1" applyBorder="1" applyFont="1" applyNumberFormat="1">
      <alignment shrinkToFit="0" vertical="center" wrapText="0"/>
    </xf>
    <xf borderId="9" fillId="0" fontId="4" numFmtId="164" xfId="0" applyAlignment="1" applyBorder="1" applyFont="1" applyNumberFormat="1">
      <alignment vertical="center"/>
    </xf>
    <xf borderId="10" fillId="5" fontId="4" numFmtId="166" xfId="0" applyAlignment="1" applyBorder="1" applyFont="1" applyNumberFormat="1">
      <alignment vertical="center"/>
    </xf>
    <xf borderId="11" fillId="0" fontId="4" numFmtId="164" xfId="0" applyAlignment="1" applyBorder="1" applyFont="1" applyNumberFormat="1">
      <alignment vertical="center"/>
    </xf>
    <xf borderId="21" fillId="0" fontId="4" numFmtId="0" xfId="0" applyAlignment="1" applyBorder="1" applyFont="1">
      <alignment shrinkToFit="0" vertical="center" wrapText="0"/>
    </xf>
    <xf borderId="22" fillId="0" fontId="4" numFmtId="0" xfId="0" applyAlignment="1" applyBorder="1" applyFont="1">
      <alignment shrinkToFit="0" vertical="center" wrapText="0"/>
    </xf>
    <xf borderId="22" fillId="0" fontId="4" numFmtId="0" xfId="0" applyAlignment="1" applyBorder="1" applyFont="1">
      <alignment shrinkToFit="0" vertical="center" wrapText="0"/>
    </xf>
    <xf borderId="22" fillId="0" fontId="4" numFmtId="3" xfId="0" applyAlignment="1" applyBorder="1" applyFont="1" applyNumberFormat="1">
      <alignment shrinkToFit="0" vertical="center" wrapText="0"/>
    </xf>
    <xf borderId="23" fillId="5" fontId="4" numFmtId="3" xfId="0" applyAlignment="1" applyBorder="1" applyFont="1" applyNumberFormat="1">
      <alignment shrinkToFit="0" vertical="center" wrapText="0"/>
    </xf>
    <xf borderId="7" fillId="4" fontId="5" numFmtId="0" xfId="0" applyAlignment="1" applyBorder="1" applyFont="1">
      <alignment horizontal="left" vertical="center"/>
    </xf>
    <xf borderId="0" fillId="0" fontId="8" numFmtId="0" xfId="0" applyFont="1"/>
    <xf borderId="1" fillId="2" fontId="5" numFmtId="0" xfId="0" applyAlignment="1" applyBorder="1" applyFont="1">
      <alignment horizontal="left" vertical="center"/>
    </xf>
    <xf borderId="16" fillId="2" fontId="5" numFmtId="0" xfId="0" applyAlignment="1" applyBorder="1" applyFont="1">
      <alignment horizontal="left" vertical="center"/>
    </xf>
    <xf borderId="24" fillId="0" fontId="4" numFmtId="0" xfId="0" applyAlignment="1" applyBorder="1" applyFont="1">
      <alignment horizontal="right" vertical="center"/>
    </xf>
    <xf borderId="25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8" fillId="0" fontId="4" numFmtId="3" xfId="0" applyAlignment="1" applyBorder="1" applyFont="1" applyNumberFormat="1">
      <alignment vertical="center"/>
    </xf>
    <xf borderId="26" fillId="5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7" fillId="0" fontId="4" numFmtId="0" xfId="0" applyAlignment="1" applyBorder="1" applyFont="1">
      <alignment horizontal="right" vertical="center"/>
    </xf>
    <xf borderId="28" fillId="0" fontId="4" numFmtId="3" xfId="0" applyAlignment="1" applyBorder="1" applyFont="1" applyNumberForma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2" fillId="0" fontId="4" numFmtId="3" xfId="0" applyAlignment="1" applyBorder="1" applyFont="1" applyNumberFormat="1">
      <alignment vertical="center"/>
    </xf>
    <xf borderId="23" fillId="5" fontId="4" numFmtId="0" xfId="0" applyAlignment="1" applyBorder="1" applyFont="1">
      <alignment vertical="center"/>
    </xf>
    <xf borderId="29" fillId="0" fontId="4" numFmtId="0" xfId="0" applyAlignment="1" applyBorder="1" applyFont="1">
      <alignment horizontal="right" vertical="center"/>
    </xf>
    <xf borderId="30" fillId="0" fontId="4" numFmtId="0" xfId="0" applyAlignment="1" applyBorder="1" applyFont="1">
      <alignment vertical="center"/>
    </xf>
    <xf borderId="0" fillId="0" fontId="4" numFmtId="0" xfId="0" applyAlignment="1" applyFont="1">
      <alignment horizontal="right"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horizontal="right" readingOrder="0" vertical="center"/>
    </xf>
    <xf borderId="33" fillId="0" fontId="4" numFmtId="0" xfId="0" applyAlignment="1" applyBorder="1" applyFont="1">
      <alignment vertical="center"/>
    </xf>
    <xf borderId="34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4" numFmtId="3" xfId="0" applyAlignment="1" applyFont="1" applyNumberFormat="1">
      <alignment vertical="center"/>
    </xf>
    <xf borderId="35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36" fillId="5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38" fillId="0" fontId="8" numFmtId="0" xfId="0" applyBorder="1" applyFont="1"/>
    <xf borderId="39" fillId="5" fontId="4" numFmtId="3" xfId="0" applyAlignment="1" applyBorder="1" applyFont="1" applyNumberFormat="1">
      <alignment shrinkToFit="0" vertical="center" wrapText="0"/>
    </xf>
    <xf borderId="0" fillId="0" fontId="4" numFmtId="49" xfId="0" applyFont="1" applyNumberFormat="1"/>
    <xf borderId="19" fillId="5" fontId="4" numFmtId="0" xfId="0" applyAlignment="1" applyBorder="1" applyFont="1">
      <alignment vertical="center"/>
    </xf>
    <xf borderId="40" fillId="3" fontId="6" numFmtId="164" xfId="0" applyAlignment="1" applyBorder="1" applyFont="1" applyNumberFormat="1">
      <alignment vertical="center"/>
    </xf>
    <xf borderId="41" fillId="0" fontId="4" numFmtId="3" xfId="0" applyAlignment="1" applyBorder="1" applyFont="1" applyNumberFormat="1">
      <alignment vertical="center"/>
    </xf>
    <xf borderId="42" fillId="5" fontId="4" numFmtId="0" xfId="0" applyAlignment="1" applyBorder="1" applyFont="1">
      <alignment vertical="center"/>
    </xf>
    <xf borderId="7" fillId="6" fontId="5" numFmtId="0" xfId="0" applyAlignment="1" applyBorder="1" applyFill="1" applyFont="1">
      <alignment horizontal="left" vertical="center"/>
    </xf>
    <xf borderId="8" fillId="6" fontId="5" numFmtId="0" xfId="0" applyAlignment="1" applyBorder="1" applyFont="1">
      <alignment horizontal="left" vertical="center"/>
    </xf>
    <xf borderId="6" fillId="6" fontId="7" numFmtId="0" xfId="0" applyAlignment="1" applyBorder="1" applyFont="1">
      <alignment horizontal="left" vertical="center"/>
    </xf>
    <xf borderId="0" fillId="0" fontId="8" numFmtId="167" xfId="0" applyFont="1" applyNumberFormat="1"/>
    <xf borderId="0" fillId="0" fontId="8" numFmtId="14" xfId="0" applyFont="1" applyNumberFormat="1"/>
    <xf borderId="0" fillId="0" fontId="8" numFmtId="0" xfId="0" applyFont="1"/>
    <xf borderId="1" fillId="2" fontId="5" numFmtId="0" xfId="0" applyAlignment="1" applyBorder="1" applyFont="1">
      <alignment horizontal="left" vertical="center"/>
    </xf>
    <xf borderId="43" fillId="2" fontId="5" numFmtId="0" xfId="0" applyAlignment="1" applyBorder="1" applyFont="1">
      <alignment horizontal="left"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8" fillId="0" fontId="4" numFmtId="3" xfId="0" applyAlignment="1" applyBorder="1" applyFont="1" applyNumberFormat="1">
      <alignment vertical="center"/>
    </xf>
    <xf borderId="0" fillId="0" fontId="4" numFmtId="0" xfId="0" applyAlignment="1" applyFont="1">
      <alignment vertical="center"/>
    </xf>
    <xf borderId="44" fillId="5" fontId="4" numFmtId="0" xfId="0" applyAlignment="1" applyBorder="1" applyFont="1">
      <alignment vertical="center"/>
    </xf>
    <xf borderId="45" fillId="0" fontId="4" numFmtId="0" xfId="0" applyAlignment="1" applyBorder="1" applyFont="1">
      <alignment vertical="center"/>
    </xf>
    <xf borderId="0" fillId="0" fontId="9" numFmtId="0" xfId="0" applyFont="1"/>
    <xf borderId="46" fillId="0" fontId="4" numFmtId="0" xfId="0" applyAlignment="1" applyBorder="1" applyFont="1">
      <alignment vertical="center"/>
    </xf>
    <xf borderId="47" fillId="0" fontId="4" numFmtId="0" xfId="0" applyAlignment="1" applyBorder="1" applyFont="1">
      <alignment vertical="center"/>
    </xf>
    <xf borderId="47" fillId="0" fontId="4" numFmtId="3" xfId="0" applyAlignment="1" applyBorder="1" applyFont="1" applyNumberFormat="1">
      <alignment vertical="center"/>
    </xf>
    <xf borderId="48" fillId="5" fontId="4" numFmtId="165" xfId="0" applyAlignment="1" applyBorder="1" applyFont="1" applyNumberFormat="1">
      <alignment vertical="center"/>
    </xf>
    <xf borderId="49" fillId="0" fontId="4" numFmtId="0" xfId="0" applyAlignment="1" applyBorder="1" applyFont="1">
      <alignment vertical="center"/>
    </xf>
    <xf borderId="46" fillId="0" fontId="4" numFmtId="0" xfId="0" applyAlignment="1" applyBorder="1" applyFont="1">
      <alignment shrinkToFit="0" vertical="center" wrapText="0"/>
    </xf>
    <xf borderId="47" fillId="0" fontId="4" numFmtId="0" xfId="0" applyAlignment="1" applyBorder="1" applyFont="1">
      <alignment shrinkToFit="0" vertical="center" wrapText="0"/>
    </xf>
    <xf borderId="47" fillId="0" fontId="4" numFmtId="0" xfId="0" applyAlignment="1" applyBorder="1" applyFont="1">
      <alignment shrinkToFit="0" vertical="center" wrapText="0"/>
    </xf>
    <xf borderId="47" fillId="0" fontId="4" numFmtId="3" xfId="0" applyAlignment="1" applyBorder="1" applyFont="1" applyNumberFormat="1">
      <alignment shrinkToFit="0" vertical="center" wrapText="0"/>
    </xf>
    <xf borderId="36" fillId="5" fontId="4" numFmtId="3" xfId="0" applyAlignment="1" applyBorder="1" applyFont="1" applyNumberFormat="1">
      <alignment shrinkToFit="0" vertical="center" wrapText="0"/>
    </xf>
    <xf borderId="50" fillId="0" fontId="4" numFmtId="3" xfId="0" applyAlignment="1" applyBorder="1" applyFont="1" applyNumberFormat="1">
      <alignment shrinkToFit="0" vertical="center" wrapText="0"/>
    </xf>
    <xf borderId="51" fillId="0" fontId="8" numFmtId="0" xfId="0" applyBorder="1" applyFont="1"/>
    <xf borderId="1" fillId="2" fontId="3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left" readingOrder="0" vertical="center"/>
    </xf>
    <xf borderId="4" fillId="2" fontId="5" numFmtId="0" xfId="0" applyAlignment="1" applyBorder="1" applyFont="1">
      <alignment horizontal="left" vertical="center"/>
    </xf>
    <xf borderId="52" fillId="0" fontId="4" numFmtId="0" xfId="0" applyAlignment="1" applyBorder="1" applyFont="1">
      <alignment readingOrder="0" vertical="center"/>
    </xf>
    <xf borderId="53" fillId="0" fontId="4" numFmtId="0" xfId="0" applyAlignment="1" applyBorder="1" applyFont="1">
      <alignment readingOrder="0" vertical="center"/>
    </xf>
    <xf borderId="32" fillId="0" fontId="4" numFmtId="0" xfId="0" applyAlignment="1" applyBorder="1" applyFont="1">
      <alignment readingOrder="0" vertical="center"/>
    </xf>
    <xf borderId="10" fillId="5" fontId="4" numFmtId="0" xfId="0" applyAlignment="1" applyBorder="1" applyFont="1">
      <alignment vertical="center"/>
    </xf>
    <xf borderId="54" fillId="0" fontId="4" numFmtId="0" xfId="0" applyAlignment="1" applyBorder="1" applyFont="1">
      <alignment vertical="center"/>
    </xf>
    <xf borderId="0" fillId="0" fontId="8" numFmtId="167" xfId="0" applyAlignment="1" applyFont="1" applyNumberFormat="1">
      <alignment readingOrder="0"/>
    </xf>
    <xf borderId="0" fillId="0" fontId="9" numFmtId="168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8" numFmtId="167" xfId="0" applyFont="1" applyNumberFormat="1"/>
    <xf borderId="0" fillId="0" fontId="6" numFmtId="0" xfId="0" applyFont="1"/>
    <xf borderId="55" fillId="7" fontId="6" numFmtId="0" xfId="0" applyBorder="1" applyFill="1" applyFont="1"/>
    <xf borderId="55" fillId="8" fontId="4" numFmtId="0" xfId="0" applyBorder="1" applyFill="1" applyFont="1"/>
    <xf borderId="55" fillId="3" fontId="4" numFmtId="0" xfId="0" applyAlignment="1" applyBorder="1" applyFont="1">
      <alignment horizontal="right"/>
    </xf>
    <xf borderId="55" fillId="9" fontId="4" numFmtId="0" xfId="0" applyBorder="1" applyFill="1" applyFont="1"/>
    <xf borderId="55" fillId="3" fontId="4" numFmtId="169" xfId="0" applyAlignment="1" applyBorder="1" applyFont="1" applyNumberFormat="1">
      <alignment horizontal="right"/>
    </xf>
    <xf borderId="55" fillId="3" fontId="4" numFmtId="164" xfId="0" applyAlignment="1" applyBorder="1" applyFont="1" applyNumberFormat="1">
      <alignment horizontal="right"/>
    </xf>
    <xf borderId="55" fillId="10" fontId="10" numFmtId="0" xfId="0" applyBorder="1" applyFill="1" applyFont="1"/>
    <xf borderId="55" fillId="10" fontId="4" numFmtId="0" xfId="0" applyBorder="1" applyFont="1"/>
    <xf borderId="55" fillId="7" fontId="6" numFmtId="0" xfId="0" applyAlignment="1" applyBorder="1" applyFont="1">
      <alignment shrinkToFit="0" wrapText="1"/>
    </xf>
    <xf borderId="55" fillId="3" fontId="4" numFmtId="10" xfId="0" applyAlignment="1" applyBorder="1" applyFont="1" applyNumberFormat="1">
      <alignment horizontal="right"/>
    </xf>
    <xf borderId="55" fillId="8" fontId="4" numFmtId="164" xfId="0" applyAlignment="1" applyBorder="1" applyFont="1" applyNumberFormat="1">
      <alignment horizontal="right"/>
    </xf>
    <xf borderId="55" fillId="8" fontId="4" numFmtId="0" xfId="0" applyAlignment="1" applyBorder="1" applyFont="1">
      <alignment horizontal="right"/>
    </xf>
    <xf borderId="55" fillId="9" fontId="4" numFmtId="164" xfId="0" applyAlignment="1" applyBorder="1" applyFont="1" applyNumberFormat="1">
      <alignment horizontal="right"/>
    </xf>
    <xf borderId="55" fillId="9" fontId="4" numFmtId="0" xfId="0" applyAlignment="1" applyBorder="1" applyFont="1">
      <alignment horizontal="right"/>
    </xf>
    <xf borderId="0" fillId="0" fontId="10" numFmtId="0" xfId="0" applyFont="1"/>
    <xf borderId="0" fillId="0" fontId="4" numFmtId="0" xfId="0" applyAlignment="1" applyFont="1">
      <alignment horizontal="right"/>
    </xf>
    <xf borderId="0" fillId="0" fontId="4" numFmtId="3" xfId="0" applyAlignment="1" applyFont="1" applyNumberFormat="1">
      <alignment horizontal="right"/>
    </xf>
    <xf borderId="0" fillId="0" fontId="4" numFmtId="170" xfId="0" applyFont="1" applyNumberFormat="1"/>
    <xf borderId="0" fillId="0" fontId="9" numFmtId="0" xfId="0" applyFont="1"/>
    <xf borderId="15" fillId="2" fontId="5" numFmtId="0" xfId="0" applyAlignment="1" applyBorder="1" applyFont="1">
      <alignment horizontal="left" vertical="center"/>
    </xf>
    <xf borderId="19" fillId="5" fontId="4" numFmtId="3" xfId="0" applyAlignment="1" applyBorder="1" applyFont="1" applyNumberFormat="1">
      <alignment vertical="center"/>
    </xf>
    <xf borderId="20" fillId="0" fontId="4" numFmtId="3" xfId="0" applyAlignment="1" applyBorder="1" applyFont="1" applyNumberFormat="1">
      <alignment vertical="center"/>
    </xf>
    <xf borderId="23" fillId="5" fontId="4" numFmtId="3" xfId="0" applyAlignment="1" applyBorder="1" applyFont="1" applyNumberFormat="1">
      <alignment vertical="center"/>
    </xf>
    <xf borderId="28" fillId="0" fontId="4" numFmtId="0" xfId="0" applyAlignment="1" applyBorder="1" applyFont="1">
      <alignment vertical="center"/>
    </xf>
    <xf borderId="9" fillId="0" fontId="4" numFmtId="0" xfId="0" applyAlignment="1" applyBorder="1" applyFont="1">
      <alignment horizontal="right" vertical="center"/>
    </xf>
    <xf borderId="11" fillId="0" fontId="4" numFmtId="0" xfId="0" applyAlignment="1" applyBorder="1" applyFont="1">
      <alignment vertical="center"/>
    </xf>
    <xf borderId="13" fillId="0" fontId="4" numFmtId="3" xfId="0" applyAlignment="1" applyBorder="1" applyFont="1" applyNumberFormat="1">
      <alignment vertical="center"/>
    </xf>
    <xf borderId="39" fillId="5" fontId="4" numFmtId="3" xfId="0" applyAlignment="1" applyBorder="1" applyFont="1" applyNumberFormat="1">
      <alignment vertical="center"/>
    </xf>
    <xf borderId="46" fillId="0" fontId="4" numFmtId="0" xfId="0" applyAlignment="1" applyBorder="1" applyFont="1">
      <alignment vertical="center"/>
    </xf>
    <xf borderId="47" fillId="0" fontId="4" numFmtId="0" xfId="0" applyAlignment="1" applyBorder="1" applyFont="1">
      <alignment vertical="center"/>
    </xf>
    <xf borderId="47" fillId="0" fontId="4" numFmtId="3" xfId="0" applyAlignment="1" applyBorder="1" applyFont="1" applyNumberFormat="1">
      <alignment vertical="center"/>
    </xf>
    <xf borderId="36" fillId="5" fontId="4" numFmtId="3" xfId="0" applyAlignment="1" applyBorder="1" applyFont="1" applyNumberFormat="1">
      <alignment vertical="center"/>
    </xf>
    <xf borderId="50" fillId="0" fontId="4" numFmtId="3" xfId="0" applyAlignment="1" applyBorder="1" applyFont="1" applyNumberFormat="1">
      <alignment vertical="center"/>
    </xf>
  </cellXfs>
  <cellStyles count="1">
    <cellStyle xfId="0" name="Normal" builtinId="0"/>
  </cellStyles>
  <dxfs count="10">
    <dxf>
      <font>
        <b/>
        <u/>
      </font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DE49A"/>
          <bgColor rgb="FFFDE49A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2">
    <tableStyle count="3" pivot="0" name="Worksheet-style">
      <tableStyleElement dxfId="4" type="headerRow"/>
      <tableStyleElement dxfId="5" type="firstRowStripe"/>
      <tableStyleElement dxfId="6" type="secondRowStripe"/>
    </tableStyle>
    <tableStyle count="3" pivot="0" name="Worksheet-style 2">
      <tableStyleElement dxfId="7" type="headerRow"/>
      <tableStyleElement dxfId="5" type="firstRowStripe"/>
      <tableStyleElement dxfId="6" type="secondRowStripe"/>
    </tableStyle>
    <tableStyle count="3" pivot="0" name="Worksheet-style 3">
      <tableStyleElement dxfId="4" type="headerRow"/>
      <tableStyleElement dxfId="5" type="firstRowStripe"/>
      <tableStyleElement dxfId="6" type="secondRowStripe"/>
    </tableStyle>
    <tableStyle count="3" pivot="0" name="Worksheet-style 4">
      <tableStyleElement dxfId="4" type="headerRow"/>
      <tableStyleElement dxfId="5" type="firstRowStripe"/>
      <tableStyleElement dxfId="6" type="secondRowStripe"/>
    </tableStyle>
    <tableStyle count="3" pivot="0" name="Worksheet-style 5">
      <tableStyleElement dxfId="4" type="headerRow"/>
      <tableStyleElement dxfId="5" type="firstRowStripe"/>
      <tableStyleElement dxfId="6" type="secondRowStripe"/>
    </tableStyle>
    <tableStyle count="3" pivot="0" name="Worksheet-style 6">
      <tableStyleElement dxfId="7" type="headerRow"/>
      <tableStyleElement dxfId="5" type="firstRowStripe"/>
      <tableStyleElement dxfId="6" type="secondRowStripe"/>
    </tableStyle>
    <tableStyle count="3" pivot="0" name="Worksheet-style 7">
      <tableStyleElement dxfId="4" type="headerRow"/>
      <tableStyleElement dxfId="5" type="firstRowStripe"/>
      <tableStyleElement dxfId="6" type="secondRowStripe"/>
    </tableStyle>
    <tableStyle count="3" pivot="0" name="Worksheet-style 8">
      <tableStyleElement dxfId="7" type="headerRow"/>
      <tableStyleElement dxfId="5" type="firstRowStripe"/>
      <tableStyleElement dxfId="6" type="secondRowStripe"/>
    </tableStyle>
    <tableStyle count="3" pivot="0" name="Worksheet-style 9">
      <tableStyleElement dxfId="8" type="headerRow"/>
      <tableStyleElement dxfId="5" type="firstRowStripe"/>
      <tableStyleElement dxfId="9" type="secondRowStripe"/>
    </tableStyle>
    <tableStyle count="3" pivot="0" name="Worksheet-style 10">
      <tableStyleElement dxfId="4" type="headerRow"/>
      <tableStyleElement dxfId="5" type="firstRowStripe"/>
      <tableStyleElement dxfId="6" type="secondRowStripe"/>
    </tableStyle>
    <tableStyle count="3" pivot="0" name="Worksheet-style 11">
      <tableStyleElement dxfId="4" type="headerRow"/>
      <tableStyleElement dxfId="5" type="firstRowStripe"/>
      <tableStyleElement dxfId="6" type="secondRowStripe"/>
    </tableStyle>
    <tableStyle count="3" pivot="0" name="Cloud.gov Tiers-style">
      <tableStyleElement dxfId="8" type="headerRow"/>
      <tableStyleElement dxfId="5" type="firstRowStripe"/>
      <tableStyleElement dxfId="9" type="secondRowStripe"/>
    </tableStyle>
    <tableStyle count="3" pivot="0" name="Cloud.gov Tiers-style 2">
      <tableStyleElement dxfId="8" type="headerRow"/>
      <tableStyleElement dxfId="5" type="firstRowStripe"/>
      <tableStyleElement dxfId="9" type="secondRowStripe"/>
    </tableStyle>
    <tableStyle count="3" pivot="0" name="Example worksheet-style">
      <tableStyleElement dxfId="4" type="headerRow"/>
      <tableStyleElement dxfId="5" type="firstRowStripe"/>
      <tableStyleElement dxfId="6" type="secondRowStripe"/>
    </tableStyle>
    <tableStyle count="3" pivot="0" name="Example worksheet-style 2">
      <tableStyleElement dxfId="7" type="headerRow"/>
      <tableStyleElement dxfId="5" type="firstRowStripe"/>
      <tableStyleElement dxfId="6" type="secondRowStripe"/>
    </tableStyle>
    <tableStyle count="3" pivot="0" name="Example worksheet-style 3">
      <tableStyleElement dxfId="4" type="headerRow"/>
      <tableStyleElement dxfId="5" type="firstRowStripe"/>
      <tableStyleElement dxfId="6" type="secondRowStripe"/>
    </tableStyle>
    <tableStyle count="3" pivot="0" name="Example worksheet-style 4">
      <tableStyleElement dxfId="4" type="headerRow"/>
      <tableStyleElement dxfId="5" type="firstRowStripe"/>
      <tableStyleElement dxfId="6" type="secondRowStripe"/>
    </tableStyle>
    <tableStyle count="3" pivot="0" name="Example worksheet-style 5">
      <tableStyleElement dxfId="7" type="headerRow"/>
      <tableStyleElement dxfId="5" type="firstRowStripe"/>
      <tableStyleElement dxfId="6" type="secondRowStripe"/>
    </tableStyle>
    <tableStyle count="3" pivot="0" name="Example worksheet-style 6">
      <tableStyleElement dxfId="4" type="headerRow"/>
      <tableStyleElement dxfId="5" type="firstRowStripe"/>
      <tableStyleElement dxfId="6" type="secondRowStripe"/>
    </tableStyle>
    <tableStyle count="3" pivot="0" name="Example worksheet-style 7">
      <tableStyleElement dxfId="7" type="headerRow"/>
      <tableStyleElement dxfId="5" type="firstRowStripe"/>
      <tableStyleElement dxfId="6" type="secondRowStripe"/>
    </tableStyle>
    <tableStyle count="3" pivot="0" name="Example worksheet-style 8">
      <tableStyleElement dxfId="8" type="headerRow"/>
      <tableStyleElement dxfId="5" type="firstRowStripe"/>
      <tableStyleElement dxfId="9" type="secondRowStripe"/>
    </tableStyle>
    <tableStyle count="3" pivot="0" name="Example worksheet-style 9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F5" displayName="Table_1" name="Table_1" id="1">
  <tableColumns count="6">
    <tableColumn name="Credits" id="1"/>
    <tableColumn name="Tier Name" id="2"/>
    <tableColumn name="Credits Remaining_x000a_in Tier" id="3"/>
    <tableColumn name="Yearly_x000a_Platform Total" id="4"/>
    <tableColumn name="Support Total" id="5"/>
    <tableColumn name=" YearlyTotal Cost" id="6"/>
  </tableColumns>
  <tableStyleInfo name="Worksheet-style" showColumnStripes="0" showFirstColumn="1" showLastColumn="1" showRowStripes="1"/>
</table>
</file>

<file path=xl/tables/table2.xml><?xml version="1.0" encoding="utf-8"?>
<table xmlns="http://schemas.openxmlformats.org/spreadsheetml/2006/main" ref="A9:C10" displayName="Table_2" name="Table_2" id="2">
  <tableColumns count="3">
    <tableColumn name="Resource" id="1"/>
    <tableColumn name="Quantity" id="2"/>
    <tableColumn name="Credits" id="3"/>
  </tableColumns>
  <tableStyleInfo name="Worksheet-style 2" showColumnStripes="0" showFirstColumn="1" showLastColumn="1" showRowStripes="1"/>
</table>
</file>

<file path=xl/tables/table3.xml><?xml version="1.0" encoding="utf-8"?>
<table xmlns="http://schemas.openxmlformats.org/spreadsheetml/2006/main" ref="E9:K10" displayName="Table_3" name="Table_3" id="3">
  <tableColumns count="7">
    <tableColumn name="Offering" id="1"/>
    <tableColumn name="Description" id="2"/>
    <tableColumn name="Units" id="3"/>
    <tableColumn name="Dimension" id="4"/>
    <tableColumn name="GB per credit" id="5"/>
    <tableColumn name="Quantity (GB)" id="6"/>
    <tableColumn name="Credits" id="7"/>
  </tableColumns>
  <tableStyleInfo name="Worksheet-style 3" showColumnStripes="0" showFirstColumn="1" showLastColumn="1" showRowStripes="1"/>
</table>
</file>

<file path=xl/tables/table4.xml><?xml version="1.0" encoding="utf-8"?>
<table xmlns="http://schemas.openxmlformats.org/spreadsheetml/2006/main" ref="M9:S10" displayName="Table_4" name="Table_4" id="4">
  <tableColumns count="7">
    <tableColumn name="Offering" id="1"/>
    <tableColumn name="Description" id="2"/>
    <tableColumn name="Units" id="3"/>
    <tableColumn name="Dimension" id="4"/>
    <tableColumn name="GB per credit" id="5"/>
    <tableColumn name="Quantity (GB)" id="6"/>
    <tableColumn name="Credits" id="7"/>
  </tableColumns>
  <tableStyleInfo name="Worksheet-style 4" showColumnStripes="0" showFirstColumn="1" showLastColumn="1" showRowStripes="1"/>
</table>
</file>

<file path=xl/tables/table5.xml><?xml version="1.0" encoding="utf-8"?>
<table xmlns="http://schemas.openxmlformats.org/spreadsheetml/2006/main" ref="E13:K44" displayName="Table1" name="Table1" id="5">
  <tableColumns count="7">
    <tableColumn name="Offering" id="1"/>
    <tableColumn name="Plan" id="2"/>
    <tableColumn name="Instance Type" id="3"/>
    <tableColumn name="Nodes" id="4"/>
    <tableColumn name="Credits/Instance" id="5"/>
    <tableColumn name="Quantity" id="6"/>
    <tableColumn name="Credits" id="7"/>
  </tableColumns>
  <tableStyleInfo name="Worksheet-style 5" showColumnStripes="0" showFirstColumn="1" showLastColumn="1" showRowStripes="1"/>
</table>
</file>

<file path=xl/tables/table6.xml><?xml version="1.0" encoding="utf-8"?>
<table xmlns="http://schemas.openxmlformats.org/spreadsheetml/2006/main" ref="A14:C15" displayName="Table_5" name="Table_5" id="6">
  <tableColumns count="3">
    <tableColumn name="Rate/Hour" id="1"/>
    <tableColumn name="Hours" id="2"/>
    <tableColumn name="Total" id="3"/>
  </tableColumns>
  <tableStyleInfo name="Worksheet-style 6" showColumnStripes="0" showFirstColumn="1" showLastColumn="1" showRowStripes="1"/>
</table>
</file>

<file path=xl/tables/table7.xml><?xml version="1.0" encoding="utf-8"?>
<table xmlns="http://schemas.openxmlformats.org/spreadsheetml/2006/main" ref="M14:S15" displayName="Table_6" name="Table_6" id="7">
  <tableColumns count="7">
    <tableColumn name="Offering" id="1"/>
    <tableColumn name="Description" id="2"/>
    <tableColumn name="Units" id="3"/>
    <tableColumn name="Dimension" id="4"/>
    <tableColumn name="GB per credit" id="5"/>
    <tableColumn name="Quantity (GB)" id="6"/>
    <tableColumn name="Credits" id="7"/>
  </tableColumns>
  <tableStyleInfo name="Worksheet-style 7" showColumnStripes="0" showFirstColumn="1" showLastColumn="1" showRowStripes="1"/>
</table>
</file>

<file path=xl/tables/table8.xml><?xml version="1.0" encoding="utf-8"?>
<table xmlns="http://schemas.openxmlformats.org/spreadsheetml/2006/main" ref="A18:B24" displayName="Table_7" name="Table_7" id="8">
  <tableColumns count="2">
    <tableColumn name="Service" id="1"/>
    <tableColumn name="Credits" id="2"/>
  </tableColumns>
  <tableStyleInfo name="Worksheet-style 8" showColumnStripes="0" showFirstColumn="1" showLastColumn="1" showRowStripes="1"/>
</table>
</file>

<file path=xl/tables/table9.xml><?xml version="1.0" encoding="utf-8"?>
<table xmlns="http://schemas.openxmlformats.org/spreadsheetml/2006/main" ref="A40:C50" displayName="Table_8" name="Table_8" id="9">
  <tableColumns count="3">
    <tableColumn name="Version" id="1"/>
    <tableColumn name="Date" id="2"/>
    <tableColumn name="Notes" id="3"/>
  </tableColumns>
  <tableStyleInfo name="Worksheet-style 9" showColumnStripes="0" showFirstColumn="1" showLastColumn="1" showRowStripes="1"/>
</table>
</file>

<file path=xl/tables/table10.xml><?xml version="1.0" encoding="utf-8"?>
<table xmlns="http://schemas.openxmlformats.org/spreadsheetml/2006/main" ref="M41:S43" displayName="Table_9" name="Table_9" id="10">
  <tableColumns count="7">
    <tableColumn name="Offering" id="1"/>
    <tableColumn name="Description" id="2"/>
    <tableColumn name="Units" id="3"/>
    <tableColumn name="Dimension" id="4"/>
    <tableColumn name="Units/Credit" id="5"/>
    <tableColumn name="Quantity" id="6"/>
    <tableColumn name="Credits" id="7"/>
  </tableColumns>
  <tableStyleInfo name="Worksheet-style 10" showColumnStripes="0" showFirstColumn="1" showLastColumn="1" showRowStripes="1"/>
</table>
</file>

<file path=xl/tables/table11.xml><?xml version="1.0" encoding="utf-8"?>
<table xmlns="http://schemas.openxmlformats.org/spreadsheetml/2006/main" ref="M46:Q47" displayName="Table_10" name="Table_10" id="11">
  <tableColumns count="5">
    <tableColumn name="Offering" id="1"/>
    <tableColumn name="Plan" id="2"/>
    <tableColumn name="Credits/Instance" id="3"/>
    <tableColumn name="Quantity" id="4"/>
    <tableColumn name="Credits" id="5"/>
  </tableColumns>
  <tableStyleInfo name="Worksheet-style 11" showColumnStripes="0" showFirstColumn="1" showLastColumn="1" showRowStripes="1"/>
</table>
</file>

<file path=xl/tables/table12.xml><?xml version="1.0" encoding="utf-8"?>
<table xmlns="http://schemas.openxmlformats.org/spreadsheetml/2006/main" ref="A2:B6" displayName="Table_11" name="Table_11" id="12">
  <tableColumns count="2">
    <tableColumn name="Variable" id="1"/>
    <tableColumn name="Value" id="2"/>
  </tableColumns>
  <tableStyleInfo name="Cloud.gov Tiers-style" showColumnStripes="0" showFirstColumn="1" showLastColumn="1" showRowStripes="1"/>
</table>
</file>

<file path=xl/tables/table13.xml><?xml version="1.0" encoding="utf-8"?>
<table xmlns="http://schemas.openxmlformats.org/spreadsheetml/2006/main" ref="A10:H28" displayName="Table_12" name="Table_12" id="13">
  <tableColumns count="8">
    <tableColumn name="Tier" id="1"/>
    <tableColumn name="Credits" id="2"/>
    <tableColumn name="Discount" id="3"/>
    <tableColumn name="Monthly Price (no discount)" id="4"/>
    <tableColumn name="Tier ID (for VLOOKUP)" id="5"/>
    <tableColumn name="Tier (for VLOOKUP)" id="6"/>
    <tableColumn name="Annual Price (no discount, no IAA fee)" id="7"/>
    <tableColumn name="Annual Price (w/discount)" id="8"/>
  </tableColumns>
  <tableStyleInfo name="Cloud.gov Tiers-style 2" showColumnStripes="0" showFirstColumn="1" showLastColumn="1" showRowStripes="1"/>
</table>
</file>

<file path=xl/tables/table14.xml><?xml version="1.0" encoding="utf-8"?>
<table xmlns="http://schemas.openxmlformats.org/spreadsheetml/2006/main" ref="A4:F5" displayName="Table_13" name="Table_13" id="14">
  <tableColumns count="6">
    <tableColumn name="Credits" id="1"/>
    <tableColumn name="Tier Name" id="2"/>
    <tableColumn name="Credits Remaining_x000a_in Tier" id="3"/>
    <tableColumn name="Yearly_x000a_Platform Total" id="4"/>
    <tableColumn name="Support Total" id="5"/>
    <tableColumn name=" YearlyTotal Cost" id="6"/>
  </tableColumns>
  <tableStyleInfo name="Example worksheet-style" showColumnStripes="0" showFirstColumn="1" showLastColumn="1" showRowStripes="1"/>
</table>
</file>

<file path=xl/tables/table15.xml><?xml version="1.0" encoding="utf-8"?>
<table xmlns="http://schemas.openxmlformats.org/spreadsheetml/2006/main" ref="A9:C10" displayName="Table_14" name="Table_14" id="15">
  <tableColumns count="3">
    <tableColumn name="Resource" id="1"/>
    <tableColumn name="Quantity" id="2"/>
    <tableColumn name="Credits" id="3"/>
  </tableColumns>
  <tableStyleInfo name="Example worksheet-style 2" showColumnStripes="0" showFirstColumn="1" showLastColumn="1" showRowStripes="1"/>
</table>
</file>

<file path=xl/tables/table16.xml><?xml version="1.0" encoding="utf-8"?>
<table xmlns="http://schemas.openxmlformats.org/spreadsheetml/2006/main" ref="E9:K10" displayName="Table_15" name="Table_15" id="16">
  <tableColumns count="7">
    <tableColumn name="Offering" id="1"/>
    <tableColumn name="Description" id="2"/>
    <tableColumn name="Units" id="3"/>
    <tableColumn name="Dimension" id="4"/>
    <tableColumn name="GB per credit" id="5"/>
    <tableColumn name="Quantity (GB)" id="6"/>
    <tableColumn name="Credits" id="7"/>
  </tableColumns>
  <tableStyleInfo name="Example worksheet-style 3" showColumnStripes="0" showFirstColumn="1" showLastColumn="1" showRowStripes="1"/>
</table>
</file>

<file path=xl/tables/table17.xml><?xml version="1.0" encoding="utf-8"?>
<table xmlns="http://schemas.openxmlformats.org/spreadsheetml/2006/main" ref="M9:S10" displayName="Table_16" name="Table_16" id="17">
  <tableColumns count="7">
    <tableColumn name="Offering" id="1"/>
    <tableColumn name="Description" id="2"/>
    <tableColumn name="Units" id="3"/>
    <tableColumn name="Dimension" id="4"/>
    <tableColumn name="GB per credit" id="5"/>
    <tableColumn name="Quantity (GB)" id="6"/>
    <tableColumn name="Credits" id="7"/>
  </tableColumns>
  <tableStyleInfo name="Example worksheet-style 4" showColumnStripes="0" showFirstColumn="1" showLastColumn="1" showRowStripes="1"/>
</table>
</file>

<file path=xl/tables/table18.xml><?xml version="1.0" encoding="utf-8"?>
<table xmlns="http://schemas.openxmlformats.org/spreadsheetml/2006/main" ref="A14:C15" displayName="Table_17" name="Table_17" id="18">
  <tableColumns count="3">
    <tableColumn name="Rate/Hour" id="1"/>
    <tableColumn name="Hours" id="2"/>
    <tableColumn name="Total" id="3"/>
  </tableColumns>
  <tableStyleInfo name="Example worksheet-style 5" showColumnStripes="0" showFirstColumn="1" showLastColumn="1" showRowStripes="1"/>
</table>
</file>

<file path=xl/tables/table19.xml><?xml version="1.0" encoding="utf-8"?>
<table xmlns="http://schemas.openxmlformats.org/spreadsheetml/2006/main" ref="M14:S15" displayName="Table_18" name="Table_18" id="19">
  <tableColumns count="7">
    <tableColumn name="Offering" id="1"/>
    <tableColumn name="Description" id="2"/>
    <tableColumn name="Units" id="3"/>
    <tableColumn name="Dimension" id="4"/>
    <tableColumn name="GB per credit" id="5"/>
    <tableColumn name="Quantity (GB)" id="6"/>
    <tableColumn name="Credits" id="7"/>
  </tableColumns>
  <tableStyleInfo name="Example worksheet-style 6" showColumnStripes="0" showFirstColumn="1" showLastColumn="1" showRowStripes="1"/>
</table>
</file>

<file path=xl/tables/table20.xml><?xml version="1.0" encoding="utf-8"?>
<table xmlns="http://schemas.openxmlformats.org/spreadsheetml/2006/main" ref="A18:B23" displayName="Table_19" name="Table_19" id="20">
  <tableColumns count="2">
    <tableColumn name="Service" id="1"/>
    <tableColumn name="Credits" id="2"/>
  </tableColumns>
  <tableStyleInfo name="Example worksheet-style 7" showColumnStripes="0" showFirstColumn="1" showLastColumn="1" showRowStripes="1"/>
</table>
</file>

<file path=xl/tables/table21.xml><?xml version="1.0" encoding="utf-8"?>
<table xmlns="http://schemas.openxmlformats.org/spreadsheetml/2006/main" ref="A39:C49" displayName="Table_20" name="Table_20" id="21">
  <tableColumns count="3">
    <tableColumn name="Version" id="1"/>
    <tableColumn name="Date" id="2"/>
    <tableColumn name="Notes" id="3"/>
  </tableColumns>
  <tableStyleInfo name="Example worksheet-style 8" showColumnStripes="0" showFirstColumn="1" showLastColumn="1" showRowStripes="1"/>
</table>
</file>

<file path=xl/tables/table22.xml><?xml version="1.0" encoding="utf-8"?>
<table xmlns="http://schemas.openxmlformats.org/spreadsheetml/2006/main" ref="M40:S42" displayName="Table_21" name="Table_21" id="22">
  <tableColumns count="7">
    <tableColumn name="Offering" id="1"/>
    <tableColumn name="Description" id="2"/>
    <tableColumn name="Units" id="3"/>
    <tableColumn name="Dimension" id="4"/>
    <tableColumn name="Units/Credit" id="5"/>
    <tableColumn name="Quantity" id="6"/>
    <tableColumn name="Credits" id="7"/>
  </tableColumns>
  <tableStyleInfo name="Example worksheet-style 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2.xml"/><Relationship Id="rId5" Type="http://schemas.openxmlformats.org/officeDocument/2006/relationships/table" Target="../tables/table1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11" Type="http://schemas.openxmlformats.org/officeDocument/2006/relationships/table" Target="../tables/table14.xml"/><Relationship Id="rId13" Type="http://schemas.openxmlformats.org/officeDocument/2006/relationships/table" Target="../tables/table16.xml"/><Relationship Id="rId12" Type="http://schemas.openxmlformats.org/officeDocument/2006/relationships/table" Target="../tables/table15.xml"/><Relationship Id="rId15" Type="http://schemas.openxmlformats.org/officeDocument/2006/relationships/table" Target="../tables/table18.xml"/><Relationship Id="rId14" Type="http://schemas.openxmlformats.org/officeDocument/2006/relationships/table" Target="../tables/table17.xml"/><Relationship Id="rId17" Type="http://schemas.openxmlformats.org/officeDocument/2006/relationships/table" Target="../tables/table20.xml"/><Relationship Id="rId16" Type="http://schemas.openxmlformats.org/officeDocument/2006/relationships/table" Target="../tables/table19.xml"/><Relationship Id="rId19" Type="http://schemas.openxmlformats.org/officeDocument/2006/relationships/table" Target="../tables/table22.xml"/><Relationship Id="rId18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6.13"/>
    <col customWidth="1" min="3" max="3" width="16.38"/>
    <col customWidth="1" min="4" max="4" width="15.0"/>
    <col customWidth="1" min="5" max="5" width="14.5"/>
    <col customWidth="1" min="6" max="6" width="30.88"/>
    <col customWidth="1" min="7" max="7" width="15.88"/>
    <col customWidth="1" min="8" max="8" width="13.63"/>
    <col customWidth="1" min="9" max="9" width="20.75"/>
    <col customWidth="1" min="10" max="10" width="15.0"/>
    <col customWidth="1" min="11" max="11" width="14.0"/>
    <col customWidth="1" min="12" max="12" width="10.13"/>
    <col customWidth="1" min="13" max="13" width="18.88"/>
    <col customWidth="1" min="14" max="14" width="36.63"/>
    <col customWidth="1" min="15" max="15" width="19.5"/>
    <col customWidth="1" min="16" max="16" width="13.63"/>
    <col customWidth="1" min="17" max="17" width="13.38"/>
    <col customWidth="1" min="18" max="18" width="11.88"/>
    <col customWidth="1" min="19" max="19" width="9.38"/>
    <col customWidth="1" min="22" max="22" width="15.13"/>
    <col customWidth="1" min="23" max="23" width="21.38"/>
    <col customWidth="1" min="24" max="24" width="23.0"/>
    <col customWidth="1" min="25" max="25" width="16.5"/>
  </cols>
  <sheetData>
    <row r="1" ht="98.25" customHeight="1">
      <c r="A1" s="1" t="s">
        <v>0</v>
      </c>
      <c r="H1" s="2"/>
    </row>
    <row r="2" ht="15.75" customHeight="1"/>
    <row r="3" ht="15.0" customHeight="1">
      <c r="A3" s="3" t="s">
        <v>1</v>
      </c>
      <c r="B3" s="4"/>
      <c r="C3" s="4"/>
      <c r="D3" s="4"/>
      <c r="E3" s="4"/>
      <c r="F3" s="4"/>
    </row>
    <row r="4" ht="30.75" customHeight="1">
      <c r="A4" s="5" t="s">
        <v>2</v>
      </c>
      <c r="B4" s="6" t="s">
        <v>3</v>
      </c>
      <c r="C4" s="7" t="s">
        <v>4</v>
      </c>
      <c r="D4" s="7" t="s">
        <v>5</v>
      </c>
      <c r="E4" s="6" t="s">
        <v>6</v>
      </c>
      <c r="F4" s="8" t="s">
        <v>7</v>
      </c>
    </row>
    <row r="5" ht="15.75" customHeight="1">
      <c r="A5" s="9">
        <f>C10+SUM(B19:B24)</f>
        <v>0</v>
      </c>
      <c r="B5" s="10" t="str">
        <f t="array" ref="B5">LET(_xlpm.Tier, VLOOKUP(MIN(IF('Cloud.gov Tiers'!$B$11:$B$28&gt;=A5, 'Cloud.gov Tiers'!$B$11:$B$28)), 'Cloud.gov Tiers'!$B$11:$E$28, 4, FALSE), VLOOKUP(_xlpm.Tier, 'Cloud.gov Tiers'!$E$10:$F$28, 2, FALSE))</f>
        <v>Femto</v>
      </c>
      <c r="C5" s="11">
        <f>VLOOKUP(Worksheet!$B5, 'Cloud.gov Tiers'!A11:B27, 2,FALSE)-Worksheet!$A5</f>
        <v>50</v>
      </c>
      <c r="D5" s="12">
        <f>IF(B5="Custom", ROUNDUP(A5/1000,0)*'Cloud.gov Tiers'!$H$28, VLOOKUP(B5, 'Cloud.gov Tiers'!$F$11:$H$27, 3, FALSE))</f>
        <v>30000</v>
      </c>
      <c r="E5" s="12">
        <f>C15</f>
        <v>0</v>
      </c>
      <c r="F5" s="13">
        <f>D5+E5</f>
        <v>30000</v>
      </c>
    </row>
    <row r="6" ht="15.75" customHeight="1"/>
    <row r="7" ht="15.75" customHeight="1"/>
    <row r="8" ht="15.75" customHeight="1">
      <c r="A8" s="14" t="s">
        <v>8</v>
      </c>
      <c r="B8" s="4"/>
      <c r="C8" s="4"/>
      <c r="E8" s="3" t="s">
        <v>9</v>
      </c>
      <c r="F8" s="3"/>
      <c r="M8" s="3" t="s">
        <v>10</v>
      </c>
    </row>
    <row r="9" ht="15.75" customHeight="1">
      <c r="A9" s="15" t="s">
        <v>11</v>
      </c>
      <c r="B9" s="16" t="s">
        <v>12</v>
      </c>
      <c r="C9" s="17" t="s">
        <v>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2</v>
      </c>
      <c r="M9" s="18" t="s">
        <v>13</v>
      </c>
      <c r="N9" s="18" t="s">
        <v>14</v>
      </c>
      <c r="O9" s="18" t="s">
        <v>15</v>
      </c>
      <c r="P9" s="18" t="s">
        <v>16</v>
      </c>
      <c r="Q9" s="18" t="s">
        <v>17</v>
      </c>
      <c r="R9" s="18" t="s">
        <v>18</v>
      </c>
      <c r="S9" s="18" t="s">
        <v>2</v>
      </c>
    </row>
    <row r="10" ht="15.75" customHeight="1">
      <c r="A10" s="19" t="s">
        <v>19</v>
      </c>
      <c r="B10" s="20">
        <v>0.0</v>
      </c>
      <c r="C10" s="21">
        <f>B10*'Cloud.gov Tiers'!B3</f>
        <v>0</v>
      </c>
      <c r="E10" s="22" t="s">
        <v>20</v>
      </c>
      <c r="F10" s="23" t="s">
        <v>21</v>
      </c>
      <c r="G10" s="23" t="s">
        <v>22</v>
      </c>
      <c r="H10" s="23" t="s">
        <v>23</v>
      </c>
      <c r="I10" s="23">
        <v>100.0</v>
      </c>
      <c r="J10" s="20">
        <v>0.0</v>
      </c>
      <c r="K10" s="24">
        <f>ROUNDUP(Worksheet!$J10/Worksheet!$I10,0)</f>
        <v>0</v>
      </c>
      <c r="M10" s="22" t="s">
        <v>10</v>
      </c>
      <c r="N10" s="23" t="s">
        <v>24</v>
      </c>
      <c r="O10" s="23" t="s">
        <v>22</v>
      </c>
      <c r="P10" s="23" t="s">
        <v>25</v>
      </c>
      <c r="Q10" s="23">
        <f>'AWS Service Prices'!K5*'AWS Service Prices'!M5</f>
        <v>400</v>
      </c>
      <c r="R10" s="20">
        <v>0.0</v>
      </c>
      <c r="S10" s="24">
        <f>ROUNDUP(Worksheet!$R10/Worksheet!$Q10,0)</f>
        <v>0</v>
      </c>
    </row>
    <row r="11" ht="15.75" customHeight="1">
      <c r="A11" s="4"/>
      <c r="C11" s="25"/>
    </row>
    <row r="12" ht="15.75" customHeight="1">
      <c r="E12" s="3" t="s">
        <v>26</v>
      </c>
      <c r="F12" s="3"/>
    </row>
    <row r="13" ht="15.75" customHeight="1">
      <c r="A13" s="14" t="s">
        <v>27</v>
      </c>
      <c r="B13" s="4"/>
      <c r="C13" s="4"/>
      <c r="E13" s="26" t="s">
        <v>13</v>
      </c>
      <c r="F13" s="27" t="s">
        <v>28</v>
      </c>
      <c r="G13" s="27" t="s">
        <v>29</v>
      </c>
      <c r="H13" s="27" t="s">
        <v>30</v>
      </c>
      <c r="I13" s="27" t="s">
        <v>31</v>
      </c>
      <c r="J13" s="27" t="s">
        <v>12</v>
      </c>
      <c r="K13" s="28" t="s">
        <v>2</v>
      </c>
      <c r="M13" s="3" t="s">
        <v>32</v>
      </c>
    </row>
    <row r="14" ht="15.75" customHeight="1">
      <c r="A14" s="15" t="s">
        <v>33</v>
      </c>
      <c r="B14" s="16" t="s">
        <v>34</v>
      </c>
      <c r="C14" s="29" t="s">
        <v>35</v>
      </c>
      <c r="E14" s="30" t="str">
        <f t="array" ref="E14:I43">AWSRdsServicePrices</f>
        <v>AWS RDS</v>
      </c>
      <c r="F14" s="31" t="s">
        <v>36</v>
      </c>
      <c r="G14" s="31" t="s">
        <v>37</v>
      </c>
      <c r="H14" s="32">
        <v>1.0</v>
      </c>
      <c r="I14" s="33">
        <v>1.0</v>
      </c>
      <c r="J14" s="34">
        <v>0.0</v>
      </c>
      <c r="K14" s="35">
        <f t="shared" ref="K14:K44" si="1">I14*J14</f>
        <v>0</v>
      </c>
      <c r="M14" s="18" t="s">
        <v>13</v>
      </c>
      <c r="N14" s="18" t="s">
        <v>14</v>
      </c>
      <c r="O14" s="18" t="s">
        <v>15</v>
      </c>
      <c r="P14" s="18" t="s">
        <v>16</v>
      </c>
      <c r="Q14" s="18" t="s">
        <v>17</v>
      </c>
      <c r="R14" s="18" t="s">
        <v>18</v>
      </c>
      <c r="S14" s="18" t="s">
        <v>2</v>
      </c>
    </row>
    <row r="15" ht="15.75" customHeight="1">
      <c r="A15" s="36">
        <v>250.0</v>
      </c>
      <c r="B15" s="37">
        <v>0.0</v>
      </c>
      <c r="C15" s="38">
        <f>A15*B15</f>
        <v>0</v>
      </c>
      <c r="E15" s="39" t="s">
        <v>20</v>
      </c>
      <c r="F15" s="40" t="s">
        <v>38</v>
      </c>
      <c r="G15" s="40" t="s">
        <v>37</v>
      </c>
      <c r="H15" s="41">
        <v>1.0</v>
      </c>
      <c r="I15" s="42">
        <v>2.0</v>
      </c>
      <c r="J15" s="43">
        <v>0.0</v>
      </c>
      <c r="K15" s="35">
        <f t="shared" si="1"/>
        <v>0</v>
      </c>
      <c r="M15" s="22" t="s">
        <v>39</v>
      </c>
      <c r="N15" s="23" t="s">
        <v>40</v>
      </c>
      <c r="O15" s="23" t="s">
        <v>22</v>
      </c>
      <c r="P15" s="23" t="s">
        <v>41</v>
      </c>
      <c r="Q15" s="23">
        <f>'AWS Service Prices'!K4*'AWS Service Prices'!M4</f>
        <v>100</v>
      </c>
      <c r="R15" s="20">
        <v>0.0</v>
      </c>
      <c r="S15" s="24">
        <f>ROUNDUP(Worksheet!$R15/Worksheet!$Q15,0)</f>
        <v>0</v>
      </c>
    </row>
    <row r="16" ht="15.75" customHeight="1">
      <c r="E16" s="30" t="s">
        <v>20</v>
      </c>
      <c r="F16" s="31" t="s">
        <v>42</v>
      </c>
      <c r="G16" s="31" t="s">
        <v>43</v>
      </c>
      <c r="H16" s="32">
        <v>1.0</v>
      </c>
      <c r="I16" s="33">
        <v>2.0</v>
      </c>
      <c r="J16" s="43">
        <v>0.0</v>
      </c>
      <c r="K16" s="35">
        <f t="shared" si="1"/>
        <v>0</v>
      </c>
    </row>
    <row r="17" ht="15.75" customHeight="1">
      <c r="A17" s="44" t="s">
        <v>44</v>
      </c>
      <c r="E17" s="39" t="s">
        <v>20</v>
      </c>
      <c r="F17" s="40" t="s">
        <v>45</v>
      </c>
      <c r="G17" s="40" t="s">
        <v>43</v>
      </c>
      <c r="H17" s="41">
        <v>1.0</v>
      </c>
      <c r="I17" s="42">
        <v>4.0</v>
      </c>
      <c r="J17" s="43">
        <v>0.0</v>
      </c>
      <c r="K17" s="35">
        <f t="shared" si="1"/>
        <v>0</v>
      </c>
      <c r="M17" s="3" t="s">
        <v>46</v>
      </c>
      <c r="N17" s="45"/>
    </row>
    <row r="18" ht="15.75" customHeight="1">
      <c r="A18" s="15" t="s">
        <v>47</v>
      </c>
      <c r="B18" s="15" t="s">
        <v>2</v>
      </c>
      <c r="E18" s="30" t="s">
        <v>20</v>
      </c>
      <c r="F18" s="31" t="s">
        <v>48</v>
      </c>
      <c r="G18" s="31" t="s">
        <v>49</v>
      </c>
      <c r="H18" s="32">
        <v>1.0</v>
      </c>
      <c r="I18" s="33">
        <v>4.0</v>
      </c>
      <c r="J18" s="43">
        <v>0.0</v>
      </c>
      <c r="K18" s="35">
        <f t="shared" si="1"/>
        <v>0</v>
      </c>
      <c r="M18" s="46" t="s">
        <v>13</v>
      </c>
      <c r="N18" s="46" t="s">
        <v>28</v>
      </c>
      <c r="O18" s="46" t="s">
        <v>50</v>
      </c>
      <c r="P18" s="46" t="s">
        <v>30</v>
      </c>
      <c r="Q18" s="47" t="s">
        <v>31</v>
      </c>
      <c r="R18" s="46" t="s">
        <v>12</v>
      </c>
      <c r="S18" s="46" t="s">
        <v>2</v>
      </c>
    </row>
    <row r="19" ht="15.75" customHeight="1">
      <c r="A19" s="48" t="s">
        <v>51</v>
      </c>
      <c r="B19" s="49">
        <f t="array" ref="B19">Worksheet!$S$10</f>
        <v>0</v>
      </c>
      <c r="E19" s="39" t="s">
        <v>20</v>
      </c>
      <c r="F19" s="40" t="s">
        <v>52</v>
      </c>
      <c r="G19" s="40" t="s">
        <v>49</v>
      </c>
      <c r="H19" s="41">
        <v>1.0</v>
      </c>
      <c r="I19" s="42">
        <v>8.0</v>
      </c>
      <c r="J19" s="43">
        <v>0.0</v>
      </c>
      <c r="K19" s="35">
        <f t="shared" si="1"/>
        <v>0</v>
      </c>
      <c r="M19" s="50" t="str">
        <f t="array" ref="M19:Q29">AwsOpensearchPrices</f>
        <v>AWS OpenSearch</v>
      </c>
      <c r="N19" s="51" t="s">
        <v>53</v>
      </c>
      <c r="O19" s="51" t="s">
        <v>54</v>
      </c>
      <c r="P19" s="51">
        <v>1.0</v>
      </c>
      <c r="Q19" s="52">
        <v>2.0</v>
      </c>
      <c r="R19" s="53">
        <v>0.0</v>
      </c>
      <c r="S19" s="54">
        <f t="shared" ref="S19:S23" si="2">R19*Q19</f>
        <v>0</v>
      </c>
    </row>
    <row r="20" ht="15.75" customHeight="1">
      <c r="A20" s="55" t="s">
        <v>55</v>
      </c>
      <c r="B20" s="56">
        <f t="array" ref="B20">SUM(K14:K44) + Worksheet!$K$10</f>
        <v>0</v>
      </c>
      <c r="E20" s="30" t="s">
        <v>20</v>
      </c>
      <c r="F20" s="31" t="s">
        <v>56</v>
      </c>
      <c r="G20" s="31" t="s">
        <v>57</v>
      </c>
      <c r="H20" s="32">
        <v>1.0</v>
      </c>
      <c r="I20" s="33">
        <v>10.0</v>
      </c>
      <c r="J20" s="43">
        <v>0.0</v>
      </c>
      <c r="K20" s="35">
        <f t="shared" si="1"/>
        <v>0</v>
      </c>
      <c r="M20" s="57" t="s">
        <v>39</v>
      </c>
      <c r="N20" s="58" t="s">
        <v>58</v>
      </c>
      <c r="O20" s="58" t="s">
        <v>59</v>
      </c>
      <c r="P20" s="58">
        <v>5.0</v>
      </c>
      <c r="Q20" s="59">
        <v>34.0</v>
      </c>
      <c r="R20" s="60">
        <v>0.0</v>
      </c>
      <c r="S20" s="54">
        <f t="shared" si="2"/>
        <v>0</v>
      </c>
    </row>
    <row r="21" ht="15.75" customHeight="1">
      <c r="A21" s="48" t="s">
        <v>60</v>
      </c>
      <c r="B21" s="49">
        <f>Worksheet!$S$15+SUM(S19:S30)</f>
        <v>0</v>
      </c>
      <c r="E21" s="39" t="s">
        <v>20</v>
      </c>
      <c r="F21" s="40" t="s">
        <v>61</v>
      </c>
      <c r="G21" s="40" t="s">
        <v>57</v>
      </c>
      <c r="H21" s="41">
        <v>1.0</v>
      </c>
      <c r="I21" s="42">
        <v>20.0</v>
      </c>
      <c r="J21" s="43">
        <v>0.0</v>
      </c>
      <c r="K21" s="35">
        <f t="shared" si="1"/>
        <v>0</v>
      </c>
      <c r="M21" s="50" t="s">
        <v>39</v>
      </c>
      <c r="N21" s="51" t="s">
        <v>62</v>
      </c>
      <c r="O21" s="51" t="s">
        <v>59</v>
      </c>
      <c r="P21" s="51">
        <v>7.0</v>
      </c>
      <c r="Q21" s="52">
        <v>48.0</v>
      </c>
      <c r="R21" s="60">
        <v>0.0</v>
      </c>
      <c r="S21" s="54">
        <f t="shared" si="2"/>
        <v>0</v>
      </c>
    </row>
    <row r="22" ht="15.75" customHeight="1">
      <c r="A22" s="61" t="s">
        <v>63</v>
      </c>
      <c r="B22" s="62">
        <f>SUM(S34:S38)</f>
        <v>0</v>
      </c>
      <c r="E22" s="30" t="s">
        <v>20</v>
      </c>
      <c r="F22" s="31" t="s">
        <v>64</v>
      </c>
      <c r="G22" s="31" t="s">
        <v>57</v>
      </c>
      <c r="H22" s="32">
        <v>1.0</v>
      </c>
      <c r="I22" s="33">
        <v>10.0</v>
      </c>
      <c r="J22" s="43">
        <v>0.0</v>
      </c>
      <c r="K22" s="35">
        <f t="shared" si="1"/>
        <v>0</v>
      </c>
      <c r="M22" s="57" t="s">
        <v>39</v>
      </c>
      <c r="N22" s="58" t="s">
        <v>65</v>
      </c>
      <c r="O22" s="58" t="s">
        <v>66</v>
      </c>
      <c r="P22" s="58">
        <v>5.0</v>
      </c>
      <c r="Q22" s="59">
        <v>69.0</v>
      </c>
      <c r="R22" s="60">
        <v>0.0</v>
      </c>
      <c r="S22" s="54">
        <f t="shared" si="2"/>
        <v>0</v>
      </c>
    </row>
    <row r="23" ht="15.75" customHeight="1">
      <c r="A23" s="63" t="s">
        <v>67</v>
      </c>
      <c r="B23" s="64">
        <f>SUM(Worksheet!$S$42:$S$43)</f>
        <v>0</v>
      </c>
      <c r="E23" s="39" t="s">
        <v>20</v>
      </c>
      <c r="F23" s="40" t="s">
        <v>68</v>
      </c>
      <c r="G23" s="40" t="s">
        <v>57</v>
      </c>
      <c r="H23" s="41">
        <v>1.0</v>
      </c>
      <c r="I23" s="42">
        <v>20.0</v>
      </c>
      <c r="J23" s="43">
        <v>0.0</v>
      </c>
      <c r="K23" s="35">
        <f t="shared" si="1"/>
        <v>0</v>
      </c>
      <c r="M23" s="50" t="s">
        <v>39</v>
      </c>
      <c r="N23" s="51" t="s">
        <v>69</v>
      </c>
      <c r="O23" s="51" t="s">
        <v>66</v>
      </c>
      <c r="P23" s="51">
        <v>7.0</v>
      </c>
      <c r="Q23" s="52">
        <v>96.0</v>
      </c>
      <c r="R23" s="60">
        <v>0.0</v>
      </c>
      <c r="S23" s="54">
        <f t="shared" si="2"/>
        <v>0</v>
      </c>
    </row>
    <row r="24" ht="15.75" customHeight="1">
      <c r="A24" s="65" t="s">
        <v>70</v>
      </c>
      <c r="B24" s="66">
        <f>Q47</f>
        <v>0</v>
      </c>
      <c r="E24" s="30" t="s">
        <v>20</v>
      </c>
      <c r="F24" s="31" t="s">
        <v>71</v>
      </c>
      <c r="G24" s="31" t="s">
        <v>72</v>
      </c>
      <c r="H24" s="32">
        <v>1.0</v>
      </c>
      <c r="I24" s="33">
        <v>20.0</v>
      </c>
      <c r="J24" s="43"/>
      <c r="K24" s="35">
        <f t="shared" si="1"/>
        <v>0</v>
      </c>
      <c r="M24" s="67" t="s">
        <v>39</v>
      </c>
      <c r="N24" s="68" t="s">
        <v>73</v>
      </c>
      <c r="O24" s="68" t="s">
        <v>74</v>
      </c>
      <c r="P24" s="68">
        <v>5.0</v>
      </c>
      <c r="Q24" s="69">
        <v>137.0</v>
      </c>
      <c r="R24" s="60"/>
      <c r="S24" s="54"/>
    </row>
    <row r="25" ht="15.75" customHeight="1">
      <c r="E25" s="30" t="s">
        <v>20</v>
      </c>
      <c r="F25" s="31" t="s">
        <v>75</v>
      </c>
      <c r="G25" s="31" t="s">
        <v>72</v>
      </c>
      <c r="H25" s="32">
        <v>1.0</v>
      </c>
      <c r="I25" s="33">
        <v>39.0</v>
      </c>
      <c r="J25" s="43">
        <v>0.0</v>
      </c>
      <c r="K25" s="35">
        <f t="shared" si="1"/>
        <v>0</v>
      </c>
      <c r="M25" s="57" t="s">
        <v>39</v>
      </c>
      <c r="N25" s="58" t="s">
        <v>76</v>
      </c>
      <c r="O25" s="58" t="s">
        <v>74</v>
      </c>
      <c r="P25" s="58">
        <v>7.0</v>
      </c>
      <c r="Q25" s="59">
        <v>192.0</v>
      </c>
      <c r="R25" s="60">
        <v>0.0</v>
      </c>
      <c r="S25" s="54">
        <f t="shared" ref="S25:S30" si="3">R25*Q25</f>
        <v>0</v>
      </c>
    </row>
    <row r="26" ht="15.75" customHeight="1">
      <c r="E26" s="39" t="s">
        <v>20</v>
      </c>
      <c r="F26" s="40" t="s">
        <v>77</v>
      </c>
      <c r="G26" s="40" t="s">
        <v>78</v>
      </c>
      <c r="H26" s="41">
        <v>1.0</v>
      </c>
      <c r="I26" s="42">
        <v>39.0</v>
      </c>
      <c r="J26" s="43">
        <v>0.0</v>
      </c>
      <c r="K26" s="35">
        <f t="shared" si="1"/>
        <v>0</v>
      </c>
      <c r="M26" s="50" t="s">
        <v>39</v>
      </c>
      <c r="N26" s="51" t="s">
        <v>79</v>
      </c>
      <c r="O26" s="51" t="s">
        <v>80</v>
      </c>
      <c r="P26" s="51">
        <v>5.0</v>
      </c>
      <c r="Q26" s="52">
        <v>163.0</v>
      </c>
      <c r="R26" s="60">
        <v>0.0</v>
      </c>
      <c r="S26" s="54">
        <f t="shared" si="3"/>
        <v>0</v>
      </c>
    </row>
    <row r="27" ht="15.75" customHeight="1">
      <c r="A27" s="44" t="s">
        <v>81</v>
      </c>
      <c r="E27" s="30" t="s">
        <v>20</v>
      </c>
      <c r="F27" s="31" t="s">
        <v>82</v>
      </c>
      <c r="G27" s="31" t="s">
        <v>78</v>
      </c>
      <c r="H27" s="32">
        <v>1.0</v>
      </c>
      <c r="I27" s="33">
        <v>78.0</v>
      </c>
      <c r="J27" s="43">
        <v>0.0</v>
      </c>
      <c r="K27" s="35">
        <f t="shared" si="1"/>
        <v>0</v>
      </c>
      <c r="M27" s="57" t="s">
        <v>39</v>
      </c>
      <c r="N27" s="58" t="s">
        <v>83</v>
      </c>
      <c r="O27" s="58" t="s">
        <v>80</v>
      </c>
      <c r="P27" s="58">
        <v>7.0</v>
      </c>
      <c r="Q27" s="59">
        <v>228.0</v>
      </c>
      <c r="R27" s="60">
        <v>0.0</v>
      </c>
      <c r="S27" s="54">
        <f t="shared" si="3"/>
        <v>0</v>
      </c>
    </row>
    <row r="28" ht="15.75" customHeight="1">
      <c r="A28" s="44" t="s">
        <v>84</v>
      </c>
      <c r="B28" s="44" t="s">
        <v>28</v>
      </c>
      <c r="E28" s="39" t="s">
        <v>20</v>
      </c>
      <c r="F28" s="40" t="s">
        <v>85</v>
      </c>
      <c r="G28" s="40" t="s">
        <v>86</v>
      </c>
      <c r="H28" s="41">
        <v>1.0</v>
      </c>
      <c r="I28" s="42">
        <v>17.0</v>
      </c>
      <c r="J28" s="43">
        <v>0.0</v>
      </c>
      <c r="K28" s="35">
        <f t="shared" si="1"/>
        <v>0</v>
      </c>
      <c r="M28" s="50" t="s">
        <v>39</v>
      </c>
      <c r="N28" s="51" t="s">
        <v>87</v>
      </c>
      <c r="O28" s="51" t="s">
        <v>88</v>
      </c>
      <c r="P28" s="51">
        <v>5.0</v>
      </c>
      <c r="Q28" s="52">
        <v>326.0</v>
      </c>
      <c r="R28" s="60">
        <v>0.0</v>
      </c>
      <c r="S28" s="54">
        <f t="shared" si="3"/>
        <v>0</v>
      </c>
    </row>
    <row r="29" ht="15.75" customHeight="1">
      <c r="A29" s="50" t="str">
        <f t="array" ref="A29:B36">CloudGovNoCostServices</f>
        <v>External Domain</v>
      </c>
      <c r="B29" s="54" t="s">
        <v>89</v>
      </c>
      <c r="E29" s="30" t="s">
        <v>20</v>
      </c>
      <c r="F29" s="31" t="s">
        <v>90</v>
      </c>
      <c r="G29" s="31" t="s">
        <v>86</v>
      </c>
      <c r="H29" s="32">
        <v>1.0</v>
      </c>
      <c r="I29" s="33">
        <v>34.0</v>
      </c>
      <c r="J29" s="43">
        <v>0.0</v>
      </c>
      <c r="K29" s="35">
        <f t="shared" si="1"/>
        <v>0</v>
      </c>
      <c r="M29" s="57" t="s">
        <v>39</v>
      </c>
      <c r="N29" s="58" t="s">
        <v>91</v>
      </c>
      <c r="O29" s="58" t="s">
        <v>88</v>
      </c>
      <c r="P29" s="58">
        <v>7.0</v>
      </c>
      <c r="Q29" s="59">
        <v>456.0</v>
      </c>
      <c r="R29" s="60">
        <v>0.0</v>
      </c>
      <c r="S29" s="54">
        <f t="shared" si="3"/>
        <v>0</v>
      </c>
    </row>
    <row r="30" ht="15.75" customHeight="1">
      <c r="A30" s="57" t="s">
        <v>92</v>
      </c>
      <c r="B30" s="70" t="s">
        <v>93</v>
      </c>
      <c r="E30" s="39" t="s">
        <v>20</v>
      </c>
      <c r="F30" s="40" t="s">
        <v>94</v>
      </c>
      <c r="G30" s="40" t="s">
        <v>37</v>
      </c>
      <c r="H30" s="41">
        <v>1.0</v>
      </c>
      <c r="I30" s="42">
        <v>1.0</v>
      </c>
      <c r="J30" s="43">
        <v>0.0</v>
      </c>
      <c r="K30" s="35">
        <f t="shared" si="1"/>
        <v>0</v>
      </c>
      <c r="M30" s="71"/>
      <c r="N30" s="72"/>
      <c r="O30" s="72"/>
      <c r="P30" s="72"/>
      <c r="Q30" s="72"/>
      <c r="R30" s="73">
        <v>0.0</v>
      </c>
      <c r="S30" s="74">
        <f t="shared" si="3"/>
        <v>0</v>
      </c>
      <c r="T30" s="75"/>
    </row>
    <row r="31" ht="15.75" customHeight="1">
      <c r="A31" s="50" t="s">
        <v>92</v>
      </c>
      <c r="B31" s="54" t="s">
        <v>95</v>
      </c>
      <c r="E31" s="30" t="s">
        <v>20</v>
      </c>
      <c r="F31" s="31" t="s">
        <v>96</v>
      </c>
      <c r="G31" s="31" t="s">
        <v>37</v>
      </c>
      <c r="H31" s="32">
        <v>1.0</v>
      </c>
      <c r="I31" s="33">
        <v>2.0</v>
      </c>
      <c r="J31" s="76">
        <v>0.0</v>
      </c>
      <c r="K31" s="35">
        <f t="shared" si="1"/>
        <v>0</v>
      </c>
      <c r="R31" s="45"/>
      <c r="Y31" s="77"/>
    </row>
    <row r="32" ht="15.75" customHeight="1">
      <c r="A32" s="57" t="s">
        <v>92</v>
      </c>
      <c r="B32" s="70" t="s">
        <v>97</v>
      </c>
      <c r="E32" s="39" t="s">
        <v>20</v>
      </c>
      <c r="F32" s="40" t="s">
        <v>98</v>
      </c>
      <c r="G32" s="40" t="s">
        <v>43</v>
      </c>
      <c r="H32" s="41">
        <v>1.0</v>
      </c>
      <c r="I32" s="42">
        <v>2.0</v>
      </c>
      <c r="J32" s="43">
        <v>0.0</v>
      </c>
      <c r="K32" s="35">
        <f t="shared" si="1"/>
        <v>0</v>
      </c>
      <c r="M32" s="3" t="s">
        <v>99</v>
      </c>
      <c r="N32" s="45"/>
      <c r="O32" s="45"/>
      <c r="P32" s="45"/>
      <c r="Q32" s="45"/>
      <c r="R32" s="45"/>
    </row>
    <row r="33" ht="15.75" customHeight="1">
      <c r="A33" s="50" t="s">
        <v>100</v>
      </c>
      <c r="B33" s="54" t="s">
        <v>101</v>
      </c>
      <c r="E33" s="30" t="s">
        <v>20</v>
      </c>
      <c r="F33" s="31" t="s">
        <v>102</v>
      </c>
      <c r="G33" s="31" t="s">
        <v>43</v>
      </c>
      <c r="H33" s="32">
        <v>1.0</v>
      </c>
      <c r="I33" s="33">
        <v>4.0</v>
      </c>
      <c r="J33" s="43">
        <v>0.0</v>
      </c>
      <c r="K33" s="35">
        <f t="shared" si="1"/>
        <v>0</v>
      </c>
      <c r="M33" s="46" t="s">
        <v>13</v>
      </c>
      <c r="N33" s="46" t="s">
        <v>28</v>
      </c>
      <c r="O33" s="46" t="s">
        <v>50</v>
      </c>
      <c r="P33" s="46" t="s">
        <v>30</v>
      </c>
      <c r="Q33" s="47" t="s">
        <v>31</v>
      </c>
      <c r="R33" s="46" t="s">
        <v>12</v>
      </c>
      <c r="S33" s="46" t="s">
        <v>2</v>
      </c>
    </row>
    <row r="34" ht="15.75" customHeight="1">
      <c r="A34" s="57" t="s">
        <v>100</v>
      </c>
      <c r="B34" s="70" t="s">
        <v>103</v>
      </c>
      <c r="E34" s="39" t="s">
        <v>20</v>
      </c>
      <c r="F34" s="40" t="s">
        <v>104</v>
      </c>
      <c r="G34" s="40" t="s">
        <v>49</v>
      </c>
      <c r="H34" s="41">
        <v>1.0</v>
      </c>
      <c r="I34" s="42">
        <v>4.0</v>
      </c>
      <c r="J34" s="43">
        <v>0.0</v>
      </c>
      <c r="K34" s="35">
        <f t="shared" si="1"/>
        <v>0</v>
      </c>
      <c r="M34" s="50" t="str">
        <f t="array" ref="M34:Q38">AwsElasticCachePrices</f>
        <v>AWS ElastiCache</v>
      </c>
      <c r="N34" s="51" t="s">
        <v>105</v>
      </c>
      <c r="O34" s="51" t="s">
        <v>106</v>
      </c>
      <c r="P34" s="51">
        <v>1.0</v>
      </c>
      <c r="Q34" s="69">
        <v>1.0</v>
      </c>
      <c r="R34" s="78">
        <v>0.0</v>
      </c>
      <c r="S34" s="54">
        <f t="shared" ref="S34:S38" si="4">R34*Q34</f>
        <v>0</v>
      </c>
    </row>
    <row r="35" ht="15.75" customHeight="1">
      <c r="A35" s="50" t="s">
        <v>100</v>
      </c>
      <c r="B35" s="54" t="s">
        <v>107</v>
      </c>
      <c r="E35" s="30" t="s">
        <v>20</v>
      </c>
      <c r="F35" s="31" t="s">
        <v>108</v>
      </c>
      <c r="G35" s="31" t="s">
        <v>49</v>
      </c>
      <c r="H35" s="32">
        <v>1.0</v>
      </c>
      <c r="I35" s="33">
        <v>7.0</v>
      </c>
      <c r="J35" s="43">
        <v>0.0</v>
      </c>
      <c r="K35" s="35">
        <f t="shared" si="1"/>
        <v>0</v>
      </c>
      <c r="M35" s="57" t="s">
        <v>109</v>
      </c>
      <c r="N35" s="58" t="s">
        <v>110</v>
      </c>
      <c r="O35" s="58" t="s">
        <v>106</v>
      </c>
      <c r="P35" s="58">
        <v>3.0</v>
      </c>
      <c r="Q35" s="69">
        <v>2.0</v>
      </c>
      <c r="R35" s="60">
        <v>0.0</v>
      </c>
      <c r="S35" s="54">
        <f t="shared" si="4"/>
        <v>0</v>
      </c>
    </row>
    <row r="36" ht="15.75" customHeight="1">
      <c r="A36" s="57" t="s">
        <v>111</v>
      </c>
      <c r="B36" s="70" t="s">
        <v>112</v>
      </c>
      <c r="E36" s="39" t="s">
        <v>20</v>
      </c>
      <c r="F36" s="40" t="s">
        <v>113</v>
      </c>
      <c r="G36" s="40" t="s">
        <v>57</v>
      </c>
      <c r="H36" s="41">
        <v>1.0</v>
      </c>
      <c r="I36" s="42">
        <v>9.0</v>
      </c>
      <c r="J36" s="43">
        <v>0.0</v>
      </c>
      <c r="K36" s="35">
        <f t="shared" si="1"/>
        <v>0</v>
      </c>
      <c r="M36" s="50" t="s">
        <v>109</v>
      </c>
      <c r="N36" s="51" t="s">
        <v>114</v>
      </c>
      <c r="O36" s="51" t="s">
        <v>106</v>
      </c>
      <c r="P36" s="51">
        <v>5.0</v>
      </c>
      <c r="Q36" s="69">
        <v>4.0</v>
      </c>
      <c r="R36" s="60">
        <v>0.0</v>
      </c>
      <c r="S36" s="54">
        <f t="shared" si="4"/>
        <v>0</v>
      </c>
    </row>
    <row r="37" ht="15.75" customHeight="1">
      <c r="A37" s="79" t="s">
        <v>115</v>
      </c>
      <c r="B37" s="79"/>
      <c r="E37" s="30" t="s">
        <v>20</v>
      </c>
      <c r="F37" s="31" t="s">
        <v>116</v>
      </c>
      <c r="G37" s="31" t="s">
        <v>57</v>
      </c>
      <c r="H37" s="32">
        <v>1.0</v>
      </c>
      <c r="I37" s="33">
        <v>19.0</v>
      </c>
      <c r="J37" s="43">
        <v>0.0</v>
      </c>
      <c r="K37" s="35">
        <f t="shared" si="1"/>
        <v>0</v>
      </c>
      <c r="M37" s="57" t="s">
        <v>109</v>
      </c>
      <c r="N37" s="58" t="s">
        <v>117</v>
      </c>
      <c r="O37" s="58" t="s">
        <v>118</v>
      </c>
      <c r="P37" s="58">
        <v>3.0</v>
      </c>
      <c r="Q37" s="69">
        <v>5.0</v>
      </c>
      <c r="R37" s="60">
        <v>0.0</v>
      </c>
      <c r="S37" s="54">
        <f t="shared" si="4"/>
        <v>0</v>
      </c>
    </row>
    <row r="38" ht="15.75" customHeight="1">
      <c r="E38" s="39" t="s">
        <v>20</v>
      </c>
      <c r="F38" s="40" t="s">
        <v>119</v>
      </c>
      <c r="G38" s="40" t="s">
        <v>57</v>
      </c>
      <c r="H38" s="41">
        <v>1.0</v>
      </c>
      <c r="I38" s="42">
        <v>9.0</v>
      </c>
      <c r="J38" s="43">
        <v>0.0</v>
      </c>
      <c r="K38" s="35">
        <f t="shared" si="1"/>
        <v>0</v>
      </c>
      <c r="M38" s="71" t="s">
        <v>109</v>
      </c>
      <c r="N38" s="72" t="s">
        <v>120</v>
      </c>
      <c r="O38" s="72" t="s">
        <v>118</v>
      </c>
      <c r="P38" s="72">
        <v>5.0</v>
      </c>
      <c r="Q38" s="80">
        <v>8.0</v>
      </c>
      <c r="R38" s="81">
        <v>0.0</v>
      </c>
      <c r="S38" s="74">
        <f t="shared" si="4"/>
        <v>0</v>
      </c>
    </row>
    <row r="39" ht="15.75" customHeight="1">
      <c r="E39" s="30" t="s">
        <v>20</v>
      </c>
      <c r="F39" s="31" t="s">
        <v>121</v>
      </c>
      <c r="G39" s="31" t="s">
        <v>57</v>
      </c>
      <c r="H39" s="32">
        <v>1.0</v>
      </c>
      <c r="I39" s="33">
        <v>19.0</v>
      </c>
      <c r="J39" s="43">
        <v>0.0</v>
      </c>
      <c r="K39" s="35">
        <f t="shared" si="1"/>
        <v>0</v>
      </c>
    </row>
    <row r="40" ht="15.75" customHeight="1">
      <c r="A40" s="82" t="s">
        <v>122</v>
      </c>
      <c r="B40" s="83" t="s">
        <v>123</v>
      </c>
      <c r="C40" s="84" t="s">
        <v>124</v>
      </c>
      <c r="E40" s="39" t="s">
        <v>20</v>
      </c>
      <c r="F40" s="40" t="s">
        <v>125</v>
      </c>
      <c r="G40" s="40" t="s">
        <v>72</v>
      </c>
      <c r="H40" s="41">
        <v>1.0</v>
      </c>
      <c r="I40" s="42">
        <v>19.0</v>
      </c>
      <c r="J40" s="43">
        <v>0.0</v>
      </c>
      <c r="K40" s="35">
        <f t="shared" si="1"/>
        <v>0</v>
      </c>
      <c r="M40" s="3" t="s">
        <v>126</v>
      </c>
    </row>
    <row r="41" ht="15.75" customHeight="1">
      <c r="A41" s="85">
        <v>1.0</v>
      </c>
      <c r="B41" s="86">
        <v>45748.0</v>
      </c>
      <c r="C41" s="87" t="s">
        <v>127</v>
      </c>
      <c r="E41" s="30" t="s">
        <v>20</v>
      </c>
      <c r="F41" s="31" t="s">
        <v>128</v>
      </c>
      <c r="G41" s="31" t="s">
        <v>72</v>
      </c>
      <c r="H41" s="32">
        <v>1.0</v>
      </c>
      <c r="I41" s="33">
        <v>37.0</v>
      </c>
      <c r="J41" s="43">
        <v>0.0</v>
      </c>
      <c r="K41" s="35">
        <f t="shared" si="1"/>
        <v>0</v>
      </c>
      <c r="M41" s="88" t="s">
        <v>13</v>
      </c>
      <c r="N41" s="88" t="s">
        <v>14</v>
      </c>
      <c r="O41" s="88" t="s">
        <v>15</v>
      </c>
      <c r="P41" s="88" t="s">
        <v>16</v>
      </c>
      <c r="Q41" s="88" t="s">
        <v>129</v>
      </c>
      <c r="R41" s="88" t="s">
        <v>12</v>
      </c>
      <c r="S41" s="89" t="s">
        <v>2</v>
      </c>
    </row>
    <row r="42" ht="15.75" customHeight="1">
      <c r="A42" s="85">
        <v>1.1</v>
      </c>
      <c r="B42" s="86">
        <v>45749.0</v>
      </c>
      <c r="C42" s="87" t="s">
        <v>130</v>
      </c>
      <c r="E42" s="39" t="s">
        <v>20</v>
      </c>
      <c r="F42" s="40" t="s">
        <v>131</v>
      </c>
      <c r="G42" s="40" t="s">
        <v>49</v>
      </c>
      <c r="H42" s="41">
        <v>1.0</v>
      </c>
      <c r="I42" s="42">
        <v>7.0</v>
      </c>
      <c r="J42" s="43">
        <v>0.0</v>
      </c>
      <c r="K42" s="35">
        <f t="shared" si="1"/>
        <v>0</v>
      </c>
      <c r="M42" s="90" t="s">
        <v>132</v>
      </c>
      <c r="N42" s="91" t="s">
        <v>133</v>
      </c>
      <c r="O42" s="92" t="s">
        <v>134</v>
      </c>
      <c r="P42" s="91" t="s">
        <v>135</v>
      </c>
      <c r="Q42" s="93">
        <f>'AWS Service Prices'!K6*'AWS Service Prices'!M6</f>
        <v>150000</v>
      </c>
      <c r="R42" s="94">
        <v>0.0</v>
      </c>
      <c r="S42" s="95">
        <f>ROUNDUP(Worksheet!$R42/Worksheet!$Q42,0)</f>
        <v>0</v>
      </c>
    </row>
    <row r="43" ht="15.75" customHeight="1">
      <c r="A43" s="85"/>
      <c r="B43" s="96"/>
      <c r="C43" s="87" t="s">
        <v>136</v>
      </c>
      <c r="E43" s="30" t="s">
        <v>20</v>
      </c>
      <c r="F43" s="31" t="s">
        <v>137</v>
      </c>
      <c r="G43" s="31" t="s">
        <v>57</v>
      </c>
      <c r="H43" s="32">
        <v>1.0</v>
      </c>
      <c r="I43" s="33">
        <v>46.0</v>
      </c>
      <c r="J43" s="43">
        <v>0.0</v>
      </c>
      <c r="K43" s="35">
        <f t="shared" si="1"/>
        <v>0</v>
      </c>
      <c r="M43" s="97" t="s">
        <v>132</v>
      </c>
      <c r="N43" s="98" t="s">
        <v>138</v>
      </c>
      <c r="O43" s="99" t="s">
        <v>139</v>
      </c>
      <c r="P43" s="98" t="s">
        <v>140</v>
      </c>
      <c r="Q43" s="93">
        <f>'AWS Service Prices'!K7*'AWS Service Prices'!M7</f>
        <v>120</v>
      </c>
      <c r="R43" s="100">
        <v>0.0</v>
      </c>
      <c r="S43" s="101">
        <f>ROUNDUP(Worksheet!$R43/Worksheet!$Q43,0)</f>
        <v>0</v>
      </c>
    </row>
    <row r="44" ht="15.75" customHeight="1">
      <c r="A44" s="85"/>
      <c r="B44" s="96"/>
      <c r="C44" s="87" t="s">
        <v>141</v>
      </c>
      <c r="E44" s="102"/>
      <c r="F44" s="103"/>
      <c r="G44" s="103"/>
      <c r="H44" s="104"/>
      <c r="I44" s="105"/>
      <c r="J44" s="106">
        <v>0.0</v>
      </c>
      <c r="K44" s="107">
        <f t="shared" si="1"/>
        <v>0</v>
      </c>
      <c r="Q44" s="108"/>
    </row>
    <row r="45" ht="15.75" customHeight="1">
      <c r="A45" s="85">
        <v>1.2</v>
      </c>
      <c r="B45" s="86">
        <v>45756.0</v>
      </c>
      <c r="C45" s="87" t="s">
        <v>142</v>
      </c>
      <c r="J45" s="4"/>
      <c r="M45" s="109" t="s">
        <v>143</v>
      </c>
    </row>
    <row r="46" ht="15.75" customHeight="1">
      <c r="A46" s="85">
        <v>1.3</v>
      </c>
      <c r="B46" s="86">
        <v>45757.0</v>
      </c>
      <c r="C46" s="87" t="s">
        <v>144</v>
      </c>
      <c r="J46" s="4"/>
      <c r="M46" s="88" t="s">
        <v>13</v>
      </c>
      <c r="N46" s="110" t="s">
        <v>28</v>
      </c>
      <c r="O46" s="110" t="s">
        <v>31</v>
      </c>
      <c r="P46" s="111" t="s">
        <v>12</v>
      </c>
      <c r="Q46" s="89" t="s">
        <v>2</v>
      </c>
    </row>
    <row r="47" ht="15.75" customHeight="1">
      <c r="A47" s="85">
        <v>1.4</v>
      </c>
      <c r="B47" s="86">
        <v>45775.0</v>
      </c>
      <c r="C47" s="87" t="s">
        <v>145</v>
      </c>
      <c r="J47" s="4"/>
      <c r="M47" s="112" t="s">
        <v>70</v>
      </c>
      <c r="N47" s="113" t="s">
        <v>146</v>
      </c>
      <c r="O47" s="114">
        <v>1.0</v>
      </c>
      <c r="P47" s="115">
        <v>0.0</v>
      </c>
      <c r="Q47" s="116">
        <f>ROUNDUP(Worksheet!$P47/Worksheet!$O47,0)</f>
        <v>0</v>
      </c>
    </row>
    <row r="48" ht="15.75" customHeight="1">
      <c r="A48" s="85"/>
      <c r="B48" s="96"/>
      <c r="C48" s="87" t="s">
        <v>147</v>
      </c>
      <c r="J48" s="4"/>
    </row>
    <row r="49" ht="15.75" customHeight="1">
      <c r="A49" s="117">
        <v>1.5</v>
      </c>
      <c r="B49" s="118">
        <v>45812.0</v>
      </c>
      <c r="C49" s="119" t="s">
        <v>148</v>
      </c>
      <c r="J49" s="4"/>
    </row>
    <row r="50" ht="15.75" customHeight="1">
      <c r="A50" s="85"/>
      <c r="B50" s="96"/>
      <c r="C50" s="96"/>
      <c r="J50" s="4"/>
    </row>
    <row r="51" ht="15.75" customHeight="1">
      <c r="A51" s="120"/>
      <c r="J51" s="4"/>
    </row>
    <row r="52" ht="15.75" customHeight="1">
      <c r="J52" s="4"/>
    </row>
    <row r="53" ht="15.75" customHeight="1">
      <c r="J53" s="4"/>
    </row>
    <row r="54" ht="15.75" customHeight="1">
      <c r="J54" s="4"/>
    </row>
    <row r="55" ht="15.75" customHeight="1">
      <c r="J55" s="4"/>
    </row>
    <row r="56" ht="15.75" customHeight="1">
      <c r="J56" s="4"/>
    </row>
    <row r="57" ht="15.75" customHeight="1">
      <c r="J57" s="4"/>
    </row>
    <row r="58" ht="15.75" customHeight="1">
      <c r="J58" s="4"/>
    </row>
    <row r="59" ht="15.75" customHeight="1">
      <c r="J59" s="4"/>
    </row>
    <row r="60" ht="15.75" customHeight="1">
      <c r="J60" s="4"/>
    </row>
    <row r="61" ht="15.75" customHeight="1">
      <c r="J61" s="4"/>
    </row>
    <row r="62" ht="15.75" customHeight="1">
      <c r="J62" s="4"/>
    </row>
    <row r="63" ht="15.75" customHeight="1">
      <c r="J63" s="4"/>
    </row>
    <row r="64" ht="15.75" customHeight="1">
      <c r="J64" s="4"/>
    </row>
    <row r="65" ht="15.75" customHeight="1">
      <c r="J65" s="4"/>
    </row>
    <row r="66" ht="15.75" customHeight="1">
      <c r="J66" s="4"/>
    </row>
    <row r="67" ht="15.75" customHeight="1">
      <c r="J67" s="4"/>
    </row>
    <row r="68" ht="15.75" customHeight="1">
      <c r="J68" s="4"/>
    </row>
    <row r="69" ht="15.75" customHeight="1">
      <c r="J69" s="4"/>
    </row>
    <row r="70" ht="15.75" customHeight="1">
      <c r="J70" s="4"/>
    </row>
    <row r="71" ht="15.75" customHeight="1">
      <c r="J71" s="4"/>
    </row>
    <row r="72" ht="15.75" customHeight="1">
      <c r="J72" s="4"/>
    </row>
    <row r="73" ht="15.75" customHeight="1">
      <c r="J73" s="4"/>
    </row>
    <row r="74" ht="15.75" customHeight="1">
      <c r="J74" s="4"/>
    </row>
    <row r="75" ht="15.75" customHeight="1">
      <c r="J75" s="4"/>
    </row>
    <row r="76" ht="15.75" customHeight="1">
      <c r="J76" s="4"/>
    </row>
    <row r="77" ht="15.75" customHeight="1">
      <c r="J77" s="4"/>
    </row>
    <row r="78" ht="15.75" customHeight="1">
      <c r="J78" s="4"/>
    </row>
    <row r="79" ht="15.75" customHeight="1">
      <c r="J79" s="4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F1"/>
  </mergeCells>
  <conditionalFormatting sqref="B10 B15 J14:J44">
    <cfRule type="cellIs" dxfId="0" priority="1" operator="notEqual">
      <formula>0</formula>
    </cfRule>
  </conditionalFormatting>
  <conditionalFormatting sqref="F10">
    <cfRule type="expression" dxfId="1" priority="2">
      <formula>$J$10&gt;0</formula>
    </cfRule>
  </conditionalFormatting>
  <conditionalFormatting sqref="F14:F44">
    <cfRule type="expression" dxfId="1" priority="3">
      <formula>$J14&gt;0</formula>
    </cfRule>
  </conditionalFormatting>
  <conditionalFormatting sqref="J10">
    <cfRule type="cellIs" dxfId="0" priority="4" operator="notEqual">
      <formula>0</formula>
    </cfRule>
  </conditionalFormatting>
  <conditionalFormatting sqref="N10">
    <cfRule type="expression" dxfId="1" priority="5">
      <formula>$R10&gt;0</formula>
    </cfRule>
  </conditionalFormatting>
  <conditionalFormatting sqref="N15">
    <cfRule type="expression" dxfId="1" priority="6">
      <formula>$R15&gt;0</formula>
    </cfRule>
  </conditionalFormatting>
  <conditionalFormatting sqref="N19:N30">
    <cfRule type="expression" dxfId="1" priority="7">
      <formula>$R19&gt;0</formula>
    </cfRule>
  </conditionalFormatting>
  <conditionalFormatting sqref="N34:N38">
    <cfRule type="expression" dxfId="1" priority="8">
      <formula>$R34&gt;0</formula>
    </cfRule>
  </conditionalFormatting>
  <conditionalFormatting sqref="N42:N43">
    <cfRule type="expression" dxfId="1" priority="9">
      <formula>$R42&gt;0</formula>
    </cfRule>
  </conditionalFormatting>
  <conditionalFormatting sqref="R10">
    <cfRule type="cellIs" dxfId="0" priority="10" operator="notEqual">
      <formula>0</formula>
    </cfRule>
  </conditionalFormatting>
  <conditionalFormatting sqref="R15">
    <cfRule type="cellIs" dxfId="0" priority="11" operator="notEqual">
      <formula>0</formula>
    </cfRule>
  </conditionalFormatting>
  <conditionalFormatting sqref="R19:R30">
    <cfRule type="cellIs" dxfId="0" priority="12" operator="notEqual">
      <formula>0</formula>
    </cfRule>
  </conditionalFormatting>
  <conditionalFormatting sqref="R34:R38">
    <cfRule type="cellIs" dxfId="0" priority="13" operator="notEqual">
      <formula>0</formula>
    </cfRule>
  </conditionalFormatting>
  <conditionalFormatting sqref="R42:R43">
    <cfRule type="cellIs" dxfId="0" priority="14" operator="notEqual">
      <formula>0</formula>
    </cfRule>
  </conditionalFormatting>
  <conditionalFormatting sqref="P47">
    <cfRule type="cellIs" dxfId="0" priority="15" operator="greaterThan">
      <formula>0</formula>
    </cfRule>
  </conditionalFormatting>
  <conditionalFormatting sqref="N47">
    <cfRule type="expression" dxfId="2" priority="16">
      <formula>$P47&gt;0</formula>
    </cfRule>
  </conditionalFormatting>
  <dataValidations>
    <dataValidation type="custom" allowBlank="1" showDropDown="1" sqref="H14:K44">
      <formula1>AND(ISNUMBER(H14),(NOT(OR(NOT(ISERROR(DATEVALUE(H14))), AND(ISNUMBER(H14), LEFT(CELL("format", H14))="D")))))</formula1>
    </dataValidation>
  </dataValidations>
  <printOptions/>
  <pageMargins bottom="0.75" footer="0.0" header="0.0" left="0.7" right="0.7" top="0.75"/>
  <pageSetup orientation="landscape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5"/>
  </cols>
  <sheetData>
    <row r="1" ht="15.75" customHeight="1">
      <c r="A1" s="121" t="s">
        <v>149</v>
      </c>
      <c r="B1" s="4"/>
      <c r="D1" s="4"/>
      <c r="E1" s="4"/>
      <c r="F1" s="4"/>
      <c r="G1" s="4"/>
      <c r="H1" s="4"/>
    </row>
    <row r="2" ht="15.75" customHeight="1">
      <c r="A2" s="122" t="s">
        <v>150</v>
      </c>
      <c r="B2" s="122" t="s">
        <v>151</v>
      </c>
      <c r="D2" s="4"/>
      <c r="E2" s="4"/>
      <c r="F2" s="4"/>
      <c r="G2" s="4"/>
      <c r="H2" s="4"/>
    </row>
    <row r="3" ht="15.75" customHeight="1">
      <c r="A3" s="123" t="s">
        <v>152</v>
      </c>
      <c r="B3" s="124">
        <v>3.0</v>
      </c>
      <c r="D3" s="4"/>
      <c r="E3" s="4"/>
      <c r="F3" s="4"/>
      <c r="G3" s="4"/>
      <c r="H3" s="4"/>
    </row>
    <row r="4" ht="15.75" customHeight="1">
      <c r="A4" s="125" t="s">
        <v>153</v>
      </c>
      <c r="B4" s="126">
        <v>50.0</v>
      </c>
      <c r="D4" s="4"/>
      <c r="E4" s="4"/>
      <c r="F4" s="4"/>
      <c r="G4" s="4"/>
      <c r="H4" s="4"/>
    </row>
    <row r="5" ht="15.75" customHeight="1">
      <c r="A5" s="123" t="s">
        <v>154</v>
      </c>
      <c r="B5" s="124">
        <v>1.0</v>
      </c>
      <c r="D5" s="4"/>
      <c r="E5" s="4"/>
      <c r="F5" s="4"/>
      <c r="G5" s="4"/>
      <c r="H5" s="4"/>
    </row>
    <row r="6" ht="15.75" customHeight="1">
      <c r="A6" s="125" t="s">
        <v>155</v>
      </c>
      <c r="B6" s="127">
        <v>0.0</v>
      </c>
      <c r="D6" s="4"/>
      <c r="E6" s="4"/>
      <c r="F6" s="4"/>
      <c r="G6" s="4"/>
      <c r="H6" s="4"/>
    </row>
    <row r="7" ht="15.75" customHeight="1">
      <c r="A7" s="4"/>
      <c r="B7" s="4"/>
      <c r="C7" s="4"/>
      <c r="D7" s="4"/>
      <c r="E7" s="4"/>
      <c r="F7" s="4"/>
      <c r="G7" s="4"/>
      <c r="H7" s="4"/>
    </row>
    <row r="8" ht="15.75" customHeight="1">
      <c r="A8" s="4"/>
      <c r="B8" s="4"/>
      <c r="C8" s="4"/>
      <c r="D8" s="4"/>
      <c r="E8" s="4"/>
      <c r="F8" s="4"/>
      <c r="G8" s="4"/>
      <c r="H8" s="4"/>
    </row>
    <row r="9" ht="15.75" customHeight="1">
      <c r="A9" s="128" t="s">
        <v>156</v>
      </c>
      <c r="B9" s="129"/>
      <c r="C9" s="129"/>
      <c r="D9" s="129"/>
      <c r="E9" s="129"/>
      <c r="F9" s="129"/>
      <c r="G9" s="129"/>
      <c r="H9" s="129"/>
    </row>
    <row r="10" ht="15.75" customHeight="1">
      <c r="A10" s="130" t="s">
        <v>157</v>
      </c>
      <c r="B10" s="130" t="s">
        <v>2</v>
      </c>
      <c r="C10" s="130" t="s">
        <v>158</v>
      </c>
      <c r="D10" s="130" t="s">
        <v>159</v>
      </c>
      <c r="E10" s="130" t="s">
        <v>160</v>
      </c>
      <c r="F10" s="130" t="s">
        <v>161</v>
      </c>
      <c r="G10" s="130" t="s">
        <v>162</v>
      </c>
      <c r="H10" s="130" t="s">
        <v>163</v>
      </c>
    </row>
    <row r="11" ht="15.75" customHeight="1">
      <c r="A11" s="123" t="s">
        <v>164</v>
      </c>
      <c r="B11" s="124">
        <v>50.0</v>
      </c>
      <c r="C11" s="131">
        <v>0.0</v>
      </c>
      <c r="D11" s="132">
        <f t="shared" ref="D11:D27" si="1">B11*$B$4</f>
        <v>2500</v>
      </c>
      <c r="E11" s="133">
        <v>1.0</v>
      </c>
      <c r="F11" s="123" t="s">
        <v>164</v>
      </c>
      <c r="G11" s="132">
        <f>D11*12</f>
        <v>30000</v>
      </c>
      <c r="H11" s="132">
        <f t="shared" ref="H11:H28" si="2">G11*(1-C11)</f>
        <v>30000</v>
      </c>
    </row>
    <row r="12" ht="15.75" customHeight="1">
      <c r="A12" s="125" t="s">
        <v>165</v>
      </c>
      <c r="B12" s="124">
        <v>100.0</v>
      </c>
      <c r="C12" s="131">
        <v>0.0</v>
      </c>
      <c r="D12" s="134">
        <f t="shared" si="1"/>
        <v>5000</v>
      </c>
      <c r="E12" s="135">
        <v>2.0</v>
      </c>
      <c r="F12" s="125" t="s">
        <v>165</v>
      </c>
      <c r="G12" s="134">
        <f t="shared" ref="G12:G27" si="3">B12*$B$4*12</f>
        <v>60000</v>
      </c>
      <c r="H12" s="134">
        <f t="shared" si="2"/>
        <v>60000</v>
      </c>
    </row>
    <row r="13" ht="15.75" customHeight="1">
      <c r="A13" s="123" t="s">
        <v>166</v>
      </c>
      <c r="B13" s="124">
        <v>150.0</v>
      </c>
      <c r="C13" s="131">
        <v>0.0</v>
      </c>
      <c r="D13" s="132">
        <f t="shared" si="1"/>
        <v>7500</v>
      </c>
      <c r="E13" s="133">
        <v>3.0</v>
      </c>
      <c r="F13" s="123" t="s">
        <v>166</v>
      </c>
      <c r="G13" s="132">
        <f t="shared" si="3"/>
        <v>90000</v>
      </c>
      <c r="H13" s="132">
        <f t="shared" si="2"/>
        <v>90000</v>
      </c>
    </row>
    <row r="14" ht="15.75" customHeight="1">
      <c r="A14" s="125" t="s">
        <v>167</v>
      </c>
      <c r="B14" s="124">
        <v>250.0</v>
      </c>
      <c r="C14" s="131">
        <v>0.0</v>
      </c>
      <c r="D14" s="134">
        <f t="shared" si="1"/>
        <v>12500</v>
      </c>
      <c r="E14" s="135">
        <v>4.0</v>
      </c>
      <c r="F14" s="125" t="s">
        <v>167</v>
      </c>
      <c r="G14" s="134">
        <f t="shared" si="3"/>
        <v>150000</v>
      </c>
      <c r="H14" s="134">
        <f t="shared" si="2"/>
        <v>150000</v>
      </c>
    </row>
    <row r="15" ht="15.75" customHeight="1">
      <c r="A15" s="123" t="s">
        <v>168</v>
      </c>
      <c r="B15" s="124">
        <v>350.0</v>
      </c>
      <c r="C15" s="131">
        <v>0.0</v>
      </c>
      <c r="D15" s="132">
        <f t="shared" si="1"/>
        <v>17500</v>
      </c>
      <c r="E15" s="133">
        <v>5.0</v>
      </c>
      <c r="F15" s="123" t="s">
        <v>168</v>
      </c>
      <c r="G15" s="132">
        <f t="shared" si="3"/>
        <v>210000</v>
      </c>
      <c r="H15" s="132">
        <f t="shared" si="2"/>
        <v>210000</v>
      </c>
    </row>
    <row r="16" ht="15.75" customHeight="1">
      <c r="A16" s="125" t="s">
        <v>169</v>
      </c>
      <c r="B16" s="124">
        <v>500.0</v>
      </c>
      <c r="C16" s="131">
        <v>0.0</v>
      </c>
      <c r="D16" s="134">
        <f t="shared" si="1"/>
        <v>25000</v>
      </c>
      <c r="E16" s="135">
        <v>6.0</v>
      </c>
      <c r="F16" s="125" t="s">
        <v>169</v>
      </c>
      <c r="G16" s="134">
        <f t="shared" si="3"/>
        <v>300000</v>
      </c>
      <c r="H16" s="134">
        <f t="shared" si="2"/>
        <v>300000</v>
      </c>
    </row>
    <row r="17" ht="15.75" customHeight="1">
      <c r="A17" s="123" t="s">
        <v>170</v>
      </c>
      <c r="B17" s="124">
        <v>650.0</v>
      </c>
      <c r="C17" s="131">
        <v>0.0</v>
      </c>
      <c r="D17" s="132">
        <f t="shared" si="1"/>
        <v>32500</v>
      </c>
      <c r="E17" s="133">
        <v>7.0</v>
      </c>
      <c r="F17" s="123" t="s">
        <v>170</v>
      </c>
      <c r="G17" s="132">
        <f t="shared" si="3"/>
        <v>390000</v>
      </c>
      <c r="H17" s="132">
        <f t="shared" si="2"/>
        <v>390000</v>
      </c>
    </row>
    <row r="18" ht="15.75" customHeight="1">
      <c r="A18" s="125" t="s">
        <v>171</v>
      </c>
      <c r="B18" s="124">
        <v>800.0</v>
      </c>
      <c r="C18" s="131">
        <v>0.05</v>
      </c>
      <c r="D18" s="134">
        <f t="shared" si="1"/>
        <v>40000</v>
      </c>
      <c r="E18" s="135">
        <v>8.0</v>
      </c>
      <c r="F18" s="125" t="s">
        <v>171</v>
      </c>
      <c r="G18" s="134">
        <f t="shared" si="3"/>
        <v>480000</v>
      </c>
      <c r="H18" s="134">
        <f t="shared" si="2"/>
        <v>456000</v>
      </c>
    </row>
    <row r="19" ht="15.75" customHeight="1">
      <c r="A19" s="123" t="s">
        <v>172</v>
      </c>
      <c r="B19" s="124">
        <v>1000.0</v>
      </c>
      <c r="C19" s="131">
        <v>0.1</v>
      </c>
      <c r="D19" s="132">
        <f t="shared" si="1"/>
        <v>50000</v>
      </c>
      <c r="E19" s="133">
        <v>9.0</v>
      </c>
      <c r="F19" s="123" t="s">
        <v>172</v>
      </c>
      <c r="G19" s="132">
        <f t="shared" si="3"/>
        <v>600000</v>
      </c>
      <c r="H19" s="132">
        <f t="shared" si="2"/>
        <v>540000</v>
      </c>
    </row>
    <row r="20" ht="15.75" customHeight="1">
      <c r="A20" s="125" t="s">
        <v>173</v>
      </c>
      <c r="B20" s="124">
        <v>1250.0</v>
      </c>
      <c r="C20" s="131">
        <v>0.15</v>
      </c>
      <c r="D20" s="134">
        <f t="shared" si="1"/>
        <v>62500</v>
      </c>
      <c r="E20" s="135">
        <v>10.0</v>
      </c>
      <c r="F20" s="125" t="s">
        <v>173</v>
      </c>
      <c r="G20" s="134">
        <f t="shared" si="3"/>
        <v>750000</v>
      </c>
      <c r="H20" s="134">
        <f t="shared" si="2"/>
        <v>637500</v>
      </c>
    </row>
    <row r="21" ht="15.75" customHeight="1">
      <c r="A21" s="123" t="s">
        <v>174</v>
      </c>
      <c r="B21" s="124">
        <v>1500.0</v>
      </c>
      <c r="C21" s="131">
        <v>0.2</v>
      </c>
      <c r="D21" s="132">
        <f t="shared" si="1"/>
        <v>75000</v>
      </c>
      <c r="E21" s="133">
        <v>11.0</v>
      </c>
      <c r="F21" s="123" t="s">
        <v>174</v>
      </c>
      <c r="G21" s="132">
        <f t="shared" si="3"/>
        <v>900000</v>
      </c>
      <c r="H21" s="132">
        <f t="shared" si="2"/>
        <v>720000</v>
      </c>
    </row>
    <row r="22" ht="15.75" customHeight="1">
      <c r="A22" s="125" t="s">
        <v>175</v>
      </c>
      <c r="B22" s="124">
        <v>2000.0</v>
      </c>
      <c r="C22" s="131">
        <v>0.22</v>
      </c>
      <c r="D22" s="134">
        <f t="shared" si="1"/>
        <v>100000</v>
      </c>
      <c r="E22" s="135">
        <v>12.0</v>
      </c>
      <c r="F22" s="125" t="s">
        <v>175</v>
      </c>
      <c r="G22" s="134">
        <f t="shared" si="3"/>
        <v>1200000</v>
      </c>
      <c r="H22" s="134">
        <f t="shared" si="2"/>
        <v>936000</v>
      </c>
    </row>
    <row r="23" ht="15.75" customHeight="1">
      <c r="A23" s="123" t="s">
        <v>176</v>
      </c>
      <c r="B23" s="124">
        <v>3000.0</v>
      </c>
      <c r="C23" s="131">
        <v>0.24</v>
      </c>
      <c r="D23" s="132">
        <f t="shared" si="1"/>
        <v>150000</v>
      </c>
      <c r="E23" s="133">
        <v>13.0</v>
      </c>
      <c r="F23" s="123" t="s">
        <v>176</v>
      </c>
      <c r="G23" s="132">
        <f t="shared" si="3"/>
        <v>1800000</v>
      </c>
      <c r="H23" s="132">
        <f t="shared" si="2"/>
        <v>1368000</v>
      </c>
    </row>
    <row r="24" ht="15.75" customHeight="1">
      <c r="A24" s="125" t="s">
        <v>177</v>
      </c>
      <c r="B24" s="124">
        <v>4000.0</v>
      </c>
      <c r="C24" s="131">
        <v>0.25</v>
      </c>
      <c r="D24" s="134">
        <f t="shared" si="1"/>
        <v>200000</v>
      </c>
      <c r="E24" s="135">
        <v>14.0</v>
      </c>
      <c r="F24" s="125" t="s">
        <v>177</v>
      </c>
      <c r="G24" s="134">
        <f t="shared" si="3"/>
        <v>2400000</v>
      </c>
      <c r="H24" s="134">
        <f t="shared" si="2"/>
        <v>1800000</v>
      </c>
    </row>
    <row r="25" ht="15.75" customHeight="1">
      <c r="A25" s="123" t="s">
        <v>178</v>
      </c>
      <c r="B25" s="124">
        <v>5000.0</v>
      </c>
      <c r="C25" s="131">
        <v>0.25</v>
      </c>
      <c r="D25" s="132">
        <f t="shared" si="1"/>
        <v>250000</v>
      </c>
      <c r="E25" s="133">
        <v>15.0</v>
      </c>
      <c r="F25" s="123" t="s">
        <v>178</v>
      </c>
      <c r="G25" s="132">
        <f t="shared" si="3"/>
        <v>3000000</v>
      </c>
      <c r="H25" s="132">
        <f t="shared" si="2"/>
        <v>2250000</v>
      </c>
    </row>
    <row r="26" ht="15.75" customHeight="1">
      <c r="A26" s="125" t="s">
        <v>179</v>
      </c>
      <c r="B26" s="124">
        <v>6000.0</v>
      </c>
      <c r="C26" s="131">
        <v>0.25</v>
      </c>
      <c r="D26" s="134">
        <f t="shared" si="1"/>
        <v>300000</v>
      </c>
      <c r="E26" s="135">
        <v>16.0</v>
      </c>
      <c r="F26" s="125" t="s">
        <v>179</v>
      </c>
      <c r="G26" s="134">
        <f t="shared" si="3"/>
        <v>3600000</v>
      </c>
      <c r="H26" s="134">
        <f t="shared" si="2"/>
        <v>2700000</v>
      </c>
    </row>
    <row r="27" ht="15.75" customHeight="1">
      <c r="A27" s="123" t="s">
        <v>180</v>
      </c>
      <c r="B27" s="124">
        <v>7000.0</v>
      </c>
      <c r="C27" s="131">
        <v>0.25</v>
      </c>
      <c r="D27" s="132">
        <f t="shared" si="1"/>
        <v>350000</v>
      </c>
      <c r="E27" s="133">
        <v>17.0</v>
      </c>
      <c r="F27" s="123" t="s">
        <v>180</v>
      </c>
      <c r="G27" s="132">
        <f t="shared" si="3"/>
        <v>4200000</v>
      </c>
      <c r="H27" s="132">
        <f t="shared" si="2"/>
        <v>3150000</v>
      </c>
    </row>
    <row r="28" ht="15.75" customHeight="1">
      <c r="A28" s="125" t="s">
        <v>181</v>
      </c>
      <c r="B28" s="135">
        <v>999999.0</v>
      </c>
      <c r="C28" s="131">
        <v>0.25</v>
      </c>
      <c r="D28" s="134">
        <f>1000*$B$4</f>
        <v>50000</v>
      </c>
      <c r="E28" s="125">
        <v>18.0</v>
      </c>
      <c r="F28" s="125" t="s">
        <v>182</v>
      </c>
      <c r="G28" s="134">
        <f>1000*$B$4*12</f>
        <v>600000</v>
      </c>
      <c r="H28" s="134">
        <f t="shared" si="2"/>
        <v>450000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10" max="10" width="12.88"/>
  </cols>
  <sheetData>
    <row r="1" ht="15.75" customHeight="1">
      <c r="A1" s="136" t="s">
        <v>183</v>
      </c>
      <c r="B1" s="136"/>
      <c r="C1" s="136"/>
      <c r="D1" s="136"/>
      <c r="E1" s="136"/>
      <c r="F1" s="136"/>
      <c r="G1" s="136"/>
      <c r="H1" s="136" t="s">
        <v>184</v>
      </c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</row>
    <row r="2" ht="15.75" customHeight="1">
      <c r="A2" s="121" t="s">
        <v>13</v>
      </c>
      <c r="B2" s="121" t="s">
        <v>28</v>
      </c>
      <c r="C2" s="121" t="s">
        <v>185</v>
      </c>
      <c r="D2" s="121" t="s">
        <v>30</v>
      </c>
      <c r="E2" s="121" t="s">
        <v>2</v>
      </c>
      <c r="F2" s="121"/>
      <c r="G2" s="121"/>
      <c r="H2" s="121" t="s">
        <v>13</v>
      </c>
      <c r="I2" s="121" t="s">
        <v>16</v>
      </c>
      <c r="J2" s="121" t="s">
        <v>186</v>
      </c>
      <c r="K2" s="121" t="s">
        <v>187</v>
      </c>
      <c r="L2" s="121" t="s">
        <v>188</v>
      </c>
      <c r="M2" s="121" t="s">
        <v>189</v>
      </c>
      <c r="N2" s="121" t="s">
        <v>2</v>
      </c>
      <c r="O2" s="121" t="s">
        <v>190</v>
      </c>
      <c r="P2" s="121"/>
      <c r="Q2" s="121"/>
      <c r="R2" s="121"/>
      <c r="S2" s="121"/>
      <c r="T2" s="121"/>
      <c r="U2" s="121"/>
      <c r="V2" s="121"/>
      <c r="W2" s="121"/>
      <c r="X2" s="121"/>
      <c r="Y2" s="121"/>
    </row>
    <row r="3" ht="15.75" customHeight="1">
      <c r="A3" s="4" t="s">
        <v>20</v>
      </c>
      <c r="B3" s="4" t="s">
        <v>36</v>
      </c>
      <c r="C3" s="4" t="s">
        <v>37</v>
      </c>
      <c r="D3" s="137">
        <v>1.0</v>
      </c>
      <c r="E3" s="138">
        <v>1.0</v>
      </c>
      <c r="H3" s="4" t="s">
        <v>20</v>
      </c>
      <c r="I3" s="4" t="s">
        <v>23</v>
      </c>
      <c r="J3" s="4" t="s">
        <v>191</v>
      </c>
      <c r="K3" s="138">
        <v>1.0</v>
      </c>
      <c r="L3" s="139" t="s">
        <v>22</v>
      </c>
      <c r="M3" s="137">
        <v>100.0</v>
      </c>
      <c r="N3" s="138">
        <v>1.0</v>
      </c>
      <c r="O3" s="140">
        <f t="shared" ref="O3:O7" si="1">K3*M3</f>
        <v>100</v>
      </c>
    </row>
    <row r="4" ht="15.75" customHeight="1">
      <c r="A4" s="4" t="s">
        <v>20</v>
      </c>
      <c r="B4" s="4" t="s">
        <v>38</v>
      </c>
      <c r="C4" s="4" t="s">
        <v>37</v>
      </c>
      <c r="D4" s="137">
        <v>1.0</v>
      </c>
      <c r="E4" s="138">
        <v>2.0</v>
      </c>
      <c r="H4" s="4" t="s">
        <v>39</v>
      </c>
      <c r="I4" s="4" t="s">
        <v>41</v>
      </c>
      <c r="J4" s="4" t="s">
        <v>192</v>
      </c>
      <c r="K4" s="138">
        <v>1.0</v>
      </c>
      <c r="L4" s="139" t="s">
        <v>22</v>
      </c>
      <c r="M4" s="137">
        <v>100.0</v>
      </c>
      <c r="N4" s="138">
        <v>1.0</v>
      </c>
      <c r="O4" s="45">
        <f t="shared" si="1"/>
        <v>100</v>
      </c>
    </row>
    <row r="5" ht="15.75" customHeight="1">
      <c r="A5" s="4" t="s">
        <v>20</v>
      </c>
      <c r="B5" s="4" t="s">
        <v>42</v>
      </c>
      <c r="C5" s="4" t="s">
        <v>43</v>
      </c>
      <c r="D5" s="137">
        <v>1.0</v>
      </c>
      <c r="E5" s="138">
        <v>2.0</v>
      </c>
      <c r="H5" s="4" t="s">
        <v>10</v>
      </c>
      <c r="I5" s="4" t="s">
        <v>25</v>
      </c>
      <c r="J5" s="4" t="s">
        <v>193</v>
      </c>
      <c r="K5" s="138">
        <v>1.0</v>
      </c>
      <c r="L5" s="139" t="s">
        <v>22</v>
      </c>
      <c r="M5" s="137">
        <v>400.0</v>
      </c>
      <c r="N5" s="138">
        <v>1.0</v>
      </c>
      <c r="O5" s="45">
        <f t="shared" si="1"/>
        <v>400</v>
      </c>
    </row>
    <row r="6" ht="15.75" customHeight="1">
      <c r="A6" s="4" t="s">
        <v>20</v>
      </c>
      <c r="B6" s="4" t="s">
        <v>45</v>
      </c>
      <c r="C6" s="4" t="s">
        <v>43</v>
      </c>
      <c r="D6" s="137">
        <v>1.0</v>
      </c>
      <c r="E6" s="138">
        <v>4.0</v>
      </c>
      <c r="H6" s="4" t="s">
        <v>132</v>
      </c>
      <c r="I6" s="4" t="s">
        <v>135</v>
      </c>
      <c r="J6" s="4" t="s">
        <v>194</v>
      </c>
      <c r="K6" s="138">
        <v>1000.0</v>
      </c>
      <c r="L6" s="4" t="s">
        <v>195</v>
      </c>
      <c r="M6" s="138">
        <v>150.0</v>
      </c>
      <c r="N6" s="138">
        <v>1.0</v>
      </c>
      <c r="O6" s="45">
        <f t="shared" si="1"/>
        <v>150000</v>
      </c>
    </row>
    <row r="7" ht="15.75" customHeight="1">
      <c r="A7" s="4" t="s">
        <v>20</v>
      </c>
      <c r="B7" s="4" t="s">
        <v>48</v>
      </c>
      <c r="C7" s="4" t="s">
        <v>49</v>
      </c>
      <c r="D7" s="137">
        <v>1.0</v>
      </c>
      <c r="E7" s="138">
        <v>4.0</v>
      </c>
      <c r="H7" s="4" t="s">
        <v>132</v>
      </c>
      <c r="I7" s="4" t="s">
        <v>140</v>
      </c>
      <c r="J7" s="4" t="s">
        <v>196</v>
      </c>
      <c r="K7" s="137">
        <v>1.0</v>
      </c>
      <c r="L7" s="4" t="s">
        <v>197</v>
      </c>
      <c r="M7" s="137">
        <v>120.0</v>
      </c>
      <c r="N7" s="138">
        <v>1.0</v>
      </c>
      <c r="O7" s="45">
        <f t="shared" si="1"/>
        <v>120</v>
      </c>
    </row>
    <row r="8" ht="15.75" customHeight="1">
      <c r="A8" s="4" t="s">
        <v>20</v>
      </c>
      <c r="B8" s="4" t="s">
        <v>52</v>
      </c>
      <c r="C8" s="4" t="s">
        <v>49</v>
      </c>
      <c r="D8" s="137">
        <v>1.0</v>
      </c>
      <c r="E8" s="138">
        <v>8.0</v>
      </c>
      <c r="H8" s="4"/>
      <c r="I8" s="4"/>
      <c r="J8" s="4"/>
      <c r="K8" s="138"/>
      <c r="L8" s="4"/>
      <c r="M8" s="137"/>
      <c r="N8" s="138"/>
    </row>
    <row r="9" ht="15.75" customHeight="1">
      <c r="A9" s="4" t="s">
        <v>20</v>
      </c>
      <c r="B9" s="4" t="s">
        <v>56</v>
      </c>
      <c r="C9" s="4" t="s">
        <v>57</v>
      </c>
      <c r="D9" s="137">
        <v>1.0</v>
      </c>
      <c r="E9" s="138">
        <v>10.0</v>
      </c>
    </row>
    <row r="10" ht="15.75" customHeight="1">
      <c r="A10" s="4" t="s">
        <v>20</v>
      </c>
      <c r="B10" s="4" t="s">
        <v>61</v>
      </c>
      <c r="C10" s="4" t="s">
        <v>57</v>
      </c>
      <c r="D10" s="137">
        <v>1.0</v>
      </c>
      <c r="E10" s="138">
        <v>20.0</v>
      </c>
    </row>
    <row r="11" ht="15.75" customHeight="1">
      <c r="A11" s="4" t="s">
        <v>20</v>
      </c>
      <c r="B11" s="4" t="s">
        <v>64</v>
      </c>
      <c r="C11" s="4" t="s">
        <v>57</v>
      </c>
      <c r="D11" s="137">
        <v>1.0</v>
      </c>
      <c r="E11" s="138">
        <v>10.0</v>
      </c>
      <c r="H11" s="4"/>
      <c r="I11" s="4"/>
      <c r="J11" s="4"/>
      <c r="K11" s="137"/>
      <c r="L11" s="4"/>
      <c r="M11" s="137"/>
      <c r="N11" s="138"/>
    </row>
    <row r="12" ht="15.75" customHeight="1">
      <c r="A12" s="4" t="s">
        <v>20</v>
      </c>
      <c r="B12" s="4" t="s">
        <v>68</v>
      </c>
      <c r="C12" s="4" t="s">
        <v>57</v>
      </c>
      <c r="D12" s="137">
        <v>1.0</v>
      </c>
      <c r="E12" s="138">
        <v>20.0</v>
      </c>
      <c r="H12" s="4"/>
      <c r="I12" s="4"/>
      <c r="J12" s="4"/>
      <c r="K12" s="137"/>
      <c r="L12" s="4"/>
      <c r="M12" s="137"/>
      <c r="N12" s="138"/>
    </row>
    <row r="13" ht="15.75" customHeight="1">
      <c r="A13" s="4" t="s">
        <v>20</v>
      </c>
      <c r="B13" s="4" t="s">
        <v>71</v>
      </c>
      <c r="C13" s="4" t="s">
        <v>72</v>
      </c>
      <c r="D13" s="137">
        <v>1.0</v>
      </c>
      <c r="E13" s="138">
        <v>20.0</v>
      </c>
      <c r="H13" s="4"/>
      <c r="I13" s="4"/>
      <c r="J13" s="4"/>
      <c r="K13" s="138"/>
      <c r="L13" s="4"/>
      <c r="M13" s="137"/>
      <c r="N13" s="138"/>
    </row>
    <row r="14" ht="15.75" customHeight="1">
      <c r="A14" s="4" t="s">
        <v>20</v>
      </c>
      <c r="B14" s="4" t="s">
        <v>75</v>
      </c>
      <c r="C14" s="4" t="s">
        <v>72</v>
      </c>
      <c r="D14" s="137">
        <v>1.0</v>
      </c>
      <c r="E14" s="138">
        <v>39.0</v>
      </c>
      <c r="H14" s="4"/>
      <c r="I14" s="4"/>
      <c r="J14" s="4"/>
      <c r="K14" s="138"/>
      <c r="L14" s="4"/>
      <c r="M14" s="137"/>
      <c r="N14" s="138"/>
    </row>
    <row r="15" ht="15.75" customHeight="1">
      <c r="A15" s="4" t="s">
        <v>20</v>
      </c>
      <c r="B15" s="4" t="s">
        <v>77</v>
      </c>
      <c r="C15" s="4" t="s">
        <v>78</v>
      </c>
      <c r="D15" s="137">
        <v>1.0</v>
      </c>
      <c r="E15" s="138">
        <v>39.0</v>
      </c>
      <c r="H15" s="4"/>
      <c r="I15" s="4"/>
      <c r="J15" s="4"/>
      <c r="K15" s="138"/>
      <c r="L15" s="4"/>
      <c r="M15" s="137"/>
      <c r="N15" s="138"/>
    </row>
    <row r="16" ht="15.75" customHeight="1">
      <c r="A16" s="4" t="s">
        <v>20</v>
      </c>
      <c r="B16" s="4" t="s">
        <v>82</v>
      </c>
      <c r="C16" s="4" t="s">
        <v>78</v>
      </c>
      <c r="D16" s="137">
        <v>1.0</v>
      </c>
      <c r="E16" s="138">
        <v>78.0</v>
      </c>
      <c r="H16" s="4"/>
      <c r="I16" s="4"/>
      <c r="J16" s="4"/>
      <c r="K16" s="138"/>
      <c r="L16" s="4"/>
      <c r="M16" s="137"/>
      <c r="N16" s="138"/>
    </row>
    <row r="17" ht="15.75" customHeight="1">
      <c r="A17" s="4" t="s">
        <v>20</v>
      </c>
      <c r="B17" s="4" t="s">
        <v>85</v>
      </c>
      <c r="C17" s="4" t="s">
        <v>86</v>
      </c>
      <c r="D17" s="137">
        <v>1.0</v>
      </c>
      <c r="E17" s="138">
        <v>17.0</v>
      </c>
      <c r="H17" s="4"/>
      <c r="I17" s="4"/>
      <c r="J17" s="4"/>
      <c r="K17" s="137"/>
      <c r="L17" s="4"/>
      <c r="M17" s="137"/>
      <c r="N17" s="138"/>
    </row>
    <row r="18" ht="15.75" customHeight="1">
      <c r="A18" s="4" t="s">
        <v>20</v>
      </c>
      <c r="B18" s="4" t="s">
        <v>90</v>
      </c>
      <c r="C18" s="4" t="s">
        <v>86</v>
      </c>
      <c r="D18" s="137">
        <v>1.0</v>
      </c>
      <c r="E18" s="138">
        <v>34.0</v>
      </c>
      <c r="H18" s="4"/>
      <c r="I18" s="4"/>
      <c r="J18" s="4"/>
      <c r="K18" s="137"/>
      <c r="L18" s="4"/>
      <c r="M18" s="137"/>
      <c r="N18" s="138"/>
    </row>
    <row r="19" ht="15.75" customHeight="1">
      <c r="A19" s="4" t="s">
        <v>20</v>
      </c>
      <c r="B19" s="4" t="s">
        <v>94</v>
      </c>
      <c r="C19" s="4" t="s">
        <v>37</v>
      </c>
      <c r="D19" s="137">
        <v>1.0</v>
      </c>
      <c r="E19" s="138">
        <v>1.0</v>
      </c>
      <c r="H19" s="4"/>
      <c r="I19" s="4"/>
      <c r="J19" s="4"/>
      <c r="K19" s="137"/>
      <c r="L19" s="4"/>
      <c r="M19" s="137"/>
      <c r="N19" s="138"/>
    </row>
    <row r="20" ht="15.75" customHeight="1">
      <c r="A20" s="4" t="s">
        <v>20</v>
      </c>
      <c r="B20" s="4" t="s">
        <v>96</v>
      </c>
      <c r="C20" s="4" t="s">
        <v>37</v>
      </c>
      <c r="D20" s="137">
        <v>1.0</v>
      </c>
      <c r="E20" s="138">
        <v>2.0</v>
      </c>
      <c r="H20" s="4"/>
      <c r="I20" s="4"/>
      <c r="J20" s="4"/>
      <c r="K20" s="137"/>
      <c r="L20" s="4"/>
      <c r="M20" s="137"/>
      <c r="N20" s="138"/>
    </row>
    <row r="21" ht="15.75" customHeight="1">
      <c r="A21" s="4" t="s">
        <v>20</v>
      </c>
      <c r="B21" s="4" t="s">
        <v>98</v>
      </c>
      <c r="C21" s="4" t="s">
        <v>43</v>
      </c>
      <c r="D21" s="137">
        <v>1.0</v>
      </c>
      <c r="E21" s="138">
        <v>2.0</v>
      </c>
      <c r="H21" s="4"/>
      <c r="I21" s="4"/>
      <c r="J21" s="4"/>
      <c r="K21" s="137"/>
      <c r="L21" s="4"/>
      <c r="M21" s="137"/>
      <c r="N21" s="138"/>
    </row>
    <row r="22" ht="15.75" customHeight="1">
      <c r="A22" s="4" t="s">
        <v>20</v>
      </c>
      <c r="B22" s="4" t="s">
        <v>102</v>
      </c>
      <c r="C22" s="4" t="s">
        <v>43</v>
      </c>
      <c r="D22" s="137">
        <v>1.0</v>
      </c>
      <c r="E22" s="138">
        <v>4.0</v>
      </c>
      <c r="H22" s="4"/>
      <c r="I22" s="4"/>
      <c r="J22" s="4"/>
      <c r="K22" s="137"/>
      <c r="L22" s="4"/>
      <c r="M22" s="137"/>
      <c r="N22" s="138"/>
    </row>
    <row r="23" ht="15.75" customHeight="1">
      <c r="A23" s="4" t="s">
        <v>20</v>
      </c>
      <c r="B23" s="4" t="s">
        <v>104</v>
      </c>
      <c r="C23" s="4" t="s">
        <v>49</v>
      </c>
      <c r="D23" s="137">
        <v>1.0</v>
      </c>
      <c r="E23" s="138">
        <v>4.0</v>
      </c>
    </row>
    <row r="24" ht="15.75" customHeight="1">
      <c r="A24" s="4" t="s">
        <v>20</v>
      </c>
      <c r="B24" s="4" t="s">
        <v>108</v>
      </c>
      <c r="C24" s="4" t="s">
        <v>49</v>
      </c>
      <c r="D24" s="137">
        <v>1.0</v>
      </c>
      <c r="E24" s="138">
        <v>7.0</v>
      </c>
    </row>
    <row r="25" ht="15.75" customHeight="1">
      <c r="A25" s="4" t="s">
        <v>20</v>
      </c>
      <c r="B25" s="4" t="s">
        <v>113</v>
      </c>
      <c r="C25" s="4" t="s">
        <v>57</v>
      </c>
      <c r="D25" s="137">
        <v>1.0</v>
      </c>
      <c r="E25" s="138">
        <v>9.0</v>
      </c>
    </row>
    <row r="26" ht="15.75" customHeight="1">
      <c r="A26" s="4" t="s">
        <v>20</v>
      </c>
      <c r="B26" s="4" t="s">
        <v>116</v>
      </c>
      <c r="C26" s="4" t="s">
        <v>57</v>
      </c>
      <c r="D26" s="137">
        <v>1.0</v>
      </c>
      <c r="E26" s="138">
        <v>19.0</v>
      </c>
    </row>
    <row r="27" ht="15.75" customHeight="1">
      <c r="A27" s="4" t="s">
        <v>20</v>
      </c>
      <c r="B27" s="4" t="s">
        <v>119</v>
      </c>
      <c r="C27" s="4" t="s">
        <v>57</v>
      </c>
      <c r="D27" s="137">
        <v>1.0</v>
      </c>
      <c r="E27" s="138">
        <v>9.0</v>
      </c>
    </row>
    <row r="28" ht="15.75" customHeight="1">
      <c r="A28" s="4" t="s">
        <v>20</v>
      </c>
      <c r="B28" s="4" t="s">
        <v>121</v>
      </c>
      <c r="C28" s="4" t="s">
        <v>57</v>
      </c>
      <c r="D28" s="137">
        <v>1.0</v>
      </c>
      <c r="E28" s="138">
        <v>19.0</v>
      </c>
    </row>
    <row r="29" ht="15.75" customHeight="1">
      <c r="A29" s="4" t="s">
        <v>20</v>
      </c>
      <c r="B29" s="4" t="s">
        <v>125</v>
      </c>
      <c r="C29" s="4" t="s">
        <v>72</v>
      </c>
      <c r="D29" s="137">
        <v>1.0</v>
      </c>
      <c r="E29" s="138">
        <v>19.0</v>
      </c>
    </row>
    <row r="30" ht="15.75" customHeight="1">
      <c r="A30" s="4" t="s">
        <v>20</v>
      </c>
      <c r="B30" s="4" t="s">
        <v>128</v>
      </c>
      <c r="C30" s="4" t="s">
        <v>72</v>
      </c>
      <c r="D30" s="137">
        <v>1.0</v>
      </c>
      <c r="E30" s="138">
        <v>37.0</v>
      </c>
    </row>
    <row r="31" ht="15.75" customHeight="1">
      <c r="A31" s="4" t="s">
        <v>20</v>
      </c>
      <c r="B31" s="4" t="s">
        <v>131</v>
      </c>
      <c r="C31" s="4" t="s">
        <v>49</v>
      </c>
      <c r="D31" s="137">
        <v>1.0</v>
      </c>
      <c r="E31" s="138">
        <v>7.0</v>
      </c>
    </row>
    <row r="32" ht="15.75" customHeight="1">
      <c r="A32" s="4" t="s">
        <v>20</v>
      </c>
      <c r="B32" s="4" t="s">
        <v>137</v>
      </c>
      <c r="C32" s="4" t="s">
        <v>57</v>
      </c>
      <c r="D32" s="137">
        <v>1.0</v>
      </c>
      <c r="E32" s="138">
        <v>46.0</v>
      </c>
    </row>
    <row r="33" ht="15.75" customHeight="1">
      <c r="A33" s="4" t="s">
        <v>39</v>
      </c>
      <c r="B33" s="4" t="s">
        <v>53</v>
      </c>
      <c r="C33" s="4" t="s">
        <v>54</v>
      </c>
      <c r="D33" s="137">
        <v>1.0</v>
      </c>
      <c r="E33" s="138">
        <v>2.0</v>
      </c>
    </row>
    <row r="34" ht="15.75" customHeight="1">
      <c r="A34" s="4" t="s">
        <v>39</v>
      </c>
      <c r="B34" s="4" t="s">
        <v>58</v>
      </c>
      <c r="C34" s="4" t="s">
        <v>59</v>
      </c>
      <c r="D34" s="137">
        <v>5.0</v>
      </c>
      <c r="E34" s="138">
        <v>34.0</v>
      </c>
    </row>
    <row r="35" ht="15.75" customHeight="1">
      <c r="A35" s="4" t="s">
        <v>39</v>
      </c>
      <c r="B35" s="4" t="s">
        <v>62</v>
      </c>
      <c r="C35" s="4" t="s">
        <v>59</v>
      </c>
      <c r="D35" s="137">
        <v>7.0</v>
      </c>
      <c r="E35" s="138">
        <v>48.0</v>
      </c>
    </row>
    <row r="36" ht="15.75" customHeight="1">
      <c r="A36" s="4" t="s">
        <v>39</v>
      </c>
      <c r="B36" s="4" t="s">
        <v>65</v>
      </c>
      <c r="C36" s="4" t="s">
        <v>66</v>
      </c>
      <c r="D36" s="137">
        <v>5.0</v>
      </c>
      <c r="E36" s="138">
        <v>69.0</v>
      </c>
    </row>
    <row r="37" ht="15.75" customHeight="1">
      <c r="A37" s="4" t="s">
        <v>39</v>
      </c>
      <c r="B37" s="4" t="s">
        <v>69</v>
      </c>
      <c r="C37" s="4" t="s">
        <v>66</v>
      </c>
      <c r="D37" s="137">
        <v>7.0</v>
      </c>
      <c r="E37" s="138">
        <v>96.0</v>
      </c>
    </row>
    <row r="38" ht="15.75" customHeight="1">
      <c r="A38" s="4" t="s">
        <v>39</v>
      </c>
      <c r="B38" s="4" t="s">
        <v>73</v>
      </c>
      <c r="C38" s="4" t="s">
        <v>74</v>
      </c>
      <c r="D38" s="137">
        <v>5.0</v>
      </c>
      <c r="E38" s="138">
        <v>137.0</v>
      </c>
    </row>
    <row r="39" ht="15.75" customHeight="1">
      <c r="A39" s="4" t="s">
        <v>39</v>
      </c>
      <c r="B39" s="4" t="s">
        <v>76</v>
      </c>
      <c r="C39" s="4" t="s">
        <v>74</v>
      </c>
      <c r="D39" s="137">
        <v>7.0</v>
      </c>
      <c r="E39" s="138">
        <v>192.0</v>
      </c>
    </row>
    <row r="40" ht="15.75" customHeight="1">
      <c r="A40" s="4" t="s">
        <v>39</v>
      </c>
      <c r="B40" s="4" t="s">
        <v>79</v>
      </c>
      <c r="C40" s="4" t="s">
        <v>80</v>
      </c>
      <c r="D40" s="137">
        <v>5.0</v>
      </c>
      <c r="E40" s="138">
        <v>163.0</v>
      </c>
    </row>
    <row r="41" ht="15.75" customHeight="1">
      <c r="A41" s="4" t="s">
        <v>39</v>
      </c>
      <c r="B41" s="4" t="s">
        <v>83</v>
      </c>
      <c r="C41" s="4" t="s">
        <v>80</v>
      </c>
      <c r="D41" s="137">
        <v>7.0</v>
      </c>
      <c r="E41" s="138">
        <v>228.0</v>
      </c>
    </row>
    <row r="42" ht="15.75" customHeight="1">
      <c r="A42" s="4" t="s">
        <v>39</v>
      </c>
      <c r="B42" s="4" t="s">
        <v>87</v>
      </c>
      <c r="C42" s="4" t="s">
        <v>88</v>
      </c>
      <c r="D42" s="137">
        <v>5.0</v>
      </c>
      <c r="E42" s="138">
        <v>326.0</v>
      </c>
    </row>
    <row r="43" ht="15.75" customHeight="1">
      <c r="A43" s="4" t="s">
        <v>39</v>
      </c>
      <c r="B43" s="4" t="s">
        <v>91</v>
      </c>
      <c r="C43" s="4" t="s">
        <v>88</v>
      </c>
      <c r="D43" s="137">
        <v>7.0</v>
      </c>
      <c r="E43" s="138">
        <v>456.0</v>
      </c>
    </row>
    <row r="44" ht="15.75" customHeight="1">
      <c r="A44" s="4" t="s">
        <v>109</v>
      </c>
      <c r="B44" s="4" t="s">
        <v>105</v>
      </c>
      <c r="C44" s="4" t="s">
        <v>106</v>
      </c>
      <c r="D44" s="137">
        <v>1.0</v>
      </c>
      <c r="E44" s="138">
        <v>1.0</v>
      </c>
    </row>
    <row r="45" ht="15.75" customHeight="1">
      <c r="A45" s="4" t="s">
        <v>109</v>
      </c>
      <c r="B45" s="4" t="s">
        <v>110</v>
      </c>
      <c r="C45" s="4" t="s">
        <v>106</v>
      </c>
      <c r="D45" s="137">
        <v>3.0</v>
      </c>
      <c r="E45" s="138">
        <v>2.0</v>
      </c>
    </row>
    <row r="46" ht="15.75" customHeight="1">
      <c r="A46" s="4" t="s">
        <v>109</v>
      </c>
      <c r="B46" s="4" t="s">
        <v>114</v>
      </c>
      <c r="C46" s="4" t="s">
        <v>106</v>
      </c>
      <c r="D46" s="137">
        <v>5.0</v>
      </c>
      <c r="E46" s="138">
        <v>4.0</v>
      </c>
    </row>
    <row r="47" ht="15.75" customHeight="1">
      <c r="A47" s="4" t="s">
        <v>109</v>
      </c>
      <c r="B47" s="4" t="s">
        <v>117</v>
      </c>
      <c r="C47" s="4" t="s">
        <v>118</v>
      </c>
      <c r="D47" s="137">
        <v>3.0</v>
      </c>
      <c r="E47" s="138">
        <v>5.0</v>
      </c>
    </row>
    <row r="48" ht="15.75" customHeight="1">
      <c r="A48" s="4" t="s">
        <v>109</v>
      </c>
      <c r="B48" s="4" t="s">
        <v>120</v>
      </c>
      <c r="C48" s="4" t="s">
        <v>118</v>
      </c>
      <c r="D48" s="137">
        <v>5.0</v>
      </c>
      <c r="E48" s="138">
        <v>8.0</v>
      </c>
    </row>
    <row r="49" ht="15.75" customHeight="1">
      <c r="A49" s="4" t="s">
        <v>92</v>
      </c>
      <c r="B49" s="4" t="s">
        <v>89</v>
      </c>
      <c r="C49" s="4"/>
      <c r="D49" s="4">
        <v>0.0</v>
      </c>
      <c r="E49" s="138">
        <v>0.0</v>
      </c>
    </row>
    <row r="50" ht="15.75" customHeight="1">
      <c r="A50" s="4" t="s">
        <v>92</v>
      </c>
      <c r="B50" s="4" t="s">
        <v>93</v>
      </c>
      <c r="C50" s="4"/>
      <c r="D50" s="4">
        <v>0.0</v>
      </c>
      <c r="E50" s="138">
        <v>0.0</v>
      </c>
    </row>
    <row r="51" ht="15.75" customHeight="1">
      <c r="A51" s="4" t="s">
        <v>92</v>
      </c>
      <c r="B51" s="4" t="s">
        <v>95</v>
      </c>
      <c r="C51" s="4"/>
      <c r="D51" s="4">
        <v>0.0</v>
      </c>
      <c r="E51" s="138">
        <v>0.0</v>
      </c>
    </row>
    <row r="52" ht="15.75" customHeight="1">
      <c r="A52" s="4" t="s">
        <v>92</v>
      </c>
      <c r="B52" s="4" t="s">
        <v>97</v>
      </c>
      <c r="C52" s="4"/>
      <c r="D52" s="4">
        <v>0.0</v>
      </c>
      <c r="E52" s="138">
        <v>0.0</v>
      </c>
    </row>
    <row r="53" ht="15.75" customHeight="1">
      <c r="A53" s="4" t="s">
        <v>100</v>
      </c>
      <c r="B53" s="4" t="s">
        <v>101</v>
      </c>
      <c r="C53" s="4"/>
      <c r="D53" s="4">
        <v>0.0</v>
      </c>
      <c r="E53" s="138">
        <v>0.0</v>
      </c>
    </row>
    <row r="54" ht="15.75" customHeight="1">
      <c r="A54" s="4" t="s">
        <v>100</v>
      </c>
      <c r="B54" s="4" t="s">
        <v>103</v>
      </c>
      <c r="C54" s="4"/>
      <c r="D54" s="4">
        <v>0.0</v>
      </c>
      <c r="E54" s="138">
        <v>0.0</v>
      </c>
    </row>
    <row r="55" ht="15.75" customHeight="1">
      <c r="A55" s="4" t="s">
        <v>100</v>
      </c>
      <c r="B55" s="4" t="s">
        <v>107</v>
      </c>
      <c r="C55" s="4"/>
      <c r="D55" s="4">
        <v>0.0</v>
      </c>
      <c r="E55" s="138">
        <v>0.0</v>
      </c>
    </row>
    <row r="56" ht="15.75" customHeight="1">
      <c r="A56" s="4" t="s">
        <v>111</v>
      </c>
      <c r="B56" s="4" t="s">
        <v>112</v>
      </c>
      <c r="C56" s="4"/>
      <c r="D56" s="4">
        <v>0.0</v>
      </c>
      <c r="E56" s="138">
        <v>0.0</v>
      </c>
    </row>
    <row r="57" ht="15.75" customHeight="1">
      <c r="A57" s="4"/>
      <c r="B57" s="4"/>
      <c r="C57" s="4"/>
      <c r="D57" s="137"/>
      <c r="E57" s="138"/>
    </row>
    <row r="58" ht="15.75" customHeight="1">
      <c r="A58" s="4"/>
      <c r="B58" s="4"/>
      <c r="C58" s="4"/>
      <c r="D58" s="137"/>
      <c r="E58" s="138"/>
    </row>
    <row r="59" ht="15.75" customHeight="1">
      <c r="A59" s="4"/>
      <c r="B59" s="4"/>
      <c r="C59" s="4"/>
      <c r="D59" s="137"/>
      <c r="E59" s="138"/>
    </row>
    <row r="60" ht="15.75" customHeight="1">
      <c r="A60" s="4"/>
      <c r="B60" s="4"/>
      <c r="C60" s="4"/>
      <c r="D60" s="137"/>
      <c r="E60" s="138"/>
    </row>
    <row r="61" ht="15.75" customHeight="1">
      <c r="A61" s="4"/>
      <c r="B61" s="4"/>
      <c r="C61" s="4"/>
      <c r="D61" s="137"/>
      <c r="E61" s="138"/>
    </row>
    <row r="62" ht="15.75" customHeight="1">
      <c r="A62" s="4"/>
      <c r="B62" s="4"/>
      <c r="C62" s="4"/>
      <c r="D62" s="137"/>
      <c r="E62" s="138"/>
    </row>
    <row r="63" ht="15.75" customHeight="1">
      <c r="A63" s="4"/>
      <c r="B63" s="4"/>
      <c r="C63" s="4"/>
      <c r="D63" s="137"/>
      <c r="E63" s="138"/>
    </row>
    <row r="64" ht="15.75" customHeight="1">
      <c r="A64" s="4"/>
      <c r="B64" s="4"/>
      <c r="C64" s="4"/>
      <c r="D64" s="137"/>
      <c r="E64" s="138"/>
    </row>
    <row r="65" ht="15.75" customHeight="1">
      <c r="A65" s="4"/>
      <c r="B65" s="4"/>
      <c r="C65" s="4"/>
      <c r="D65" s="137"/>
      <c r="E65" s="138"/>
    </row>
    <row r="66" ht="15.75" customHeight="1">
      <c r="A66" s="4"/>
      <c r="B66" s="4"/>
      <c r="C66" s="4"/>
      <c r="D66" s="137"/>
      <c r="E66" s="138"/>
    </row>
    <row r="67" ht="15.75" customHeight="1">
      <c r="A67" s="4"/>
      <c r="B67" s="4"/>
      <c r="C67" s="4"/>
      <c r="D67" s="137"/>
      <c r="E67" s="138"/>
    </row>
    <row r="68" ht="15.75" customHeight="1">
      <c r="A68" s="4"/>
      <c r="B68" s="4"/>
      <c r="C68" s="4"/>
      <c r="D68" s="137"/>
      <c r="E68" s="138"/>
    </row>
    <row r="69" ht="15.75" customHeight="1">
      <c r="A69" s="4"/>
      <c r="B69" s="4"/>
      <c r="C69" s="4"/>
      <c r="D69" s="137"/>
      <c r="E69" s="138"/>
    </row>
    <row r="70" ht="15.75" customHeight="1">
      <c r="A70" s="4"/>
      <c r="B70" s="4"/>
      <c r="C70" s="4"/>
      <c r="D70" s="137"/>
      <c r="E70" s="138"/>
    </row>
    <row r="71" ht="15.75" customHeight="1">
      <c r="A71" s="4"/>
      <c r="B71" s="4"/>
      <c r="C71" s="4"/>
      <c r="D71" s="137"/>
      <c r="E71" s="138"/>
    </row>
    <row r="72" ht="15.75" customHeight="1">
      <c r="A72" s="4"/>
      <c r="B72" s="4"/>
      <c r="C72" s="4"/>
      <c r="D72" s="137"/>
      <c r="E72" s="138"/>
    </row>
    <row r="73" ht="15.75" customHeight="1">
      <c r="A73" s="4"/>
      <c r="B73" s="4"/>
      <c r="C73" s="4"/>
      <c r="D73" s="137"/>
      <c r="E73" s="138"/>
    </row>
    <row r="74" ht="15.75" customHeight="1">
      <c r="A74" s="4"/>
      <c r="B74" s="4"/>
      <c r="C74" s="4"/>
      <c r="D74" s="137"/>
      <c r="E74" s="138"/>
    </row>
    <row r="75" ht="15.75" customHeight="1">
      <c r="A75" s="4"/>
      <c r="B75" s="4"/>
      <c r="C75" s="4"/>
      <c r="D75" s="137"/>
      <c r="E75" s="138"/>
    </row>
    <row r="76" ht="15.75" customHeight="1">
      <c r="A76" s="4"/>
      <c r="B76" s="4"/>
      <c r="C76" s="4"/>
      <c r="D76" s="137"/>
      <c r="E76" s="138"/>
    </row>
    <row r="77" ht="15.75" customHeight="1">
      <c r="A77" s="4"/>
      <c r="B77" s="4"/>
      <c r="C77" s="4"/>
      <c r="D77" s="137"/>
      <c r="E77" s="138"/>
    </row>
    <row r="78" ht="15.75" customHeight="1">
      <c r="A78" s="4"/>
      <c r="B78" s="4"/>
      <c r="C78" s="4"/>
      <c r="D78" s="137"/>
      <c r="E78" s="138"/>
    </row>
    <row r="79" ht="15.75" customHeight="1">
      <c r="A79" s="4"/>
      <c r="B79" s="4"/>
      <c r="C79" s="4"/>
      <c r="D79" s="137"/>
      <c r="E79" s="138"/>
    </row>
    <row r="80" ht="15.75" customHeight="1">
      <c r="A80" s="4"/>
      <c r="B80" s="4"/>
      <c r="C80" s="4"/>
      <c r="D80" s="137"/>
      <c r="E80" s="138"/>
    </row>
    <row r="81" ht="15.75" customHeight="1">
      <c r="A81" s="4"/>
      <c r="B81" s="4"/>
      <c r="C81" s="4"/>
      <c r="D81" s="137"/>
      <c r="E81" s="138"/>
    </row>
    <row r="82" ht="15.75" customHeight="1">
      <c r="A82" s="4"/>
      <c r="B82" s="4"/>
      <c r="C82" s="4"/>
      <c r="D82" s="137"/>
      <c r="E82" s="138"/>
    </row>
    <row r="83" ht="15.75" customHeight="1">
      <c r="A83" s="4"/>
      <c r="B83" s="4"/>
      <c r="C83" s="4"/>
      <c r="D83" s="137"/>
      <c r="E83" s="138"/>
    </row>
    <row r="84" ht="15.75" customHeight="1">
      <c r="A84" s="4"/>
      <c r="B84" s="4"/>
      <c r="C84" s="4"/>
      <c r="D84" s="137"/>
      <c r="E84" s="138"/>
    </row>
    <row r="85" ht="15.75" customHeight="1">
      <c r="A85" s="4"/>
      <c r="B85" s="4"/>
      <c r="C85" s="4"/>
      <c r="D85" s="137"/>
      <c r="E85" s="138"/>
    </row>
    <row r="86" ht="15.75" customHeight="1">
      <c r="A86" s="4"/>
      <c r="B86" s="4"/>
      <c r="C86" s="4"/>
      <c r="D86" s="137"/>
      <c r="E86" s="138"/>
    </row>
    <row r="87" ht="15.75" customHeight="1">
      <c r="A87" s="4"/>
      <c r="B87" s="4"/>
      <c r="C87" s="4"/>
      <c r="D87" s="137"/>
      <c r="E87" s="138"/>
    </row>
    <row r="88" ht="15.75" customHeight="1">
      <c r="A88" s="4"/>
      <c r="B88" s="4"/>
      <c r="C88" s="4"/>
      <c r="D88" s="137"/>
      <c r="E88" s="138"/>
    </row>
    <row r="89" ht="15.75" customHeight="1">
      <c r="A89" s="4"/>
      <c r="B89" s="4"/>
      <c r="C89" s="4"/>
      <c r="D89" s="137"/>
      <c r="E89" s="138"/>
    </row>
    <row r="90" ht="15.75" customHeight="1">
      <c r="A90" s="4"/>
      <c r="B90" s="4"/>
      <c r="C90" s="4"/>
      <c r="D90" s="137"/>
      <c r="E90" s="138"/>
    </row>
    <row r="91" ht="15.75" customHeight="1">
      <c r="A91" s="4"/>
      <c r="B91" s="4"/>
      <c r="C91" s="4"/>
      <c r="D91" s="137"/>
      <c r="E91" s="138"/>
    </row>
    <row r="92" ht="15.75" customHeight="1">
      <c r="A92" s="4"/>
      <c r="B92" s="4"/>
      <c r="C92" s="4"/>
      <c r="D92" s="137"/>
      <c r="E92" s="138"/>
    </row>
    <row r="93" ht="15.75" customHeight="1">
      <c r="A93" s="4"/>
      <c r="B93" s="4"/>
      <c r="C93" s="4"/>
      <c r="D93" s="137"/>
      <c r="E93" s="138"/>
    </row>
    <row r="94" ht="15.75" customHeight="1">
      <c r="A94" s="4"/>
      <c r="B94" s="4"/>
      <c r="C94" s="4"/>
      <c r="D94" s="137"/>
      <c r="E94" s="138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6.13"/>
    <col customWidth="1" min="3" max="3" width="16.38"/>
    <col customWidth="1" min="4" max="4" width="15.0"/>
    <col customWidth="1" min="5" max="5" width="14.5"/>
    <col customWidth="1" min="6" max="6" width="30.88"/>
    <col customWidth="1" min="8" max="8" width="11.38"/>
    <col customWidth="1" min="10" max="10" width="14.63"/>
    <col customWidth="1" min="11" max="11" width="10.38"/>
    <col customWidth="1" min="12" max="12" width="10.13"/>
    <col customWidth="1" min="13" max="13" width="18.88"/>
    <col customWidth="1" min="14" max="14" width="36.63"/>
    <col customWidth="1" min="15" max="15" width="19.5"/>
    <col customWidth="1" min="16" max="16" width="13.63"/>
    <col customWidth="1" min="17" max="17" width="13.38"/>
    <col customWidth="1" min="18" max="18" width="11.88"/>
    <col customWidth="1" min="19" max="19" width="9.38"/>
    <col customWidth="1" min="22" max="22" width="15.13"/>
    <col customWidth="1" min="23" max="23" width="21.38"/>
    <col customWidth="1" min="24" max="24" width="23.0"/>
    <col customWidth="1" min="25" max="25" width="16.5"/>
  </cols>
  <sheetData>
    <row r="1" ht="98.25" customHeight="1">
      <c r="A1" s="1" t="s">
        <v>198</v>
      </c>
      <c r="G1" s="45"/>
      <c r="H1" s="2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7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5.0" customHeight="1">
      <c r="A3" s="3" t="s">
        <v>1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30.75" customHeight="1">
      <c r="A4" s="5" t="s">
        <v>2</v>
      </c>
      <c r="B4" s="6" t="s">
        <v>3</v>
      </c>
      <c r="C4" s="7" t="s">
        <v>4</v>
      </c>
      <c r="D4" s="7" t="s">
        <v>5</v>
      </c>
      <c r="E4" s="6" t="s">
        <v>6</v>
      </c>
      <c r="F4" s="8" t="s">
        <v>7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5.75" customHeight="1">
      <c r="A5" s="9">
        <f>C10+SUM(B19:B23)</f>
        <v>48</v>
      </c>
      <c r="B5" s="10" t="str">
        <f t="array" ref="B5">LET(_xlpm.Tier, VLOOKUP(MIN(IF('Cloud.gov Tiers'!$B$11:$B$28&gt;=A5, 'Cloud.gov Tiers'!$B$11:$B$28)), 'Cloud.gov Tiers'!$B$11:$E$28, 4, FALSE), VLOOKUP(_xlpm.Tier, 'Cloud.gov Tiers'!$E$10:$F$28, 2, FALSE))</f>
        <v>Femto</v>
      </c>
      <c r="C5" s="11">
        <f>VLOOKUP('Example worksheet'!$B5, 'Cloud.gov Tiers'!A11:B27, 2,FALSE)-'Example worksheet'!$A5</f>
        <v>2</v>
      </c>
      <c r="D5" s="12">
        <f>IF(B5="Custom", ROUNDUP(A5/1000,0)*'Cloud.gov Tiers'!$H$28, VLOOKUP(B5, 'Cloud.gov Tiers'!$F$11:$H$27, 3, FALSE))</f>
        <v>30000</v>
      </c>
      <c r="E5" s="12">
        <f>C15</f>
        <v>2500</v>
      </c>
      <c r="F5" s="13">
        <f>D5+E5</f>
        <v>32500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5.75" customHeight="1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5.75" customHeight="1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5.75" customHeight="1">
      <c r="A8" s="14" t="s">
        <v>8</v>
      </c>
      <c r="B8" s="4"/>
      <c r="C8" s="4"/>
      <c r="D8" s="45"/>
      <c r="E8" s="3" t="s">
        <v>9</v>
      </c>
      <c r="F8" s="3"/>
      <c r="G8" s="45"/>
      <c r="H8" s="45"/>
      <c r="I8" s="45"/>
      <c r="J8" s="45"/>
      <c r="K8" s="45"/>
      <c r="L8" s="45"/>
      <c r="M8" s="3" t="s">
        <v>10</v>
      </c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5.75" customHeight="1">
      <c r="A9" s="15" t="s">
        <v>11</v>
      </c>
      <c r="B9" s="16" t="s">
        <v>12</v>
      </c>
      <c r="C9" s="17" t="s">
        <v>2</v>
      </c>
      <c r="D9" s="45"/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2</v>
      </c>
      <c r="L9" s="45"/>
      <c r="M9" s="18" t="s">
        <v>13</v>
      </c>
      <c r="N9" s="18" t="s">
        <v>14</v>
      </c>
      <c r="O9" s="18" t="s">
        <v>15</v>
      </c>
      <c r="P9" s="18" t="s">
        <v>16</v>
      </c>
      <c r="Q9" s="18" t="s">
        <v>17</v>
      </c>
      <c r="R9" s="18" t="s">
        <v>18</v>
      </c>
      <c r="S9" s="18" t="s">
        <v>2</v>
      </c>
      <c r="T9" s="45"/>
      <c r="U9" s="45"/>
      <c r="V9" s="45"/>
      <c r="W9" s="45"/>
      <c r="X9" s="45"/>
      <c r="Y9" s="45"/>
      <c r="Z9" s="45"/>
    </row>
    <row r="10" ht="15.75" customHeight="1">
      <c r="A10" s="19" t="s">
        <v>19</v>
      </c>
      <c r="B10" s="20">
        <v>12.0</v>
      </c>
      <c r="C10" s="21">
        <f>B10*'Cloud.gov Tiers'!B3</f>
        <v>36</v>
      </c>
      <c r="D10" s="45"/>
      <c r="E10" s="22" t="s">
        <v>20</v>
      </c>
      <c r="F10" s="23" t="s">
        <v>21</v>
      </c>
      <c r="G10" s="23" t="s">
        <v>22</v>
      </c>
      <c r="H10" s="23" t="s">
        <v>23</v>
      </c>
      <c r="I10" s="23">
        <v>100.0</v>
      </c>
      <c r="J10" s="20">
        <v>101.0</v>
      </c>
      <c r="K10" s="24">
        <f>ROUNDUP('Example worksheet'!$J10/'Example worksheet'!$I10,0)</f>
        <v>2</v>
      </c>
      <c r="L10" s="45"/>
      <c r="M10" s="22" t="s">
        <v>10</v>
      </c>
      <c r="N10" s="23" t="s">
        <v>24</v>
      </c>
      <c r="O10" s="23" t="s">
        <v>22</v>
      </c>
      <c r="P10" s="23" t="s">
        <v>25</v>
      </c>
      <c r="Q10" s="23">
        <f>'AWS Service Prices'!K5*'AWS Service Prices'!M5</f>
        <v>400</v>
      </c>
      <c r="R10" s="20">
        <v>401.0</v>
      </c>
      <c r="S10" s="24">
        <f>ROUNDUP('Example worksheet'!$R10/'Example worksheet'!$Q10,0)</f>
        <v>2</v>
      </c>
      <c r="T10" s="45"/>
      <c r="U10" s="45"/>
      <c r="V10" s="45"/>
      <c r="W10" s="45"/>
      <c r="X10" s="45"/>
      <c r="Y10" s="45"/>
      <c r="Z10" s="45"/>
    </row>
    <row r="11" ht="15.75" customHeight="1">
      <c r="A11" s="4"/>
      <c r="B11" s="45"/>
      <c r="C11" s="2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5.75" customHeight="1">
      <c r="A12" s="45"/>
      <c r="B12" s="45"/>
      <c r="C12" s="45"/>
      <c r="D12" s="45"/>
      <c r="E12" s="3" t="s">
        <v>26</v>
      </c>
      <c r="F12" s="3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5.75" customHeight="1">
      <c r="A13" s="14" t="s">
        <v>27</v>
      </c>
      <c r="B13" s="4"/>
      <c r="C13" s="4"/>
      <c r="D13" s="45"/>
      <c r="E13" s="141" t="s">
        <v>13</v>
      </c>
      <c r="F13" s="47" t="s">
        <v>28</v>
      </c>
      <c r="G13" s="47" t="s">
        <v>29</v>
      </c>
      <c r="H13" s="141" t="s">
        <v>30</v>
      </c>
      <c r="I13" s="47" t="s">
        <v>31</v>
      </c>
      <c r="J13" s="47" t="s">
        <v>12</v>
      </c>
      <c r="K13" s="141" t="s">
        <v>2</v>
      </c>
      <c r="L13" s="45"/>
      <c r="M13" s="3" t="s">
        <v>32</v>
      </c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5.75" customHeight="1">
      <c r="A14" s="15" t="s">
        <v>33</v>
      </c>
      <c r="B14" s="16" t="s">
        <v>34</v>
      </c>
      <c r="C14" s="29" t="s">
        <v>35</v>
      </c>
      <c r="D14" s="45"/>
      <c r="E14" s="50" t="str">
        <f t="array" ref="E14:I43">AWSRdsServicePrices</f>
        <v>AWS RDS</v>
      </c>
      <c r="F14" s="51" t="s">
        <v>36</v>
      </c>
      <c r="G14" s="51" t="s">
        <v>37</v>
      </c>
      <c r="H14" s="51">
        <v>1.0</v>
      </c>
      <c r="I14" s="52">
        <v>1.0</v>
      </c>
      <c r="J14" s="142">
        <v>2.0</v>
      </c>
      <c r="K14" s="143">
        <f t="shared" ref="K14:K43" si="1">I14*J14</f>
        <v>2</v>
      </c>
      <c r="L14" s="45"/>
      <c r="M14" s="18" t="s">
        <v>13</v>
      </c>
      <c r="N14" s="18" t="s">
        <v>14</v>
      </c>
      <c r="O14" s="18" t="s">
        <v>15</v>
      </c>
      <c r="P14" s="18" t="s">
        <v>16</v>
      </c>
      <c r="Q14" s="18" t="s">
        <v>17</v>
      </c>
      <c r="R14" s="18" t="s">
        <v>18</v>
      </c>
      <c r="S14" s="18" t="s">
        <v>2</v>
      </c>
      <c r="T14" s="45"/>
      <c r="U14" s="45"/>
      <c r="V14" s="45"/>
      <c r="W14" s="45"/>
      <c r="X14" s="45"/>
      <c r="Y14" s="45"/>
      <c r="Z14" s="45"/>
    </row>
    <row r="15" ht="15.75" customHeight="1">
      <c r="A15" s="36">
        <v>250.0</v>
      </c>
      <c r="B15" s="37">
        <v>10.0</v>
      </c>
      <c r="C15" s="38">
        <f>A15*B15</f>
        <v>2500</v>
      </c>
      <c r="D15" s="45"/>
      <c r="E15" s="57" t="s">
        <v>20</v>
      </c>
      <c r="F15" s="58" t="s">
        <v>38</v>
      </c>
      <c r="G15" s="58" t="s">
        <v>37</v>
      </c>
      <c r="H15" s="58">
        <v>1.0</v>
      </c>
      <c r="I15" s="59">
        <v>2.0</v>
      </c>
      <c r="J15" s="144">
        <v>0.0</v>
      </c>
      <c r="K15" s="143">
        <f t="shared" si="1"/>
        <v>0</v>
      </c>
      <c r="L15" s="45"/>
      <c r="M15" s="22" t="s">
        <v>39</v>
      </c>
      <c r="N15" s="23" t="s">
        <v>40</v>
      </c>
      <c r="O15" s="23" t="s">
        <v>22</v>
      </c>
      <c r="P15" s="23" t="s">
        <v>41</v>
      </c>
      <c r="Q15" s="23">
        <f>'AWS Service Prices'!K4*'AWS Service Prices'!M4</f>
        <v>100</v>
      </c>
      <c r="R15" s="20">
        <v>0.0</v>
      </c>
      <c r="S15" s="24">
        <f>ROUNDUP('Example worksheet'!$R15/'Example worksheet'!$Q15,0)</f>
        <v>0</v>
      </c>
      <c r="T15" s="45"/>
      <c r="U15" s="45"/>
      <c r="V15" s="45"/>
      <c r="W15" s="45"/>
      <c r="X15" s="45"/>
      <c r="Y15" s="45"/>
      <c r="Z15" s="45"/>
    </row>
    <row r="16" ht="15.75" customHeight="1">
      <c r="A16" s="45"/>
      <c r="B16" s="45"/>
      <c r="C16" s="45"/>
      <c r="D16" s="45"/>
      <c r="E16" s="50" t="s">
        <v>20</v>
      </c>
      <c r="F16" s="51" t="s">
        <v>42</v>
      </c>
      <c r="G16" s="51" t="s">
        <v>43</v>
      </c>
      <c r="H16" s="51">
        <v>1.0</v>
      </c>
      <c r="I16" s="52">
        <v>2.0</v>
      </c>
      <c r="J16" s="144">
        <v>0.0</v>
      </c>
      <c r="K16" s="143">
        <f t="shared" si="1"/>
        <v>0</v>
      </c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5.75" customHeight="1">
      <c r="A17" s="44" t="s">
        <v>44</v>
      </c>
      <c r="B17" s="45"/>
      <c r="C17" s="45"/>
      <c r="D17" s="45"/>
      <c r="E17" s="57" t="s">
        <v>20</v>
      </c>
      <c r="F17" s="58" t="s">
        <v>45</v>
      </c>
      <c r="G17" s="58" t="s">
        <v>43</v>
      </c>
      <c r="H17" s="58">
        <v>1.0</v>
      </c>
      <c r="I17" s="59">
        <v>4.0</v>
      </c>
      <c r="J17" s="144">
        <v>1.0</v>
      </c>
      <c r="K17" s="143">
        <f t="shared" si="1"/>
        <v>4</v>
      </c>
      <c r="L17" s="45"/>
      <c r="M17" s="3" t="s">
        <v>46</v>
      </c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5.75" customHeight="1">
      <c r="A18" s="15" t="s">
        <v>47</v>
      </c>
      <c r="B18" s="15" t="s">
        <v>2</v>
      </c>
      <c r="C18" s="45"/>
      <c r="D18" s="45"/>
      <c r="E18" s="50" t="s">
        <v>20</v>
      </c>
      <c r="F18" s="51" t="s">
        <v>48</v>
      </c>
      <c r="G18" s="51" t="s">
        <v>49</v>
      </c>
      <c r="H18" s="51">
        <v>1.0</v>
      </c>
      <c r="I18" s="52">
        <v>4.0</v>
      </c>
      <c r="J18" s="144">
        <v>0.0</v>
      </c>
      <c r="K18" s="143">
        <f t="shared" si="1"/>
        <v>0</v>
      </c>
      <c r="L18" s="45"/>
      <c r="M18" s="46" t="s">
        <v>13</v>
      </c>
      <c r="N18" s="46" t="s">
        <v>28</v>
      </c>
      <c r="O18" s="46" t="s">
        <v>50</v>
      </c>
      <c r="P18" s="46" t="s">
        <v>30</v>
      </c>
      <c r="Q18" s="47" t="s">
        <v>31</v>
      </c>
      <c r="R18" s="46" t="s">
        <v>12</v>
      </c>
      <c r="S18" s="46" t="s">
        <v>2</v>
      </c>
      <c r="T18" s="45"/>
      <c r="U18" s="45"/>
      <c r="V18" s="45"/>
      <c r="W18" s="45"/>
      <c r="X18" s="45"/>
      <c r="Y18" s="45"/>
      <c r="Z18" s="45"/>
    </row>
    <row r="19" ht="15.75" customHeight="1">
      <c r="A19" s="48" t="s">
        <v>51</v>
      </c>
      <c r="B19" s="49">
        <f t="array" ref="B19">'Example worksheet'!$S$10</f>
        <v>2</v>
      </c>
      <c r="C19" s="45"/>
      <c r="D19" s="45"/>
      <c r="E19" s="57" t="s">
        <v>20</v>
      </c>
      <c r="F19" s="58" t="s">
        <v>52</v>
      </c>
      <c r="G19" s="58" t="s">
        <v>49</v>
      </c>
      <c r="H19" s="58">
        <v>1.0</v>
      </c>
      <c r="I19" s="59">
        <v>8.0</v>
      </c>
      <c r="J19" s="144">
        <v>0.0</v>
      </c>
      <c r="K19" s="143">
        <f t="shared" si="1"/>
        <v>0</v>
      </c>
      <c r="L19" s="45"/>
      <c r="M19" s="50" t="str">
        <f t="array" ref="M19:Q29">AwsOpensearchPrices</f>
        <v>AWS OpenSearch</v>
      </c>
      <c r="N19" s="51" t="s">
        <v>53</v>
      </c>
      <c r="O19" s="51" t="s">
        <v>54</v>
      </c>
      <c r="P19" s="51">
        <v>1.0</v>
      </c>
      <c r="Q19" s="52">
        <v>2.0</v>
      </c>
      <c r="R19" s="53">
        <v>0.0</v>
      </c>
      <c r="S19" s="54">
        <f t="shared" ref="S19:S29" si="2">R19*Q19</f>
        <v>0</v>
      </c>
      <c r="T19" s="45"/>
      <c r="U19" s="45"/>
      <c r="V19" s="45"/>
      <c r="W19" s="45"/>
      <c r="X19" s="45"/>
      <c r="Y19" s="45"/>
      <c r="Z19" s="45"/>
    </row>
    <row r="20" ht="15.75" customHeight="1">
      <c r="A20" s="55" t="s">
        <v>55</v>
      </c>
      <c r="B20" s="56">
        <f t="array" ref="B20">SUM(K14:K43) + 'Example worksheet'!$K$10</f>
        <v>8</v>
      </c>
      <c r="C20" s="45"/>
      <c r="D20" s="45"/>
      <c r="E20" s="50" t="s">
        <v>20</v>
      </c>
      <c r="F20" s="51" t="s">
        <v>56</v>
      </c>
      <c r="G20" s="51" t="s">
        <v>57</v>
      </c>
      <c r="H20" s="51">
        <v>1.0</v>
      </c>
      <c r="I20" s="52">
        <v>10.0</v>
      </c>
      <c r="J20" s="144">
        <v>0.0</v>
      </c>
      <c r="K20" s="143">
        <f t="shared" si="1"/>
        <v>0</v>
      </c>
      <c r="L20" s="45"/>
      <c r="M20" s="57" t="s">
        <v>39</v>
      </c>
      <c r="N20" s="58" t="s">
        <v>58</v>
      </c>
      <c r="O20" s="58" t="s">
        <v>59</v>
      </c>
      <c r="P20" s="58">
        <v>5.0</v>
      </c>
      <c r="Q20" s="59">
        <v>34.0</v>
      </c>
      <c r="R20" s="60">
        <v>0.0</v>
      </c>
      <c r="S20" s="54">
        <f t="shared" si="2"/>
        <v>0</v>
      </c>
      <c r="T20" s="45"/>
      <c r="U20" s="45"/>
      <c r="V20" s="45"/>
      <c r="W20" s="45"/>
      <c r="X20" s="45"/>
      <c r="Y20" s="45"/>
      <c r="Z20" s="45"/>
    </row>
    <row r="21" ht="15.75" customHeight="1">
      <c r="A21" s="48" t="s">
        <v>60</v>
      </c>
      <c r="B21" s="49">
        <f>'Example worksheet'!$S$15+SUM(S19:S29)</f>
        <v>0</v>
      </c>
      <c r="C21" s="45"/>
      <c r="D21" s="45"/>
      <c r="E21" s="57" t="s">
        <v>20</v>
      </c>
      <c r="F21" s="58" t="s">
        <v>61</v>
      </c>
      <c r="G21" s="58" t="s">
        <v>57</v>
      </c>
      <c r="H21" s="58">
        <v>1.0</v>
      </c>
      <c r="I21" s="59">
        <v>20.0</v>
      </c>
      <c r="J21" s="144">
        <v>0.0</v>
      </c>
      <c r="K21" s="143">
        <f t="shared" si="1"/>
        <v>0</v>
      </c>
      <c r="L21" s="45"/>
      <c r="M21" s="50" t="s">
        <v>39</v>
      </c>
      <c r="N21" s="51" t="s">
        <v>62</v>
      </c>
      <c r="O21" s="51" t="s">
        <v>59</v>
      </c>
      <c r="P21" s="51">
        <v>7.0</v>
      </c>
      <c r="Q21" s="52">
        <v>48.0</v>
      </c>
      <c r="R21" s="60">
        <v>0.0</v>
      </c>
      <c r="S21" s="54">
        <f t="shared" si="2"/>
        <v>0</v>
      </c>
      <c r="T21" s="45"/>
      <c r="U21" s="45"/>
      <c r="V21" s="45"/>
      <c r="W21" s="45"/>
      <c r="X21" s="45"/>
      <c r="Y21" s="45"/>
      <c r="Z21" s="45"/>
    </row>
    <row r="22" ht="15.75" customHeight="1">
      <c r="A22" s="55" t="s">
        <v>63</v>
      </c>
      <c r="B22" s="145">
        <f>SUM(S33:S37)</f>
        <v>0</v>
      </c>
      <c r="C22" s="45"/>
      <c r="D22" s="45"/>
      <c r="E22" s="50" t="s">
        <v>20</v>
      </c>
      <c r="F22" s="51" t="s">
        <v>64</v>
      </c>
      <c r="G22" s="51" t="s">
        <v>57</v>
      </c>
      <c r="H22" s="51">
        <v>1.0</v>
      </c>
      <c r="I22" s="52">
        <v>10.0</v>
      </c>
      <c r="J22" s="144">
        <v>0.0</v>
      </c>
      <c r="K22" s="143">
        <f t="shared" si="1"/>
        <v>0</v>
      </c>
      <c r="L22" s="45"/>
      <c r="M22" s="57" t="s">
        <v>39</v>
      </c>
      <c r="N22" s="58" t="s">
        <v>65</v>
      </c>
      <c r="O22" s="58" t="s">
        <v>66</v>
      </c>
      <c r="P22" s="58">
        <v>5.0</v>
      </c>
      <c r="Q22" s="59">
        <v>69.0</v>
      </c>
      <c r="R22" s="60">
        <v>0.0</v>
      </c>
      <c r="S22" s="54">
        <f t="shared" si="2"/>
        <v>0</v>
      </c>
      <c r="T22" s="45"/>
      <c r="U22" s="45"/>
      <c r="V22" s="45"/>
      <c r="W22" s="45"/>
      <c r="X22" s="45"/>
      <c r="Y22" s="45"/>
      <c r="Z22" s="45"/>
    </row>
    <row r="23" ht="15.75" customHeight="1">
      <c r="A23" s="146" t="s">
        <v>67</v>
      </c>
      <c r="B23" s="147">
        <f>SUM('Example worksheet'!$S$41:$S$42)</f>
        <v>2</v>
      </c>
      <c r="C23" s="45"/>
      <c r="D23" s="45"/>
      <c r="E23" s="57" t="s">
        <v>20</v>
      </c>
      <c r="F23" s="58" t="s">
        <v>68</v>
      </c>
      <c r="G23" s="58" t="s">
        <v>57</v>
      </c>
      <c r="H23" s="58">
        <v>1.0</v>
      </c>
      <c r="I23" s="59">
        <v>20.0</v>
      </c>
      <c r="J23" s="144">
        <v>0.0</v>
      </c>
      <c r="K23" s="143">
        <f t="shared" si="1"/>
        <v>0</v>
      </c>
      <c r="L23" s="45"/>
      <c r="M23" s="50" t="s">
        <v>39</v>
      </c>
      <c r="N23" s="51" t="s">
        <v>69</v>
      </c>
      <c r="O23" s="51" t="s">
        <v>66</v>
      </c>
      <c r="P23" s="51">
        <v>7.0</v>
      </c>
      <c r="Q23" s="52">
        <v>96.0</v>
      </c>
      <c r="R23" s="60">
        <v>0.0</v>
      </c>
      <c r="S23" s="54">
        <f t="shared" si="2"/>
        <v>0</v>
      </c>
      <c r="T23" s="45"/>
      <c r="U23" s="45"/>
      <c r="V23" s="45"/>
      <c r="W23" s="45"/>
      <c r="X23" s="45"/>
      <c r="Y23" s="45"/>
      <c r="Z23" s="45"/>
    </row>
    <row r="24" ht="15.75" customHeight="1">
      <c r="A24" s="45"/>
      <c r="B24" s="45"/>
      <c r="C24" s="45"/>
      <c r="D24" s="45"/>
      <c r="E24" s="50" t="s">
        <v>20</v>
      </c>
      <c r="F24" s="51" t="s">
        <v>71</v>
      </c>
      <c r="G24" s="51" t="s">
        <v>72</v>
      </c>
      <c r="H24" s="51">
        <v>1.0</v>
      </c>
      <c r="I24" s="52">
        <v>20.0</v>
      </c>
      <c r="J24" s="144">
        <v>0.0</v>
      </c>
      <c r="K24" s="143">
        <f t="shared" si="1"/>
        <v>0</v>
      </c>
      <c r="L24" s="45"/>
      <c r="M24" s="57" t="s">
        <v>39</v>
      </c>
      <c r="N24" s="58" t="s">
        <v>73</v>
      </c>
      <c r="O24" s="58" t="s">
        <v>74</v>
      </c>
      <c r="P24" s="58">
        <v>5.0</v>
      </c>
      <c r="Q24" s="59">
        <v>137.0</v>
      </c>
      <c r="R24" s="60">
        <v>0.0</v>
      </c>
      <c r="S24" s="54">
        <f t="shared" si="2"/>
        <v>0</v>
      </c>
      <c r="T24" s="45"/>
      <c r="U24" s="45"/>
      <c r="V24" s="45"/>
      <c r="W24" s="45"/>
      <c r="X24" s="45"/>
      <c r="Y24" s="45"/>
      <c r="Z24" s="45"/>
    </row>
    <row r="25" ht="15.75" customHeight="1">
      <c r="A25" s="45"/>
      <c r="B25" s="45"/>
      <c r="C25" s="45"/>
      <c r="D25" s="45"/>
      <c r="E25" s="57" t="s">
        <v>20</v>
      </c>
      <c r="F25" s="58" t="s">
        <v>75</v>
      </c>
      <c r="G25" s="58" t="s">
        <v>72</v>
      </c>
      <c r="H25" s="58">
        <v>1.0</v>
      </c>
      <c r="I25" s="59">
        <v>39.0</v>
      </c>
      <c r="J25" s="144">
        <v>0.0</v>
      </c>
      <c r="K25" s="143">
        <f t="shared" si="1"/>
        <v>0</v>
      </c>
      <c r="L25" s="45"/>
      <c r="M25" s="50" t="s">
        <v>39</v>
      </c>
      <c r="N25" s="51" t="s">
        <v>76</v>
      </c>
      <c r="O25" s="51" t="s">
        <v>74</v>
      </c>
      <c r="P25" s="51">
        <v>7.0</v>
      </c>
      <c r="Q25" s="52">
        <v>192.0</v>
      </c>
      <c r="R25" s="60">
        <v>0.0</v>
      </c>
      <c r="S25" s="54">
        <f t="shared" si="2"/>
        <v>0</v>
      </c>
      <c r="T25" s="45"/>
      <c r="U25" s="45"/>
      <c r="V25" s="45"/>
      <c r="W25" s="45"/>
      <c r="X25" s="45"/>
      <c r="Y25" s="45"/>
      <c r="Z25" s="45"/>
    </row>
    <row r="26" ht="15.75" customHeight="1">
      <c r="A26" s="44" t="s">
        <v>81</v>
      </c>
      <c r="B26" s="45"/>
      <c r="C26" s="45"/>
      <c r="D26" s="45"/>
      <c r="E26" s="50" t="s">
        <v>20</v>
      </c>
      <c r="F26" s="51" t="s">
        <v>77</v>
      </c>
      <c r="G26" s="51" t="s">
        <v>78</v>
      </c>
      <c r="H26" s="51">
        <v>1.0</v>
      </c>
      <c r="I26" s="52">
        <v>39.0</v>
      </c>
      <c r="J26" s="144">
        <v>0.0</v>
      </c>
      <c r="K26" s="143">
        <f t="shared" si="1"/>
        <v>0</v>
      </c>
      <c r="L26" s="45"/>
      <c r="M26" s="57" t="s">
        <v>39</v>
      </c>
      <c r="N26" s="58" t="s">
        <v>79</v>
      </c>
      <c r="O26" s="58" t="s">
        <v>80</v>
      </c>
      <c r="P26" s="58">
        <v>5.0</v>
      </c>
      <c r="Q26" s="59">
        <v>163.0</v>
      </c>
      <c r="R26" s="60">
        <v>0.0</v>
      </c>
      <c r="S26" s="54">
        <f t="shared" si="2"/>
        <v>0</v>
      </c>
      <c r="T26" s="45"/>
      <c r="U26" s="45"/>
      <c r="V26" s="45"/>
      <c r="W26" s="45"/>
      <c r="X26" s="45"/>
      <c r="Y26" s="45"/>
      <c r="Z26" s="45"/>
    </row>
    <row r="27" ht="15.75" customHeight="1">
      <c r="A27" s="44" t="s">
        <v>84</v>
      </c>
      <c r="B27" s="44" t="s">
        <v>28</v>
      </c>
      <c r="C27" s="45"/>
      <c r="D27" s="45"/>
      <c r="E27" s="57" t="s">
        <v>20</v>
      </c>
      <c r="F27" s="58" t="s">
        <v>82</v>
      </c>
      <c r="G27" s="58" t="s">
        <v>78</v>
      </c>
      <c r="H27" s="58">
        <v>1.0</v>
      </c>
      <c r="I27" s="59">
        <v>78.0</v>
      </c>
      <c r="J27" s="144">
        <v>0.0</v>
      </c>
      <c r="K27" s="143">
        <f t="shared" si="1"/>
        <v>0</v>
      </c>
      <c r="L27" s="45"/>
      <c r="M27" s="50" t="s">
        <v>39</v>
      </c>
      <c r="N27" s="51" t="s">
        <v>83</v>
      </c>
      <c r="O27" s="51" t="s">
        <v>80</v>
      </c>
      <c r="P27" s="51">
        <v>7.0</v>
      </c>
      <c r="Q27" s="52">
        <v>228.0</v>
      </c>
      <c r="R27" s="60">
        <v>0.0</v>
      </c>
      <c r="S27" s="54">
        <f t="shared" si="2"/>
        <v>0</v>
      </c>
      <c r="T27" s="45"/>
      <c r="U27" s="45"/>
      <c r="V27" s="45"/>
      <c r="W27" s="45"/>
      <c r="X27" s="45"/>
      <c r="Y27" s="45"/>
      <c r="Z27" s="45"/>
    </row>
    <row r="28" ht="15.75" customHeight="1">
      <c r="A28" s="50" t="str">
        <f t="array" ref="A28:B35">CloudGovNoCostServices</f>
        <v>External Domain</v>
      </c>
      <c r="B28" s="54" t="s">
        <v>89</v>
      </c>
      <c r="C28" s="45"/>
      <c r="D28" s="45"/>
      <c r="E28" s="50" t="s">
        <v>20</v>
      </c>
      <c r="F28" s="51" t="s">
        <v>85</v>
      </c>
      <c r="G28" s="51" t="s">
        <v>86</v>
      </c>
      <c r="H28" s="51">
        <v>1.0</v>
      </c>
      <c r="I28" s="52">
        <v>17.0</v>
      </c>
      <c r="J28" s="144">
        <v>0.0</v>
      </c>
      <c r="K28" s="143">
        <f t="shared" si="1"/>
        <v>0</v>
      </c>
      <c r="L28" s="45"/>
      <c r="M28" s="57" t="s">
        <v>39</v>
      </c>
      <c r="N28" s="58" t="s">
        <v>87</v>
      </c>
      <c r="O28" s="58" t="s">
        <v>88</v>
      </c>
      <c r="P28" s="58">
        <v>5.0</v>
      </c>
      <c r="Q28" s="59">
        <v>326.0</v>
      </c>
      <c r="R28" s="60">
        <v>0.0</v>
      </c>
      <c r="S28" s="54">
        <f t="shared" si="2"/>
        <v>0</v>
      </c>
      <c r="T28" s="45"/>
      <c r="U28" s="45"/>
      <c r="V28" s="45"/>
      <c r="W28" s="45"/>
      <c r="X28" s="45"/>
      <c r="Y28" s="45"/>
      <c r="Z28" s="45"/>
    </row>
    <row r="29" ht="15.75" customHeight="1">
      <c r="A29" s="57" t="s">
        <v>92</v>
      </c>
      <c r="B29" s="70" t="s">
        <v>93</v>
      </c>
      <c r="C29" s="45"/>
      <c r="D29" s="45"/>
      <c r="E29" s="57" t="s">
        <v>20</v>
      </c>
      <c r="F29" s="58" t="s">
        <v>90</v>
      </c>
      <c r="G29" s="58" t="s">
        <v>86</v>
      </c>
      <c r="H29" s="58">
        <v>1.0</v>
      </c>
      <c r="I29" s="59">
        <v>34.0</v>
      </c>
      <c r="J29" s="144">
        <v>0.0</v>
      </c>
      <c r="K29" s="143">
        <f t="shared" si="1"/>
        <v>0</v>
      </c>
      <c r="L29" s="45"/>
      <c r="M29" s="71" t="s">
        <v>39</v>
      </c>
      <c r="N29" s="72" t="s">
        <v>91</v>
      </c>
      <c r="O29" s="72" t="s">
        <v>88</v>
      </c>
      <c r="P29" s="72">
        <v>7.0</v>
      </c>
      <c r="Q29" s="148">
        <v>456.0</v>
      </c>
      <c r="R29" s="73">
        <v>0.0</v>
      </c>
      <c r="S29" s="74">
        <f t="shared" si="2"/>
        <v>0</v>
      </c>
      <c r="T29" s="75"/>
      <c r="U29" s="45"/>
      <c r="V29" s="45"/>
      <c r="W29" s="45"/>
      <c r="X29" s="45"/>
      <c r="Y29" s="45"/>
      <c r="Z29" s="45"/>
    </row>
    <row r="30" ht="15.75" customHeight="1">
      <c r="A30" s="50" t="s">
        <v>92</v>
      </c>
      <c r="B30" s="54" t="s">
        <v>95</v>
      </c>
      <c r="C30" s="45"/>
      <c r="D30" s="45"/>
      <c r="E30" s="50" t="s">
        <v>20</v>
      </c>
      <c r="F30" s="51" t="s">
        <v>94</v>
      </c>
      <c r="G30" s="51" t="s">
        <v>37</v>
      </c>
      <c r="H30" s="51">
        <v>1.0</v>
      </c>
      <c r="I30" s="52">
        <v>1.0</v>
      </c>
      <c r="J30" s="149">
        <v>0.0</v>
      </c>
      <c r="K30" s="143">
        <f t="shared" si="1"/>
        <v>0</v>
      </c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77"/>
      <c r="Z30" s="45"/>
    </row>
    <row r="31" ht="15.75" customHeight="1">
      <c r="A31" s="57" t="s">
        <v>92</v>
      </c>
      <c r="B31" s="70" t="s">
        <v>97</v>
      </c>
      <c r="C31" s="45"/>
      <c r="D31" s="45"/>
      <c r="E31" s="57" t="s">
        <v>20</v>
      </c>
      <c r="F31" s="58" t="s">
        <v>96</v>
      </c>
      <c r="G31" s="58" t="s">
        <v>37</v>
      </c>
      <c r="H31" s="58">
        <v>1.0</v>
      </c>
      <c r="I31" s="59">
        <v>2.0</v>
      </c>
      <c r="J31" s="144">
        <v>0.0</v>
      </c>
      <c r="K31" s="143">
        <f t="shared" si="1"/>
        <v>0</v>
      </c>
      <c r="L31" s="45"/>
      <c r="M31" s="3" t="s">
        <v>99</v>
      </c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5.75" customHeight="1">
      <c r="A32" s="50" t="s">
        <v>100</v>
      </c>
      <c r="B32" s="54" t="s">
        <v>101</v>
      </c>
      <c r="C32" s="45"/>
      <c r="D32" s="45"/>
      <c r="E32" s="50" t="s">
        <v>20</v>
      </c>
      <c r="F32" s="51" t="s">
        <v>98</v>
      </c>
      <c r="G32" s="51" t="s">
        <v>43</v>
      </c>
      <c r="H32" s="51">
        <v>1.0</v>
      </c>
      <c r="I32" s="52">
        <v>2.0</v>
      </c>
      <c r="J32" s="144">
        <v>0.0</v>
      </c>
      <c r="K32" s="143">
        <f t="shared" si="1"/>
        <v>0</v>
      </c>
      <c r="L32" s="45"/>
      <c r="M32" s="46" t="s">
        <v>13</v>
      </c>
      <c r="N32" s="46" t="s">
        <v>28</v>
      </c>
      <c r="O32" s="46" t="s">
        <v>50</v>
      </c>
      <c r="P32" s="46" t="s">
        <v>30</v>
      </c>
      <c r="Q32" s="47" t="s">
        <v>31</v>
      </c>
      <c r="R32" s="46" t="s">
        <v>12</v>
      </c>
      <c r="S32" s="46" t="s">
        <v>2</v>
      </c>
      <c r="T32" s="45"/>
      <c r="U32" s="45"/>
      <c r="V32" s="45"/>
      <c r="W32" s="45"/>
      <c r="X32" s="45"/>
      <c r="Y32" s="45"/>
      <c r="Z32" s="45"/>
    </row>
    <row r="33" ht="15.75" customHeight="1">
      <c r="A33" s="57" t="s">
        <v>100</v>
      </c>
      <c r="B33" s="70" t="s">
        <v>103</v>
      </c>
      <c r="C33" s="45"/>
      <c r="D33" s="45"/>
      <c r="E33" s="57" t="s">
        <v>20</v>
      </c>
      <c r="F33" s="58" t="s">
        <v>102</v>
      </c>
      <c r="G33" s="58" t="s">
        <v>43</v>
      </c>
      <c r="H33" s="58">
        <v>1.0</v>
      </c>
      <c r="I33" s="59">
        <v>4.0</v>
      </c>
      <c r="J33" s="144">
        <v>0.0</v>
      </c>
      <c r="K33" s="143">
        <f t="shared" si="1"/>
        <v>0</v>
      </c>
      <c r="L33" s="45"/>
      <c r="M33" s="50" t="str">
        <f t="array" ref="M33:Q37">AwsElasticCachePrices</f>
        <v>AWS ElastiCache</v>
      </c>
      <c r="N33" s="51" t="s">
        <v>105</v>
      </c>
      <c r="O33" s="51" t="s">
        <v>106</v>
      </c>
      <c r="P33" s="51">
        <v>1.0</v>
      </c>
      <c r="Q33" s="69">
        <v>1.0</v>
      </c>
      <c r="R33" s="78">
        <v>0.0</v>
      </c>
      <c r="S33" s="54">
        <f t="shared" ref="S33:S37" si="3">R33*Q33</f>
        <v>0</v>
      </c>
      <c r="T33" s="45"/>
      <c r="U33" s="45"/>
      <c r="V33" s="45"/>
      <c r="W33" s="45"/>
      <c r="X33" s="45"/>
      <c r="Y33" s="45"/>
      <c r="Z33" s="45"/>
    </row>
    <row r="34" ht="15.75" customHeight="1">
      <c r="A34" s="50" t="s">
        <v>100</v>
      </c>
      <c r="B34" s="54" t="s">
        <v>107</v>
      </c>
      <c r="C34" s="45"/>
      <c r="D34" s="45"/>
      <c r="E34" s="50" t="s">
        <v>20</v>
      </c>
      <c r="F34" s="51" t="s">
        <v>104</v>
      </c>
      <c r="G34" s="51" t="s">
        <v>49</v>
      </c>
      <c r="H34" s="51">
        <v>1.0</v>
      </c>
      <c r="I34" s="52">
        <v>4.0</v>
      </c>
      <c r="J34" s="144">
        <v>0.0</v>
      </c>
      <c r="K34" s="143">
        <f t="shared" si="1"/>
        <v>0</v>
      </c>
      <c r="L34" s="45"/>
      <c r="M34" s="57" t="s">
        <v>109</v>
      </c>
      <c r="N34" s="58" t="s">
        <v>110</v>
      </c>
      <c r="O34" s="58" t="s">
        <v>106</v>
      </c>
      <c r="P34" s="58">
        <v>3.0</v>
      </c>
      <c r="Q34" s="69">
        <v>2.0</v>
      </c>
      <c r="R34" s="60">
        <v>0.0</v>
      </c>
      <c r="S34" s="54">
        <f t="shared" si="3"/>
        <v>0</v>
      </c>
      <c r="T34" s="45"/>
      <c r="U34" s="45"/>
      <c r="V34" s="45"/>
      <c r="W34" s="45"/>
      <c r="X34" s="45"/>
      <c r="Y34" s="45"/>
      <c r="Z34" s="45"/>
    </row>
    <row r="35" ht="15.75" customHeight="1">
      <c r="A35" s="57" t="s">
        <v>111</v>
      </c>
      <c r="B35" s="70" t="s">
        <v>112</v>
      </c>
      <c r="C35" s="45"/>
      <c r="D35" s="45"/>
      <c r="E35" s="57" t="s">
        <v>20</v>
      </c>
      <c r="F35" s="58" t="s">
        <v>108</v>
      </c>
      <c r="G35" s="58" t="s">
        <v>49</v>
      </c>
      <c r="H35" s="58">
        <v>1.0</v>
      </c>
      <c r="I35" s="59">
        <v>7.0</v>
      </c>
      <c r="J35" s="144">
        <v>0.0</v>
      </c>
      <c r="K35" s="143">
        <f t="shared" si="1"/>
        <v>0</v>
      </c>
      <c r="L35" s="45"/>
      <c r="M35" s="50" t="s">
        <v>109</v>
      </c>
      <c r="N35" s="51" t="s">
        <v>114</v>
      </c>
      <c r="O35" s="51" t="s">
        <v>106</v>
      </c>
      <c r="P35" s="51">
        <v>5.0</v>
      </c>
      <c r="Q35" s="69">
        <v>4.0</v>
      </c>
      <c r="R35" s="60">
        <v>0.0</v>
      </c>
      <c r="S35" s="54">
        <f t="shared" si="3"/>
        <v>0</v>
      </c>
      <c r="T35" s="45"/>
      <c r="U35" s="45"/>
      <c r="V35" s="45"/>
      <c r="W35" s="45"/>
      <c r="X35" s="45"/>
      <c r="Y35" s="45"/>
      <c r="Z35" s="45"/>
    </row>
    <row r="36" ht="15.75" customHeight="1">
      <c r="A36" s="79" t="s">
        <v>115</v>
      </c>
      <c r="B36" s="79"/>
      <c r="C36" s="45"/>
      <c r="D36" s="45"/>
      <c r="E36" s="50" t="s">
        <v>20</v>
      </c>
      <c r="F36" s="51" t="s">
        <v>113</v>
      </c>
      <c r="G36" s="51" t="s">
        <v>57</v>
      </c>
      <c r="H36" s="51">
        <v>1.0</v>
      </c>
      <c r="I36" s="52">
        <v>9.0</v>
      </c>
      <c r="J36" s="144">
        <v>0.0</v>
      </c>
      <c r="K36" s="143">
        <f t="shared" si="1"/>
        <v>0</v>
      </c>
      <c r="L36" s="45"/>
      <c r="M36" s="57" t="s">
        <v>109</v>
      </c>
      <c r="N36" s="58" t="s">
        <v>117</v>
      </c>
      <c r="O36" s="58" t="s">
        <v>118</v>
      </c>
      <c r="P36" s="58">
        <v>3.0</v>
      </c>
      <c r="Q36" s="69">
        <v>5.0</v>
      </c>
      <c r="R36" s="60">
        <v>0.0</v>
      </c>
      <c r="S36" s="54">
        <f t="shared" si="3"/>
        <v>0</v>
      </c>
      <c r="T36" s="45"/>
      <c r="U36" s="45"/>
      <c r="V36" s="45"/>
      <c r="W36" s="45"/>
      <c r="X36" s="45"/>
      <c r="Y36" s="45"/>
      <c r="Z36" s="45"/>
    </row>
    <row r="37" ht="15.75" customHeight="1">
      <c r="A37" s="45"/>
      <c r="B37" s="45"/>
      <c r="C37" s="45"/>
      <c r="D37" s="45"/>
      <c r="E37" s="57" t="s">
        <v>20</v>
      </c>
      <c r="F37" s="58" t="s">
        <v>116</v>
      </c>
      <c r="G37" s="58" t="s">
        <v>57</v>
      </c>
      <c r="H37" s="58">
        <v>1.0</v>
      </c>
      <c r="I37" s="59">
        <v>19.0</v>
      </c>
      <c r="J37" s="144">
        <v>0.0</v>
      </c>
      <c r="K37" s="143">
        <f t="shared" si="1"/>
        <v>0</v>
      </c>
      <c r="L37" s="45"/>
      <c r="M37" s="71" t="s">
        <v>109</v>
      </c>
      <c r="N37" s="72" t="s">
        <v>120</v>
      </c>
      <c r="O37" s="72" t="s">
        <v>118</v>
      </c>
      <c r="P37" s="72">
        <v>5.0</v>
      </c>
      <c r="Q37" s="80">
        <v>8.0</v>
      </c>
      <c r="R37" s="81">
        <v>0.0</v>
      </c>
      <c r="S37" s="74">
        <f t="shared" si="3"/>
        <v>0</v>
      </c>
      <c r="T37" s="45"/>
      <c r="U37" s="45"/>
      <c r="V37" s="45"/>
      <c r="W37" s="45"/>
      <c r="X37" s="45"/>
      <c r="Y37" s="45"/>
      <c r="Z37" s="45"/>
    </row>
    <row r="38" ht="15.75" customHeight="1">
      <c r="A38" s="45"/>
      <c r="B38" s="45"/>
      <c r="C38" s="45"/>
      <c r="D38" s="45"/>
      <c r="E38" s="50" t="s">
        <v>20</v>
      </c>
      <c r="F38" s="51" t="s">
        <v>119</v>
      </c>
      <c r="G38" s="51" t="s">
        <v>57</v>
      </c>
      <c r="H38" s="51">
        <v>1.0</v>
      </c>
      <c r="I38" s="52">
        <v>9.0</v>
      </c>
      <c r="J38" s="144">
        <v>0.0</v>
      </c>
      <c r="K38" s="143">
        <f t="shared" si="1"/>
        <v>0</v>
      </c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5.75" customHeight="1">
      <c r="A39" s="82" t="s">
        <v>122</v>
      </c>
      <c r="B39" s="83" t="s">
        <v>123</v>
      </c>
      <c r="C39" s="84" t="s">
        <v>124</v>
      </c>
      <c r="D39" s="45"/>
      <c r="E39" s="57" t="s">
        <v>20</v>
      </c>
      <c r="F39" s="58" t="s">
        <v>121</v>
      </c>
      <c r="G39" s="58" t="s">
        <v>57</v>
      </c>
      <c r="H39" s="58">
        <v>1.0</v>
      </c>
      <c r="I39" s="59">
        <v>19.0</v>
      </c>
      <c r="J39" s="144">
        <v>0.0</v>
      </c>
      <c r="K39" s="143">
        <f t="shared" si="1"/>
        <v>0</v>
      </c>
      <c r="L39" s="45"/>
      <c r="M39" s="3" t="s">
        <v>126</v>
      </c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5.75" customHeight="1">
      <c r="A40" s="85">
        <v>1.0</v>
      </c>
      <c r="B40" s="86">
        <v>45748.0</v>
      </c>
      <c r="C40" s="87" t="s">
        <v>127</v>
      </c>
      <c r="D40" s="45"/>
      <c r="E40" s="50" t="s">
        <v>20</v>
      </c>
      <c r="F40" s="51" t="s">
        <v>125</v>
      </c>
      <c r="G40" s="51" t="s">
        <v>72</v>
      </c>
      <c r="H40" s="51">
        <v>1.0</v>
      </c>
      <c r="I40" s="52">
        <v>19.0</v>
      </c>
      <c r="J40" s="144">
        <v>0.0</v>
      </c>
      <c r="K40" s="143">
        <f t="shared" si="1"/>
        <v>0</v>
      </c>
      <c r="L40" s="45"/>
      <c r="M40" s="88" t="s">
        <v>13</v>
      </c>
      <c r="N40" s="88" t="s">
        <v>14</v>
      </c>
      <c r="O40" s="88" t="s">
        <v>15</v>
      </c>
      <c r="P40" s="88" t="s">
        <v>16</v>
      </c>
      <c r="Q40" s="88" t="s">
        <v>129</v>
      </c>
      <c r="R40" s="88" t="s">
        <v>12</v>
      </c>
      <c r="S40" s="89" t="s">
        <v>2</v>
      </c>
      <c r="T40" s="45"/>
      <c r="U40" s="45"/>
      <c r="V40" s="45"/>
      <c r="W40" s="45"/>
      <c r="X40" s="45"/>
      <c r="Y40" s="45"/>
      <c r="Z40" s="45"/>
    </row>
    <row r="41" ht="15.75" customHeight="1">
      <c r="A41" s="85">
        <v>1.1</v>
      </c>
      <c r="B41" s="86">
        <v>45749.0</v>
      </c>
      <c r="C41" s="87" t="s">
        <v>130</v>
      </c>
      <c r="D41" s="45"/>
      <c r="E41" s="57" t="s">
        <v>20</v>
      </c>
      <c r="F41" s="58" t="s">
        <v>128</v>
      </c>
      <c r="G41" s="58" t="s">
        <v>72</v>
      </c>
      <c r="H41" s="58">
        <v>1.0</v>
      </c>
      <c r="I41" s="59">
        <v>37.0</v>
      </c>
      <c r="J41" s="144">
        <v>0.0</v>
      </c>
      <c r="K41" s="143">
        <f t="shared" si="1"/>
        <v>0</v>
      </c>
      <c r="L41" s="45"/>
      <c r="M41" s="90" t="s">
        <v>132</v>
      </c>
      <c r="N41" s="91" t="s">
        <v>133</v>
      </c>
      <c r="O41" s="92" t="s">
        <v>134</v>
      </c>
      <c r="P41" s="91" t="s">
        <v>135</v>
      </c>
      <c r="Q41" s="93">
        <f>'AWS Service Prices'!K6*'AWS Service Prices'!M6</f>
        <v>150000</v>
      </c>
      <c r="R41" s="94">
        <v>1000.0</v>
      </c>
      <c r="S41" s="95">
        <f>ROUNDUP('Example worksheet'!$R41/'Example worksheet'!$Q41,0)</f>
        <v>1</v>
      </c>
      <c r="T41" s="45"/>
      <c r="U41" s="45"/>
      <c r="V41" s="45"/>
      <c r="W41" s="45"/>
      <c r="X41" s="45"/>
      <c r="Y41" s="45"/>
      <c r="Z41" s="45"/>
    </row>
    <row r="42" ht="15.75" customHeight="1">
      <c r="A42" s="85"/>
      <c r="B42" s="87"/>
      <c r="C42" s="87" t="s">
        <v>136</v>
      </c>
      <c r="D42" s="45"/>
      <c r="E42" s="50" t="s">
        <v>20</v>
      </c>
      <c r="F42" s="51" t="s">
        <v>131</v>
      </c>
      <c r="G42" s="51" t="s">
        <v>49</v>
      </c>
      <c r="H42" s="51">
        <v>1.0</v>
      </c>
      <c r="I42" s="52">
        <v>7.0</v>
      </c>
      <c r="J42" s="144">
        <v>0.0</v>
      </c>
      <c r="K42" s="143">
        <f t="shared" si="1"/>
        <v>0</v>
      </c>
      <c r="L42" s="45"/>
      <c r="M42" s="97" t="s">
        <v>132</v>
      </c>
      <c r="N42" s="98" t="s">
        <v>138</v>
      </c>
      <c r="O42" s="99" t="s">
        <v>139</v>
      </c>
      <c r="P42" s="98" t="s">
        <v>140</v>
      </c>
      <c r="Q42" s="93">
        <f>'AWS Service Prices'!K7*'AWS Service Prices'!M7</f>
        <v>120</v>
      </c>
      <c r="R42" s="100">
        <v>2.0</v>
      </c>
      <c r="S42" s="101">
        <f>ROUNDUP('Example worksheet'!$R42/'Example worksheet'!$Q42,0)</f>
        <v>1</v>
      </c>
      <c r="T42" s="45"/>
      <c r="U42" s="45"/>
      <c r="V42" s="45"/>
      <c r="W42" s="45"/>
      <c r="X42" s="45"/>
      <c r="Y42" s="45"/>
      <c r="Z42" s="45"/>
    </row>
    <row r="43" ht="15.75" customHeight="1">
      <c r="A43" s="85"/>
      <c r="B43" s="87"/>
      <c r="C43" s="87" t="s">
        <v>141</v>
      </c>
      <c r="D43" s="45"/>
      <c r="E43" s="150" t="s">
        <v>20</v>
      </c>
      <c r="F43" s="151" t="s">
        <v>137</v>
      </c>
      <c r="G43" s="151" t="s">
        <v>57</v>
      </c>
      <c r="H43" s="151">
        <v>1.0</v>
      </c>
      <c r="I43" s="152">
        <v>46.0</v>
      </c>
      <c r="J43" s="153">
        <v>0.0</v>
      </c>
      <c r="K43" s="154">
        <f t="shared" si="1"/>
        <v>0</v>
      </c>
      <c r="L43" s="45"/>
      <c r="M43" s="45"/>
      <c r="N43" s="45"/>
      <c r="O43" s="45"/>
      <c r="P43" s="45"/>
      <c r="Q43" s="108"/>
      <c r="R43" s="45"/>
      <c r="S43" s="45"/>
      <c r="T43" s="45"/>
      <c r="U43" s="45"/>
      <c r="V43" s="45"/>
      <c r="W43" s="45"/>
      <c r="X43" s="45"/>
      <c r="Y43" s="45"/>
      <c r="Z43" s="45"/>
    </row>
    <row r="44" ht="15.75" customHeight="1">
      <c r="A44" s="85">
        <v>1.2</v>
      </c>
      <c r="B44" s="86">
        <v>45756.0</v>
      </c>
      <c r="C44" s="87" t="s">
        <v>142</v>
      </c>
      <c r="D44" s="45"/>
      <c r="E44" s="45"/>
      <c r="F44" s="45"/>
      <c r="G44" s="45"/>
      <c r="H44" s="45"/>
      <c r="I44" s="45"/>
      <c r="J44" s="4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5.75" customHeight="1">
      <c r="A45" s="85">
        <v>1.3</v>
      </c>
      <c r="B45" s="86">
        <v>45757.0</v>
      </c>
      <c r="C45" s="87" t="s">
        <v>144</v>
      </c>
      <c r="D45" s="45"/>
      <c r="E45" s="45"/>
      <c r="F45" s="45"/>
      <c r="G45" s="45"/>
      <c r="H45" s="45"/>
      <c r="I45" s="45"/>
      <c r="J45" s="4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5.75" customHeight="1">
      <c r="A46" s="85"/>
      <c r="B46" s="87"/>
      <c r="C46" s="87"/>
      <c r="D46" s="45"/>
      <c r="E46" s="45"/>
      <c r="F46" s="45"/>
      <c r="G46" s="45"/>
      <c r="H46" s="45"/>
      <c r="I46" s="45"/>
      <c r="J46" s="4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5.75" customHeight="1">
      <c r="A47" s="85"/>
      <c r="B47" s="87"/>
      <c r="C47" s="87"/>
      <c r="D47" s="45"/>
      <c r="E47" s="45"/>
      <c r="F47" s="45"/>
      <c r="G47" s="45"/>
      <c r="H47" s="45"/>
      <c r="I47" s="45"/>
      <c r="J47" s="4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5.75" customHeight="1">
      <c r="A48" s="85"/>
      <c r="B48" s="87"/>
      <c r="C48" s="87"/>
      <c r="D48" s="45"/>
      <c r="E48" s="45"/>
      <c r="F48" s="45"/>
      <c r="G48" s="45"/>
      <c r="H48" s="45"/>
      <c r="I48" s="45"/>
      <c r="J48" s="4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5.75" customHeight="1">
      <c r="A49" s="85"/>
      <c r="B49" s="87"/>
      <c r="C49" s="87"/>
      <c r="D49" s="45"/>
      <c r="E49" s="45"/>
      <c r="F49" s="45"/>
      <c r="G49" s="45"/>
      <c r="H49" s="45"/>
      <c r="I49" s="45"/>
      <c r="J49" s="4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5.75" customHeight="1">
      <c r="A50" s="120"/>
      <c r="B50" s="45"/>
      <c r="C50" s="45"/>
      <c r="D50" s="45"/>
      <c r="E50" s="45"/>
      <c r="F50" s="45"/>
      <c r="G50" s="45"/>
      <c r="H50" s="45"/>
      <c r="I50" s="45"/>
      <c r="J50" s="4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5.75" customHeight="1">
      <c r="A51" s="45"/>
      <c r="B51" s="45"/>
      <c r="C51" s="45"/>
      <c r="D51" s="45"/>
      <c r="E51" s="45"/>
      <c r="F51" s="45"/>
      <c r="G51" s="45"/>
      <c r="H51" s="45"/>
      <c r="I51" s="45"/>
      <c r="J51" s="4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5.75" customHeight="1">
      <c r="A52" s="45"/>
      <c r="B52" s="45"/>
      <c r="C52" s="45"/>
      <c r="D52" s="45"/>
      <c r="E52" s="45"/>
      <c r="F52" s="45"/>
      <c r="G52" s="45"/>
      <c r="H52" s="45"/>
      <c r="I52" s="45"/>
      <c r="J52" s="4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5.75" customHeight="1">
      <c r="A53" s="45"/>
      <c r="B53" s="45"/>
      <c r="C53" s="45"/>
      <c r="D53" s="45"/>
      <c r="E53" s="45"/>
      <c r="F53" s="45"/>
      <c r="G53" s="45"/>
      <c r="H53" s="45"/>
      <c r="I53" s="45"/>
      <c r="J53" s="4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5.75" customHeight="1">
      <c r="A54" s="45"/>
      <c r="B54" s="45"/>
      <c r="C54" s="45"/>
      <c r="D54" s="45"/>
      <c r="E54" s="45"/>
      <c r="F54" s="45"/>
      <c r="G54" s="45"/>
      <c r="H54" s="45"/>
      <c r="I54" s="45"/>
      <c r="J54" s="4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5.75" customHeight="1">
      <c r="A55" s="45"/>
      <c r="B55" s="45"/>
      <c r="C55" s="45"/>
      <c r="D55" s="45"/>
      <c r="E55" s="45"/>
      <c r="F55" s="45"/>
      <c r="G55" s="45"/>
      <c r="H55" s="45"/>
      <c r="I55" s="45"/>
      <c r="J55" s="4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5.75" customHeight="1">
      <c r="A56" s="45"/>
      <c r="B56" s="45"/>
      <c r="C56" s="45"/>
      <c r="D56" s="45"/>
      <c r="E56" s="45"/>
      <c r="F56" s="45"/>
      <c r="G56" s="45"/>
      <c r="H56" s="45"/>
      <c r="I56" s="45"/>
      <c r="J56" s="4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5.75" customHeight="1">
      <c r="A57" s="45"/>
      <c r="B57" s="45"/>
      <c r="C57" s="45"/>
      <c r="D57" s="45"/>
      <c r="E57" s="45"/>
      <c r="F57" s="45"/>
      <c r="G57" s="45"/>
      <c r="H57" s="45"/>
      <c r="I57" s="45"/>
      <c r="J57" s="4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5.75" customHeight="1">
      <c r="A58" s="45"/>
      <c r="B58" s="45"/>
      <c r="C58" s="45"/>
      <c r="D58" s="45"/>
      <c r="E58" s="45"/>
      <c r="F58" s="45"/>
      <c r="G58" s="45"/>
      <c r="H58" s="45"/>
      <c r="I58" s="45"/>
      <c r="J58" s="4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5.75" customHeight="1">
      <c r="A59" s="45"/>
      <c r="B59" s="45"/>
      <c r="C59" s="45"/>
      <c r="D59" s="45"/>
      <c r="E59" s="45"/>
      <c r="F59" s="45"/>
      <c r="G59" s="45"/>
      <c r="H59" s="45"/>
      <c r="I59" s="45"/>
      <c r="J59" s="4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5.75" customHeight="1">
      <c r="A60" s="45"/>
      <c r="B60" s="45"/>
      <c r="C60" s="45"/>
      <c r="D60" s="45"/>
      <c r="E60" s="45"/>
      <c r="F60" s="45"/>
      <c r="G60" s="45"/>
      <c r="H60" s="45"/>
      <c r="I60" s="45"/>
      <c r="J60" s="4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5.75" customHeight="1">
      <c r="A61" s="45"/>
      <c r="B61" s="45"/>
      <c r="C61" s="45"/>
      <c r="D61" s="45"/>
      <c r="E61" s="45"/>
      <c r="F61" s="45"/>
      <c r="G61" s="45"/>
      <c r="H61" s="45"/>
      <c r="I61" s="45"/>
      <c r="J61" s="4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5.75" customHeight="1">
      <c r="A62" s="45"/>
      <c r="B62" s="45"/>
      <c r="C62" s="45"/>
      <c r="D62" s="45"/>
      <c r="E62" s="45"/>
      <c r="F62" s="45"/>
      <c r="G62" s="45"/>
      <c r="H62" s="45"/>
      <c r="I62" s="45"/>
      <c r="J62" s="4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5.75" customHeight="1">
      <c r="A63" s="45"/>
      <c r="B63" s="45"/>
      <c r="C63" s="45"/>
      <c r="D63" s="45"/>
      <c r="E63" s="45"/>
      <c r="F63" s="45"/>
      <c r="G63" s="45"/>
      <c r="H63" s="45"/>
      <c r="I63" s="45"/>
      <c r="J63" s="4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5.75" customHeight="1">
      <c r="A64" s="45"/>
      <c r="B64" s="45"/>
      <c r="C64" s="45"/>
      <c r="D64" s="45"/>
      <c r="E64" s="45"/>
      <c r="F64" s="45"/>
      <c r="G64" s="45"/>
      <c r="H64" s="45"/>
      <c r="I64" s="45"/>
      <c r="J64" s="4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5.75" customHeight="1">
      <c r="A65" s="45"/>
      <c r="B65" s="45"/>
      <c r="C65" s="45"/>
      <c r="D65" s="45"/>
      <c r="E65" s="45"/>
      <c r="F65" s="45"/>
      <c r="G65" s="45"/>
      <c r="H65" s="45"/>
      <c r="I65" s="45"/>
      <c r="J65" s="4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5.75" customHeight="1">
      <c r="A66" s="45"/>
      <c r="B66" s="45"/>
      <c r="C66" s="45"/>
      <c r="D66" s="45"/>
      <c r="E66" s="45"/>
      <c r="F66" s="45"/>
      <c r="G66" s="45"/>
      <c r="H66" s="45"/>
      <c r="I66" s="45"/>
      <c r="J66" s="4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5.75" customHeight="1">
      <c r="A67" s="45"/>
      <c r="B67" s="45"/>
      <c r="C67" s="45"/>
      <c r="D67" s="45"/>
      <c r="E67" s="45"/>
      <c r="F67" s="45"/>
      <c r="G67" s="45"/>
      <c r="H67" s="45"/>
      <c r="I67" s="45"/>
      <c r="J67" s="4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5.75" customHeight="1">
      <c r="A68" s="45"/>
      <c r="B68" s="45"/>
      <c r="C68" s="45"/>
      <c r="D68" s="45"/>
      <c r="E68" s="45"/>
      <c r="F68" s="45"/>
      <c r="G68" s="45"/>
      <c r="H68" s="45"/>
      <c r="I68" s="45"/>
      <c r="J68" s="4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5.75" customHeight="1">
      <c r="A69" s="45"/>
      <c r="B69" s="45"/>
      <c r="C69" s="45"/>
      <c r="D69" s="45"/>
      <c r="E69" s="45"/>
      <c r="F69" s="45"/>
      <c r="G69" s="45"/>
      <c r="H69" s="45"/>
      <c r="I69" s="45"/>
      <c r="J69" s="4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5.75" customHeight="1">
      <c r="A70" s="45"/>
      <c r="B70" s="45"/>
      <c r="C70" s="45"/>
      <c r="D70" s="45"/>
      <c r="E70" s="45"/>
      <c r="F70" s="45"/>
      <c r="G70" s="45"/>
      <c r="H70" s="45"/>
      <c r="I70" s="45"/>
      <c r="J70" s="4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5.75" customHeight="1">
      <c r="A71" s="45"/>
      <c r="B71" s="45"/>
      <c r="C71" s="45"/>
      <c r="D71" s="45"/>
      <c r="E71" s="45"/>
      <c r="F71" s="45"/>
      <c r="G71" s="45"/>
      <c r="H71" s="45"/>
      <c r="I71" s="45"/>
      <c r="J71" s="4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5.75" customHeight="1">
      <c r="A72" s="45"/>
      <c r="B72" s="45"/>
      <c r="C72" s="45"/>
      <c r="D72" s="45"/>
      <c r="E72" s="45"/>
      <c r="F72" s="45"/>
      <c r="G72" s="45"/>
      <c r="H72" s="45"/>
      <c r="I72" s="45"/>
      <c r="J72" s="4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5.75" customHeight="1">
      <c r="A73" s="45"/>
      <c r="B73" s="45"/>
      <c r="C73" s="45"/>
      <c r="D73" s="45"/>
      <c r="E73" s="45"/>
      <c r="F73" s="45"/>
      <c r="G73" s="45"/>
      <c r="H73" s="45"/>
      <c r="I73" s="45"/>
      <c r="J73" s="4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5.75" customHeight="1">
      <c r="A74" s="45"/>
      <c r="B74" s="45"/>
      <c r="C74" s="45"/>
      <c r="D74" s="45"/>
      <c r="E74" s="45"/>
      <c r="F74" s="45"/>
      <c r="G74" s="45"/>
      <c r="H74" s="45"/>
      <c r="I74" s="45"/>
      <c r="J74" s="4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5.75" customHeight="1">
      <c r="A75" s="45"/>
      <c r="B75" s="45"/>
      <c r="C75" s="45"/>
      <c r="D75" s="45"/>
      <c r="E75" s="45"/>
      <c r="F75" s="45"/>
      <c r="G75" s="45"/>
      <c r="H75" s="45"/>
      <c r="I75" s="45"/>
      <c r="J75" s="4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5.75" customHeight="1">
      <c r="A76" s="45"/>
      <c r="B76" s="45"/>
      <c r="C76" s="45"/>
      <c r="D76" s="45"/>
      <c r="E76" s="45"/>
      <c r="F76" s="45"/>
      <c r="G76" s="45"/>
      <c r="H76" s="45"/>
      <c r="I76" s="45"/>
      <c r="J76" s="4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5.75" customHeight="1">
      <c r="A77" s="45"/>
      <c r="B77" s="45"/>
      <c r="C77" s="45"/>
      <c r="D77" s="45"/>
      <c r="E77" s="45"/>
      <c r="F77" s="45"/>
      <c r="G77" s="45"/>
      <c r="H77" s="45"/>
      <c r="I77" s="45"/>
      <c r="J77" s="4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5.75" customHeight="1">
      <c r="A78" s="45"/>
      <c r="B78" s="45"/>
      <c r="C78" s="45"/>
      <c r="D78" s="45"/>
      <c r="E78" s="45"/>
      <c r="F78" s="45"/>
      <c r="G78" s="45"/>
      <c r="H78" s="45"/>
      <c r="I78" s="45"/>
      <c r="J78" s="4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5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5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5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5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5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5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5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5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5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5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5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5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5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5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5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5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5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5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5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5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5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5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5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5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5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5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5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5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5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5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5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5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5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5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5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5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5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5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5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5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5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5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5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5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5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5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5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5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5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5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5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5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5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5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5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5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5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5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5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5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5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5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5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5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5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5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5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5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5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5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5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5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5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5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5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5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5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5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5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5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5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5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5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5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5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5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5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5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5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5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5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5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5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5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5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5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5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5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5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5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5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5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5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5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5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5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5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5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5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5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5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5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5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5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5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5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5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5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5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5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5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5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5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5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5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5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5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5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5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5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5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5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5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5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5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5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5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5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5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5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5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5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5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5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5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5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5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5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5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5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5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5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5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5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5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5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5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5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5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5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5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5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5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5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5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5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5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5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5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5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5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5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5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5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5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5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5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5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5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5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5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5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5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5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5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5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5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5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5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5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5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5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5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5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5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5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5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5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5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5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5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5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5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5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5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5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5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5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5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5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5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5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5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5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5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5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5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5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5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5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5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5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5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5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5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5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5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5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5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5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5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5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5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5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5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5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5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5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5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5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5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5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5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5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5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5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5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5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5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5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5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5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5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5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5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5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5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5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5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5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5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5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5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5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5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5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5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5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5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5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5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5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5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5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5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5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5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5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5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5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5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5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5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5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5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5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5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5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5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5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5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5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5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5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5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5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5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5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5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5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5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5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5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5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5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5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5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5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5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5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5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5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5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5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5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5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5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5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5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5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5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5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5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5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5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5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5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5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5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5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5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5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5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5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5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5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5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5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5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5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5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5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5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5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5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5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5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5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5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5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5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5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5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5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5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5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5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5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5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5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5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5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5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5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5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5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5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5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5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5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5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5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1">
    <mergeCell ref="A1:F1"/>
  </mergeCells>
  <conditionalFormatting sqref="B10 B15 J14:J43">
    <cfRule type="cellIs" dxfId="0" priority="1" operator="notEqual">
      <formula>0</formula>
    </cfRule>
  </conditionalFormatting>
  <conditionalFormatting sqref="F10">
    <cfRule type="expression" dxfId="1" priority="2">
      <formula>$J$10&gt;0</formula>
    </cfRule>
  </conditionalFormatting>
  <conditionalFormatting sqref="F14:F43">
    <cfRule type="expression" dxfId="1" priority="3">
      <formula>$J14&gt;0</formula>
    </cfRule>
  </conditionalFormatting>
  <conditionalFormatting sqref="J10">
    <cfRule type="cellIs" dxfId="0" priority="4" operator="notEqual">
      <formula>0</formula>
    </cfRule>
  </conditionalFormatting>
  <conditionalFormatting sqref="N10">
    <cfRule type="expression" dxfId="1" priority="5">
      <formula>$R10&gt;0</formula>
    </cfRule>
  </conditionalFormatting>
  <conditionalFormatting sqref="N15">
    <cfRule type="expression" dxfId="1" priority="6">
      <formula>$R15&gt;0</formula>
    </cfRule>
  </conditionalFormatting>
  <conditionalFormatting sqref="N19:N29">
    <cfRule type="expression" dxfId="1" priority="7">
      <formula>$R19&gt;0</formula>
    </cfRule>
  </conditionalFormatting>
  <conditionalFormatting sqref="N33:N37">
    <cfRule type="expression" dxfId="1" priority="8">
      <formula>$R33&gt;0</formula>
    </cfRule>
  </conditionalFormatting>
  <conditionalFormatting sqref="N41:N42">
    <cfRule type="expression" dxfId="1" priority="9">
      <formula>$R41&gt;0</formula>
    </cfRule>
  </conditionalFormatting>
  <conditionalFormatting sqref="R10">
    <cfRule type="cellIs" dxfId="0" priority="10" operator="notEqual">
      <formula>0</formula>
    </cfRule>
  </conditionalFormatting>
  <conditionalFormatting sqref="R15">
    <cfRule type="cellIs" dxfId="0" priority="11" operator="notEqual">
      <formula>0</formula>
    </cfRule>
  </conditionalFormatting>
  <conditionalFormatting sqref="R19:R29">
    <cfRule type="cellIs" dxfId="0" priority="12" operator="notEqual">
      <formula>0</formula>
    </cfRule>
  </conditionalFormatting>
  <conditionalFormatting sqref="R33:R37">
    <cfRule type="cellIs" dxfId="0" priority="13" operator="notEqual">
      <formula>0</formula>
    </cfRule>
  </conditionalFormatting>
  <conditionalFormatting sqref="R41:R42">
    <cfRule type="cellIs" dxfId="0" priority="14" operator="notEqual">
      <formula>0</formula>
    </cfRule>
  </conditionalFormatting>
  <printOptions/>
  <pageMargins bottom="0.75" footer="0.0" header="0.0" left="0.7" right="0.7" top="0.75"/>
  <pageSetup orientation="landscape"/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2025-03-12T20:18:36Z</dcterms:created>
</cp:coreProperties>
</file>