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G31" i="1"/>
  <c r="E30" i="1"/>
  <c r="G30" i="1"/>
  <c r="F3" i="1" l="1"/>
  <c r="B4" i="1"/>
  <c r="F4" i="1" l="1"/>
  <c r="B3" i="1"/>
  <c r="B2" i="1"/>
  <c r="G62" i="5"/>
  <c r="G49" i="5"/>
  <c r="G36" i="5"/>
  <c r="G23" i="5"/>
  <c r="E9" i="5"/>
  <c r="G90" i="5"/>
  <c r="G89" i="5"/>
  <c r="G88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30" i="1" l="1"/>
  <c r="I31" i="1"/>
  <c r="I9" i="5"/>
  <c r="K3" i="3"/>
  <c r="L3" i="3" s="1"/>
  <c r="I9" i="1"/>
</calcChain>
</file>

<file path=xl/sharedStrings.xml><?xml version="1.0" encoding="utf-8"?>
<sst xmlns="http://schemas.openxmlformats.org/spreadsheetml/2006/main" count="136" uniqueCount="89">
  <si>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</si>
  <si>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</si>
  <si>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</si>
  <si>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</si>
  <si>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</si>
  <si>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</si>
  <si>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</si>
  <si>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</si>
  <si>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</si>
  <si>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</si>
  <si>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</si>
  <si>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</si>
  <si>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</si>
  <si>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</si>
  <si>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</si>
  <si>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</si>
  <si>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</si>
  <si>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</si>
  <si>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</si>
  <si>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</si>
  <si>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</si>
  <si>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</si>
  <si>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</si>
  <si>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</si>
  <si>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</si>
  <si>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</si>
  <si>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</si>
  <si>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</si>
  <si>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</si>
  <si>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</si>
  <si>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</si>
  <si>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</si>
  <si>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</si>
  <si>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</si>
  <si>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</si>
  <si>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</si>
  <si>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</si>
  <si>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</si>
  <si>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</si>
  <si>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</si>
  <si>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</si>
  <si>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</si>
  <si>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</si>
  <si>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</si>
  <si>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</si>
  <si>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</si>
  <si>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</si>
  <si>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</si>
  <si>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</si>
  <si>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</si>
  <si>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UT(0-4-0)</t>
  </si>
  <si>
    <t>UT(2-1-12)</t>
  </si>
  <si>
    <t>UT(1-5-34)</t>
  </si>
  <si>
    <t>UT(1-4-33)</t>
  </si>
  <si>
    <t>UT(0-1-53)</t>
  </si>
  <si>
    <t>UT(0-0-26)</t>
  </si>
  <si>
    <t>UT(0-0-50)</t>
  </si>
  <si>
    <t>SL(3-0-0)</t>
  </si>
  <si>
    <t>12/11-13/2018</t>
  </si>
  <si>
    <t>UT(0-5-59)</t>
  </si>
  <si>
    <t>VL(3-0-0)</t>
  </si>
  <si>
    <t>VL(2-0-0)</t>
  </si>
  <si>
    <t>11/20-22/2018</t>
  </si>
  <si>
    <t>VL(17-0-0)</t>
  </si>
  <si>
    <t>2/4-28/2019</t>
  </si>
  <si>
    <t>2/10-12/2019</t>
  </si>
  <si>
    <t>3/5-7/2019</t>
  </si>
  <si>
    <t>6/5-7/2019</t>
  </si>
  <si>
    <t>7/24-26/2019</t>
  </si>
  <si>
    <t>8/13-15/2019</t>
  </si>
  <si>
    <t>10/16-18/2019</t>
  </si>
  <si>
    <t>VL(5-0-0)</t>
  </si>
  <si>
    <t>7/31-8/4/2019</t>
  </si>
  <si>
    <t>SP(1-0-0)</t>
  </si>
  <si>
    <t>SL(2-0-0)</t>
  </si>
  <si>
    <t>1/15,16/2020</t>
  </si>
  <si>
    <t>SL(5-0-0)</t>
  </si>
  <si>
    <t>5/15-29/2021</t>
  </si>
  <si>
    <t>VL(6-0-0)</t>
  </si>
  <si>
    <t>MOURNING 12/8-12</t>
  </si>
  <si>
    <t>OPO, CORAZON ROLLAN</t>
  </si>
  <si>
    <t>PICNIC GROVE</t>
  </si>
  <si>
    <t>SL(4-0-0)</t>
  </si>
  <si>
    <t>6/18-21/2023</t>
  </si>
  <si>
    <t xml:space="preserve"> *********************NOTHING FOLLOWS***********************</t>
  </si>
  <si>
    <t>SEPARATION FROM SERVICE EFFECTIVE DATE: SEPTEMBER 23, 2023</t>
  </si>
  <si>
    <t>TOTAL VL = 61.000</t>
  </si>
  <si>
    <t>TOTAL SL = 81.000</t>
  </si>
  <si>
    <t>9/16-22/2023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</si>
</sst>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49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90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0"/>
  <sheetViews>
    <sheetView tabSelected="1" zoomScale="94" zoomScaleNormal="94" workbookViewId="0">
      <pane ySplit="3525" topLeftCell="A64" activePane="bottomLeft"/>
      <selection activeCell="F5" sqref="F5"/>
      <selection pane="bottomLeft" activeCell="J55" sqref="J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80</v>
      </c>
      <c r="C2" s="59"/>
      <c r="D2" s="21" t="s">
        <v>14</v>
      </c>
      <c r="E2" s="10"/>
      <c r="F2" s="63"/>
      <c r="G2" s="63"/>
      <c r="H2" s="28" t="s">
        <v>10</v>
      </c>
      <c r="I2" s="25"/>
      <c r="J2" s="64"/>
      <c r="K2" s="65"/>
    </row>
    <row r="3" spans="1:11" x14ac:dyDescent="0.25">
      <c r="A3" s="18" t="s">
        <v>15</v>
      </c>
      <c r="B3" s="59"/>
      <c r="C3" s="59"/>
      <c r="D3" s="22" t="s">
        <v>13</v>
      </c>
      <c r="F3" s="66"/>
      <c r="G3" s="60"/>
      <c r="H3" s="26" t="s">
        <v>11</v>
      </c>
      <c r="I3" s="26"/>
      <c r="J3" s="67"/>
      <c r="K3" s="68"/>
    </row>
    <row r="4" spans="1:11" ht="14.45" customHeight="1" x14ac:dyDescent="0.25">
      <c r="A4" s="18" t="s">
        <v>16</v>
      </c>
      <c r="B4" s="59" t="s">
        <v>48</v>
      </c>
      <c r="C4" s="59"/>
      <c r="D4" s="22" t="s">
        <v>12</v>
      </c>
      <c r="F4" s="60" t="s">
        <v>81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2" t="s">
        <v>8</v>
      </c>
      <c r="D7" s="62"/>
      <c r="E7" s="62"/>
      <c r="F7" s="62"/>
      <c r="G7" s="62" t="s">
        <v>7</v>
      </c>
      <c r="H7" s="62"/>
      <c r="I7" s="62"/>
      <c r="J7" s="6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 t="s">
        <v>60</v>
      </c>
      <c r="C21" s="13">
        <v>1.25</v>
      </c>
      <c r="D21" s="39">
        <v>3</v>
      </c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62</v>
      </c>
    </row>
    <row r="22" spans="1:11" x14ac:dyDescent="0.25">
      <c r="A22" s="40">
        <v>43435</v>
      </c>
      <c r="B22" s="20" t="s">
        <v>61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 t="s">
        <v>71</v>
      </c>
      <c r="C30" s="13">
        <v>1.25</v>
      </c>
      <c r="D30" s="39">
        <v>5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 t="s">
        <v>72</v>
      </c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 t="s">
        <v>73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49">
        <v>43730</v>
      </c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 t="s">
        <v>73</v>
      </c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49">
        <v>44096</v>
      </c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 t="s">
        <v>76</v>
      </c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>
        <v>5</v>
      </c>
      <c r="I54" s="9"/>
      <c r="J54" s="11"/>
      <c r="K54" s="20" t="s">
        <v>77</v>
      </c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45191</v>
      </c>
      <c r="B84" s="20"/>
      <c r="C84" s="13">
        <v>1</v>
      </c>
      <c r="D84" s="39"/>
      <c r="E84" s="9"/>
      <c r="F84" s="20"/>
      <c r="G84" s="13">
        <f>IF(ISBLANK(Table15[[#This Row],[EARNED]]),"",Table15[[#This Row],[EARNED]])</f>
        <v>1</v>
      </c>
      <c r="H84" s="39"/>
      <c r="I84" s="9"/>
      <c r="J84" s="11"/>
      <c r="K84" s="20"/>
    </row>
    <row r="85" spans="1:11" x14ac:dyDescent="0.25">
      <c r="A85" s="50"/>
      <c r="B85" s="51" t="s">
        <v>85</v>
      </c>
      <c r="C85" s="52"/>
      <c r="D85" s="53"/>
      <c r="E85" s="54"/>
      <c r="F85" s="20"/>
      <c r="G85" s="13"/>
      <c r="H85" s="39"/>
      <c r="I85" s="9"/>
      <c r="J85" s="11"/>
      <c r="K85" s="20"/>
    </row>
    <row r="86" spans="1:11" x14ac:dyDescent="0.25">
      <c r="A86" s="40"/>
      <c r="B86" s="20"/>
      <c r="C86" s="13"/>
      <c r="D86" s="55" t="s">
        <v>86</v>
      </c>
      <c r="E86" s="9"/>
      <c r="F86" s="20"/>
      <c r="G86" s="9"/>
      <c r="H86" s="56" t="s">
        <v>87</v>
      </c>
      <c r="I86" s="9"/>
      <c r="J86" s="11"/>
      <c r="K86" s="20"/>
    </row>
    <row r="87" spans="1:11" x14ac:dyDescent="0.25">
      <c r="A87" s="40"/>
      <c r="B87" s="20"/>
      <c r="C87" s="13" t="s">
        <v>84</v>
      </c>
      <c r="D87" s="39"/>
      <c r="E87" s="9"/>
      <c r="F87" s="20"/>
      <c r="G87" s="52" t="s">
        <v>84</v>
      </c>
      <c r="H87" s="53"/>
      <c r="I87" s="54"/>
      <c r="J87" s="57"/>
      <c r="K87" s="58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zoomScale="110" zoomScaleNormal="110" workbookViewId="0">
      <pane ySplit="4050" topLeftCell="A26" activePane="bottomLeft"/>
      <selection activeCell="B2" sqref="B2:C2"/>
      <selection pane="bottomLeft" activeCell="K36" sqref="K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tr">
        <f>IF(ISBLANK('2018 LEAVE CREDITS'!B2:C2),"---------",'2018 LEAVE CREDITS'!B2:C2)</f>
        <v>OPO, CORAZON ROLLAN</v>
      </c>
      <c r="C2" s="59"/>
      <c r="D2" s="21" t="s">
        <v>14</v>
      </c>
      <c r="E2" s="10"/>
      <c r="F2" s="63"/>
      <c r="G2" s="63"/>
      <c r="H2" s="28" t="s">
        <v>10</v>
      </c>
      <c r="I2" s="25"/>
      <c r="J2" s="64"/>
      <c r="K2" s="65"/>
    </row>
    <row r="3" spans="1:11" x14ac:dyDescent="0.25">
      <c r="A3" s="18" t="s">
        <v>15</v>
      </c>
      <c r="B3" s="59" t="str">
        <f>IF(ISBLANK('2018 LEAVE CREDITS'!B3:C3),"",'2018 LEAVE CREDITS'!B3:C3)</f>
        <v/>
      </c>
      <c r="C3" s="59"/>
      <c r="D3" s="22" t="s">
        <v>13</v>
      </c>
      <c r="F3" s="66" t="str">
        <f>IF(ISBLANK('2018 LEAVE CREDITS'!F3:G3),"---------",'2018 LEAVE CREDITS'!F3:G3)</f>
        <v>---------</v>
      </c>
      <c r="G3" s="60"/>
      <c r="H3" s="26" t="s">
        <v>11</v>
      </c>
      <c r="I3" s="26"/>
      <c r="J3" s="67"/>
      <c r="K3" s="68"/>
    </row>
    <row r="4" spans="1:11" ht="14.45" customHeight="1" x14ac:dyDescent="0.25">
      <c r="A4" s="18" t="s">
        <v>16</v>
      </c>
      <c r="B4" s="59" t="str">
        <f>IF(ISBLANK('2018 LEAVE CREDITS'!B4:C4),"---------",'2018 LEAVE CREDITS'!B4:C4)</f>
        <v>CASUAL</v>
      </c>
      <c r="C4" s="59"/>
      <c r="D4" s="22" t="s">
        <v>12</v>
      </c>
      <c r="F4" s="60" t="str">
        <f>IF(ISBLANK('2018 LEAVE CREDITS'!F4:G4),"",'2018 LEAVE CREDITS'!F4:G4)</f>
        <v>PICNIC GROVE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2" t="s">
        <v>8</v>
      </c>
      <c r="D7" s="62"/>
      <c r="E7" s="62"/>
      <c r="F7" s="62"/>
      <c r="G7" s="62" t="s">
        <v>7</v>
      </c>
      <c r="H7" s="62"/>
      <c r="I7" s="62"/>
      <c r="J7" s="6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46.400999999999996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79.724999999999994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50</v>
      </c>
      <c r="C11" s="13"/>
      <c r="D11" s="39">
        <v>0.5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43191</v>
      </c>
      <c r="B12" s="20" t="s">
        <v>51</v>
      </c>
      <c r="C12" s="13"/>
      <c r="D12" s="39">
        <v>2.15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43252</v>
      </c>
      <c r="B13" s="20" t="s">
        <v>52</v>
      </c>
      <c r="C13" s="13"/>
      <c r="D13" s="39">
        <v>1.696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43282</v>
      </c>
      <c r="B14" s="20" t="s">
        <v>53</v>
      </c>
      <c r="C14" s="13"/>
      <c r="D14" s="39">
        <v>1.569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43313</v>
      </c>
      <c r="B15" s="20" t="s">
        <v>54</v>
      </c>
      <c r="C15" s="13"/>
      <c r="D15" s="39">
        <v>0.23500000000000001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43344</v>
      </c>
      <c r="B16" s="15" t="s">
        <v>55</v>
      </c>
      <c r="C16" s="42"/>
      <c r="D16" s="43">
        <v>5.4000000000000013E-2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43405</v>
      </c>
      <c r="B17" s="20" t="s">
        <v>56</v>
      </c>
      <c r="C17" s="13"/>
      <c r="D17" s="39">
        <v>0.10400000000000001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43435</v>
      </c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58</v>
      </c>
    </row>
    <row r="19" spans="1:11" x14ac:dyDescent="0.25">
      <c r="A19" s="40"/>
      <c r="B19" s="20" t="s">
        <v>59</v>
      </c>
      <c r="C19" s="13"/>
      <c r="D19" s="39">
        <v>0.748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8" t="s">
        <v>43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43497</v>
      </c>
      <c r="B21" s="20" t="s">
        <v>63</v>
      </c>
      <c r="C21" s="13"/>
      <c r="D21" s="39">
        <v>17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64</v>
      </c>
    </row>
    <row r="22" spans="1:11" x14ac:dyDescent="0.25">
      <c r="A22" s="40"/>
      <c r="B22" s="20" t="s">
        <v>60</v>
      </c>
      <c r="C22" s="13"/>
      <c r="D22" s="39">
        <v>3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25">
      <c r="A23" s="40">
        <v>43525</v>
      </c>
      <c r="B23" s="20" t="s">
        <v>60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66</v>
      </c>
    </row>
    <row r="24" spans="1:11" x14ac:dyDescent="0.25">
      <c r="A24" s="40">
        <v>43617</v>
      </c>
      <c r="B24" s="20" t="s">
        <v>57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67</v>
      </c>
    </row>
    <row r="25" spans="1:11" x14ac:dyDescent="0.25">
      <c r="A25" s="40">
        <v>43647</v>
      </c>
      <c r="B25" s="20" t="s">
        <v>57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3</v>
      </c>
      <c r="I25" s="9"/>
      <c r="J25" s="11"/>
      <c r="K25" s="20" t="s">
        <v>68</v>
      </c>
    </row>
    <row r="26" spans="1:11" x14ac:dyDescent="0.25">
      <c r="A26" s="40">
        <v>43678</v>
      </c>
      <c r="B26" s="20" t="s">
        <v>60</v>
      </c>
      <c r="C26" s="13"/>
      <c r="D26" s="39">
        <v>3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69</v>
      </c>
    </row>
    <row r="27" spans="1:11" x14ac:dyDescent="0.25">
      <c r="A27" s="40">
        <v>43739</v>
      </c>
      <c r="B27" s="20" t="s">
        <v>57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70</v>
      </c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43831</v>
      </c>
      <c r="B29" s="20" t="s">
        <v>74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75</v>
      </c>
    </row>
    <row r="30" spans="1:11" x14ac:dyDescent="0.25">
      <c r="A30" s="48" t="s">
        <v>45</v>
      </c>
      <c r="B30" s="20"/>
      <c r="C30" s="13"/>
      <c r="D30" s="39"/>
      <c r="E30" s="9">
        <f>SUM(Table1[EARNED])-SUM(Table1[Absence Undertime W/ Pay])+CONVERTION!$A$3</f>
        <v>46.400999999999996</v>
      </c>
      <c r="F30" s="20"/>
      <c r="G30" s="13" t="str">
        <f>IF(ISBLANK(Table1[[#This Row],[EARNED]]),"",Table1[[#This Row],[EARNED]])</f>
        <v/>
      </c>
      <c r="H30" s="39"/>
      <c r="I30" s="9">
        <f>SUM(Table1[[EARNED ]])-SUM(Table1[Absence Undertime  W/ Pay])+CONVERTION!$B$3</f>
        <v>79.724999999999994</v>
      </c>
      <c r="J30" s="11"/>
      <c r="K30" s="20"/>
    </row>
    <row r="31" spans="1:11" x14ac:dyDescent="0.25">
      <c r="A31" s="48"/>
      <c r="B31" s="20"/>
      <c r="C31" s="13"/>
      <c r="D31" s="39"/>
      <c r="E31" s="9">
        <f>SUM(Table1[EARNED])-SUM(Table1[Absence Undertime W/ Pay])+CONVERTION!$A$3</f>
        <v>46.400999999999996</v>
      </c>
      <c r="F31" s="20"/>
      <c r="G31" s="13" t="str">
        <f>IF(ISBLANK(Table1[[#This Row],[EARNED]]),"",Table1[[#This Row],[EARNED]])</f>
        <v/>
      </c>
      <c r="H31" s="39"/>
      <c r="I31" s="9">
        <f>SUM(Table1[[EARNED ]])-SUM(Table1[Absence Undertime  W/ Pay])+CONVERTION!$B$3</f>
        <v>79.724999999999994</v>
      </c>
      <c r="J31" s="11"/>
      <c r="K31" s="20"/>
    </row>
    <row r="32" spans="1:11" x14ac:dyDescent="0.25">
      <c r="A32" s="48" t="s">
        <v>46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44912</v>
      </c>
      <c r="B33" s="20" t="s">
        <v>78</v>
      </c>
      <c r="C33" s="13"/>
      <c r="D33" s="39">
        <v>6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79</v>
      </c>
    </row>
    <row r="34" spans="1:11" x14ac:dyDescent="0.25">
      <c r="A34" s="48" t="s">
        <v>47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45104</v>
      </c>
      <c r="B35" s="20" t="s">
        <v>82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4</v>
      </c>
      <c r="I35" s="9"/>
      <c r="J35" s="11"/>
      <c r="K35" s="20" t="s">
        <v>83</v>
      </c>
    </row>
    <row r="36" spans="1:11" x14ac:dyDescent="0.25">
      <c r="A36" s="40">
        <v>45180</v>
      </c>
      <c r="B36" s="20" t="s">
        <v>78</v>
      </c>
      <c r="C36" s="13"/>
      <c r="D36" s="39">
        <v>6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88</v>
      </c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91.456999999999994</v>
      </c>
      <c r="B3" s="11">
        <v>97.724999999999994</v>
      </c>
      <c r="D3"/>
      <c r="E3"/>
      <c r="F3"/>
      <c r="G3" s="47">
        <f>SUMIFS(F7:F14,E7:E14,E3)+SUMIFS(D7:D66,C7:C66,F3)+D3</f>
        <v>0</v>
      </c>
      <c r="J3" s="1">
        <v>7</v>
      </c>
      <c r="K3" s="35">
        <f>J4-1</f>
        <v>6</v>
      </c>
      <c r="L3" s="45">
        <f>IF($J$4=1,1.25,IF(ISBLANK($J$3),"---",1.25-VLOOKUP($K$3,$I$8:$K$37,2)))</f>
        <v>1</v>
      </c>
    </row>
    <row r="4" spans="1:12" hidden="1" x14ac:dyDescent="0.25">
      <c r="G4" s="33"/>
      <c r="J4" s="1" t="str">
        <f>IF(TEXT(J3,"D")=1,1,TEXT(J3,"D"))</f>
        <v>7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0" t="s">
        <v>38</v>
      </c>
      <c r="J6" s="70"/>
      <c r="K6" s="70"/>
      <c r="L6" s="7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2023-06-29T05:06:18Z</cp:lastPrinted>
  <dcterms:created xsi:type="dcterms:W3CDTF">2022-10-17T03:06:03Z</dcterms:created>
  <dcterms:modified xsi:type="dcterms:W3CDTF">2023-09-11T07:09:23Z</dcterms:modified>
</cp:coreProperties>
</file>