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ml.chartshapes+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Users\User\FOLDER\AMDARI PROJECTS\EXCEL AUTOMATION\"/>
    </mc:Choice>
  </mc:AlternateContent>
  <xr:revisionPtr revIDLastSave="0" documentId="13_ncr:1_{BFCBF2B8-8FFE-4550-A31F-8D5DF616A77A}" xr6:coauthVersionLast="47" xr6:coauthVersionMax="47" xr10:uidLastSave="{00000000-0000-0000-0000-000000000000}"/>
  <bookViews>
    <workbookView xWindow="-110" yWindow="-110" windowWidth="19420" windowHeight="11020" activeTab="2" xr2:uid="{3A9DBC0F-15AA-4B73-8E24-783163491C21}"/>
  </bookViews>
  <sheets>
    <sheet name="analysis1" sheetId="1" r:id="rId1"/>
    <sheet name="TIME Series" sheetId="4" r:id="rId2"/>
    <sheet name="Time dashboard" sheetId="2" r:id="rId3"/>
    <sheet name="Overview dashboard " sheetId="3" r:id="rId4"/>
  </sheets>
  <definedNames>
    <definedName name="_xlnm._FilterDatabase" localSheetId="1" hidden="1">'TIME Series'!$J$199:$L$299</definedName>
    <definedName name="K7lookup">'TIME Series'!$K$7:$Q$15</definedName>
    <definedName name="mylookup">'TIME Series'!$J$4:$O$12</definedName>
    <definedName name="Slicer_0rder_yr">#N/A</definedName>
    <definedName name="Slicer_Delivery_Zone">#N/A</definedName>
    <definedName name="Slicer_order_days1">#N/A</definedName>
    <definedName name="Slicer_order_hr1">#N/A</definedName>
    <definedName name="Slicer_order_mnth">#N/A</definedName>
    <definedName name="Slicer_Order_Status1">#N/A</definedName>
    <definedName name="Slicer_Order_Week">#N/A</definedName>
    <definedName name="Slicer_Route">#N/A</definedName>
    <definedName name="Slicer_Vehicle_Info1">#N/A</definedName>
  </definedNames>
  <calcPr calcId="191029"/>
  <pivotCaches>
    <pivotCache cacheId="0" r:id="rId5"/>
    <pivotCache cacheId="1" r:id="rId6"/>
    <pivotCache cacheId="230" r:id="rId7"/>
    <pivotCache cacheId="233" r:id="rId8"/>
    <pivotCache cacheId="236" r:id="rId9"/>
    <pivotCache cacheId="239" r:id="rId10"/>
    <pivotCache cacheId="242" r:id="rId11"/>
    <pivotCache cacheId="245" r:id="rId12"/>
    <pivotCache cacheId="248" r:id="rId13"/>
    <pivotCache cacheId="251" r:id="rId14"/>
    <pivotCache cacheId="254" r:id="rId15"/>
    <pivotCache cacheId="257" r:id="rId16"/>
    <pivotCache cacheId="260" r:id="rId17"/>
    <pivotCache cacheId="263" r:id="rId18"/>
    <pivotCache cacheId="266" r:id="rId19"/>
    <pivotCache cacheId="269" r:id="rId20"/>
    <pivotCache cacheId="272" r:id="rId21"/>
    <pivotCache cacheId="275" r:id="rId22"/>
    <pivotCache cacheId="278" r:id="rId23"/>
    <pivotCache cacheId="281" r:id="rId24"/>
    <pivotCache cacheId="284" r:id="rId25"/>
    <pivotCache cacheId="287" r:id="rId26"/>
    <pivotCache cacheId="290" r:id="rId27"/>
    <pivotCache cacheId="293" r:id="rId28"/>
    <pivotCache cacheId="296" r:id="rId29"/>
  </pivotCaches>
  <extLst>
    <ext xmlns:x14="http://schemas.microsoft.com/office/spreadsheetml/2009/9/main" uri="{876F7934-8845-4945-9796-88D515C7AA90}">
      <x14:pivotCaches>
        <pivotCache cacheId="25" r:id="rId30"/>
        <pivotCache cacheId="26" r:id="rId31"/>
      </x14:pivotCaches>
    </ext>
    <ext xmlns:x14="http://schemas.microsoft.com/office/spreadsheetml/2009/9/main" uri="{BBE1A952-AA13-448e-AADC-164F8A28A991}">
      <x14:slicerCaches>
        <x14:slicerCache r:id="rId32"/>
        <x14:slicerCache r:id="rId33"/>
        <x14:slicerCache r:id="rId34"/>
        <x14:slicerCache r:id="rId35"/>
        <x14:slicerCache r:id="rId36"/>
        <x14:slicerCache r:id="rId37"/>
        <x14:slicerCache r:id="rId38"/>
        <x14:slicerCache r:id="rId39"/>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llocation Rule explained_438a945f-c6cf-4c3e-8c00-d36498bd7869" name="Allocation Rule explained" connection="Query - Allocation Rule explained"/>
          <x15:modelTable id="Delivery data_dfe32af6-00fa-451e-8acf-0fd090a6d976" name="Delivery data" connection="Query - Delivery data"/>
          <x15:modelTable id="ALL Measures_4f3bbf5b-1309-4587-b4ae-3625d60fd04f" name="ALL Measures" connection="Query - ALL Measures"/>
        </x15:modelTables>
        <x15:modelRelationships>
          <x15:modelRelationship fromTable="Delivery data" fromColumn="Allocation Rules" toTable="Allocation Rule explained" toColumn="Allocation Rule"/>
          <x15:modelRelationship fromTable="Delivery data" fromColumn="0rder yr" toTable="ALL Measures" toColumn="ALL Measure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01" i="4" l="1"/>
  <c r="L200"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165" i="4"/>
  <c r="U191" i="4"/>
  <c r="U93" i="4"/>
  <c r="U94" i="4"/>
  <c r="U95" i="4"/>
  <c r="U96" i="4"/>
  <c r="U97" i="4"/>
  <c r="U98" i="4"/>
  <c r="U99" i="4"/>
  <c r="U100" i="4"/>
  <c r="U101" i="4"/>
  <c r="U102" i="4"/>
  <c r="U103" i="4"/>
  <c r="U104" i="4"/>
  <c r="U105" i="4"/>
  <c r="U106" i="4"/>
  <c r="U107" i="4"/>
  <c r="U108" i="4"/>
  <c r="U109" i="4"/>
  <c r="U110" i="4"/>
  <c r="U111" i="4"/>
  <c r="U112" i="4"/>
  <c r="U113" i="4"/>
  <c r="U114" i="4"/>
  <c r="U115" i="4"/>
  <c r="U116" i="4"/>
  <c r="U117" i="4"/>
  <c r="U118" i="4"/>
  <c r="U119" i="4"/>
  <c r="U120" i="4"/>
  <c r="U121" i="4"/>
  <c r="U122" i="4"/>
  <c r="U123" i="4"/>
  <c r="U124" i="4"/>
  <c r="U125" i="4"/>
  <c r="U126" i="4"/>
  <c r="U127" i="4"/>
  <c r="U128" i="4"/>
  <c r="U129" i="4"/>
  <c r="U130" i="4"/>
  <c r="U131" i="4"/>
  <c r="U132" i="4"/>
  <c r="U133" i="4"/>
  <c r="U134" i="4"/>
  <c r="U135" i="4"/>
  <c r="U136" i="4"/>
  <c r="U137" i="4"/>
  <c r="U138" i="4"/>
  <c r="U139" i="4"/>
  <c r="U140" i="4"/>
  <c r="U141" i="4"/>
  <c r="U142" i="4"/>
  <c r="U143" i="4"/>
  <c r="U144" i="4"/>
  <c r="U145" i="4"/>
  <c r="U146" i="4"/>
  <c r="U147" i="4"/>
  <c r="U148" i="4"/>
  <c r="U149" i="4"/>
  <c r="U150" i="4"/>
  <c r="U151" i="4"/>
  <c r="U152" i="4"/>
  <c r="U153" i="4"/>
  <c r="U154" i="4"/>
  <c r="U155" i="4"/>
  <c r="U156" i="4"/>
  <c r="U157" i="4"/>
  <c r="U158" i="4"/>
  <c r="U159" i="4"/>
  <c r="U160" i="4"/>
  <c r="U161" i="4"/>
  <c r="U162" i="4"/>
  <c r="U163" i="4"/>
  <c r="U164" i="4"/>
  <c r="U165" i="4"/>
  <c r="U166" i="4"/>
  <c r="U167" i="4"/>
  <c r="U168" i="4"/>
  <c r="U169" i="4"/>
  <c r="U170" i="4"/>
  <c r="U171" i="4"/>
  <c r="U172" i="4"/>
  <c r="U173" i="4"/>
  <c r="U174" i="4"/>
  <c r="U175" i="4"/>
  <c r="U176" i="4"/>
  <c r="U177" i="4"/>
  <c r="U178" i="4"/>
  <c r="U179" i="4"/>
  <c r="U180" i="4"/>
  <c r="U181" i="4"/>
  <c r="U182" i="4"/>
  <c r="U183" i="4"/>
  <c r="U184" i="4"/>
  <c r="U185" i="4"/>
  <c r="U186" i="4"/>
  <c r="U187" i="4"/>
  <c r="U188" i="4"/>
  <c r="U189" i="4"/>
  <c r="U190" i="4"/>
  <c r="U92" i="4"/>
  <c r="L78" i="4"/>
  <c r="Q125" i="4"/>
  <c r="L176" i="4"/>
  <c r="L177" i="4"/>
  <c r="L175" i="4"/>
  <c r="L103" i="4"/>
  <c r="L129" i="4"/>
  <c r="L79" i="4"/>
  <c r="L80" i="4"/>
  <c r="L81" i="4"/>
  <c r="L82" i="4"/>
  <c r="L83" i="4"/>
  <c r="L84" i="4"/>
  <c r="L85" i="4"/>
  <c r="L86" i="4"/>
  <c r="L87" i="4"/>
  <c r="L88" i="4"/>
  <c r="L89" i="4"/>
  <c r="L90" i="4"/>
  <c r="L91" i="4"/>
  <c r="L92" i="4"/>
  <c r="L93" i="4"/>
  <c r="L94" i="4"/>
  <c r="L95" i="4"/>
  <c r="L96" i="4"/>
  <c r="L97" i="4"/>
  <c r="L98" i="4"/>
  <c r="L99" i="4"/>
  <c r="L100" i="4"/>
  <c r="L101" i="4"/>
  <c r="L102"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6" i="4"/>
  <c r="L167" i="4"/>
  <c r="L168" i="4"/>
  <c r="L169" i="4"/>
  <c r="L170" i="4"/>
  <c r="L171" i="4"/>
  <c r="L172" i="4"/>
  <c r="L173" i="4"/>
  <c r="L174" i="4"/>
  <c r="O78" i="4" l="1"/>
  <c r="P78" i="4" s="1"/>
  <c r="P217" i="4"/>
  <c r="Q217" i="4" s="1"/>
  <c r="P216" i="4"/>
  <c r="Q216" i="4" s="1"/>
  <c r="P214" i="4"/>
  <c r="Q214" i="4" s="1"/>
  <c r="P218" i="4"/>
  <c r="Q218" i="4" s="1"/>
  <c r="P215" i="4"/>
  <c r="Q215" i="4" s="1"/>
  <c r="P203" i="4"/>
  <c r="Q203" i="4" s="1"/>
  <c r="P206" i="4"/>
  <c r="Q206" i="4" s="1"/>
  <c r="P202" i="4"/>
  <c r="Q202" i="4" s="1"/>
  <c r="P205" i="4"/>
  <c r="Q205" i="4" s="1"/>
  <c r="P201" i="4"/>
  <c r="Q201" i="4" s="1"/>
  <c r="P204" i="4"/>
  <c r="Q204" i="4" s="1"/>
  <c r="P207" i="4"/>
  <c r="Q207" i="4" s="1"/>
  <c r="O91" i="4"/>
  <c r="P91" i="4" s="1"/>
  <c r="O88" i="4"/>
  <c r="P88" i="4" s="1"/>
  <c r="O89" i="4"/>
  <c r="P89" i="4" s="1"/>
  <c r="O90" i="4"/>
  <c r="P90" i="4" s="1"/>
  <c r="O79" i="4"/>
  <c r="P79" i="4" s="1"/>
  <c r="O92" i="4"/>
  <c r="P92" i="4" s="1"/>
  <c r="O81" i="4"/>
  <c r="P81" i="4" s="1"/>
  <c r="O80" i="4"/>
  <c r="P80" i="4" s="1"/>
  <c r="O83" i="4"/>
  <c r="P83" i="4" s="1"/>
  <c r="O82" i="4"/>
  <c r="P82" i="4" s="1"/>
  <c r="O84" i="4"/>
  <c r="P84" i="4" s="1"/>
  <c r="N66" i="4" l="1"/>
  <c r="O66" i="4" s="1"/>
  <c r="N58" i="4"/>
  <c r="O58" i="4" s="1"/>
  <c r="N49" i="4"/>
  <c r="O49" i="4" s="1"/>
  <c r="N41" i="4"/>
  <c r="O41" i="4" s="1"/>
  <c r="N33" i="4"/>
  <c r="O33" i="4" s="1"/>
  <c r="C33" i="4" a="1"/>
  <c r="C33" i="4" s="1"/>
  <c r="B33" i="4"/>
  <c r="C32" i="4" a="1"/>
  <c r="C32" i="4" s="1"/>
  <c r="B32" i="4"/>
  <c r="C31" i="4" a="1"/>
  <c r="C31" i="4" s="1"/>
  <c r="B31" i="4"/>
  <c r="C30" i="4" a="1"/>
  <c r="C30" i="4" s="1"/>
  <c r="B30" i="4"/>
  <c r="C29" i="4" a="1"/>
  <c r="C29" i="4" s="1"/>
  <c r="B29" i="4"/>
  <c r="C28" i="4" a="1"/>
  <c r="C28" i="4" s="1"/>
  <c r="B28" i="4"/>
  <c r="C27" i="4" a="1"/>
  <c r="C27" i="4" s="1"/>
  <c r="B27" i="4"/>
  <c r="N26" i="4"/>
  <c r="O26" i="4" s="1"/>
  <c r="C26" i="4" a="1"/>
  <c r="C26" i="4" s="1"/>
  <c r="B26" i="4"/>
  <c r="E25" i="4"/>
  <c r="D25" i="4"/>
  <c r="C25" i="4"/>
  <c r="B25" i="4"/>
  <c r="N20" i="4"/>
  <c r="N32" i="4" s="1"/>
  <c r="O32" i="4" s="1"/>
  <c r="G10" i="1" a="1"/>
  <c r="G10" i="1" s="1"/>
  <c r="G9" i="1"/>
  <c r="D31" i="4" l="1"/>
  <c r="E31" i="4" s="1"/>
  <c r="D28" i="4"/>
  <c r="E28" i="4" s="1"/>
  <c r="D32" i="4"/>
  <c r="E32" i="4" s="1"/>
  <c r="D26" i="4"/>
  <c r="E26" i="4" s="1"/>
  <c r="D29" i="4"/>
  <c r="E29" i="4" s="1"/>
  <c r="D30" i="4"/>
  <c r="E30" i="4" s="1"/>
  <c r="D33" i="4"/>
  <c r="E33" i="4" s="1"/>
  <c r="D27" i="4"/>
  <c r="E27" i="4" s="1"/>
  <c r="N48" i="4"/>
  <c r="O48" i="4" s="1"/>
  <c r="P32" i="4"/>
  <c r="N65" i="4"/>
  <c r="O65" i="4" s="1"/>
  <c r="P65" i="4" s="1"/>
  <c r="N57" i="4"/>
  <c r="O57" i="4" s="1"/>
  <c r="P57" i="4" s="1"/>
  <c r="N25" i="4"/>
  <c r="O25" i="4" s="1"/>
  <c r="P26" i="4" s="1"/>
  <c r="N40" i="4"/>
  <c r="O40" i="4" s="1"/>
  <c r="P40" i="4" s="1"/>
  <c r="P33" i="4"/>
  <c r="P49" i="4" l="1"/>
  <c r="P48" i="4"/>
  <c r="P51" i="4" s="1"/>
  <c r="P35" i="4"/>
  <c r="P66" i="4"/>
  <c r="P68" i="4" s="1"/>
  <c r="P58" i="4"/>
  <c r="P60" i="4" s="1"/>
  <c r="P25" i="4"/>
  <c r="P41" i="4"/>
  <c r="P43" i="4" s="1"/>
  <c r="O173" i="4"/>
  <c r="P28"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5EA5A0-56CA-4F59-B6C8-5B135BA6DFD5}" name="Query - ALL Measures" description="Connection to the 'ALL Measures' query in the workbook." type="100" refreshedVersion="8" minRefreshableVersion="5">
    <extLst>
      <ext xmlns:x15="http://schemas.microsoft.com/office/spreadsheetml/2010/11/main" uri="{DE250136-89BD-433C-8126-D09CA5730AF9}">
        <x15:connection id="3b78bec3-7f77-4eb9-8e6c-8b4887708aa2"/>
      </ext>
    </extLst>
  </connection>
  <connection id="2" xr16:uid="{21340F84-C64C-4A19-958D-A3F8BB3034C3}" name="Query - Allocation Rule explained" description="Connection to the 'Allocation Rule explained' query in the workbook." type="100" refreshedVersion="8" minRefreshableVersion="5">
    <extLst>
      <ext xmlns:x15="http://schemas.microsoft.com/office/spreadsheetml/2010/11/main" uri="{DE250136-89BD-433C-8126-D09CA5730AF9}">
        <x15:connection id="ed0e8412-d1f2-4cc7-a28c-42e460095720">
          <x15:oledbPr connection="Provider=Microsoft.Mashup.OleDb.1;Data Source=$Workbook$;Location=&quot;Allocation Rule explained&quot;;Extended Properties=&quot;&quot;">
            <x15:dbTables>
              <x15:dbTable name="Allocation Rule explained"/>
            </x15:dbTables>
          </x15:oledbPr>
        </x15:connection>
      </ext>
    </extLst>
  </connection>
  <connection id="3" xr16:uid="{707CF451-773F-4D77-803E-D229AF879324}" name="Query - Delivery data" description="Connection to the 'Delivery data' query in the workbook." type="100" refreshedVersion="8" minRefreshableVersion="5">
    <extLst>
      <ext xmlns:x15="http://schemas.microsoft.com/office/spreadsheetml/2010/11/main" uri="{DE250136-89BD-433C-8126-D09CA5730AF9}">
        <x15:connection id="fb03c4da-6470-4c2a-9dd8-89e6bc2f6e1d"/>
      </ext>
    </extLst>
  </connection>
  <connection id="4" xr16:uid="{0C5190A3-45E8-4FB5-A028-D0D25A66DAA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<sst xmlns="http://schemas.openxmlformats.org/spreadsheetml/2006/main" count="649" uniqueCount="205">
  <si>
    <t xml:space="preserve"> </t>
  </si>
  <si>
    <t>Row Labels</t>
  </si>
  <si>
    <t>Grand Total</t>
  </si>
  <si>
    <t>ORDER</t>
  </si>
  <si>
    <t>Count of Order Status</t>
  </si>
  <si>
    <t>Average of Delays (min)</t>
  </si>
  <si>
    <t>Average of Delivery Time (min)</t>
  </si>
  <si>
    <t>route against rating</t>
  </si>
  <si>
    <t>Route2</t>
  </si>
  <si>
    <t>Route3</t>
  </si>
  <si>
    <t>Route5</t>
  </si>
  <si>
    <t>ZONE AGAINST ORDERS</t>
  </si>
  <si>
    <t>Zone2</t>
  </si>
  <si>
    <t>Zone3</t>
  </si>
  <si>
    <t>Count of Order ID</t>
  </si>
  <si>
    <t>Column Labels</t>
  </si>
  <si>
    <t>VEHICLES PERFORMANCE EFFICIENCY</t>
  </si>
  <si>
    <t>Truck B</t>
  </si>
  <si>
    <t>Custom Rules</t>
  </si>
  <si>
    <t>Expedited Rules</t>
  </si>
  <si>
    <t>Standard Rules</t>
  </si>
  <si>
    <t>EXPEDITED RULES</t>
  </si>
  <si>
    <t>FEEDBACK PER ZONE</t>
  </si>
  <si>
    <t>Negative</t>
  </si>
  <si>
    <t>Neutral</t>
  </si>
  <si>
    <t>Positive</t>
  </si>
  <si>
    <t>Count of Customer Feedback</t>
  </si>
  <si>
    <t>EXPEDITED RULES PER CUSTOMER FEEDBACK</t>
  </si>
  <si>
    <t>van analysis</t>
  </si>
  <si>
    <t>D56</t>
  </si>
  <si>
    <t>Avg Delays (min)</t>
  </si>
  <si>
    <t>Avg Delivery Time (min)</t>
  </si>
  <si>
    <t>Completed</t>
  </si>
  <si>
    <t>D86</t>
  </si>
  <si>
    <t>timestamp</t>
  </si>
  <si>
    <t>Bike C</t>
  </si>
  <si>
    <t>Van A</t>
  </si>
  <si>
    <t>TIMESTAMP PER RESOURCES</t>
  </si>
  <si>
    <t>Count of Vehicle Info</t>
  </si>
  <si>
    <t>RESOURCES BASED ON ZONE/ROUTE</t>
  </si>
  <si>
    <t>Zone1</t>
  </si>
  <si>
    <t>RULES PER RATING</t>
  </si>
  <si>
    <t xml:space="preserve">DRIVER PERFORMANCE </t>
  </si>
  <si>
    <t>D12</t>
  </si>
  <si>
    <t>D98</t>
  </si>
  <si>
    <t>Avg  Del Time(min)</t>
  </si>
  <si>
    <t>Average of Cust. Rating</t>
  </si>
  <si>
    <t>FORM BUTTON</t>
  </si>
  <si>
    <t>#COMPLETED.</t>
  </si>
  <si>
    <t>Day</t>
  </si>
  <si>
    <t>order</t>
  </si>
  <si>
    <t>order days</t>
  </si>
  <si>
    <t>check selected yrs</t>
  </si>
  <si>
    <t>total order</t>
  </si>
  <si>
    <t>Selected yr</t>
  </si>
  <si>
    <t>Previous year</t>
  </si>
  <si>
    <t>Delay</t>
  </si>
  <si>
    <t>percentage</t>
  </si>
  <si>
    <t>yr\yr%</t>
  </si>
  <si>
    <t>Order</t>
  </si>
  <si>
    <t>completion rate</t>
  </si>
  <si>
    <t>Delivery</t>
  </si>
  <si>
    <t>Backlog</t>
  </si>
  <si>
    <t>DRIVER PERFORMANCE AGAINST DELAYS ,DELIVERY AND SATISFACTION</t>
  </si>
  <si>
    <t>TOP 10</t>
  </si>
  <si>
    <t>drivers performance dashboard against delay</t>
  </si>
  <si>
    <t xml:space="preserve">top 10 </t>
  </si>
  <si>
    <t>DELAY</t>
  </si>
  <si>
    <t>Drivers</t>
  </si>
  <si>
    <t>ORDER BY TIME</t>
  </si>
  <si>
    <t>Delivery Zone</t>
  </si>
  <si>
    <t>Delay by Zone</t>
  </si>
  <si>
    <t>routes to zone by delay</t>
  </si>
  <si>
    <t>Route</t>
  </si>
  <si>
    <t>Customer Feedback</t>
  </si>
  <si>
    <t>Order Week</t>
  </si>
  <si>
    <t>Count of Route</t>
  </si>
  <si>
    <t>delay by days/hrs</t>
  </si>
  <si>
    <t>vehicles    comparism</t>
  </si>
  <si>
    <t>Allocation Rules</t>
  </si>
  <si>
    <t>Satisfaction Rate</t>
  </si>
  <si>
    <t>ORDER STATUS</t>
  </si>
  <si>
    <t>RANKING</t>
  </si>
  <si>
    <t>Last 5</t>
  </si>
  <si>
    <t>LEAST 10</t>
  </si>
  <si>
    <t>3-Sep</t>
  </si>
  <si>
    <t>Route1</t>
  </si>
  <si>
    <t>Route4</t>
  </si>
  <si>
    <t>Weekends</t>
  </si>
  <si>
    <t>D14</t>
  </si>
  <si>
    <t>D16</t>
  </si>
  <si>
    <t>D19</t>
  </si>
  <si>
    <t>D20</t>
  </si>
  <si>
    <t>D3</t>
  </si>
  <si>
    <t>D34</t>
  </si>
  <si>
    <t>D36</t>
  </si>
  <si>
    <t>D43</t>
  </si>
  <si>
    <t>D46</t>
  </si>
  <si>
    <t>D50</t>
  </si>
  <si>
    <t>D54</t>
  </si>
  <si>
    <t>D60</t>
  </si>
  <si>
    <t>D64</t>
  </si>
  <si>
    <t>D70</t>
  </si>
  <si>
    <t>D71</t>
  </si>
  <si>
    <t>D73</t>
  </si>
  <si>
    <t>D74</t>
  </si>
  <si>
    <t>D80</t>
  </si>
  <si>
    <t>D81</t>
  </si>
  <si>
    <t>D9</t>
  </si>
  <si>
    <t>D97</t>
  </si>
  <si>
    <t>11</t>
  </si>
  <si>
    <t>In Progress</t>
  </si>
  <si>
    <t>.</t>
  </si>
  <si>
    <t>D1</t>
  </si>
  <si>
    <t>D10</t>
  </si>
  <si>
    <t>D100</t>
  </si>
  <si>
    <t>D11</t>
  </si>
  <si>
    <t>D13</t>
  </si>
  <si>
    <t>D15</t>
  </si>
  <si>
    <t>D17</t>
  </si>
  <si>
    <t>D18</t>
  </si>
  <si>
    <t>D2</t>
  </si>
  <si>
    <t>D21</t>
  </si>
  <si>
    <t>D22</t>
  </si>
  <si>
    <t>D23</t>
  </si>
  <si>
    <t>D25</t>
  </si>
  <si>
    <t>D26</t>
  </si>
  <si>
    <t>D27</t>
  </si>
  <si>
    <t>D28</t>
  </si>
  <si>
    <t>D29</t>
  </si>
  <si>
    <t>D30</t>
  </si>
  <si>
    <t>D32</t>
  </si>
  <si>
    <t>D35</t>
  </si>
  <si>
    <t>D38</t>
  </si>
  <si>
    <t>D39</t>
  </si>
  <si>
    <t>D4</t>
  </si>
  <si>
    <t>D40</t>
  </si>
  <si>
    <t>D41</t>
  </si>
  <si>
    <t>D44</t>
  </si>
  <si>
    <t>D45</t>
  </si>
  <si>
    <t>D47</t>
  </si>
  <si>
    <t>D49</t>
  </si>
  <si>
    <t>D5</t>
  </si>
  <si>
    <t>D52</t>
  </si>
  <si>
    <t>D55</t>
  </si>
  <si>
    <t>D57</t>
  </si>
  <si>
    <t>D58</t>
  </si>
  <si>
    <t>D59</t>
  </si>
  <si>
    <t>D6</t>
  </si>
  <si>
    <t>D61</t>
  </si>
  <si>
    <t>D62</t>
  </si>
  <si>
    <t>D63</t>
  </si>
  <si>
    <t>D66</t>
  </si>
  <si>
    <t>D67</t>
  </si>
  <si>
    <t>D69</t>
  </si>
  <si>
    <t>D7</t>
  </si>
  <si>
    <t>D72</t>
  </si>
  <si>
    <t>D75</t>
  </si>
  <si>
    <t>D76</t>
  </si>
  <si>
    <t>D77</t>
  </si>
  <si>
    <t>D78</t>
  </si>
  <si>
    <t>D79</t>
  </si>
  <si>
    <t>D8</t>
  </si>
  <si>
    <t>D82</t>
  </si>
  <si>
    <t>D83</t>
  </si>
  <si>
    <t>D84</t>
  </si>
  <si>
    <t>D85</t>
  </si>
  <si>
    <t>D87</t>
  </si>
  <si>
    <t>D89</t>
  </si>
  <si>
    <t>D90</t>
  </si>
  <si>
    <t>D92</t>
  </si>
  <si>
    <t>D93</t>
  </si>
  <si>
    <t>D94</t>
  </si>
  <si>
    <t>D95</t>
  </si>
  <si>
    <t>D96</t>
  </si>
  <si>
    <t>D99</t>
  </si>
  <si>
    <t>10</t>
  </si>
  <si>
    <t>12</t>
  </si>
  <si>
    <t>13</t>
  </si>
  <si>
    <t>14</t>
  </si>
  <si>
    <t>15</t>
  </si>
  <si>
    <t>16</t>
  </si>
  <si>
    <t>8</t>
  </si>
  <si>
    <t>9</t>
  </si>
  <si>
    <t>1-Sep</t>
  </si>
  <si>
    <t>2-Sep</t>
  </si>
  <si>
    <t>4-Sep</t>
  </si>
  <si>
    <t>5-Sep</t>
  </si>
  <si>
    <t>6-Sep</t>
  </si>
  <si>
    <t>7-Sep</t>
  </si>
  <si>
    <t>8-Sep</t>
  </si>
  <si>
    <t>D24</t>
  </si>
  <si>
    <t>D31</t>
  </si>
  <si>
    <t>D33</t>
  </si>
  <si>
    <t>D37</t>
  </si>
  <si>
    <t>D42</t>
  </si>
  <si>
    <t>D48</t>
  </si>
  <si>
    <t>D51</t>
  </si>
  <si>
    <t>D53</t>
  </si>
  <si>
    <t>D65</t>
  </si>
  <si>
    <t>D68</t>
  </si>
  <si>
    <t>D88</t>
  </si>
  <si>
    <t>D91</t>
  </si>
  <si>
    <t>WeekDays</t>
  </si>
  <si>
    <t>DRIVER VS DELAY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</si>
</sst>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0.0000"/>
    <numFmt numFmtId="166" formatCode="0.0000;[Red]0.0000"/>
  </numFmts>
  <fonts count="7" x14ac:knownFonts="1">
    <font>
      <sz val="11"/>
      <color theme="1"/>
      <name val="Aptos Narrow"/>
      <family val="2"/>
      <scheme val="minor"/>
    </font>
    <font>
      <b/>
      <sz val="11"/>
      <color theme="1"/>
      <name val="Aptos Narrow"/>
      <family val="2"/>
      <scheme val="minor"/>
    </font>
    <font>
      <sz val="11"/>
      <color theme="1"/>
      <name val="Aptos Narrow"/>
      <family val="2"/>
      <scheme val="minor"/>
    </font>
    <font>
      <sz val="11"/>
      <color rgb="FFC00000"/>
      <name val="Aptos Narrow"/>
      <family val="2"/>
      <scheme val="minor"/>
    </font>
    <font>
      <sz val="8"/>
      <name val="Aptos Narrow"/>
      <family val="2"/>
      <scheme val="minor"/>
    </font>
    <font>
      <sz val="11"/>
      <color theme="1"/>
      <name val="Aptos Black"/>
      <family val="2"/>
    </font>
    <font>
      <sz val="8"/>
      <color rgb="FF000000"/>
      <name val="Segoe UI"/>
      <family val="2"/>
    </font>
  </fonts>
  <fills count="5">
    <fill>
      <patternFill patternType="none"/>
    </fill>
    <fill>
      <patternFill patternType="gray125"/>
    </fill>
    <fill>
      <patternFill patternType="solid">
        <fgColor theme="4" tint="0.79998168889431442"/>
        <bgColor theme="4" tint="0.79998168889431442"/>
      </patternFill>
    </fill>
    <fill>
      <patternFill patternType="solid">
        <fgColor rgb="FF92D050"/>
        <bgColor indexed="64"/>
      </patternFill>
    </fill>
    <fill>
      <patternFill patternType="solid">
        <fgColor theme="2" tint="-0.249977111117893"/>
        <bgColor indexed="64"/>
      </patternFill>
    </fill>
  </fills>
  <borders count="3">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28">
    <xf numFmtId="0" fontId="0" fillId="0" borderId="0" xfId="0"/>
    <xf numFmtId="0" fontId="1" fillId="2" borderId="1" xfId="0" applyFont="1" applyFill="1" applyBorder="1"/>
    <xf numFmtId="0" fontId="0" fillId="0" borderId="0" xfId="0" pivotButton="1"/>
    <xf numFmtId="0" fontId="0" fillId="0" borderId="0" xfId="0" applyAlignment="1">
      <alignment horizontal="left"/>
    </xf>
    <xf numFmtId="0" fontId="1" fillId="0" borderId="0" xfId="0" applyFont="1"/>
    <xf numFmtId="3" fontId="0" fillId="0" borderId="0" xfId="0" applyNumberFormat="1"/>
    <xf numFmtId="164" fontId="0" fillId="0" borderId="0" xfId="0" applyNumberFormat="1"/>
    <xf numFmtId="1" fontId="0" fillId="0" borderId="0" xfId="0" applyNumberFormat="1"/>
    <xf numFmtId="0" fontId="3" fillId="0" borderId="0" xfId="0" applyFont="1"/>
    <xf numFmtId="0" fontId="0" fillId="3" borderId="0" xfId="0" applyFill="1"/>
    <xf numFmtId="0" fontId="0" fillId="4" borderId="0" xfId="0" applyFill="1"/>
    <xf numFmtId="0" fontId="0" fillId="0" borderId="2" xfId="0" applyBorder="1"/>
    <xf numFmtId="164" fontId="0" fillId="0" borderId="2" xfId="0" applyNumberFormat="1" applyBorder="1"/>
    <xf numFmtId="0" fontId="0" fillId="0" borderId="2" xfId="0" pivotButton="1" applyBorder="1"/>
    <xf numFmtId="3" fontId="0" fillId="0" borderId="2" xfId="0" applyNumberFormat="1" applyBorder="1"/>
    <xf numFmtId="9" fontId="0" fillId="0" borderId="2" xfId="1" applyFont="1" applyBorder="1"/>
    <xf numFmtId="0" fontId="0" fillId="0" borderId="2" xfId="0" quotePrefix="1" applyBorder="1"/>
    <xf numFmtId="9" fontId="0" fillId="0" borderId="2" xfId="0" applyNumberFormat="1" applyBorder="1"/>
    <xf numFmtId="0" fontId="0" fillId="0" borderId="2" xfId="0" applyBorder="1" applyAlignment="1">
      <alignment horizontal="left"/>
    </xf>
    <xf numFmtId="0" fontId="0" fillId="0" borderId="2" xfId="0" pivotButton="1" applyBorder="1" applyAlignment="1">
      <alignment horizontal="center" vertical="center"/>
    </xf>
    <xf numFmtId="0" fontId="0" fillId="0" borderId="2" xfId="0" applyBorder="1" applyAlignment="1">
      <alignment horizontal="center" vertical="center"/>
    </xf>
    <xf numFmtId="164" fontId="0" fillId="0" borderId="2" xfId="0" applyNumberFormat="1" applyBorder="1" applyAlignment="1">
      <alignment horizontal="center" vertical="center"/>
    </xf>
    <xf numFmtId="165" fontId="0" fillId="0" borderId="2" xfId="0" applyNumberFormat="1" applyBorder="1"/>
    <xf numFmtId="0" fontId="5" fillId="0" borderId="0" xfId="0" applyFont="1"/>
    <xf numFmtId="1" fontId="0" fillId="0" borderId="0" xfId="1" applyNumberFormat="1" applyFont="1"/>
    <xf numFmtId="166" fontId="0" fillId="0" borderId="0" xfId="0" applyNumberFormat="1"/>
    <xf numFmtId="0" fontId="0" fillId="0" borderId="0" xfId="0" applyNumberFormat="1"/>
    <xf numFmtId="0" fontId="0" fillId="0" borderId="2" xfId="0" applyNumberFormat="1" applyBorder="1"/>
  </cellXfs>
  <cellStyles count="2">
    <cellStyle name="Normal" xfId="0" builtinId="0"/>
    <cellStyle name="Percent" xfId="1" builtinId="5"/>
  </cellStyles>
  <dxfs count="166">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font>
        <b/>
        <i val="0"/>
        <sz val="10"/>
        <color theme="0"/>
        <name val="Aptos Display"/>
        <family val="2"/>
        <scheme val="major"/>
      </font>
      <fill>
        <patternFill patternType="solid">
          <fgColor theme="8" tint="-0.24994659260841701"/>
          <bgColor theme="8" tint="-0.24994659260841701"/>
        </patternFill>
      </fill>
      <border diagonalUp="0" diagonalDown="0">
        <left/>
        <right/>
        <top/>
        <bottom/>
        <vertical/>
        <horizontal/>
      </border>
    </dxf>
  </dxfs>
  <tableStyles count="1" defaultTableStyle="TableStyleMedium2" defaultPivotStyle="PivotStyleLight16">
    <tableStyle name="Slicer Style 1" pivot="0" table="0" count="3" xr9:uid="{D7EDEE0F-DB14-4860-BA9C-17DCAC35C85C}">
      <tableStyleElement type="wholeTable" dxfId="165"/>
    </tableStyle>
  </tableStyles>
  <colors>
    <mruColors>
      <color rgb="FFA27B00"/>
      <color rgb="FFD31BBD"/>
      <color rgb="FF920000"/>
      <color rgb="FFA40000"/>
      <color rgb="FF2BAB31"/>
      <color rgb="FF004C22"/>
      <color rgb="FFAAE571"/>
      <color rgb="FF6E9073"/>
      <color rgb="FF91E395"/>
      <color rgb="FF000000"/>
    </mruColors>
  </colors>
  <extLst>
    <ext xmlns:x14="http://schemas.microsoft.com/office/spreadsheetml/2009/9/main" uri="{46F421CA-312F-682f-3DD2-61675219B42D}">
      <x14:dxfs count="2">
        <dxf>
          <font>
            <b/>
            <i val="0"/>
            <sz val="10"/>
            <color theme="1"/>
          </font>
          <fill>
            <patternFill patternType="solid">
              <fgColor theme="8" tint="0.79998168889431442"/>
              <bgColor theme="8" tint="0.79998168889431442"/>
            </patternFill>
          </fill>
          <border diagonalUp="0" diagonalDown="0">
            <left/>
            <right/>
            <top/>
            <bottom/>
            <vertical/>
            <horizontal/>
          </border>
        </dxf>
        <dxf>
          <fill>
            <patternFill patternType="solid">
              <fgColor theme="8" tint="0.39994506668294322"/>
              <bgColor theme="8" tint="-0.24994659260841701"/>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22.xml"/><Relationship Id="rId21" Type="http://schemas.openxmlformats.org/officeDocument/2006/relationships/pivotCacheDefinition" Target="pivotCache/pivotCacheDefinition17.xml"/><Relationship Id="rId42" Type="http://schemas.openxmlformats.org/officeDocument/2006/relationships/connections" Target="connections.xml"/><Relationship Id="rId47" Type="http://schemas.openxmlformats.org/officeDocument/2006/relationships/calcChain" Target="calcChain.xml"/><Relationship Id="rId63" Type="http://schemas.openxmlformats.org/officeDocument/2006/relationships/customXml" Target="../customXml/item16.xml"/><Relationship Id="rId68" Type="http://schemas.openxmlformats.org/officeDocument/2006/relationships/customXml" Target="../customXml/item21.xml"/><Relationship Id="rId84" Type="http://schemas.openxmlformats.org/officeDocument/2006/relationships/customXml" Target="../customXml/item37.xml"/><Relationship Id="rId89" Type="http://schemas.openxmlformats.org/officeDocument/2006/relationships/customXml" Target="../customXml/item42.xml"/><Relationship Id="rId16" Type="http://schemas.openxmlformats.org/officeDocument/2006/relationships/pivotCacheDefinition" Target="pivotCache/pivotCacheDefinition12.xml"/><Relationship Id="rId11" Type="http://schemas.openxmlformats.org/officeDocument/2006/relationships/pivotCacheDefinition" Target="pivotCache/pivotCacheDefinition7.xml"/><Relationship Id="rId32" Type="http://schemas.microsoft.com/office/2007/relationships/slicerCache" Target="slicerCaches/slicerCache1.xml"/><Relationship Id="rId37" Type="http://schemas.microsoft.com/office/2007/relationships/slicerCache" Target="slicerCaches/slicerCache6.xml"/><Relationship Id="rId53" Type="http://schemas.openxmlformats.org/officeDocument/2006/relationships/customXml" Target="../customXml/item6.xml"/><Relationship Id="rId58" Type="http://schemas.openxmlformats.org/officeDocument/2006/relationships/customXml" Target="../customXml/item11.xml"/><Relationship Id="rId74" Type="http://schemas.openxmlformats.org/officeDocument/2006/relationships/customXml" Target="../customXml/item27.xml"/><Relationship Id="rId79" Type="http://schemas.openxmlformats.org/officeDocument/2006/relationships/customXml" Target="../customXml/item32.xml"/><Relationship Id="rId102" Type="http://schemas.openxmlformats.org/officeDocument/2006/relationships/customXml" Target="../customXml/item55.xml"/><Relationship Id="rId5" Type="http://schemas.openxmlformats.org/officeDocument/2006/relationships/pivotCacheDefinition" Target="pivotCache/pivotCacheDefinition1.xml"/><Relationship Id="rId90" Type="http://schemas.openxmlformats.org/officeDocument/2006/relationships/customXml" Target="../customXml/item43.xml"/><Relationship Id="rId95" Type="http://schemas.openxmlformats.org/officeDocument/2006/relationships/customXml" Target="../customXml/item48.xml"/><Relationship Id="rId22" Type="http://schemas.openxmlformats.org/officeDocument/2006/relationships/pivotCacheDefinition" Target="pivotCache/pivotCacheDefinition18.xml"/><Relationship Id="rId27" Type="http://schemas.openxmlformats.org/officeDocument/2006/relationships/pivotCacheDefinition" Target="pivotCache/pivotCacheDefinition23.xml"/><Relationship Id="rId43" Type="http://schemas.openxmlformats.org/officeDocument/2006/relationships/styles" Target="styles.xml"/><Relationship Id="rId48" Type="http://schemas.openxmlformats.org/officeDocument/2006/relationships/customXml" Target="../customXml/item1.xml"/><Relationship Id="rId64" Type="http://schemas.openxmlformats.org/officeDocument/2006/relationships/customXml" Target="../customXml/item17.xml"/><Relationship Id="rId69" Type="http://schemas.openxmlformats.org/officeDocument/2006/relationships/customXml" Target="../customXml/item22.xml"/><Relationship Id="rId80" Type="http://schemas.openxmlformats.org/officeDocument/2006/relationships/customXml" Target="../customXml/item33.xml"/><Relationship Id="rId85" Type="http://schemas.openxmlformats.org/officeDocument/2006/relationships/customXml" Target="../customXml/item38.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33" Type="http://schemas.microsoft.com/office/2007/relationships/slicerCache" Target="slicerCaches/slicerCache2.xml"/><Relationship Id="rId38" Type="http://schemas.microsoft.com/office/2007/relationships/slicerCache" Target="slicerCaches/slicerCache7.xml"/><Relationship Id="rId59" Type="http://schemas.openxmlformats.org/officeDocument/2006/relationships/customXml" Target="../customXml/item12.xml"/><Relationship Id="rId103" Type="http://schemas.openxmlformats.org/officeDocument/2006/relationships/customXml" Target="../customXml/item56.xml"/><Relationship Id="rId20" Type="http://schemas.openxmlformats.org/officeDocument/2006/relationships/pivotCacheDefinition" Target="pivotCache/pivotCacheDefinition16.xml"/><Relationship Id="rId41" Type="http://schemas.openxmlformats.org/officeDocument/2006/relationships/theme" Target="theme/theme1.xml"/><Relationship Id="rId54" Type="http://schemas.openxmlformats.org/officeDocument/2006/relationships/customXml" Target="../customXml/item7.xml"/><Relationship Id="rId62" Type="http://schemas.openxmlformats.org/officeDocument/2006/relationships/customXml" Target="../customXml/item15.xml"/><Relationship Id="rId70" Type="http://schemas.openxmlformats.org/officeDocument/2006/relationships/customXml" Target="../customXml/item23.xml"/><Relationship Id="rId75" Type="http://schemas.openxmlformats.org/officeDocument/2006/relationships/customXml" Target="../customXml/item28.xml"/><Relationship Id="rId83" Type="http://schemas.openxmlformats.org/officeDocument/2006/relationships/customXml" Target="../customXml/item36.xml"/><Relationship Id="rId88" Type="http://schemas.openxmlformats.org/officeDocument/2006/relationships/customXml" Target="../customXml/item41.xml"/><Relationship Id="rId91" Type="http://schemas.openxmlformats.org/officeDocument/2006/relationships/customXml" Target="../customXml/item44.xml"/><Relationship Id="rId96" Type="http://schemas.openxmlformats.org/officeDocument/2006/relationships/customXml" Target="../customXml/item4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openxmlformats.org/officeDocument/2006/relationships/pivotCacheDefinition" Target="pivotCache/pivotCacheDefinition19.xml"/><Relationship Id="rId28" Type="http://schemas.openxmlformats.org/officeDocument/2006/relationships/pivotCacheDefinition" Target="pivotCache/pivotCacheDefinition24.xml"/><Relationship Id="rId36" Type="http://schemas.microsoft.com/office/2007/relationships/slicerCache" Target="slicerCaches/slicerCache5.xml"/><Relationship Id="rId49" Type="http://schemas.openxmlformats.org/officeDocument/2006/relationships/customXml" Target="../customXml/item2.xml"/><Relationship Id="rId57" Type="http://schemas.openxmlformats.org/officeDocument/2006/relationships/customXml" Target="../customXml/item10.xml"/><Relationship Id="rId10" Type="http://schemas.openxmlformats.org/officeDocument/2006/relationships/pivotCacheDefinition" Target="pivotCache/pivotCacheDefinition6.xml"/><Relationship Id="rId31" Type="http://schemas.openxmlformats.org/officeDocument/2006/relationships/pivotCacheDefinition" Target="pivotCache/pivotCacheDefinition27.xml"/><Relationship Id="rId44" Type="http://schemas.openxmlformats.org/officeDocument/2006/relationships/sharedStrings" Target="sharedString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73" Type="http://schemas.openxmlformats.org/officeDocument/2006/relationships/customXml" Target="../customXml/item26.xml"/><Relationship Id="rId78" Type="http://schemas.openxmlformats.org/officeDocument/2006/relationships/customXml" Target="../customXml/item31.xml"/><Relationship Id="rId81" Type="http://schemas.openxmlformats.org/officeDocument/2006/relationships/customXml" Target="../customXml/item34.xml"/><Relationship Id="rId86" Type="http://schemas.openxmlformats.org/officeDocument/2006/relationships/customXml" Target="../customXml/item39.xml"/><Relationship Id="rId94" Type="http://schemas.openxmlformats.org/officeDocument/2006/relationships/customXml" Target="../customXml/item47.xml"/><Relationship Id="rId99" Type="http://schemas.openxmlformats.org/officeDocument/2006/relationships/customXml" Target="../customXml/item52.xml"/><Relationship Id="rId101" Type="http://schemas.openxmlformats.org/officeDocument/2006/relationships/customXml" Target="../customXml/item54.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39" Type="http://schemas.microsoft.com/office/2007/relationships/slicerCache" Target="slicerCaches/slicerCache8.xml"/><Relationship Id="rId34" Type="http://schemas.microsoft.com/office/2007/relationships/slicerCache" Target="slicerCaches/slicerCache3.xml"/><Relationship Id="rId50" Type="http://schemas.openxmlformats.org/officeDocument/2006/relationships/customXml" Target="../customXml/item3.xml"/><Relationship Id="rId55" Type="http://schemas.openxmlformats.org/officeDocument/2006/relationships/customXml" Target="../customXml/item8.xml"/><Relationship Id="rId76" Type="http://schemas.openxmlformats.org/officeDocument/2006/relationships/customXml" Target="../customXml/item29.xml"/><Relationship Id="rId97" Type="http://schemas.openxmlformats.org/officeDocument/2006/relationships/customXml" Target="../customXml/item50.xml"/><Relationship Id="rId104" Type="http://schemas.openxmlformats.org/officeDocument/2006/relationships/customXml" Target="../customXml/item57.xml"/><Relationship Id="rId7" Type="http://schemas.openxmlformats.org/officeDocument/2006/relationships/pivotCacheDefinition" Target="pivotCache/pivotCacheDefinition3.xml"/><Relationship Id="rId71" Type="http://schemas.openxmlformats.org/officeDocument/2006/relationships/customXml" Target="../customXml/item24.xml"/><Relationship Id="rId92" Type="http://schemas.openxmlformats.org/officeDocument/2006/relationships/customXml" Target="../customXml/item45.xml"/><Relationship Id="rId2" Type="http://schemas.openxmlformats.org/officeDocument/2006/relationships/worksheet" Target="worksheets/sheet2.xml"/><Relationship Id="rId29" Type="http://schemas.openxmlformats.org/officeDocument/2006/relationships/pivotCacheDefinition" Target="pivotCache/pivotCacheDefinition25.xml"/><Relationship Id="rId24" Type="http://schemas.openxmlformats.org/officeDocument/2006/relationships/pivotCacheDefinition" Target="pivotCache/pivotCacheDefinition20.xml"/><Relationship Id="rId40" Type="http://schemas.microsoft.com/office/2007/relationships/slicerCache" Target="slicerCaches/slicerCache9.xml"/><Relationship Id="rId45" Type="http://schemas.openxmlformats.org/officeDocument/2006/relationships/sheetMetadata" Target="metadata.xml"/><Relationship Id="rId66" Type="http://schemas.openxmlformats.org/officeDocument/2006/relationships/customXml" Target="../customXml/item19.xml"/><Relationship Id="rId87" Type="http://schemas.openxmlformats.org/officeDocument/2006/relationships/customXml" Target="../customXml/item40.xml"/><Relationship Id="rId61" Type="http://schemas.openxmlformats.org/officeDocument/2006/relationships/customXml" Target="../customXml/item14.xml"/><Relationship Id="rId82" Type="http://schemas.openxmlformats.org/officeDocument/2006/relationships/customXml" Target="../customXml/item35.xml"/><Relationship Id="rId19" Type="http://schemas.openxmlformats.org/officeDocument/2006/relationships/pivotCacheDefinition" Target="pivotCache/pivotCacheDefinition15.xml"/><Relationship Id="rId14" Type="http://schemas.openxmlformats.org/officeDocument/2006/relationships/pivotCacheDefinition" Target="pivotCache/pivotCacheDefinition10.xml"/><Relationship Id="rId30" Type="http://schemas.openxmlformats.org/officeDocument/2006/relationships/pivotCacheDefinition" Target="pivotCache/pivotCacheDefinition26.xml"/><Relationship Id="rId35" Type="http://schemas.microsoft.com/office/2007/relationships/slicerCache" Target="slicerCaches/slicerCache4.xml"/><Relationship Id="rId56" Type="http://schemas.openxmlformats.org/officeDocument/2006/relationships/customXml" Target="../customXml/item9.xml"/><Relationship Id="rId77" Type="http://schemas.openxmlformats.org/officeDocument/2006/relationships/customXml" Target="../customXml/item30.xml"/><Relationship Id="rId100" Type="http://schemas.openxmlformats.org/officeDocument/2006/relationships/customXml" Target="../customXml/item53.xml"/><Relationship Id="rId105" Type="http://schemas.openxmlformats.org/officeDocument/2006/relationships/customXml" Target="../customXml/item58.xml"/><Relationship Id="rId8" Type="http://schemas.openxmlformats.org/officeDocument/2006/relationships/pivotCacheDefinition" Target="pivotCache/pivotCacheDefinition4.xml"/><Relationship Id="rId51" Type="http://schemas.openxmlformats.org/officeDocument/2006/relationships/customXml" Target="../customXml/item4.xml"/><Relationship Id="rId72" Type="http://schemas.openxmlformats.org/officeDocument/2006/relationships/customXml" Target="../customXml/item25.xml"/><Relationship Id="rId93" Type="http://schemas.openxmlformats.org/officeDocument/2006/relationships/customXml" Target="../customXml/item46.xml"/><Relationship Id="rId98" Type="http://schemas.openxmlformats.org/officeDocument/2006/relationships/customXml" Target="../customXml/item51.xml"/><Relationship Id="rId3" Type="http://schemas.openxmlformats.org/officeDocument/2006/relationships/worksheet" Target="worksheets/sheet3.xml"/><Relationship Id="rId25" Type="http://schemas.openxmlformats.org/officeDocument/2006/relationships/pivotCacheDefinition" Target="pivotCache/pivotCacheDefinition21.xml"/><Relationship Id="rId46" Type="http://schemas.openxmlformats.org/officeDocument/2006/relationships/powerPivotData" Target="model/item.data"/><Relationship Id="rId67" Type="http://schemas.openxmlformats.org/officeDocument/2006/relationships/customXml" Target="../customXml/item20.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0.20469630690103127"/>
          <c:w val="0.93888888888888888"/>
          <c:h val="0.62110342267822594"/>
        </c:manualLayout>
      </c:layout>
      <c:barChart>
        <c:barDir val="col"/>
        <c:grouping val="clustered"/>
        <c:varyColors val="0"/>
        <c:ser>
          <c:idx val="3"/>
          <c:order val="0"/>
          <c:tx>
            <c:strRef>
              <c:f>'TIME Series'!$C$25</c:f>
              <c:strCache>
                <c:ptCount val="1"/>
                <c:pt idx="0">
                  <c:v>Average of Delays (min)</c:v>
                </c:pt>
              </c:strCache>
            </c:strRef>
          </c:tx>
          <c:spPr>
            <a:solidFill>
              <a:schemeClr val="bg1">
                <a:lumMod val="65000"/>
              </a:schemeClr>
            </a:solidFill>
          </c:spPr>
          <c:invertIfNegative val="0"/>
          <c:cat>
            <c:numRef>
              <c:f>'TIME Series'!$B$26:$B$33</c:f>
              <c:numCache>
                <c:formatCode>General</c:formatCode>
                <c:ptCount val="8"/>
                <c:pt idx="0">
                  <c:v>1</c:v>
                </c:pt>
                <c:pt idx="1">
                  <c:v>2</c:v>
                </c:pt>
                <c:pt idx="2">
                  <c:v>3</c:v>
                </c:pt>
                <c:pt idx="3">
                  <c:v>4</c:v>
                </c:pt>
                <c:pt idx="4">
                  <c:v>5</c:v>
                </c:pt>
                <c:pt idx="5">
                  <c:v>6</c:v>
                </c:pt>
                <c:pt idx="6">
                  <c:v>7</c:v>
                </c:pt>
                <c:pt idx="7">
                  <c:v>8</c:v>
                </c:pt>
              </c:numCache>
            </c:numRef>
          </c:cat>
          <c:val>
            <c:numRef>
              <c:f>'TIME Series'!$C$26:$C$33</c:f>
              <c:numCache>
                <c:formatCode>0.0</c:formatCode>
                <c:ptCount val="8"/>
                <c:pt idx="0">
                  <c:v>147.81958762886597</c:v>
                </c:pt>
                <c:pt idx="1">
                  <c:v>155.77948717948718</c:v>
                </c:pt>
                <c:pt idx="2">
                  <c:v>147.55238095238096</c:v>
                </c:pt>
                <c:pt idx="3">
                  <c:v>154.27683615819208</c:v>
                </c:pt>
                <c:pt idx="4">
                  <c:v>149.17415730337078</c:v>
                </c:pt>
                <c:pt idx="5">
                  <c:v>152.23711340206185</c:v>
                </c:pt>
                <c:pt idx="6">
                  <c:v>152.05978260869566</c:v>
                </c:pt>
                <c:pt idx="7">
                  <c:v>156.20238095238096</c:v>
                </c:pt>
              </c:numCache>
            </c:numRef>
          </c:val>
          <c:extLst>
            <c:ext xmlns:c16="http://schemas.microsoft.com/office/drawing/2014/chart" uri="{C3380CC4-5D6E-409C-BE32-E72D297353CC}">
              <c16:uniqueId val="{0000001B-A3E1-49E2-8F0F-186DC4EA5A5B}"/>
            </c:ext>
          </c:extLst>
        </c:ser>
        <c:ser>
          <c:idx val="4"/>
          <c:order val="1"/>
          <c:tx>
            <c:strRef>
              <c:f>'TIME Series'!$E$25</c:f>
              <c:strCache>
                <c:ptCount val="1"/>
                <c:pt idx="0">
                  <c:v>Average of Delivery Time (min)</c:v>
                </c:pt>
              </c:strCache>
            </c:strRef>
          </c:tx>
          <c:spPr>
            <a:solidFill>
              <a:schemeClr val="accent5">
                <a:lumMod val="75000"/>
              </a:schemeClr>
            </a:solidFill>
          </c:spPr>
          <c:invertIfNegative val="0"/>
          <c:val>
            <c:numRef>
              <c:f>'TIME Series'!$E$26:$E$33</c:f>
              <c:numCache>
                <c:formatCode>0.0</c:formatCode>
                <c:ptCount val="8"/>
                <c:pt idx="0">
                  <c:v>0</c:v>
                </c:pt>
                <c:pt idx="1">
                  <c:v>155.77948717948718</c:v>
                </c:pt>
                <c:pt idx="2">
                  <c:v>0</c:v>
                </c:pt>
                <c:pt idx="3">
                  <c:v>154.27683615819208</c:v>
                </c:pt>
                <c:pt idx="4">
                  <c:v>0</c:v>
                </c:pt>
                <c:pt idx="5">
                  <c:v>152.23711340206185</c:v>
                </c:pt>
                <c:pt idx="6">
                  <c:v>152.05978260869566</c:v>
                </c:pt>
                <c:pt idx="7">
                  <c:v>156.20238095238096</c:v>
                </c:pt>
              </c:numCache>
            </c:numRef>
          </c:val>
          <c:extLst>
            <c:ext xmlns:c16="http://schemas.microsoft.com/office/drawing/2014/chart" uri="{C3380CC4-5D6E-409C-BE32-E72D297353CC}">
              <c16:uniqueId val="{0000001C-A3E1-49E2-8F0F-186DC4EA5A5B}"/>
            </c:ext>
          </c:extLst>
        </c:ser>
        <c:ser>
          <c:idx val="5"/>
          <c:order val="2"/>
          <c:tx>
            <c:strRef>
              <c:f>'TIME Series'!$D$25</c:f>
              <c:strCache>
                <c:ptCount val="1"/>
                <c:pt idx="0">
                  <c:v>Average of Delays (min)</c:v>
                </c:pt>
              </c:strCache>
            </c:strRef>
          </c:tx>
          <c:spPr>
            <a:solidFill>
              <a:schemeClr val="bg1">
                <a:lumMod val="65000"/>
              </a:schemeClr>
            </a:solidFill>
            <a:ln w="9525">
              <a:solidFill>
                <a:schemeClr val="bg1">
                  <a:lumMod val="50000"/>
                </a:schemeClr>
              </a:solidFill>
            </a:ln>
          </c:spPr>
          <c:invertIfNegative val="0"/>
          <c:val>
            <c:numRef>
              <c:f>'TIME Series'!$D$26:$D$33</c:f>
              <c:numCache>
                <c:formatCode>0.0</c:formatCode>
                <c:ptCount val="8"/>
                <c:pt idx="0">
                  <c:v>151.88771577317942</c:v>
                </c:pt>
                <c:pt idx="1">
                  <c:v>151.88771577317942</c:v>
                </c:pt>
                <c:pt idx="2">
                  <c:v>151.88771577317942</c:v>
                </c:pt>
                <c:pt idx="3">
                  <c:v>151.88771577317942</c:v>
                </c:pt>
                <c:pt idx="4">
                  <c:v>151.88771577317942</c:v>
                </c:pt>
                <c:pt idx="5">
                  <c:v>151.88771577317942</c:v>
                </c:pt>
                <c:pt idx="6">
                  <c:v>151.88771577317942</c:v>
                </c:pt>
                <c:pt idx="7">
                  <c:v>151.88771577317942</c:v>
                </c:pt>
              </c:numCache>
            </c:numRef>
          </c:val>
          <c:extLst>
            <c:ext xmlns:c16="http://schemas.microsoft.com/office/drawing/2014/chart" uri="{C3380CC4-5D6E-409C-BE32-E72D297353CC}">
              <c16:uniqueId val="{0000001D-A3E1-49E2-8F0F-186DC4EA5A5B}"/>
            </c:ext>
          </c:extLst>
        </c:ser>
        <c:ser>
          <c:idx val="6"/>
          <c:order val="3"/>
          <c:tx>
            <c:strRef>
              <c:f>'TIME Series'!$C$25</c:f>
              <c:strCache>
                <c:ptCount val="1"/>
                <c:pt idx="0">
                  <c:v>Average of Delays (min)</c:v>
                </c:pt>
              </c:strCache>
            </c:strRef>
          </c:tx>
          <c:spPr>
            <a:solidFill>
              <a:schemeClr val="bg1">
                <a:lumMod val="65000"/>
              </a:schemeClr>
            </a:solidFill>
            <a:ln>
              <a:noFill/>
            </a:ln>
            <a:effectLst/>
          </c:spPr>
          <c:invertIfNegative val="0"/>
          <c:cat>
            <c:numRef>
              <c:f>'TIME Series'!$B$26:$B$33</c:f>
              <c:numCache>
                <c:formatCode>General</c:formatCode>
                <c:ptCount val="8"/>
                <c:pt idx="0">
                  <c:v>1</c:v>
                </c:pt>
                <c:pt idx="1">
                  <c:v>2</c:v>
                </c:pt>
                <c:pt idx="2">
                  <c:v>3</c:v>
                </c:pt>
                <c:pt idx="3">
                  <c:v>4</c:v>
                </c:pt>
                <c:pt idx="4">
                  <c:v>5</c:v>
                </c:pt>
                <c:pt idx="5">
                  <c:v>6</c:v>
                </c:pt>
                <c:pt idx="6">
                  <c:v>7</c:v>
                </c:pt>
                <c:pt idx="7">
                  <c:v>8</c:v>
                </c:pt>
              </c:numCache>
            </c:numRef>
          </c:cat>
          <c:val>
            <c:numRef>
              <c:f>'TIME Series'!$C$26:$C$33</c:f>
              <c:numCache>
                <c:formatCode>0.0</c:formatCode>
                <c:ptCount val="8"/>
                <c:pt idx="0">
                  <c:v>147.81958762886597</c:v>
                </c:pt>
                <c:pt idx="1">
                  <c:v>155.77948717948718</c:v>
                </c:pt>
                <c:pt idx="2">
                  <c:v>147.55238095238096</c:v>
                </c:pt>
                <c:pt idx="3">
                  <c:v>154.27683615819208</c:v>
                </c:pt>
                <c:pt idx="4">
                  <c:v>149.17415730337078</c:v>
                </c:pt>
                <c:pt idx="5">
                  <c:v>152.23711340206185</c:v>
                </c:pt>
                <c:pt idx="6">
                  <c:v>152.05978260869566</c:v>
                </c:pt>
                <c:pt idx="7">
                  <c:v>156.20238095238096</c:v>
                </c:pt>
              </c:numCache>
            </c:numRef>
          </c:val>
          <c:extLst>
            <c:ext xmlns:c16="http://schemas.microsoft.com/office/drawing/2014/chart" uri="{C3380CC4-5D6E-409C-BE32-E72D297353CC}">
              <c16:uniqueId val="{0000001E-A3E1-49E2-8F0F-186DC4EA5A5B}"/>
            </c:ext>
          </c:extLst>
        </c:ser>
        <c:ser>
          <c:idx val="7"/>
          <c:order val="4"/>
          <c:tx>
            <c:strRef>
              <c:f>'TIME Series'!$E$25</c:f>
              <c:strCache>
                <c:ptCount val="1"/>
                <c:pt idx="0">
                  <c:v>Average of Delivery Time (min)</c:v>
                </c:pt>
              </c:strCache>
            </c:strRef>
          </c:tx>
          <c:spPr>
            <a:solidFill>
              <a:schemeClr val="accent5">
                <a:lumMod val="75000"/>
              </a:schemeClr>
            </a:solidFill>
            <a:ln>
              <a:noFill/>
            </a:ln>
            <a:effectLst/>
          </c:spPr>
          <c:invertIfNegative val="0"/>
          <c:val>
            <c:numRef>
              <c:f>'TIME Series'!$E$26:$E$33</c:f>
              <c:numCache>
                <c:formatCode>0.0</c:formatCode>
                <c:ptCount val="8"/>
                <c:pt idx="0">
                  <c:v>0</c:v>
                </c:pt>
                <c:pt idx="1">
                  <c:v>155.77948717948718</c:v>
                </c:pt>
                <c:pt idx="2">
                  <c:v>0</c:v>
                </c:pt>
                <c:pt idx="3">
                  <c:v>154.27683615819208</c:v>
                </c:pt>
                <c:pt idx="4">
                  <c:v>0</c:v>
                </c:pt>
                <c:pt idx="5">
                  <c:v>152.23711340206185</c:v>
                </c:pt>
                <c:pt idx="6">
                  <c:v>152.05978260869566</c:v>
                </c:pt>
                <c:pt idx="7">
                  <c:v>156.20238095238096</c:v>
                </c:pt>
              </c:numCache>
            </c:numRef>
          </c:val>
          <c:extLst>
            <c:ext xmlns:c16="http://schemas.microsoft.com/office/drawing/2014/chart" uri="{C3380CC4-5D6E-409C-BE32-E72D297353CC}">
              <c16:uniqueId val="{0000001F-A3E1-49E2-8F0F-186DC4EA5A5B}"/>
            </c:ext>
          </c:extLst>
        </c:ser>
        <c:ser>
          <c:idx val="8"/>
          <c:order val="5"/>
          <c:tx>
            <c:strRef>
              <c:f>'TIME Series'!$D$25</c:f>
              <c:strCache>
                <c:ptCount val="1"/>
                <c:pt idx="0">
                  <c:v>Average of Delays (min)</c:v>
                </c:pt>
              </c:strCache>
            </c:strRef>
          </c:tx>
          <c:spPr>
            <a:solidFill>
              <a:schemeClr val="bg1">
                <a:lumMod val="65000"/>
              </a:schemeClr>
            </a:solidFill>
            <a:ln w="9525" cap="rnd">
              <a:solidFill>
                <a:schemeClr val="bg1">
                  <a:lumMod val="50000"/>
                </a:schemeClr>
              </a:solidFill>
              <a:round/>
            </a:ln>
            <a:effectLst/>
          </c:spPr>
          <c:invertIfNegative val="0"/>
          <c:val>
            <c:numRef>
              <c:f>'TIME Series'!$D$26:$D$33</c:f>
              <c:numCache>
                <c:formatCode>0.0</c:formatCode>
                <c:ptCount val="8"/>
                <c:pt idx="0">
                  <c:v>151.88771577317942</c:v>
                </c:pt>
                <c:pt idx="1">
                  <c:v>151.88771577317942</c:v>
                </c:pt>
                <c:pt idx="2">
                  <c:v>151.88771577317942</c:v>
                </c:pt>
                <c:pt idx="3">
                  <c:v>151.88771577317942</c:v>
                </c:pt>
                <c:pt idx="4">
                  <c:v>151.88771577317942</c:v>
                </c:pt>
                <c:pt idx="5">
                  <c:v>151.88771577317942</c:v>
                </c:pt>
                <c:pt idx="6">
                  <c:v>151.88771577317942</c:v>
                </c:pt>
                <c:pt idx="7">
                  <c:v>151.88771577317942</c:v>
                </c:pt>
              </c:numCache>
            </c:numRef>
          </c:val>
          <c:extLst>
            <c:ext xmlns:c16="http://schemas.microsoft.com/office/drawing/2014/chart" uri="{C3380CC4-5D6E-409C-BE32-E72D297353CC}">
              <c16:uniqueId val="{00000020-A3E1-49E2-8F0F-186DC4EA5A5B}"/>
            </c:ext>
          </c:extLst>
        </c:ser>
        <c:ser>
          <c:idx val="9"/>
          <c:order val="6"/>
          <c:tx>
            <c:strRef>
              <c:f>'TIME Series'!$C$25</c:f>
              <c:strCache>
                <c:ptCount val="1"/>
                <c:pt idx="0">
                  <c:v>Average of Delays (min)</c:v>
                </c:pt>
              </c:strCache>
            </c:strRef>
          </c:tx>
          <c:spPr>
            <a:solidFill>
              <a:schemeClr val="bg1">
                <a:lumMod val="65000"/>
              </a:schemeClr>
            </a:solidFill>
            <a:ln>
              <a:noFill/>
            </a:ln>
            <a:effectLst/>
          </c:spPr>
          <c:invertIfNegative val="0"/>
          <c:cat>
            <c:numRef>
              <c:f>'TIME Series'!$B$26:$B$33</c:f>
              <c:numCache>
                <c:formatCode>General</c:formatCode>
                <c:ptCount val="8"/>
                <c:pt idx="0">
                  <c:v>1</c:v>
                </c:pt>
                <c:pt idx="1">
                  <c:v>2</c:v>
                </c:pt>
                <c:pt idx="2">
                  <c:v>3</c:v>
                </c:pt>
                <c:pt idx="3">
                  <c:v>4</c:v>
                </c:pt>
                <c:pt idx="4">
                  <c:v>5</c:v>
                </c:pt>
                <c:pt idx="5">
                  <c:v>6</c:v>
                </c:pt>
                <c:pt idx="6">
                  <c:v>7</c:v>
                </c:pt>
                <c:pt idx="7">
                  <c:v>8</c:v>
                </c:pt>
              </c:numCache>
            </c:numRef>
          </c:cat>
          <c:val>
            <c:numRef>
              <c:f>'TIME Series'!$C$26:$C$33</c:f>
              <c:numCache>
                <c:formatCode>0.0</c:formatCode>
                <c:ptCount val="8"/>
                <c:pt idx="0">
                  <c:v>147.81958762886597</c:v>
                </c:pt>
                <c:pt idx="1">
                  <c:v>155.77948717948718</c:v>
                </c:pt>
                <c:pt idx="2">
                  <c:v>147.55238095238096</c:v>
                </c:pt>
                <c:pt idx="3">
                  <c:v>154.27683615819208</c:v>
                </c:pt>
                <c:pt idx="4">
                  <c:v>149.17415730337078</c:v>
                </c:pt>
                <c:pt idx="5">
                  <c:v>152.23711340206185</c:v>
                </c:pt>
                <c:pt idx="6">
                  <c:v>152.05978260869566</c:v>
                </c:pt>
                <c:pt idx="7">
                  <c:v>156.20238095238096</c:v>
                </c:pt>
              </c:numCache>
            </c:numRef>
          </c:val>
          <c:extLst>
            <c:ext xmlns:c16="http://schemas.microsoft.com/office/drawing/2014/chart" uri="{C3380CC4-5D6E-409C-BE32-E72D297353CC}">
              <c16:uniqueId val="{00000021-A3E1-49E2-8F0F-186DC4EA5A5B}"/>
            </c:ext>
          </c:extLst>
        </c:ser>
        <c:ser>
          <c:idx val="10"/>
          <c:order val="7"/>
          <c:tx>
            <c:strRef>
              <c:f>'TIME Series'!$E$25</c:f>
              <c:strCache>
                <c:ptCount val="1"/>
                <c:pt idx="0">
                  <c:v>Average of Delivery Time (min)</c:v>
                </c:pt>
              </c:strCache>
            </c:strRef>
          </c:tx>
          <c:spPr>
            <a:solidFill>
              <a:schemeClr val="accent5">
                <a:lumMod val="75000"/>
              </a:schemeClr>
            </a:solidFill>
            <a:ln>
              <a:noFill/>
            </a:ln>
            <a:effectLst/>
          </c:spPr>
          <c:invertIfNegative val="0"/>
          <c:val>
            <c:numRef>
              <c:f>'TIME Series'!$E$26:$E$33</c:f>
              <c:numCache>
                <c:formatCode>0.0</c:formatCode>
                <c:ptCount val="8"/>
                <c:pt idx="0">
                  <c:v>0</c:v>
                </c:pt>
                <c:pt idx="1">
                  <c:v>155.77948717948718</c:v>
                </c:pt>
                <c:pt idx="2">
                  <c:v>0</c:v>
                </c:pt>
                <c:pt idx="3">
                  <c:v>154.27683615819208</c:v>
                </c:pt>
                <c:pt idx="4">
                  <c:v>0</c:v>
                </c:pt>
                <c:pt idx="5">
                  <c:v>152.23711340206185</c:v>
                </c:pt>
                <c:pt idx="6">
                  <c:v>152.05978260869566</c:v>
                </c:pt>
                <c:pt idx="7">
                  <c:v>156.20238095238096</c:v>
                </c:pt>
              </c:numCache>
            </c:numRef>
          </c:val>
          <c:extLst>
            <c:ext xmlns:c16="http://schemas.microsoft.com/office/drawing/2014/chart" uri="{C3380CC4-5D6E-409C-BE32-E72D297353CC}">
              <c16:uniqueId val="{00000022-A3E1-49E2-8F0F-186DC4EA5A5B}"/>
            </c:ext>
          </c:extLst>
        </c:ser>
        <c:ser>
          <c:idx val="11"/>
          <c:order val="8"/>
          <c:tx>
            <c:strRef>
              <c:f>'TIME Series'!$D$25</c:f>
              <c:strCache>
                <c:ptCount val="1"/>
                <c:pt idx="0">
                  <c:v>Average of Delays (min)</c:v>
                </c:pt>
              </c:strCache>
            </c:strRef>
          </c:tx>
          <c:spPr>
            <a:solidFill>
              <a:schemeClr val="bg1">
                <a:lumMod val="65000"/>
              </a:schemeClr>
            </a:solidFill>
            <a:ln w="9525" cap="rnd">
              <a:solidFill>
                <a:schemeClr val="bg1">
                  <a:lumMod val="50000"/>
                </a:schemeClr>
              </a:solidFill>
              <a:round/>
            </a:ln>
            <a:effectLst/>
          </c:spPr>
          <c:invertIfNegative val="0"/>
          <c:val>
            <c:numRef>
              <c:f>'TIME Series'!$D$26:$D$33</c:f>
              <c:numCache>
                <c:formatCode>0.0</c:formatCode>
                <c:ptCount val="8"/>
                <c:pt idx="0">
                  <c:v>151.88771577317942</c:v>
                </c:pt>
                <c:pt idx="1">
                  <c:v>151.88771577317942</c:v>
                </c:pt>
                <c:pt idx="2">
                  <c:v>151.88771577317942</c:v>
                </c:pt>
                <c:pt idx="3">
                  <c:v>151.88771577317942</c:v>
                </c:pt>
                <c:pt idx="4">
                  <c:v>151.88771577317942</c:v>
                </c:pt>
                <c:pt idx="5">
                  <c:v>151.88771577317942</c:v>
                </c:pt>
                <c:pt idx="6">
                  <c:v>151.88771577317942</c:v>
                </c:pt>
                <c:pt idx="7">
                  <c:v>151.88771577317942</c:v>
                </c:pt>
              </c:numCache>
            </c:numRef>
          </c:val>
          <c:extLst>
            <c:ext xmlns:c16="http://schemas.microsoft.com/office/drawing/2014/chart" uri="{C3380CC4-5D6E-409C-BE32-E72D297353CC}">
              <c16:uniqueId val="{00000023-A3E1-49E2-8F0F-186DC4EA5A5B}"/>
            </c:ext>
          </c:extLst>
        </c:ser>
        <c:ser>
          <c:idx val="0"/>
          <c:order val="9"/>
          <c:tx>
            <c:strRef>
              <c:f>'TIME Series'!$C$25</c:f>
              <c:strCache>
                <c:ptCount val="1"/>
                <c:pt idx="0">
                  <c:v>Average of Delays (min)</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anchor="ctr" anchorCtr="1"/>
              <a:lstStyle/>
              <a:p>
                <a:pPr>
                  <a:defRPr lang="en-US" sz="1100" b="1" i="0" u="none" strike="noStrike" kern="1200" spc="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'TIME Series'!$B$26:$B$33</c:f>
              <c:numCache>
                <c:formatCode>General</c:formatCode>
                <c:ptCount val="8"/>
                <c:pt idx="0">
                  <c:v>1</c:v>
                </c:pt>
                <c:pt idx="1">
                  <c:v>2</c:v>
                </c:pt>
                <c:pt idx="2">
                  <c:v>3</c:v>
                </c:pt>
                <c:pt idx="3">
                  <c:v>4</c:v>
                </c:pt>
                <c:pt idx="4">
                  <c:v>5</c:v>
                </c:pt>
                <c:pt idx="5">
                  <c:v>6</c:v>
                </c:pt>
                <c:pt idx="6">
                  <c:v>7</c:v>
                </c:pt>
                <c:pt idx="7">
                  <c:v>8</c:v>
                </c:pt>
              </c:numCache>
            </c:numRef>
          </c:cat>
          <c:val>
            <c:numRef>
              <c:f>'TIME Series'!$C$26:$C$33</c:f>
              <c:numCache>
                <c:formatCode>0.0</c:formatCode>
                <c:ptCount val="8"/>
                <c:pt idx="0">
                  <c:v>147.81958762886597</c:v>
                </c:pt>
                <c:pt idx="1">
                  <c:v>155.77948717948718</c:v>
                </c:pt>
                <c:pt idx="2">
                  <c:v>147.55238095238096</c:v>
                </c:pt>
                <c:pt idx="3">
                  <c:v>154.27683615819208</c:v>
                </c:pt>
                <c:pt idx="4">
                  <c:v>149.17415730337078</c:v>
                </c:pt>
                <c:pt idx="5">
                  <c:v>152.23711340206185</c:v>
                </c:pt>
                <c:pt idx="6">
                  <c:v>152.05978260869566</c:v>
                </c:pt>
                <c:pt idx="7">
                  <c:v>156.20238095238096</c:v>
                </c:pt>
              </c:numCache>
            </c:numRef>
          </c:val>
          <c:extLst>
            <c:ext xmlns:c16="http://schemas.microsoft.com/office/drawing/2014/chart" uri="{C3380CC4-5D6E-409C-BE32-E72D297353CC}">
              <c16:uniqueId val="{00000016-A3E1-49E2-8F0F-186DC4EA5A5B}"/>
            </c:ext>
          </c:extLst>
        </c:ser>
        <c:ser>
          <c:idx val="2"/>
          <c:order val="11"/>
          <c:tx>
            <c:strRef>
              <c:f>'TIME Series'!$E$25</c:f>
              <c:strCache>
                <c:ptCount val="1"/>
                <c:pt idx="0">
                  <c:v>Average of Delivery Time (min)</c:v>
                </c:pt>
              </c:strCache>
            </c:strRef>
          </c:tx>
          <c:spPr>
            <a:solidFill>
              <a:schemeClr val="accent5">
                <a:lumMod val="75000"/>
              </a:schemeClr>
            </a:solidFill>
            <a:ln>
              <a:noFill/>
            </a:ln>
            <a:effectLst/>
          </c:spPr>
          <c:invertIfNegative val="0"/>
          <c:val>
            <c:numRef>
              <c:f>'TIME Series'!$E$26:$E$33</c:f>
              <c:numCache>
                <c:formatCode>0.0</c:formatCode>
                <c:ptCount val="8"/>
                <c:pt idx="0">
                  <c:v>0</c:v>
                </c:pt>
                <c:pt idx="1">
                  <c:v>155.77948717948718</c:v>
                </c:pt>
                <c:pt idx="2">
                  <c:v>0</c:v>
                </c:pt>
                <c:pt idx="3">
                  <c:v>154.27683615819208</c:v>
                </c:pt>
                <c:pt idx="4">
                  <c:v>0</c:v>
                </c:pt>
                <c:pt idx="5">
                  <c:v>152.23711340206185</c:v>
                </c:pt>
                <c:pt idx="6">
                  <c:v>152.05978260869566</c:v>
                </c:pt>
                <c:pt idx="7">
                  <c:v>156.20238095238096</c:v>
                </c:pt>
              </c:numCache>
            </c:numRef>
          </c:val>
          <c:extLst>
            <c:ext xmlns:c16="http://schemas.microsoft.com/office/drawing/2014/chart" uri="{C3380CC4-5D6E-409C-BE32-E72D297353CC}">
              <c16:uniqueId val="{00000018-A3E1-49E2-8F0F-186DC4EA5A5B}"/>
            </c:ext>
          </c:extLst>
        </c:ser>
        <c:dLbls>
          <c:showLegendKey val="0"/>
          <c:showVal val="0"/>
          <c:showCatName val="0"/>
          <c:showSerName val="0"/>
          <c:showPercent val="0"/>
          <c:showBubbleSize val="0"/>
        </c:dLbls>
        <c:gapWidth val="117"/>
        <c:overlap val="100"/>
        <c:axId val="1887886240"/>
        <c:axId val="1887905440"/>
      </c:barChart>
      <c:lineChart>
        <c:grouping val="standard"/>
        <c:varyColors val="0"/>
        <c:ser>
          <c:idx val="1"/>
          <c:order val="10"/>
          <c:tx>
            <c:strRef>
              <c:f>'TIME Series'!$D$25</c:f>
              <c:strCache>
                <c:ptCount val="1"/>
                <c:pt idx="0">
                  <c:v>Average of Delays (min)</c:v>
                </c:pt>
              </c:strCache>
            </c:strRef>
          </c:tx>
          <c:spPr>
            <a:ln w="9525" cap="rnd">
              <a:solidFill>
                <a:schemeClr val="bg1">
                  <a:lumMod val="50000"/>
                </a:schemeClr>
              </a:solidFill>
              <a:round/>
            </a:ln>
            <a:effectLst/>
          </c:spPr>
          <c:marker>
            <c:symbol val="none"/>
          </c:marker>
          <c:val>
            <c:numRef>
              <c:f>'TIME Series'!$D$26:$D$33</c:f>
              <c:numCache>
                <c:formatCode>0.0</c:formatCode>
                <c:ptCount val="8"/>
                <c:pt idx="0">
                  <c:v>151.88771577317942</c:v>
                </c:pt>
                <c:pt idx="1">
                  <c:v>151.88771577317942</c:v>
                </c:pt>
                <c:pt idx="2">
                  <c:v>151.88771577317942</c:v>
                </c:pt>
                <c:pt idx="3">
                  <c:v>151.88771577317942</c:v>
                </c:pt>
                <c:pt idx="4">
                  <c:v>151.88771577317942</c:v>
                </c:pt>
                <c:pt idx="5">
                  <c:v>151.88771577317942</c:v>
                </c:pt>
                <c:pt idx="6">
                  <c:v>151.88771577317942</c:v>
                </c:pt>
                <c:pt idx="7">
                  <c:v>151.88771577317942</c:v>
                </c:pt>
              </c:numCache>
            </c:numRef>
          </c:val>
          <c:smooth val="0"/>
          <c:extLst>
            <c:ext xmlns:c16="http://schemas.microsoft.com/office/drawing/2014/chart" uri="{C3380CC4-5D6E-409C-BE32-E72D297353CC}">
              <c16:uniqueId val="{0000001A-A3E1-49E2-8F0F-186DC4EA5A5B}"/>
            </c:ext>
          </c:extLst>
        </c:ser>
        <c:dLbls>
          <c:showLegendKey val="0"/>
          <c:showVal val="0"/>
          <c:showCatName val="0"/>
          <c:showSerName val="0"/>
          <c:showPercent val="0"/>
          <c:showBubbleSize val="0"/>
        </c:dLbls>
        <c:marker val="1"/>
        <c:smooth val="0"/>
        <c:axId val="1887886240"/>
        <c:axId val="1887905440"/>
      </c:lineChart>
      <c:catAx>
        <c:axId val="188788624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lang="en-US" sz="1050" b="1" i="0" u="none" strike="noStrike" kern="1200" spc="0" baseline="0">
                <a:solidFill>
                  <a:schemeClr val="tx1"/>
                </a:solidFill>
                <a:latin typeface="+mn-lt"/>
                <a:ea typeface="+mn-ea"/>
                <a:cs typeface="+mn-cs"/>
              </a:defRPr>
            </a:pPr>
            <a:endParaRPr lang="en-US"/>
          </a:p>
        </c:txPr>
        <c:crossAx val="1887905440"/>
        <c:crosses val="autoZero"/>
        <c:auto val="1"/>
        <c:lblAlgn val="ctr"/>
        <c:lblOffset val="100"/>
        <c:noMultiLvlLbl val="0"/>
      </c:catAx>
      <c:valAx>
        <c:axId val="1887905440"/>
        <c:scaling>
          <c:orientation val="minMax"/>
        </c:scaling>
        <c:delete val="1"/>
        <c:axPos val="l"/>
        <c:numFmt formatCode="0.0" sourceLinked="1"/>
        <c:majorTickMark val="none"/>
        <c:minorTickMark val="none"/>
        <c:tickLblPos val="nextTo"/>
        <c:crossAx val="1887886240"/>
        <c:crosses val="autoZero"/>
        <c:crossBetween val="between"/>
      </c:valAx>
    </c:plotArea>
    <c:plotVisOnly val="1"/>
    <c:dispBlanksAs val="gap"/>
    <c:showDLblsOverMax val="0"/>
  </c:chart>
  <c:spPr>
    <a:noFill/>
    <a:ln w="9525" cap="flat" cmpd="sng" algn="ctr">
      <a:noFill/>
      <a:round/>
    </a:ln>
    <a:effectLst>
      <a:outerShdw blurRad="50800" dist="88900" dir="2700000" algn="tl" rotWithShape="0">
        <a:schemeClr val="accent5">
          <a:lumMod val="75000"/>
          <a:alpha val="40000"/>
        </a:schemeClr>
      </a:outerShdw>
    </a:effectLst>
  </c:spPr>
  <c:txPr>
    <a:bodyPr/>
    <a:lstStyle/>
    <a:p>
      <a:pPr algn="ctr" rtl="0">
        <a:defRPr lang="en-US" sz="1050" b="1" i="0" u="none" strike="noStrike" kern="1200" spc="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Analysis For Logistics.xlsb.xlsx]TIME Series!Drivers against del.</c:name>
    <c:fmtId val="31"/>
  </c:pivotSource>
  <c:chart>
    <c:title>
      <c:tx>
        <c:rich>
          <a:bodyPr rot="0" spcFirstLastPara="1" vertOverflow="ellipsis" vert="horz" wrap="square" anchor="ctr" anchorCtr="1"/>
          <a:lstStyle/>
          <a:p>
            <a:pPr algn="ctr" rtl="0">
              <a:defRPr lang="en-US" sz="1200" b="1" i="0" u="none" strike="noStrike" kern="1200" spc="0" baseline="0">
                <a:solidFill>
                  <a:schemeClr val="tx1"/>
                </a:solidFill>
                <a:latin typeface="Aptos Black" panose="020B0004020202020204" pitchFamily="34" charset="0"/>
                <a:ea typeface="+mn-ea"/>
                <a:cs typeface="+mn-cs"/>
              </a:defRPr>
            </a:pPr>
            <a:r>
              <a:rPr lang="en-US" sz="1200" b="1" i="0" u="none" strike="noStrike" kern="1200" spc="0" baseline="0">
                <a:solidFill>
                  <a:schemeClr val="tx1"/>
                </a:solidFill>
                <a:latin typeface="Aptos Black" panose="020B0004020202020204" pitchFamily="34" charset="0"/>
                <a:ea typeface="+mn-ea"/>
                <a:cs typeface="+mn-cs"/>
              </a:rPr>
              <a:t>DriverID Vs Delivery  Time(mins)</a:t>
            </a:r>
          </a:p>
        </c:rich>
      </c:tx>
      <c:layout>
        <c:manualLayout>
          <c:xMode val="edge"/>
          <c:yMode val="edge"/>
          <c:x val="0.35056726617673378"/>
          <c:y val="2.9272060589467662E-3"/>
        </c:manualLayout>
      </c:layout>
      <c:overlay val="0"/>
      <c:spPr>
        <a:noFill/>
        <a:ln>
          <a:noFill/>
        </a:ln>
        <a:effectLst>
          <a:outerShdw blurRad="50800" dist="38100" dir="5400000" algn="t" rotWithShape="0">
            <a:prstClr val="black">
              <a:alpha val="40000"/>
            </a:prstClr>
          </a:outerShdw>
        </a:effectLst>
      </c:spPr>
      <c:txPr>
        <a:bodyPr rot="0" spcFirstLastPara="1" vertOverflow="ellipsis" vert="horz" wrap="square" anchor="ctr" anchorCtr="1"/>
        <a:lstStyle/>
        <a:p>
          <a:pPr algn="ctr" rtl="0">
            <a:defRPr lang="en-US" sz="1200" b="1" i="0" u="none" strike="noStrike" kern="1200" spc="0" baseline="0">
              <a:solidFill>
                <a:schemeClr val="tx1"/>
              </a:solidFill>
              <a:latin typeface="Aptos Black" panose="020B00040202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090170971619201E-2"/>
          <c:y val="0.47726614247142773"/>
          <c:w val="0.95361508527598382"/>
          <c:h val="0.34777090475953926"/>
        </c:manualLayout>
      </c:layout>
      <c:lineChart>
        <c:grouping val="standard"/>
        <c:varyColors val="0"/>
        <c:ser>
          <c:idx val="0"/>
          <c:order val="0"/>
          <c:tx>
            <c:strRef>
              <c:f>'TIME Series'!$K$77</c:f>
              <c:strCache>
                <c:ptCount val="1"/>
                <c:pt idx="0">
                  <c:v>Total</c:v>
                </c:pt>
              </c:strCache>
            </c:strRef>
          </c:tx>
          <c:spPr>
            <a:ln w="19050" cap="rnd">
              <a:solidFill>
                <a:schemeClr val="accent5">
                  <a:lumMod val="75000"/>
                </a:schemeClr>
              </a:solidFill>
              <a:round/>
            </a:ln>
            <a:effectLst/>
          </c:spPr>
          <c:marker>
            <c:symbol val="none"/>
          </c:marker>
          <c:cat>
            <c:strRef>
              <c:f>'TIME Series'!$J$78:$J$177</c:f>
              <c:strCache>
                <c:ptCount val="100"/>
                <c:pt idx="0">
                  <c:v>D1</c:v>
                </c:pt>
                <c:pt idx="1">
                  <c:v>D10</c:v>
                </c:pt>
                <c:pt idx="2">
                  <c:v>D100</c:v>
                </c:pt>
                <c:pt idx="3">
                  <c:v>D11</c:v>
                </c:pt>
                <c:pt idx="4">
                  <c:v>D12</c:v>
                </c:pt>
                <c:pt idx="5">
                  <c:v>D13</c:v>
                </c:pt>
                <c:pt idx="6">
                  <c:v>D14</c:v>
                </c:pt>
                <c:pt idx="7">
                  <c:v>D15</c:v>
                </c:pt>
                <c:pt idx="8">
                  <c:v>D16</c:v>
                </c:pt>
                <c:pt idx="9">
                  <c:v>D17</c:v>
                </c:pt>
                <c:pt idx="10">
                  <c:v>D18</c:v>
                </c:pt>
                <c:pt idx="11">
                  <c:v>D19</c:v>
                </c:pt>
                <c:pt idx="12">
                  <c:v>D2</c:v>
                </c:pt>
                <c:pt idx="13">
                  <c:v>D20</c:v>
                </c:pt>
                <c:pt idx="14">
                  <c:v>D21</c:v>
                </c:pt>
                <c:pt idx="15">
                  <c:v>D22</c:v>
                </c:pt>
                <c:pt idx="16">
                  <c:v>D23</c:v>
                </c:pt>
                <c:pt idx="17">
                  <c:v>D24</c:v>
                </c:pt>
                <c:pt idx="18">
                  <c:v>D25</c:v>
                </c:pt>
                <c:pt idx="19">
                  <c:v>D26</c:v>
                </c:pt>
                <c:pt idx="20">
                  <c:v>D27</c:v>
                </c:pt>
                <c:pt idx="21">
                  <c:v>D28</c:v>
                </c:pt>
                <c:pt idx="22">
                  <c:v>D29</c:v>
                </c:pt>
                <c:pt idx="23">
                  <c:v>D3</c:v>
                </c:pt>
                <c:pt idx="24">
                  <c:v>D30</c:v>
                </c:pt>
                <c:pt idx="25">
                  <c:v>D31</c:v>
                </c:pt>
                <c:pt idx="26">
                  <c:v>D32</c:v>
                </c:pt>
                <c:pt idx="27">
                  <c:v>D33</c:v>
                </c:pt>
                <c:pt idx="28">
                  <c:v>D34</c:v>
                </c:pt>
                <c:pt idx="29">
                  <c:v>D35</c:v>
                </c:pt>
                <c:pt idx="30">
                  <c:v>D36</c:v>
                </c:pt>
                <c:pt idx="31">
                  <c:v>D37</c:v>
                </c:pt>
                <c:pt idx="32">
                  <c:v>D38</c:v>
                </c:pt>
                <c:pt idx="33">
                  <c:v>D39</c:v>
                </c:pt>
                <c:pt idx="34">
                  <c:v>D4</c:v>
                </c:pt>
                <c:pt idx="35">
                  <c:v>D40</c:v>
                </c:pt>
                <c:pt idx="36">
                  <c:v>D41</c:v>
                </c:pt>
                <c:pt idx="37">
                  <c:v>D42</c:v>
                </c:pt>
                <c:pt idx="38">
                  <c:v>D43</c:v>
                </c:pt>
                <c:pt idx="39">
                  <c:v>D44</c:v>
                </c:pt>
                <c:pt idx="40">
                  <c:v>D45</c:v>
                </c:pt>
                <c:pt idx="41">
                  <c:v>D46</c:v>
                </c:pt>
                <c:pt idx="42">
                  <c:v>D47</c:v>
                </c:pt>
                <c:pt idx="43">
                  <c:v>D48</c:v>
                </c:pt>
                <c:pt idx="44">
                  <c:v>D49</c:v>
                </c:pt>
                <c:pt idx="45">
                  <c:v>D5</c:v>
                </c:pt>
                <c:pt idx="46">
                  <c:v>D50</c:v>
                </c:pt>
                <c:pt idx="47">
                  <c:v>D51</c:v>
                </c:pt>
                <c:pt idx="48">
                  <c:v>D52</c:v>
                </c:pt>
                <c:pt idx="49">
                  <c:v>D53</c:v>
                </c:pt>
                <c:pt idx="50">
                  <c:v>D54</c:v>
                </c:pt>
                <c:pt idx="51">
                  <c:v>D55</c:v>
                </c:pt>
                <c:pt idx="52">
                  <c:v>D56</c:v>
                </c:pt>
                <c:pt idx="53">
                  <c:v>D57</c:v>
                </c:pt>
                <c:pt idx="54">
                  <c:v>D58</c:v>
                </c:pt>
                <c:pt idx="55">
                  <c:v>D59</c:v>
                </c:pt>
                <c:pt idx="56">
                  <c:v>D6</c:v>
                </c:pt>
                <c:pt idx="57">
                  <c:v>D60</c:v>
                </c:pt>
                <c:pt idx="58">
                  <c:v>D61</c:v>
                </c:pt>
                <c:pt idx="59">
                  <c:v>D62</c:v>
                </c:pt>
                <c:pt idx="60">
                  <c:v>D63</c:v>
                </c:pt>
                <c:pt idx="61">
                  <c:v>D64</c:v>
                </c:pt>
                <c:pt idx="62">
                  <c:v>D65</c:v>
                </c:pt>
                <c:pt idx="63">
                  <c:v>D66</c:v>
                </c:pt>
                <c:pt idx="64">
                  <c:v>D67</c:v>
                </c:pt>
                <c:pt idx="65">
                  <c:v>D68</c:v>
                </c:pt>
                <c:pt idx="66">
                  <c:v>D69</c:v>
                </c:pt>
                <c:pt idx="67">
                  <c:v>D7</c:v>
                </c:pt>
                <c:pt idx="68">
                  <c:v>D70</c:v>
                </c:pt>
                <c:pt idx="69">
                  <c:v>D71</c:v>
                </c:pt>
                <c:pt idx="70">
                  <c:v>D72</c:v>
                </c:pt>
                <c:pt idx="71">
                  <c:v>D73</c:v>
                </c:pt>
                <c:pt idx="72">
                  <c:v>D74</c:v>
                </c:pt>
                <c:pt idx="73">
                  <c:v>D75</c:v>
                </c:pt>
                <c:pt idx="74">
                  <c:v>D76</c:v>
                </c:pt>
                <c:pt idx="75">
                  <c:v>D77</c:v>
                </c:pt>
                <c:pt idx="76">
                  <c:v>D78</c:v>
                </c:pt>
                <c:pt idx="77">
                  <c:v>D79</c:v>
                </c:pt>
                <c:pt idx="78">
                  <c:v>D8</c:v>
                </c:pt>
                <c:pt idx="79">
                  <c:v>D80</c:v>
                </c:pt>
                <c:pt idx="80">
                  <c:v>D81</c:v>
                </c:pt>
                <c:pt idx="81">
                  <c:v>D82</c:v>
                </c:pt>
                <c:pt idx="82">
                  <c:v>D83</c:v>
                </c:pt>
                <c:pt idx="83">
                  <c:v>D84</c:v>
                </c:pt>
                <c:pt idx="84">
                  <c:v>D85</c:v>
                </c:pt>
                <c:pt idx="85">
                  <c:v>D86</c:v>
                </c:pt>
                <c:pt idx="86">
                  <c:v>D87</c:v>
                </c:pt>
                <c:pt idx="87">
                  <c:v>D88</c:v>
                </c:pt>
                <c:pt idx="88">
                  <c:v>D89</c:v>
                </c:pt>
                <c:pt idx="89">
                  <c:v>D9</c:v>
                </c:pt>
                <c:pt idx="90">
                  <c:v>D90</c:v>
                </c:pt>
                <c:pt idx="91">
                  <c:v>D91</c:v>
                </c:pt>
                <c:pt idx="92">
                  <c:v>D92</c:v>
                </c:pt>
                <c:pt idx="93">
                  <c:v>D93</c:v>
                </c:pt>
                <c:pt idx="94">
                  <c:v>D94</c:v>
                </c:pt>
                <c:pt idx="95">
                  <c:v>D95</c:v>
                </c:pt>
                <c:pt idx="96">
                  <c:v>D96</c:v>
                </c:pt>
                <c:pt idx="97">
                  <c:v>D97</c:v>
                </c:pt>
                <c:pt idx="98">
                  <c:v>D98</c:v>
                </c:pt>
                <c:pt idx="99">
                  <c:v>D99</c:v>
                </c:pt>
              </c:strCache>
            </c:strRef>
          </c:cat>
          <c:val>
            <c:numRef>
              <c:f>'TIME Series'!$K$78:$K$177</c:f>
              <c:numCache>
                <c:formatCode>0.0</c:formatCode>
                <c:ptCount val="100"/>
                <c:pt idx="0">
                  <c:v>145.47368421052633</c:v>
                </c:pt>
                <c:pt idx="1">
                  <c:v>145</c:v>
                </c:pt>
                <c:pt idx="2">
                  <c:v>155.71428571428572</c:v>
                </c:pt>
                <c:pt idx="3">
                  <c:v>133.53333333333333</c:v>
                </c:pt>
                <c:pt idx="4">
                  <c:v>159.52380952380952</c:v>
                </c:pt>
                <c:pt idx="5">
                  <c:v>172.22727272727272</c:v>
                </c:pt>
                <c:pt idx="6">
                  <c:v>180.76470588235293</c:v>
                </c:pt>
                <c:pt idx="7">
                  <c:v>141.72222222222223</c:v>
                </c:pt>
                <c:pt idx="8">
                  <c:v>158.83333333333334</c:v>
                </c:pt>
                <c:pt idx="9">
                  <c:v>146.93333333333334</c:v>
                </c:pt>
                <c:pt idx="10">
                  <c:v>133.0952380952381</c:v>
                </c:pt>
                <c:pt idx="11">
                  <c:v>162.04</c:v>
                </c:pt>
                <c:pt idx="12">
                  <c:v>149.36000000000001</c:v>
                </c:pt>
                <c:pt idx="13">
                  <c:v>154.875</c:v>
                </c:pt>
                <c:pt idx="14">
                  <c:v>143.53333333333333</c:v>
                </c:pt>
                <c:pt idx="15">
                  <c:v>121.58333333333333</c:v>
                </c:pt>
                <c:pt idx="16">
                  <c:v>155.41666666666666</c:v>
                </c:pt>
                <c:pt idx="17">
                  <c:v>155.70588235294119</c:v>
                </c:pt>
                <c:pt idx="18">
                  <c:v>136.85714285714286</c:v>
                </c:pt>
                <c:pt idx="19">
                  <c:v>153.46666666666667</c:v>
                </c:pt>
                <c:pt idx="20">
                  <c:v>154.88888888888889</c:v>
                </c:pt>
                <c:pt idx="21">
                  <c:v>158.06666666666666</c:v>
                </c:pt>
                <c:pt idx="22">
                  <c:v>144.21428571428572</c:v>
                </c:pt>
                <c:pt idx="23">
                  <c:v>157.09090909090909</c:v>
                </c:pt>
                <c:pt idx="24">
                  <c:v>142.94117647058823</c:v>
                </c:pt>
                <c:pt idx="25">
                  <c:v>151</c:v>
                </c:pt>
                <c:pt idx="26">
                  <c:v>119.23076923076923</c:v>
                </c:pt>
                <c:pt idx="27">
                  <c:v>152.28571428571428</c:v>
                </c:pt>
                <c:pt idx="28">
                  <c:v>150.84</c:v>
                </c:pt>
                <c:pt idx="29">
                  <c:v>175.94117647058823</c:v>
                </c:pt>
                <c:pt idx="30">
                  <c:v>141.86666666666667</c:v>
                </c:pt>
                <c:pt idx="31">
                  <c:v>134.45454545454547</c:v>
                </c:pt>
                <c:pt idx="32">
                  <c:v>114.07692307692308</c:v>
                </c:pt>
                <c:pt idx="33">
                  <c:v>136.35714285714286</c:v>
                </c:pt>
                <c:pt idx="34">
                  <c:v>145.58823529411765</c:v>
                </c:pt>
                <c:pt idx="35">
                  <c:v>164.61111111111111</c:v>
                </c:pt>
                <c:pt idx="36">
                  <c:v>147.61538461538461</c:v>
                </c:pt>
                <c:pt idx="37">
                  <c:v>136.72727272727272</c:v>
                </c:pt>
                <c:pt idx="38">
                  <c:v>156</c:v>
                </c:pt>
                <c:pt idx="39">
                  <c:v>139.25</c:v>
                </c:pt>
                <c:pt idx="40">
                  <c:v>163.5</c:v>
                </c:pt>
                <c:pt idx="41">
                  <c:v>164.14285714285714</c:v>
                </c:pt>
                <c:pt idx="42">
                  <c:v>162.91666666666666</c:v>
                </c:pt>
                <c:pt idx="43">
                  <c:v>127.88888888888889</c:v>
                </c:pt>
                <c:pt idx="44">
                  <c:v>149.4375</c:v>
                </c:pt>
                <c:pt idx="45">
                  <c:v>173.35294117647058</c:v>
                </c:pt>
                <c:pt idx="46">
                  <c:v>147.5</c:v>
                </c:pt>
                <c:pt idx="47">
                  <c:v>151.25</c:v>
                </c:pt>
                <c:pt idx="48">
                  <c:v>164.875</c:v>
                </c:pt>
                <c:pt idx="49">
                  <c:v>141.94736842105263</c:v>
                </c:pt>
                <c:pt idx="50">
                  <c:v>162.25</c:v>
                </c:pt>
                <c:pt idx="51">
                  <c:v>141.5</c:v>
                </c:pt>
                <c:pt idx="52">
                  <c:v>132.41666666666666</c:v>
                </c:pt>
                <c:pt idx="53">
                  <c:v>140.09090909090909</c:v>
                </c:pt>
                <c:pt idx="54">
                  <c:v>169.375</c:v>
                </c:pt>
                <c:pt idx="55">
                  <c:v>150.6875</c:v>
                </c:pt>
                <c:pt idx="56">
                  <c:v>170.75</c:v>
                </c:pt>
                <c:pt idx="57">
                  <c:v>133.1904761904762</c:v>
                </c:pt>
                <c:pt idx="58">
                  <c:v>142.63157894736841</c:v>
                </c:pt>
                <c:pt idx="59">
                  <c:v>135.22222222222223</c:v>
                </c:pt>
                <c:pt idx="60">
                  <c:v>158.81818181818181</c:v>
                </c:pt>
                <c:pt idx="61">
                  <c:v>177.23529411764707</c:v>
                </c:pt>
                <c:pt idx="62">
                  <c:v>162.15</c:v>
                </c:pt>
                <c:pt idx="63">
                  <c:v>155.07142857142858</c:v>
                </c:pt>
                <c:pt idx="64">
                  <c:v>189.90909090909091</c:v>
                </c:pt>
                <c:pt idx="65">
                  <c:v>171.26666666666668</c:v>
                </c:pt>
                <c:pt idx="66">
                  <c:v>151.23076923076923</c:v>
                </c:pt>
                <c:pt idx="67">
                  <c:v>175.69230769230768</c:v>
                </c:pt>
                <c:pt idx="68">
                  <c:v>137.23529411764707</c:v>
                </c:pt>
                <c:pt idx="69">
                  <c:v>135.05000000000001</c:v>
                </c:pt>
                <c:pt idx="70">
                  <c:v>135.5</c:v>
                </c:pt>
                <c:pt idx="71">
                  <c:v>157.28571428571428</c:v>
                </c:pt>
                <c:pt idx="72">
                  <c:v>163.93333333333334</c:v>
                </c:pt>
                <c:pt idx="73">
                  <c:v>154.75</c:v>
                </c:pt>
                <c:pt idx="74">
                  <c:v>153.38461538461539</c:v>
                </c:pt>
                <c:pt idx="75">
                  <c:v>142.1</c:v>
                </c:pt>
                <c:pt idx="76">
                  <c:v>165.61538461538461</c:v>
                </c:pt>
                <c:pt idx="77">
                  <c:v>167.45454545454547</c:v>
                </c:pt>
                <c:pt idx="78">
                  <c:v>148.5625</c:v>
                </c:pt>
                <c:pt idx="79">
                  <c:v>156.15384615384616</c:v>
                </c:pt>
                <c:pt idx="80">
                  <c:v>127.3</c:v>
                </c:pt>
                <c:pt idx="81">
                  <c:v>141.46153846153845</c:v>
                </c:pt>
                <c:pt idx="82">
                  <c:v>145.18181818181819</c:v>
                </c:pt>
                <c:pt idx="83">
                  <c:v>163.375</c:v>
                </c:pt>
                <c:pt idx="84">
                  <c:v>141.33333333333334</c:v>
                </c:pt>
                <c:pt idx="85">
                  <c:v>174.06666666666666</c:v>
                </c:pt>
                <c:pt idx="86">
                  <c:v>180.72727272727272</c:v>
                </c:pt>
                <c:pt idx="87">
                  <c:v>153.5</c:v>
                </c:pt>
                <c:pt idx="88">
                  <c:v>152.1764705882353</c:v>
                </c:pt>
                <c:pt idx="89">
                  <c:v>135.6875</c:v>
                </c:pt>
                <c:pt idx="90">
                  <c:v>150</c:v>
                </c:pt>
                <c:pt idx="91">
                  <c:v>152.69230769230768</c:v>
                </c:pt>
                <c:pt idx="92">
                  <c:v>121.76923076923077</c:v>
                </c:pt>
                <c:pt idx="93">
                  <c:v>142.22222222222223</c:v>
                </c:pt>
                <c:pt idx="94">
                  <c:v>171.5</c:v>
                </c:pt>
                <c:pt idx="95">
                  <c:v>150.53846153846155</c:v>
                </c:pt>
                <c:pt idx="96">
                  <c:v>148.35</c:v>
                </c:pt>
                <c:pt idx="97">
                  <c:v>147.75</c:v>
                </c:pt>
                <c:pt idx="98">
                  <c:v>143.95238095238096</c:v>
                </c:pt>
                <c:pt idx="99">
                  <c:v>163</c:v>
                </c:pt>
              </c:numCache>
            </c:numRef>
          </c:val>
          <c:smooth val="0"/>
          <c:extLst>
            <c:ext xmlns:c16="http://schemas.microsoft.com/office/drawing/2014/chart" uri="{C3380CC4-5D6E-409C-BE32-E72D297353CC}">
              <c16:uniqueId val="{00000003-6234-42AB-90D5-D69332C201BC}"/>
            </c:ext>
          </c:extLst>
        </c:ser>
        <c:dLbls>
          <c:showLegendKey val="0"/>
          <c:showVal val="0"/>
          <c:showCatName val="0"/>
          <c:showSerName val="0"/>
          <c:showPercent val="0"/>
          <c:showBubbleSize val="0"/>
        </c:dLbls>
        <c:smooth val="0"/>
        <c:axId val="1938113888"/>
        <c:axId val="1938098048"/>
      </c:lineChart>
      <c:catAx>
        <c:axId val="1938113888"/>
        <c:scaling>
          <c:orientation val="minMax"/>
        </c:scaling>
        <c:delete val="0"/>
        <c:axPos val="b"/>
        <c:numFmt formatCode="General" sourceLinked="1"/>
        <c:majorTickMark val="out"/>
        <c:minorTickMark val="out"/>
        <c:tickLblPos val="nextTo"/>
        <c:spPr>
          <a:noFill/>
          <a:ln w="9525" cap="flat" cmpd="sng" algn="ctr">
            <a:solidFill>
              <a:schemeClr val="tx1">
                <a:lumMod val="15000"/>
                <a:lumOff val="85000"/>
                <a:alpha val="9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95000"/>
                    <a:lumOff val="5000"/>
                  </a:schemeClr>
                </a:solidFill>
                <a:latin typeface="Aptos Black" panose="020B0004020202020204" pitchFamily="34" charset="0"/>
                <a:ea typeface="+mn-ea"/>
                <a:cs typeface="+mn-cs"/>
              </a:defRPr>
            </a:pPr>
            <a:endParaRPr lang="en-US"/>
          </a:p>
        </c:txPr>
        <c:crossAx val="1938098048"/>
        <c:crosses val="autoZero"/>
        <c:auto val="1"/>
        <c:lblAlgn val="ctr"/>
        <c:lblOffset val="100"/>
        <c:tickMarkSkip val="2"/>
        <c:noMultiLvlLbl val="0"/>
      </c:catAx>
      <c:valAx>
        <c:axId val="1938098048"/>
        <c:scaling>
          <c:orientation val="minMax"/>
          <c:min val="50"/>
        </c:scaling>
        <c:delete val="1"/>
        <c:axPos val="l"/>
        <c:numFmt formatCode="0.0" sourceLinked="1"/>
        <c:majorTickMark val="out"/>
        <c:minorTickMark val="none"/>
        <c:tickLblPos val="nextTo"/>
        <c:crossAx val="193811388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127000" dir="13500000" algn="br" rotWithShape="0">
        <a:schemeClr val="accent5">
          <a:lumMod val="75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Analysis For Logistics.xlsb.xlsx]TIME Series!DELAY COMPARISM PIVOT</c:name>
    <c:fmtId val="4"/>
  </c:pivotSource>
  <c:chart>
    <c:title>
      <c:tx>
        <c:rich>
          <a:bodyPr rot="0" spcFirstLastPara="1" vertOverflow="ellipsis" vert="horz" wrap="square" anchor="ctr" anchorCtr="1"/>
          <a:lstStyle/>
          <a:p>
            <a:pPr algn="ctr" rtl="0">
              <a:defRPr lang="en-US" sz="1200" b="1" i="0" u="none" strike="noStrike" kern="1200" spc="0" baseline="0">
                <a:solidFill>
                  <a:schemeClr val="tx1"/>
                </a:solidFill>
                <a:latin typeface="Aptos Black" panose="020B0004020202020204" pitchFamily="34" charset="0"/>
                <a:ea typeface="+mn-ea"/>
                <a:cs typeface="+mn-cs"/>
              </a:defRPr>
            </a:pPr>
            <a:r>
              <a:rPr lang="en-US" sz="1200" b="1" i="0" u="none" strike="noStrike" kern="1200" spc="0" baseline="0">
                <a:solidFill>
                  <a:schemeClr val="tx1"/>
                </a:solidFill>
                <a:latin typeface="Aptos Black" panose="020B0004020202020204" pitchFamily="34" charset="0"/>
                <a:ea typeface="+mn-ea"/>
                <a:cs typeface="+mn-cs"/>
              </a:rPr>
              <a:t>DriverID Vs Delay Time(mins)</a:t>
            </a:r>
          </a:p>
        </c:rich>
      </c:tx>
      <c:layout>
        <c:manualLayout>
          <c:xMode val="edge"/>
          <c:yMode val="edge"/>
          <c:x val="0.38902806037386617"/>
          <c:y val="2.4432780235198539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tx1"/>
              </a:solidFill>
              <a:latin typeface="Aptos Black" panose="020B00040202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58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19050"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a:solidFill>
              <a:schemeClr val="accent5">
                <a:lumMod val="75000"/>
              </a:schemeClr>
            </a:solidFill>
            <a:round/>
          </a:ln>
          <a:effectLst/>
        </c:spPr>
        <c:marker>
          <c:symbol val="none"/>
        </c:marker>
      </c:pivotFmt>
      <c:pivotFmt>
        <c:idx val="5"/>
        <c:spPr>
          <a:ln w="19050" cap="rnd">
            <a:solidFill>
              <a:schemeClr val="accent5">
                <a:lumMod val="75000"/>
              </a:schemeClr>
            </a:solidFill>
            <a:round/>
          </a:ln>
          <a:effectLst/>
        </c:spPr>
        <c:marker>
          <c:symbol val="none"/>
        </c:marker>
      </c:pivotFmt>
      <c:pivotFmt>
        <c:idx val="6"/>
        <c:spPr>
          <a:ln w="19050" cap="rnd">
            <a:solidFill>
              <a:schemeClr val="accent5">
                <a:lumMod val="75000"/>
              </a:schemeClr>
            </a:solidFill>
            <a:round/>
          </a:ln>
          <a:effectLst/>
        </c:spPr>
        <c:marker>
          <c:symbol val="none"/>
        </c:marker>
      </c:pivotFmt>
      <c:pivotFmt>
        <c:idx val="7"/>
        <c:spPr>
          <a:ln w="19050" cap="rnd">
            <a:solidFill>
              <a:schemeClr val="accent5">
                <a:lumMod val="75000"/>
              </a:schemeClr>
            </a:solidFill>
            <a:round/>
          </a:ln>
          <a:effectLst/>
        </c:spPr>
        <c:marker>
          <c:symbol val="none"/>
        </c:marker>
      </c:pivotFmt>
      <c:pivotFmt>
        <c:idx val="8"/>
        <c:spPr>
          <a:ln w="19050" cap="rnd">
            <a:solidFill>
              <a:schemeClr val="accent5">
                <a:lumMod val="75000"/>
              </a:schemeClr>
            </a:solidFill>
            <a:round/>
          </a:ln>
          <a:effectLst/>
        </c:spPr>
        <c:marker>
          <c:symbol val="none"/>
        </c:marker>
      </c:pivotFmt>
    </c:pivotFmts>
    <c:plotArea>
      <c:layout>
        <c:manualLayout>
          <c:layoutTarget val="inner"/>
          <c:xMode val="edge"/>
          <c:yMode val="edge"/>
          <c:x val="1.7463572596821141E-2"/>
          <c:y val="0.40351403684445469"/>
          <c:w val="0.95466898830222324"/>
          <c:h val="0.46029298218098902"/>
        </c:manualLayout>
      </c:layout>
      <c:lineChart>
        <c:grouping val="standard"/>
        <c:varyColors val="0"/>
        <c:ser>
          <c:idx val="0"/>
          <c:order val="0"/>
          <c:tx>
            <c:strRef>
              <c:f>'TIME Series'!$K$199</c:f>
              <c:strCache>
                <c:ptCount val="1"/>
                <c:pt idx="0">
                  <c:v>Total</c:v>
                </c:pt>
              </c:strCache>
            </c:strRef>
          </c:tx>
          <c:spPr>
            <a:ln w="19050" cap="rnd">
              <a:solidFill>
                <a:schemeClr val="accent5">
                  <a:lumMod val="75000"/>
                </a:schemeClr>
              </a:solidFill>
              <a:round/>
            </a:ln>
            <a:effectLst/>
          </c:spPr>
          <c:marker>
            <c:symbol val="none"/>
          </c:marker>
          <c:cat>
            <c:strRef>
              <c:f>'TIME Series'!$J$200:$J$299</c:f>
              <c:strCache>
                <c:ptCount val="100"/>
                <c:pt idx="0">
                  <c:v>D1</c:v>
                </c:pt>
                <c:pt idx="1">
                  <c:v>D10</c:v>
                </c:pt>
                <c:pt idx="2">
                  <c:v>D100</c:v>
                </c:pt>
                <c:pt idx="3">
                  <c:v>D11</c:v>
                </c:pt>
                <c:pt idx="4">
                  <c:v>D12</c:v>
                </c:pt>
                <c:pt idx="5">
                  <c:v>D13</c:v>
                </c:pt>
                <c:pt idx="6">
                  <c:v>D14</c:v>
                </c:pt>
                <c:pt idx="7">
                  <c:v>D15</c:v>
                </c:pt>
                <c:pt idx="8">
                  <c:v>D16</c:v>
                </c:pt>
                <c:pt idx="9">
                  <c:v>D17</c:v>
                </c:pt>
                <c:pt idx="10">
                  <c:v>D18</c:v>
                </c:pt>
                <c:pt idx="11">
                  <c:v>D19</c:v>
                </c:pt>
                <c:pt idx="12">
                  <c:v>D2</c:v>
                </c:pt>
                <c:pt idx="13">
                  <c:v>D20</c:v>
                </c:pt>
                <c:pt idx="14">
                  <c:v>D21</c:v>
                </c:pt>
                <c:pt idx="15">
                  <c:v>D22</c:v>
                </c:pt>
                <c:pt idx="16">
                  <c:v>D23</c:v>
                </c:pt>
                <c:pt idx="17">
                  <c:v>D24</c:v>
                </c:pt>
                <c:pt idx="18">
                  <c:v>D25</c:v>
                </c:pt>
                <c:pt idx="19">
                  <c:v>D26</c:v>
                </c:pt>
                <c:pt idx="20">
                  <c:v>D27</c:v>
                </c:pt>
                <c:pt idx="21">
                  <c:v>D28</c:v>
                </c:pt>
                <c:pt idx="22">
                  <c:v>D29</c:v>
                </c:pt>
                <c:pt idx="23">
                  <c:v>D3</c:v>
                </c:pt>
                <c:pt idx="24">
                  <c:v>D30</c:v>
                </c:pt>
                <c:pt idx="25">
                  <c:v>D31</c:v>
                </c:pt>
                <c:pt idx="26">
                  <c:v>D32</c:v>
                </c:pt>
                <c:pt idx="27">
                  <c:v>D33</c:v>
                </c:pt>
                <c:pt idx="28">
                  <c:v>D34</c:v>
                </c:pt>
                <c:pt idx="29">
                  <c:v>D35</c:v>
                </c:pt>
                <c:pt idx="30">
                  <c:v>D36</c:v>
                </c:pt>
                <c:pt idx="31">
                  <c:v>D37</c:v>
                </c:pt>
                <c:pt idx="32">
                  <c:v>D38</c:v>
                </c:pt>
                <c:pt idx="33">
                  <c:v>D39</c:v>
                </c:pt>
                <c:pt idx="34">
                  <c:v>D4</c:v>
                </c:pt>
                <c:pt idx="35">
                  <c:v>D40</c:v>
                </c:pt>
                <c:pt idx="36">
                  <c:v>D41</c:v>
                </c:pt>
                <c:pt idx="37">
                  <c:v>D42</c:v>
                </c:pt>
                <c:pt idx="38">
                  <c:v>D43</c:v>
                </c:pt>
                <c:pt idx="39">
                  <c:v>D44</c:v>
                </c:pt>
                <c:pt idx="40">
                  <c:v>D45</c:v>
                </c:pt>
                <c:pt idx="41">
                  <c:v>D46</c:v>
                </c:pt>
                <c:pt idx="42">
                  <c:v>D47</c:v>
                </c:pt>
                <c:pt idx="43">
                  <c:v>D48</c:v>
                </c:pt>
                <c:pt idx="44">
                  <c:v>D49</c:v>
                </c:pt>
                <c:pt idx="45">
                  <c:v>D5</c:v>
                </c:pt>
                <c:pt idx="46">
                  <c:v>D50</c:v>
                </c:pt>
                <c:pt idx="47">
                  <c:v>D51</c:v>
                </c:pt>
                <c:pt idx="48">
                  <c:v>D52</c:v>
                </c:pt>
                <c:pt idx="49">
                  <c:v>D53</c:v>
                </c:pt>
                <c:pt idx="50">
                  <c:v>D54</c:v>
                </c:pt>
                <c:pt idx="51">
                  <c:v>D55</c:v>
                </c:pt>
                <c:pt idx="52">
                  <c:v>D56</c:v>
                </c:pt>
                <c:pt idx="53">
                  <c:v>D57</c:v>
                </c:pt>
                <c:pt idx="54">
                  <c:v>D58</c:v>
                </c:pt>
                <c:pt idx="55">
                  <c:v>D59</c:v>
                </c:pt>
                <c:pt idx="56">
                  <c:v>D6</c:v>
                </c:pt>
                <c:pt idx="57">
                  <c:v>D60</c:v>
                </c:pt>
                <c:pt idx="58">
                  <c:v>D61</c:v>
                </c:pt>
                <c:pt idx="59">
                  <c:v>D62</c:v>
                </c:pt>
                <c:pt idx="60">
                  <c:v>D63</c:v>
                </c:pt>
                <c:pt idx="61">
                  <c:v>D64</c:v>
                </c:pt>
                <c:pt idx="62">
                  <c:v>D65</c:v>
                </c:pt>
                <c:pt idx="63">
                  <c:v>D66</c:v>
                </c:pt>
                <c:pt idx="64">
                  <c:v>D67</c:v>
                </c:pt>
                <c:pt idx="65">
                  <c:v>D68</c:v>
                </c:pt>
                <c:pt idx="66">
                  <c:v>D69</c:v>
                </c:pt>
                <c:pt idx="67">
                  <c:v>D7</c:v>
                </c:pt>
                <c:pt idx="68">
                  <c:v>D70</c:v>
                </c:pt>
                <c:pt idx="69">
                  <c:v>D71</c:v>
                </c:pt>
                <c:pt idx="70">
                  <c:v>D72</c:v>
                </c:pt>
                <c:pt idx="71">
                  <c:v>D73</c:v>
                </c:pt>
                <c:pt idx="72">
                  <c:v>D74</c:v>
                </c:pt>
                <c:pt idx="73">
                  <c:v>D75</c:v>
                </c:pt>
                <c:pt idx="74">
                  <c:v>D76</c:v>
                </c:pt>
                <c:pt idx="75">
                  <c:v>D77</c:v>
                </c:pt>
                <c:pt idx="76">
                  <c:v>D78</c:v>
                </c:pt>
                <c:pt idx="77">
                  <c:v>D79</c:v>
                </c:pt>
                <c:pt idx="78">
                  <c:v>D8</c:v>
                </c:pt>
                <c:pt idx="79">
                  <c:v>D80</c:v>
                </c:pt>
                <c:pt idx="80">
                  <c:v>D81</c:v>
                </c:pt>
                <c:pt idx="81">
                  <c:v>D82</c:v>
                </c:pt>
                <c:pt idx="82">
                  <c:v>D83</c:v>
                </c:pt>
                <c:pt idx="83">
                  <c:v>D84</c:v>
                </c:pt>
                <c:pt idx="84">
                  <c:v>D85</c:v>
                </c:pt>
                <c:pt idx="85">
                  <c:v>D86</c:v>
                </c:pt>
                <c:pt idx="86">
                  <c:v>D87</c:v>
                </c:pt>
                <c:pt idx="87">
                  <c:v>D88</c:v>
                </c:pt>
                <c:pt idx="88">
                  <c:v>D89</c:v>
                </c:pt>
                <c:pt idx="89">
                  <c:v>D9</c:v>
                </c:pt>
                <c:pt idx="90">
                  <c:v>D90</c:v>
                </c:pt>
                <c:pt idx="91">
                  <c:v>D91</c:v>
                </c:pt>
                <c:pt idx="92">
                  <c:v>D92</c:v>
                </c:pt>
                <c:pt idx="93">
                  <c:v>D93</c:v>
                </c:pt>
                <c:pt idx="94">
                  <c:v>D94</c:v>
                </c:pt>
                <c:pt idx="95">
                  <c:v>D95</c:v>
                </c:pt>
                <c:pt idx="96">
                  <c:v>D96</c:v>
                </c:pt>
                <c:pt idx="97">
                  <c:v>D97</c:v>
                </c:pt>
                <c:pt idx="98">
                  <c:v>D98</c:v>
                </c:pt>
                <c:pt idx="99">
                  <c:v>D99</c:v>
                </c:pt>
              </c:strCache>
            </c:strRef>
          </c:cat>
          <c:val>
            <c:numRef>
              <c:f>'TIME Series'!$K$200:$K$299</c:f>
              <c:numCache>
                <c:formatCode>0.0</c:formatCode>
                <c:ptCount val="100"/>
                <c:pt idx="0">
                  <c:v>14.842105263157896</c:v>
                </c:pt>
                <c:pt idx="1">
                  <c:v>13.2</c:v>
                </c:pt>
                <c:pt idx="2">
                  <c:v>13.928571428571429</c:v>
                </c:pt>
                <c:pt idx="3">
                  <c:v>13.733333333333333</c:v>
                </c:pt>
                <c:pt idx="4">
                  <c:v>13.80952380952381</c:v>
                </c:pt>
                <c:pt idx="5">
                  <c:v>15.318181818181818</c:v>
                </c:pt>
                <c:pt idx="6">
                  <c:v>14.823529411764707</c:v>
                </c:pt>
                <c:pt idx="7">
                  <c:v>14.444444444444445</c:v>
                </c:pt>
                <c:pt idx="8">
                  <c:v>17.666666666666668</c:v>
                </c:pt>
                <c:pt idx="9">
                  <c:v>11.466666666666667</c:v>
                </c:pt>
                <c:pt idx="10">
                  <c:v>14</c:v>
                </c:pt>
                <c:pt idx="11">
                  <c:v>11.84</c:v>
                </c:pt>
                <c:pt idx="12">
                  <c:v>12.2</c:v>
                </c:pt>
                <c:pt idx="13">
                  <c:v>16.8125</c:v>
                </c:pt>
                <c:pt idx="14">
                  <c:v>11.266666666666667</c:v>
                </c:pt>
                <c:pt idx="15">
                  <c:v>13.75</c:v>
                </c:pt>
                <c:pt idx="16">
                  <c:v>14.916666666666666</c:v>
                </c:pt>
                <c:pt idx="17">
                  <c:v>13.823529411764707</c:v>
                </c:pt>
                <c:pt idx="18">
                  <c:v>15.571428571428571</c:v>
                </c:pt>
                <c:pt idx="19">
                  <c:v>15.466666666666667</c:v>
                </c:pt>
                <c:pt idx="20">
                  <c:v>14.166666666666666</c:v>
                </c:pt>
                <c:pt idx="21">
                  <c:v>17.533333333333335</c:v>
                </c:pt>
                <c:pt idx="22">
                  <c:v>18.928571428571427</c:v>
                </c:pt>
                <c:pt idx="23">
                  <c:v>14.909090909090908</c:v>
                </c:pt>
                <c:pt idx="24">
                  <c:v>14.235294117647058</c:v>
                </c:pt>
                <c:pt idx="25">
                  <c:v>15.909090909090908</c:v>
                </c:pt>
                <c:pt idx="26">
                  <c:v>14.615384615384615</c:v>
                </c:pt>
                <c:pt idx="27">
                  <c:v>13.785714285714286</c:v>
                </c:pt>
                <c:pt idx="28">
                  <c:v>13.92</c:v>
                </c:pt>
                <c:pt idx="29">
                  <c:v>14.588235294117647</c:v>
                </c:pt>
                <c:pt idx="30">
                  <c:v>14.266666666666667</c:v>
                </c:pt>
                <c:pt idx="31">
                  <c:v>11.909090909090908</c:v>
                </c:pt>
                <c:pt idx="32">
                  <c:v>14.461538461538462</c:v>
                </c:pt>
                <c:pt idx="33">
                  <c:v>18.785714285714285</c:v>
                </c:pt>
                <c:pt idx="34">
                  <c:v>13.882352941176471</c:v>
                </c:pt>
                <c:pt idx="35">
                  <c:v>15.611111111111111</c:v>
                </c:pt>
                <c:pt idx="36">
                  <c:v>17.384615384615383</c:v>
                </c:pt>
                <c:pt idx="37">
                  <c:v>15</c:v>
                </c:pt>
                <c:pt idx="38">
                  <c:v>16.166666666666668</c:v>
                </c:pt>
                <c:pt idx="39">
                  <c:v>19.333333333333332</c:v>
                </c:pt>
                <c:pt idx="40">
                  <c:v>12.833333333333334</c:v>
                </c:pt>
                <c:pt idx="41">
                  <c:v>13.5</c:v>
                </c:pt>
                <c:pt idx="42">
                  <c:v>14.5</c:v>
                </c:pt>
                <c:pt idx="43">
                  <c:v>12.333333333333334</c:v>
                </c:pt>
                <c:pt idx="44">
                  <c:v>15.125</c:v>
                </c:pt>
                <c:pt idx="45">
                  <c:v>12.235294117647058</c:v>
                </c:pt>
                <c:pt idx="46">
                  <c:v>16.888888888888889</c:v>
                </c:pt>
                <c:pt idx="47">
                  <c:v>15</c:v>
                </c:pt>
                <c:pt idx="48">
                  <c:v>18.0625</c:v>
                </c:pt>
                <c:pt idx="49">
                  <c:v>14.368421052631579</c:v>
                </c:pt>
                <c:pt idx="50">
                  <c:v>12.75</c:v>
                </c:pt>
                <c:pt idx="51">
                  <c:v>14.357142857142858</c:v>
                </c:pt>
                <c:pt idx="52">
                  <c:v>12.083333333333334</c:v>
                </c:pt>
                <c:pt idx="53">
                  <c:v>16</c:v>
                </c:pt>
                <c:pt idx="54">
                  <c:v>18.4375</c:v>
                </c:pt>
                <c:pt idx="55">
                  <c:v>11.75</c:v>
                </c:pt>
                <c:pt idx="56">
                  <c:v>16.3125</c:v>
                </c:pt>
                <c:pt idx="57">
                  <c:v>15.476190476190476</c:v>
                </c:pt>
                <c:pt idx="58">
                  <c:v>14.210526315789474</c:v>
                </c:pt>
                <c:pt idx="59">
                  <c:v>15.111111111111111</c:v>
                </c:pt>
                <c:pt idx="60">
                  <c:v>17.818181818181817</c:v>
                </c:pt>
                <c:pt idx="61">
                  <c:v>18.470588235294116</c:v>
                </c:pt>
                <c:pt idx="62">
                  <c:v>11.3</c:v>
                </c:pt>
                <c:pt idx="63">
                  <c:v>18.214285714285715</c:v>
                </c:pt>
                <c:pt idx="64">
                  <c:v>13.181818181818182</c:v>
                </c:pt>
                <c:pt idx="65">
                  <c:v>9</c:v>
                </c:pt>
                <c:pt idx="66">
                  <c:v>15.923076923076923</c:v>
                </c:pt>
                <c:pt idx="67">
                  <c:v>10.461538461538462</c:v>
                </c:pt>
                <c:pt idx="68">
                  <c:v>12.470588235294118</c:v>
                </c:pt>
                <c:pt idx="69">
                  <c:v>12.8</c:v>
                </c:pt>
                <c:pt idx="70">
                  <c:v>16.857142857142858</c:v>
                </c:pt>
                <c:pt idx="71">
                  <c:v>18.357142857142858</c:v>
                </c:pt>
                <c:pt idx="72">
                  <c:v>13.8</c:v>
                </c:pt>
                <c:pt idx="73">
                  <c:v>10.916666666666666</c:v>
                </c:pt>
                <c:pt idx="74">
                  <c:v>14.307692307692308</c:v>
                </c:pt>
                <c:pt idx="75">
                  <c:v>13.5</c:v>
                </c:pt>
                <c:pt idx="76">
                  <c:v>14.23076923076923</c:v>
                </c:pt>
                <c:pt idx="77">
                  <c:v>10</c:v>
                </c:pt>
                <c:pt idx="78">
                  <c:v>12.875</c:v>
                </c:pt>
                <c:pt idx="79">
                  <c:v>16.615384615384617</c:v>
                </c:pt>
                <c:pt idx="80">
                  <c:v>14</c:v>
                </c:pt>
                <c:pt idx="81">
                  <c:v>12.692307692307692</c:v>
                </c:pt>
                <c:pt idx="82">
                  <c:v>15.818181818181818</c:v>
                </c:pt>
                <c:pt idx="83">
                  <c:v>13.125</c:v>
                </c:pt>
                <c:pt idx="84">
                  <c:v>13.666666666666666</c:v>
                </c:pt>
                <c:pt idx="85">
                  <c:v>20.733333333333334</c:v>
                </c:pt>
                <c:pt idx="86">
                  <c:v>13.727272727272727</c:v>
                </c:pt>
                <c:pt idx="87">
                  <c:v>12.8</c:v>
                </c:pt>
                <c:pt idx="88">
                  <c:v>13.529411764705882</c:v>
                </c:pt>
                <c:pt idx="89">
                  <c:v>9.6875</c:v>
                </c:pt>
                <c:pt idx="90">
                  <c:v>13.5</c:v>
                </c:pt>
                <c:pt idx="91">
                  <c:v>18.23076923076923</c:v>
                </c:pt>
                <c:pt idx="92">
                  <c:v>15.153846153846153</c:v>
                </c:pt>
                <c:pt idx="93">
                  <c:v>13.277777777777779</c:v>
                </c:pt>
                <c:pt idx="94">
                  <c:v>17.142857142857142</c:v>
                </c:pt>
                <c:pt idx="95">
                  <c:v>14.846153846153847</c:v>
                </c:pt>
                <c:pt idx="96">
                  <c:v>17.100000000000001</c:v>
                </c:pt>
                <c:pt idx="97">
                  <c:v>14.3</c:v>
                </c:pt>
                <c:pt idx="98">
                  <c:v>14.380952380952381</c:v>
                </c:pt>
                <c:pt idx="99">
                  <c:v>11.666666666666666</c:v>
                </c:pt>
              </c:numCache>
            </c:numRef>
          </c:val>
          <c:smooth val="0"/>
          <c:extLst>
            <c:ext xmlns:c16="http://schemas.microsoft.com/office/drawing/2014/chart" uri="{C3380CC4-5D6E-409C-BE32-E72D297353CC}">
              <c16:uniqueId val="{00000002-34AA-41F4-BFAB-6A9F65498A1C}"/>
            </c:ext>
          </c:extLst>
        </c:ser>
        <c:dLbls>
          <c:showLegendKey val="0"/>
          <c:showVal val="0"/>
          <c:showCatName val="0"/>
          <c:showSerName val="0"/>
          <c:showPercent val="0"/>
          <c:showBubbleSize val="0"/>
        </c:dLbls>
        <c:smooth val="0"/>
        <c:axId val="208162255"/>
        <c:axId val="208162735"/>
      </c:lineChart>
      <c:catAx>
        <c:axId val="20816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95000"/>
                    <a:lumOff val="5000"/>
                  </a:schemeClr>
                </a:solidFill>
                <a:latin typeface="Aptos Black" panose="020B0004020202020204" pitchFamily="34" charset="0"/>
                <a:ea typeface="+mn-ea"/>
                <a:cs typeface="+mn-cs"/>
              </a:defRPr>
            </a:pPr>
            <a:endParaRPr lang="en-US"/>
          </a:p>
        </c:txPr>
        <c:crossAx val="208162735"/>
        <c:crosses val="autoZero"/>
        <c:auto val="1"/>
        <c:lblAlgn val="ctr"/>
        <c:lblOffset val="100"/>
        <c:noMultiLvlLbl val="0"/>
      </c:catAx>
      <c:valAx>
        <c:axId val="208162735"/>
        <c:scaling>
          <c:orientation val="minMax"/>
          <c:min val="0"/>
        </c:scaling>
        <c:delete val="1"/>
        <c:axPos val="l"/>
        <c:numFmt formatCode="0.0" sourceLinked="1"/>
        <c:majorTickMark val="none"/>
        <c:minorTickMark val="none"/>
        <c:tickLblPos val="nextTo"/>
        <c:crossAx val="208162255"/>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Analysis For Logistics.xlsb.xlsx]TIME Series!PivotTable7</c:name>
    <c:fmtId val="28"/>
  </c:pivotSource>
  <c:chart>
    <c:title>
      <c:tx>
        <c:rich>
          <a:bodyPr rot="0" spcFirstLastPara="1" vertOverflow="ellipsis" vert="horz" wrap="square" anchor="ctr" anchorCtr="1"/>
          <a:lstStyle/>
          <a:p>
            <a:pPr algn="r" rtl="0">
              <a:defRPr lang="en-US" sz="1050" b="1" i="0" u="none" strike="noStrike" kern="1200" spc="0" baseline="0">
                <a:solidFill>
                  <a:schemeClr val="tx1"/>
                </a:solidFill>
                <a:latin typeface="+mn-lt"/>
                <a:ea typeface="+mn-ea"/>
                <a:cs typeface="+mn-cs"/>
              </a:defRPr>
            </a:pPr>
            <a:r>
              <a:rPr lang="en-US" sz="1050" b="1" i="0" u="none" strike="noStrike" kern="1200" spc="0" baseline="0">
                <a:solidFill>
                  <a:schemeClr val="tx1"/>
                </a:solidFill>
                <a:latin typeface="Aptos Black" panose="020B0004020202020204" pitchFamily="34" charset="0"/>
                <a:ea typeface="+mn-ea"/>
                <a:cs typeface="+mn-cs"/>
              </a:rPr>
              <a:t> Route Usage Vs Day</a:t>
            </a:r>
          </a:p>
        </c:rich>
      </c:tx>
      <c:layout>
        <c:manualLayout>
          <c:xMode val="edge"/>
          <c:yMode val="edge"/>
          <c:x val="0.19880890001882712"/>
          <c:y val="9.5547286902005445E-3"/>
        </c:manualLayout>
      </c:layout>
      <c:overlay val="0"/>
      <c:spPr>
        <a:noFill/>
        <a:ln>
          <a:noFill/>
        </a:ln>
        <a:effectLst/>
      </c:spPr>
      <c:txPr>
        <a:bodyPr rot="0" spcFirstLastPara="1" vertOverflow="ellipsis" vert="horz" wrap="square" anchor="ctr" anchorCtr="1"/>
        <a:lstStyle/>
        <a:p>
          <a:pPr algn="r" rtl="0">
            <a:defRPr lang="en-US" sz="105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4C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2BAB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4C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2BAB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4C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2BAB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6E907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rgbClr val="AAE57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2BAB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rgbClr val="AAE571"/>
          </a:solidFill>
          <a:ln>
            <a:noFill/>
          </a:ln>
          <a:effectLst/>
        </c:spPr>
        <c:dLbl>
          <c:idx val="0"/>
          <c:layout>
            <c:manualLayout>
              <c:x val="-1.0597180085288318E-16"/>
              <c:y val="-0.11176470588235295"/>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lumMod val="50000"/>
            </a:schemeClr>
          </a:solidFill>
          <a:ln>
            <a:noFill/>
          </a:ln>
          <a:effectLst/>
        </c:spPr>
        <c:dLbl>
          <c:idx val="0"/>
          <c:layout>
            <c:manualLayout>
              <c:x val="2.8901734104046241E-3"/>
              <c:y val="-5.2941176470588235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bg1">
              <a:lumMod val="65000"/>
            </a:schemeClr>
          </a:solidFill>
          <a:ln>
            <a:noFill/>
          </a:ln>
          <a:effectLst/>
        </c:spPr>
        <c:dLbl>
          <c:idx val="0"/>
          <c:layout>
            <c:manualLayout>
              <c:x val="-1.0597180085288318E-16"/>
              <c:y val="-4.705882352941176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rgbClr val="6E9073"/>
          </a:solidFill>
          <a:ln>
            <a:noFill/>
          </a:ln>
          <a:effectLst/>
        </c:spPr>
        <c:dLbl>
          <c:idx val="0"/>
          <c:layout>
            <c:manualLayout>
              <c:x val="-2.8901734104046241E-3"/>
              <c:y val="-0.1"/>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lumMod val="50000"/>
            </a:schemeClr>
          </a:solidFill>
          <a:ln>
            <a:noFill/>
          </a:ln>
          <a:effectLst/>
        </c:spPr>
        <c:dLbl>
          <c:idx val="0"/>
          <c:layout>
            <c:manualLayout>
              <c:x val="-1.0597180085288318E-16"/>
              <c:y val="-7.0588235294117646E-2"/>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4.3699421965317918E-2"/>
                  <c:h val="8.814729041222788E-2"/>
                </c:manualLayout>
              </c15:layout>
            </c:ext>
          </c:extLst>
        </c:dLbl>
      </c:pivotFmt>
      <c:pivotFmt>
        <c:idx val="55"/>
        <c:spPr>
          <a:solidFill>
            <a:srgbClr val="AAE571"/>
          </a:solidFill>
          <a:ln>
            <a:noFill/>
          </a:ln>
          <a:effectLst/>
        </c:spPr>
        <c:dLbl>
          <c:idx val="0"/>
          <c:layout>
            <c:manualLayout>
              <c:x val="-1.4450867052023227E-2"/>
              <c:y val="-0.13529411764705887"/>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rgbClr val="AAE571"/>
          </a:solidFill>
          <a:ln>
            <a:noFill/>
          </a:ln>
          <a:effectLst/>
        </c:spPr>
        <c:dLbl>
          <c:idx val="0"/>
          <c:layout>
            <c:manualLayout>
              <c:x val="0"/>
              <c:y val="-4.1176470588235349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bg1">
              <a:lumMod val="65000"/>
            </a:schemeClr>
          </a:solidFill>
          <a:ln>
            <a:noFill/>
          </a:ln>
          <a:effectLst/>
        </c:spPr>
        <c:dLbl>
          <c:idx val="0"/>
          <c:layout>
            <c:manualLayout>
              <c:x val="0"/>
              <c:y val="-8.8235294117647065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rgbClr val="AAE571"/>
          </a:solidFill>
          <a:ln>
            <a:noFill/>
          </a:ln>
          <a:effectLst/>
        </c:spPr>
        <c:dLbl>
          <c:idx val="0"/>
          <c:layout>
            <c:manualLayout>
              <c:x val="-2.6492950213220794E-17"/>
              <c:y val="2.9411764705882353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bg1">
              <a:lumMod val="65000"/>
            </a:schemeClr>
          </a:solidFill>
          <a:ln>
            <a:noFill/>
          </a:ln>
          <a:effectLst/>
        </c:spPr>
        <c:dLbl>
          <c:idx val="0"/>
          <c:layout>
            <c:manualLayout>
              <c:x val="0"/>
              <c:y val="-8.8235294117647065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bg1">
              <a:lumMod val="65000"/>
            </a:schemeClr>
          </a:solidFill>
          <a:ln>
            <a:noFill/>
          </a:ln>
          <a:effectLst/>
        </c:spPr>
        <c:dLbl>
          <c:idx val="0"/>
          <c:layout>
            <c:manualLayout>
              <c:x val="-1.0597180085288318E-16"/>
              <c:y val="-4.705882352941176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rgbClr val="6E907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rgbClr val="6E9073"/>
          </a:solidFill>
          <a:ln>
            <a:noFill/>
          </a:ln>
          <a:effectLst/>
        </c:spPr>
        <c:dLbl>
          <c:idx val="0"/>
          <c:layout>
            <c:manualLayout>
              <c:x val="-2.8901734104046241E-3"/>
              <c:y val="-0.1"/>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rgbClr val="AAE57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rgbClr val="AAE571"/>
          </a:solidFill>
          <a:ln>
            <a:noFill/>
          </a:ln>
          <a:effectLst/>
        </c:spPr>
        <c:dLbl>
          <c:idx val="0"/>
          <c:layout>
            <c:manualLayout>
              <c:x val="0"/>
              <c:y val="-4.1176470588235349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rgbClr val="AAE571"/>
          </a:solidFill>
          <a:ln>
            <a:noFill/>
          </a:ln>
          <a:effectLst/>
        </c:spPr>
        <c:dLbl>
          <c:idx val="0"/>
          <c:layout>
            <c:manualLayout>
              <c:x val="-2.6492950213220794E-17"/>
              <c:y val="2.9411764705882353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solidFill>
            <a:srgbClr val="AAE571"/>
          </a:solidFill>
          <a:ln>
            <a:noFill/>
          </a:ln>
          <a:effectLst/>
        </c:spPr>
        <c:dLbl>
          <c:idx val="0"/>
          <c:layout>
            <c:manualLayout>
              <c:x val="-1.0597180085288318E-16"/>
              <c:y val="-0.11176470588235295"/>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solidFill>
            <a:srgbClr val="AAE571"/>
          </a:solidFill>
          <a:ln>
            <a:noFill/>
          </a:ln>
          <a:effectLst/>
        </c:spPr>
        <c:dLbl>
          <c:idx val="0"/>
          <c:layout>
            <c:manualLayout>
              <c:x val="-1.4450867052023227E-2"/>
              <c:y val="-0.13529411764705887"/>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6">
              <a:lumMod val="50000"/>
            </a:schemeClr>
          </a:solidFill>
          <a:ln>
            <a:noFill/>
          </a:ln>
          <a:effectLst/>
        </c:spPr>
        <c:dLbl>
          <c:idx val="0"/>
          <c:layout>
            <c:manualLayout>
              <c:x val="2.8901734104046241E-3"/>
              <c:y val="-5.2941176470588235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lumMod val="50000"/>
            </a:schemeClr>
          </a:solidFill>
          <a:ln>
            <a:noFill/>
          </a:ln>
          <a:effectLst/>
        </c:spPr>
        <c:dLbl>
          <c:idx val="0"/>
          <c:layout>
            <c:manualLayout>
              <c:x val="-1.0597180085288318E-16"/>
              <c:y val="-7.0588235294117646E-2"/>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4.3699421965317918E-2"/>
                  <c:h val="8.814729041222788E-2"/>
                </c:manualLayout>
              </c15:layout>
            </c:ext>
          </c:extLst>
        </c:dLbl>
      </c:pivotFmt>
      <c:pivotFmt>
        <c:idx val="72"/>
        <c:spPr>
          <a:solidFill>
            <a:srgbClr val="2BAB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rgbClr val="D31B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solidFill>
            <a:srgbClr val="D31BBD"/>
          </a:solidFill>
          <a:ln>
            <a:noFill/>
          </a:ln>
          <a:effectLst/>
        </c:spPr>
      </c:pivotFmt>
      <c:pivotFmt>
        <c:idx val="75"/>
        <c:spPr>
          <a:solidFill>
            <a:srgbClr val="D31BBD"/>
          </a:solidFill>
          <a:ln>
            <a:noFill/>
          </a:ln>
          <a:effectLst/>
        </c:spPr>
      </c:pivotFmt>
      <c:pivotFmt>
        <c:idx val="76"/>
        <c:spPr>
          <a:solidFill>
            <a:srgbClr val="A27B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solidFill>
            <a:srgbClr val="A27B00"/>
          </a:solidFill>
          <a:ln>
            <a:noFill/>
          </a:ln>
          <a:effectLst/>
        </c:spPr>
      </c:pivotFmt>
      <c:pivotFmt>
        <c:idx val="78"/>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5">
              <a:lumMod val="75000"/>
            </a:schemeClr>
          </a:solidFill>
          <a:ln>
            <a:noFill/>
          </a:ln>
          <a:effectLst/>
        </c:spPr>
      </c:pivotFmt>
      <c:pivotFmt>
        <c:idx val="80"/>
        <c:spPr>
          <a:solidFill>
            <a:schemeClr val="accent5">
              <a:lumMod val="75000"/>
            </a:schemeClr>
          </a:solidFill>
          <a:ln>
            <a:noFill/>
          </a:ln>
          <a:effectLst/>
        </c:spPr>
      </c:pivotFmt>
      <c:pivotFmt>
        <c:idx val="81"/>
        <c:spPr>
          <a:solidFill>
            <a:schemeClr val="accent5">
              <a:lumMod val="75000"/>
            </a:schemeClr>
          </a:solidFill>
          <a:ln>
            <a:noFill/>
          </a:ln>
          <a:effectLst/>
        </c:spPr>
      </c:pivotFmt>
      <c:pivotFmt>
        <c:idx val="82"/>
        <c:spPr>
          <a:solidFill>
            <a:schemeClr val="accent5">
              <a:lumMod val="75000"/>
            </a:schemeClr>
          </a:solidFill>
          <a:ln>
            <a:noFill/>
          </a:ln>
          <a:effectLst/>
        </c:spPr>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4"/>
          </a:solidFill>
          <a:ln>
            <a:noFill/>
          </a:ln>
          <a:effectLst/>
        </c:spPr>
      </c:pivotFmt>
      <c:pivotFmt>
        <c:idx val="85"/>
        <c:spPr>
          <a:solidFill>
            <a:schemeClr val="accent4"/>
          </a:solidFill>
          <a:ln>
            <a:noFill/>
          </a:ln>
          <a:effectLst/>
        </c:spPr>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5"/>
          </a:solidFill>
          <a:ln>
            <a:noFill/>
          </a:ln>
          <a:effectLst/>
        </c:spPr>
      </c:pivotFmt>
      <c:pivotFmt>
        <c:idx val="8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74144669538371"/>
          <c:y val="0.12128090101903766"/>
          <c:w val="0.83769618217410335"/>
          <c:h val="0.87866612267415567"/>
        </c:manualLayout>
      </c:layout>
      <c:barChart>
        <c:barDir val="bar"/>
        <c:grouping val="clustered"/>
        <c:varyColors val="0"/>
        <c:ser>
          <c:idx val="0"/>
          <c:order val="0"/>
          <c:tx>
            <c:strRef>
              <c:f>'TIME Series'!$T$198:$T$199</c:f>
              <c:strCache>
                <c:ptCount val="1"/>
                <c:pt idx="0">
                  <c:v>Route1</c:v>
                </c:pt>
              </c:strCache>
            </c:strRef>
          </c:tx>
          <c:spPr>
            <a:solidFill>
              <a:srgbClr val="D31BB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 Series'!$S$200:$S$207</c:f>
              <c:strCache>
                <c:ptCount val="8"/>
                <c:pt idx="0">
                  <c:v>1</c:v>
                </c:pt>
                <c:pt idx="1">
                  <c:v>2</c:v>
                </c:pt>
                <c:pt idx="2">
                  <c:v>3</c:v>
                </c:pt>
                <c:pt idx="3">
                  <c:v>4</c:v>
                </c:pt>
                <c:pt idx="4">
                  <c:v>5</c:v>
                </c:pt>
                <c:pt idx="5">
                  <c:v>6</c:v>
                </c:pt>
                <c:pt idx="6">
                  <c:v>7</c:v>
                </c:pt>
                <c:pt idx="7">
                  <c:v>8</c:v>
                </c:pt>
              </c:strCache>
            </c:strRef>
          </c:cat>
          <c:val>
            <c:numRef>
              <c:f>'TIME Series'!$T$200:$T$207</c:f>
              <c:numCache>
                <c:formatCode>General</c:formatCode>
                <c:ptCount val="8"/>
                <c:pt idx="0">
                  <c:v>40</c:v>
                </c:pt>
                <c:pt idx="1">
                  <c:v>32</c:v>
                </c:pt>
                <c:pt idx="2">
                  <c:v>33</c:v>
                </c:pt>
                <c:pt idx="3">
                  <c:v>34</c:v>
                </c:pt>
                <c:pt idx="4">
                  <c:v>35</c:v>
                </c:pt>
                <c:pt idx="5">
                  <c:v>40</c:v>
                </c:pt>
                <c:pt idx="6">
                  <c:v>36</c:v>
                </c:pt>
                <c:pt idx="7">
                  <c:v>38</c:v>
                </c:pt>
              </c:numCache>
            </c:numRef>
          </c:val>
          <c:extLst>
            <c:ext xmlns:c16="http://schemas.microsoft.com/office/drawing/2014/chart" uri="{C3380CC4-5D6E-409C-BE32-E72D297353CC}">
              <c16:uniqueId val="{00000012-D8C5-4024-AC87-88F7FB9FA38B}"/>
            </c:ext>
          </c:extLst>
        </c:ser>
        <c:ser>
          <c:idx val="1"/>
          <c:order val="1"/>
          <c:tx>
            <c:strRef>
              <c:f>'TIME Series'!$U$198:$U$199</c:f>
              <c:strCache>
                <c:ptCount val="1"/>
                <c:pt idx="0">
                  <c:v>Route2</c:v>
                </c:pt>
              </c:strCache>
            </c:strRef>
          </c:tx>
          <c:spPr>
            <a:solidFill>
              <a:srgbClr val="A27B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 Series'!$S$200:$S$207</c:f>
              <c:strCache>
                <c:ptCount val="8"/>
                <c:pt idx="0">
                  <c:v>1</c:v>
                </c:pt>
                <c:pt idx="1">
                  <c:v>2</c:v>
                </c:pt>
                <c:pt idx="2">
                  <c:v>3</c:v>
                </c:pt>
                <c:pt idx="3">
                  <c:v>4</c:v>
                </c:pt>
                <c:pt idx="4">
                  <c:v>5</c:v>
                </c:pt>
                <c:pt idx="5">
                  <c:v>6</c:v>
                </c:pt>
                <c:pt idx="6">
                  <c:v>7</c:v>
                </c:pt>
                <c:pt idx="7">
                  <c:v>8</c:v>
                </c:pt>
              </c:strCache>
            </c:strRef>
          </c:cat>
          <c:val>
            <c:numRef>
              <c:f>'TIME Series'!$U$200:$U$207</c:f>
              <c:numCache>
                <c:formatCode>General</c:formatCode>
                <c:ptCount val="8"/>
                <c:pt idx="0">
                  <c:v>42</c:v>
                </c:pt>
                <c:pt idx="1">
                  <c:v>44</c:v>
                </c:pt>
                <c:pt idx="2">
                  <c:v>49</c:v>
                </c:pt>
                <c:pt idx="3">
                  <c:v>33</c:v>
                </c:pt>
                <c:pt idx="4">
                  <c:v>32</c:v>
                </c:pt>
                <c:pt idx="5">
                  <c:v>39</c:v>
                </c:pt>
                <c:pt idx="6">
                  <c:v>47</c:v>
                </c:pt>
                <c:pt idx="7">
                  <c:v>31</c:v>
                </c:pt>
              </c:numCache>
            </c:numRef>
          </c:val>
          <c:extLst>
            <c:ext xmlns:c16="http://schemas.microsoft.com/office/drawing/2014/chart" uri="{C3380CC4-5D6E-409C-BE32-E72D297353CC}">
              <c16:uniqueId val="{0000000E-48F8-458F-A43B-94BD30360A4D}"/>
            </c:ext>
          </c:extLst>
        </c:ser>
        <c:ser>
          <c:idx val="2"/>
          <c:order val="2"/>
          <c:tx>
            <c:strRef>
              <c:f>'TIME Series'!$V$198:$V$199</c:f>
              <c:strCache>
                <c:ptCount val="1"/>
                <c:pt idx="0">
                  <c:v>Route3</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 Series'!$S$200:$S$207</c:f>
              <c:strCache>
                <c:ptCount val="8"/>
                <c:pt idx="0">
                  <c:v>1</c:v>
                </c:pt>
                <c:pt idx="1">
                  <c:v>2</c:v>
                </c:pt>
                <c:pt idx="2">
                  <c:v>3</c:v>
                </c:pt>
                <c:pt idx="3">
                  <c:v>4</c:v>
                </c:pt>
                <c:pt idx="4">
                  <c:v>5</c:v>
                </c:pt>
                <c:pt idx="5">
                  <c:v>6</c:v>
                </c:pt>
                <c:pt idx="6">
                  <c:v>7</c:v>
                </c:pt>
                <c:pt idx="7">
                  <c:v>8</c:v>
                </c:pt>
              </c:strCache>
            </c:strRef>
          </c:cat>
          <c:val>
            <c:numRef>
              <c:f>'TIME Series'!$V$200:$V$207</c:f>
              <c:numCache>
                <c:formatCode>General</c:formatCode>
                <c:ptCount val="8"/>
                <c:pt idx="0">
                  <c:v>43</c:v>
                </c:pt>
                <c:pt idx="1">
                  <c:v>37</c:v>
                </c:pt>
                <c:pt idx="2">
                  <c:v>36</c:v>
                </c:pt>
                <c:pt idx="3">
                  <c:v>32</c:v>
                </c:pt>
                <c:pt idx="4">
                  <c:v>36</c:v>
                </c:pt>
                <c:pt idx="5">
                  <c:v>39</c:v>
                </c:pt>
                <c:pt idx="6">
                  <c:v>34</c:v>
                </c:pt>
                <c:pt idx="7">
                  <c:v>32</c:v>
                </c:pt>
              </c:numCache>
            </c:numRef>
          </c:val>
          <c:extLst>
            <c:ext xmlns:c16="http://schemas.microsoft.com/office/drawing/2014/chart" uri="{C3380CC4-5D6E-409C-BE32-E72D297353CC}">
              <c16:uniqueId val="{0000000F-48F8-458F-A43B-94BD30360A4D}"/>
            </c:ext>
          </c:extLst>
        </c:ser>
        <c:ser>
          <c:idx val="3"/>
          <c:order val="3"/>
          <c:tx>
            <c:strRef>
              <c:f>'TIME Series'!$W$198:$W$199</c:f>
              <c:strCache>
                <c:ptCount val="1"/>
                <c:pt idx="0">
                  <c:v>Route4</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 Series'!$S$200:$S$207</c:f>
              <c:strCache>
                <c:ptCount val="8"/>
                <c:pt idx="0">
                  <c:v>1</c:v>
                </c:pt>
                <c:pt idx="1">
                  <c:v>2</c:v>
                </c:pt>
                <c:pt idx="2">
                  <c:v>3</c:v>
                </c:pt>
                <c:pt idx="3">
                  <c:v>4</c:v>
                </c:pt>
                <c:pt idx="4">
                  <c:v>5</c:v>
                </c:pt>
                <c:pt idx="5">
                  <c:v>6</c:v>
                </c:pt>
                <c:pt idx="6">
                  <c:v>7</c:v>
                </c:pt>
                <c:pt idx="7">
                  <c:v>8</c:v>
                </c:pt>
              </c:strCache>
            </c:strRef>
          </c:cat>
          <c:val>
            <c:numRef>
              <c:f>'TIME Series'!$W$200:$W$207</c:f>
              <c:numCache>
                <c:formatCode>General</c:formatCode>
                <c:ptCount val="8"/>
                <c:pt idx="0">
                  <c:v>24</c:v>
                </c:pt>
                <c:pt idx="1">
                  <c:v>38</c:v>
                </c:pt>
                <c:pt idx="2">
                  <c:v>43</c:v>
                </c:pt>
                <c:pt idx="3">
                  <c:v>41</c:v>
                </c:pt>
                <c:pt idx="4">
                  <c:v>34</c:v>
                </c:pt>
                <c:pt idx="5">
                  <c:v>38</c:v>
                </c:pt>
                <c:pt idx="6">
                  <c:v>34</c:v>
                </c:pt>
                <c:pt idx="7">
                  <c:v>35</c:v>
                </c:pt>
              </c:numCache>
            </c:numRef>
          </c:val>
          <c:extLst>
            <c:ext xmlns:c16="http://schemas.microsoft.com/office/drawing/2014/chart" uri="{C3380CC4-5D6E-409C-BE32-E72D297353CC}">
              <c16:uniqueId val="{00000010-48F8-458F-A43B-94BD30360A4D}"/>
            </c:ext>
          </c:extLst>
        </c:ser>
        <c:ser>
          <c:idx val="4"/>
          <c:order val="4"/>
          <c:tx>
            <c:strRef>
              <c:f>'TIME Series'!$X$198:$X$199</c:f>
              <c:strCache>
                <c:ptCount val="1"/>
                <c:pt idx="0">
                  <c:v>Route5</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 Series'!$S$200:$S$207</c:f>
              <c:strCache>
                <c:ptCount val="8"/>
                <c:pt idx="0">
                  <c:v>1</c:v>
                </c:pt>
                <c:pt idx="1">
                  <c:v>2</c:v>
                </c:pt>
                <c:pt idx="2">
                  <c:v>3</c:v>
                </c:pt>
                <c:pt idx="3">
                  <c:v>4</c:v>
                </c:pt>
                <c:pt idx="4">
                  <c:v>5</c:v>
                </c:pt>
                <c:pt idx="5">
                  <c:v>6</c:v>
                </c:pt>
                <c:pt idx="6">
                  <c:v>7</c:v>
                </c:pt>
                <c:pt idx="7">
                  <c:v>8</c:v>
                </c:pt>
              </c:strCache>
            </c:strRef>
          </c:cat>
          <c:val>
            <c:numRef>
              <c:f>'TIME Series'!$X$200:$X$207</c:f>
              <c:numCache>
                <c:formatCode>General</c:formatCode>
                <c:ptCount val="8"/>
                <c:pt idx="0">
                  <c:v>45</c:v>
                </c:pt>
                <c:pt idx="1">
                  <c:v>44</c:v>
                </c:pt>
                <c:pt idx="2">
                  <c:v>49</c:v>
                </c:pt>
                <c:pt idx="3">
                  <c:v>37</c:v>
                </c:pt>
                <c:pt idx="4">
                  <c:v>41</c:v>
                </c:pt>
                <c:pt idx="5">
                  <c:v>38</c:v>
                </c:pt>
                <c:pt idx="6">
                  <c:v>33</c:v>
                </c:pt>
                <c:pt idx="7">
                  <c:v>32</c:v>
                </c:pt>
              </c:numCache>
            </c:numRef>
          </c:val>
          <c:extLst>
            <c:ext xmlns:c16="http://schemas.microsoft.com/office/drawing/2014/chart" uri="{C3380CC4-5D6E-409C-BE32-E72D297353CC}">
              <c16:uniqueId val="{00000011-48F8-458F-A43B-94BD30360A4D}"/>
            </c:ext>
          </c:extLst>
        </c:ser>
        <c:dLbls>
          <c:dLblPos val="outEnd"/>
          <c:showLegendKey val="0"/>
          <c:showVal val="1"/>
          <c:showCatName val="0"/>
          <c:showSerName val="0"/>
          <c:showPercent val="0"/>
          <c:showBubbleSize val="0"/>
        </c:dLbls>
        <c:gapWidth val="169"/>
        <c:axId val="229190671"/>
        <c:axId val="229191151"/>
      </c:barChart>
      <c:catAx>
        <c:axId val="229190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Aptos Black" panose="020B0004020202020204" pitchFamily="34" charset="0"/>
                <a:ea typeface="+mn-ea"/>
                <a:cs typeface="+mn-cs"/>
              </a:defRPr>
            </a:pPr>
            <a:endParaRPr lang="en-US"/>
          </a:p>
        </c:txPr>
        <c:crossAx val="229191151"/>
        <c:crosses val="autoZero"/>
        <c:auto val="1"/>
        <c:lblAlgn val="ctr"/>
        <c:lblOffset val="100"/>
        <c:noMultiLvlLbl val="0"/>
      </c:catAx>
      <c:valAx>
        <c:axId val="229191151"/>
        <c:scaling>
          <c:orientation val="minMax"/>
        </c:scaling>
        <c:delete val="1"/>
        <c:axPos val="b"/>
        <c:numFmt formatCode="General" sourceLinked="1"/>
        <c:majorTickMark val="none"/>
        <c:minorTickMark val="none"/>
        <c:tickLblPos val="nextTo"/>
        <c:crossAx val="229190671"/>
        <c:crosses val="autoZero"/>
        <c:crossBetween val="between"/>
      </c:valAx>
      <c:spPr>
        <a:noFill/>
        <a:ln>
          <a:noFill/>
        </a:ln>
        <a:effectLst/>
      </c:spPr>
    </c:plotArea>
    <c:legend>
      <c:legendPos val="t"/>
      <c:layout>
        <c:manualLayout>
          <c:xMode val="edge"/>
          <c:yMode val="edge"/>
          <c:x val="1.8638298934111824E-2"/>
          <c:y val="6.7626573375537208E-2"/>
          <c:w val="0.9"/>
          <c:h val="5.4035013441319148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95000"/>
                  <a:lumOff val="5000"/>
                </a:schemeClr>
              </a:solidFill>
              <a:latin typeface="Aptos Black"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152400" dir="13500000" algn="br" rotWithShape="0">
        <a:schemeClr val="accent5">
          <a:lumMod val="75000"/>
          <a:alpha val="5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Analysis For Logistics.xlsb.xlsx]TIME Series!WEEKDAYS</c:name>
    <c:fmtId val="12"/>
  </c:pivotSource>
  <c:chart>
    <c:title>
      <c:tx>
        <c:rich>
          <a:bodyPr rot="0" spcFirstLastPara="1" vertOverflow="ellipsis" vert="horz" wrap="square" anchor="ctr" anchorCtr="1"/>
          <a:lstStyle/>
          <a:p>
            <a:pPr algn="ctr" rtl="0">
              <a:defRPr lang="en-US" sz="1200" b="1" i="0" u="none" strike="noStrike" kern="1200" spc="0" baseline="0">
                <a:solidFill>
                  <a:schemeClr val="tx1"/>
                </a:solidFill>
                <a:latin typeface="Aptos Black" panose="020B0004020202020204" pitchFamily="34" charset="0"/>
                <a:ea typeface="+mn-ea"/>
                <a:cs typeface="+mn-cs"/>
              </a:defRPr>
            </a:pPr>
            <a:r>
              <a:rPr lang="en-US" sz="1200" b="1" i="0" u="none" strike="noStrike" kern="1200" spc="0" baseline="0">
                <a:solidFill>
                  <a:schemeClr val="tx1"/>
                </a:solidFill>
                <a:latin typeface="Aptos Black" panose="020B0004020202020204" pitchFamily="34" charset="0"/>
                <a:ea typeface="+mn-ea"/>
                <a:cs typeface="+mn-cs"/>
              </a:rPr>
              <a:t>Order Status   Vs Orders in Zones</a:t>
            </a:r>
          </a:p>
        </c:rich>
      </c:tx>
      <c:layout>
        <c:manualLayout>
          <c:xMode val="edge"/>
          <c:yMode val="edge"/>
          <c:x val="0.12137694326670706"/>
          <c:y val="2.9749884205650761E-2"/>
        </c:manualLayout>
      </c:layout>
      <c:overlay val="0"/>
      <c:spPr>
        <a:noFill/>
        <a:ln>
          <a:noFill/>
        </a:ln>
        <a:effectLst>
          <a:outerShdw blurRad="50800" dist="38100" dir="18900000" algn="bl" rotWithShape="0">
            <a:schemeClr val="accent5">
              <a:lumMod val="75000"/>
              <a:alpha val="50000"/>
            </a:schemeClr>
          </a:outerShdw>
        </a:effectLst>
      </c:spPr>
      <c:txPr>
        <a:bodyPr rot="0" spcFirstLastPara="1" vertOverflow="ellipsis" vert="horz" wrap="square" anchor="ctr" anchorCtr="1"/>
        <a:lstStyle/>
        <a:p>
          <a:pPr algn="ctr" rtl="0">
            <a:defRPr lang="en-US" sz="1200" b="1" i="0" u="none" strike="noStrike" kern="1200" spc="0" baseline="0">
              <a:solidFill>
                <a:schemeClr val="tx1"/>
              </a:solidFill>
              <a:latin typeface="Aptos Black"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4C2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2BAB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pivotFmt>
      <c:pivotFmt>
        <c:idx val="16"/>
        <c:spPr>
          <a:solidFill>
            <a:srgbClr val="2BAB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bg1">
              <a:lumMod val="65000"/>
            </a:schemeClr>
          </a:solidFill>
          <a:ln>
            <a:noFill/>
          </a:ln>
          <a:effectLst/>
        </c:spPr>
      </c:pivotFmt>
      <c:pivotFmt>
        <c:idx val="18"/>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2BAB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2BAB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2BAB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5">
              <a:lumMod val="50000"/>
              <a:alpha val="42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40046725143188"/>
          <c:y val="0.20760850586940721"/>
          <c:w val="0.79426471345320127"/>
          <c:h val="0.75795315275293473"/>
        </c:manualLayout>
      </c:layout>
      <c:barChart>
        <c:barDir val="bar"/>
        <c:grouping val="clustered"/>
        <c:varyColors val="0"/>
        <c:ser>
          <c:idx val="0"/>
          <c:order val="0"/>
          <c:tx>
            <c:strRef>
              <c:f>'TIME Series'!$V$224:$V$225</c:f>
              <c:strCache>
                <c:ptCount val="1"/>
                <c:pt idx="0">
                  <c:v>Negative</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 Series'!$U$226:$U$227</c:f>
              <c:strCache>
                <c:ptCount val="2"/>
                <c:pt idx="0">
                  <c:v>WeekDays</c:v>
                </c:pt>
                <c:pt idx="1">
                  <c:v>Weekends</c:v>
                </c:pt>
              </c:strCache>
            </c:strRef>
          </c:cat>
          <c:val>
            <c:numRef>
              <c:f>'TIME Series'!$V$226:$V$227</c:f>
              <c:numCache>
                <c:formatCode>General</c:formatCode>
                <c:ptCount val="2"/>
                <c:pt idx="0">
                  <c:v>450</c:v>
                </c:pt>
                <c:pt idx="1">
                  <c:v>79</c:v>
                </c:pt>
              </c:numCache>
            </c:numRef>
          </c:val>
          <c:extLst>
            <c:ext xmlns:c16="http://schemas.microsoft.com/office/drawing/2014/chart" uri="{C3380CC4-5D6E-409C-BE32-E72D297353CC}">
              <c16:uniqueId val="{00000006-6652-4927-833E-3975A8C4560B}"/>
            </c:ext>
          </c:extLst>
        </c:ser>
        <c:ser>
          <c:idx val="1"/>
          <c:order val="1"/>
          <c:tx>
            <c:strRef>
              <c:f>'TIME Series'!$W$224:$W$225</c:f>
              <c:strCache>
                <c:ptCount val="1"/>
                <c:pt idx="0">
                  <c:v>Neutral</c:v>
                </c:pt>
              </c:strCache>
            </c:strRef>
          </c:tx>
          <c:spPr>
            <a:solidFill>
              <a:schemeClr val="accent5">
                <a:lumMod val="50000"/>
                <a:alpha val="4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 Series'!$U$226:$U$227</c:f>
              <c:strCache>
                <c:ptCount val="2"/>
                <c:pt idx="0">
                  <c:v>WeekDays</c:v>
                </c:pt>
                <c:pt idx="1">
                  <c:v>Weekends</c:v>
                </c:pt>
              </c:strCache>
            </c:strRef>
          </c:cat>
          <c:val>
            <c:numRef>
              <c:f>'TIME Series'!$W$226:$W$227</c:f>
              <c:numCache>
                <c:formatCode>General</c:formatCode>
                <c:ptCount val="2"/>
                <c:pt idx="0">
                  <c:v>434</c:v>
                </c:pt>
                <c:pt idx="1">
                  <c:v>56</c:v>
                </c:pt>
              </c:numCache>
            </c:numRef>
          </c:val>
          <c:extLst>
            <c:ext xmlns:c16="http://schemas.microsoft.com/office/drawing/2014/chart" uri="{C3380CC4-5D6E-409C-BE32-E72D297353CC}">
              <c16:uniqueId val="{00000009-6652-4927-833E-3975A8C4560B}"/>
            </c:ext>
          </c:extLst>
        </c:ser>
        <c:ser>
          <c:idx val="2"/>
          <c:order val="2"/>
          <c:tx>
            <c:strRef>
              <c:f>'TIME Series'!$X$224:$X$225</c:f>
              <c:strCache>
                <c:ptCount val="1"/>
                <c:pt idx="0">
                  <c:v>Positive</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 Series'!$U$226:$U$227</c:f>
              <c:strCache>
                <c:ptCount val="2"/>
                <c:pt idx="0">
                  <c:v>WeekDays</c:v>
                </c:pt>
                <c:pt idx="1">
                  <c:v>Weekends</c:v>
                </c:pt>
              </c:strCache>
            </c:strRef>
          </c:cat>
          <c:val>
            <c:numRef>
              <c:f>'TIME Series'!$X$226:$X$227</c:f>
              <c:numCache>
                <c:formatCode>General</c:formatCode>
                <c:ptCount val="2"/>
                <c:pt idx="0">
                  <c:v>406</c:v>
                </c:pt>
                <c:pt idx="1">
                  <c:v>75</c:v>
                </c:pt>
              </c:numCache>
            </c:numRef>
          </c:val>
          <c:extLst>
            <c:ext xmlns:c16="http://schemas.microsoft.com/office/drawing/2014/chart" uri="{C3380CC4-5D6E-409C-BE32-E72D297353CC}">
              <c16:uniqueId val="{00000003-560E-4456-9D53-152679FFFFB6}"/>
            </c:ext>
          </c:extLst>
        </c:ser>
        <c:dLbls>
          <c:dLblPos val="outEnd"/>
          <c:showLegendKey val="0"/>
          <c:showVal val="1"/>
          <c:showCatName val="0"/>
          <c:showSerName val="0"/>
          <c:showPercent val="0"/>
          <c:showBubbleSize val="0"/>
        </c:dLbls>
        <c:gapWidth val="299"/>
        <c:overlap val="-20"/>
        <c:axId val="228966991"/>
        <c:axId val="228954031"/>
      </c:barChart>
      <c:catAx>
        <c:axId val="22896699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95000"/>
                    <a:lumOff val="5000"/>
                  </a:schemeClr>
                </a:solidFill>
                <a:latin typeface="Aptos Black" panose="020B0004020202020204" pitchFamily="34" charset="0"/>
                <a:ea typeface="+mn-ea"/>
                <a:cs typeface="+mn-cs"/>
              </a:defRPr>
            </a:pPr>
            <a:endParaRPr lang="en-US"/>
          </a:p>
        </c:txPr>
        <c:crossAx val="228954031"/>
        <c:crosses val="autoZero"/>
        <c:auto val="1"/>
        <c:lblAlgn val="ctr"/>
        <c:lblOffset val="0"/>
        <c:noMultiLvlLbl val="0"/>
      </c:catAx>
      <c:valAx>
        <c:axId val="228954031"/>
        <c:scaling>
          <c:orientation val="minMax"/>
        </c:scaling>
        <c:delete val="1"/>
        <c:axPos val="b"/>
        <c:numFmt formatCode="General" sourceLinked="1"/>
        <c:majorTickMark val="none"/>
        <c:minorTickMark val="none"/>
        <c:tickLblPos val="nextTo"/>
        <c:crossAx val="228966991"/>
        <c:crosses val="autoZero"/>
        <c:crossBetween val="between"/>
      </c:valAx>
      <c:spPr>
        <a:noFill/>
        <a:ln>
          <a:noFill/>
        </a:ln>
        <a:effectLst/>
      </c:spPr>
    </c:plotArea>
    <c:legend>
      <c:legendPos val="t"/>
      <c:layout>
        <c:manualLayout>
          <c:xMode val="edge"/>
          <c:yMode val="edge"/>
          <c:x val="0"/>
          <c:y val="0.19560536124207045"/>
          <c:w val="0.86379592054155063"/>
          <c:h val="8.9848553608041018E-2"/>
        </c:manualLayout>
      </c:layout>
      <c:overlay val="0"/>
      <c:spPr>
        <a:noFill/>
        <a:ln>
          <a:noFill/>
        </a:ln>
        <a:effectLst/>
      </c:spPr>
      <c:txPr>
        <a:bodyPr rot="0" spcFirstLastPara="1" vertOverflow="ellipsis" vert="horz" wrap="square" anchor="ctr" anchorCtr="1"/>
        <a:lstStyle/>
        <a:p>
          <a:pPr algn="ctr" rtl="0">
            <a:defRPr lang="en-US" sz="1050" b="1" i="0" u="none" strike="noStrike" kern="1200" spc="0" baseline="0">
              <a:solidFill>
                <a:schemeClr val="tx1"/>
              </a:solidFill>
              <a:latin typeface="Aptos Black"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203200" dir="18900000" algn="bl" rotWithShape="0">
        <a:schemeClr val="accent5">
          <a:lumMod val="75000"/>
          <a:alpha val="50000"/>
        </a:scheme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Analysis For Logistics.xlsb.xlsx]TIME Series!ZONE PIVOT</c:name>
    <c:fmtId val="16"/>
  </c:pivotSource>
  <c:chart>
    <c:title>
      <c:tx>
        <c:rich>
          <a:bodyPr rot="0" spcFirstLastPara="1" vertOverflow="ellipsis" vert="horz" wrap="square" anchor="ctr" anchorCtr="1"/>
          <a:lstStyle/>
          <a:p>
            <a:pPr algn="ctr" rtl="0">
              <a:defRPr lang="en-US" sz="1200" b="1" i="0" u="none" strike="noStrike" kern="1200" spc="0" baseline="0">
                <a:solidFill>
                  <a:schemeClr val="tx1"/>
                </a:solidFill>
                <a:latin typeface="Aptos Black" panose="020B0004020202020204" pitchFamily="34" charset="0"/>
                <a:ea typeface="+mn-ea"/>
                <a:cs typeface="+mn-cs"/>
              </a:defRPr>
            </a:pPr>
            <a:r>
              <a:rPr lang="en-US" sz="1200" b="1" i="0" u="none" strike="noStrike" kern="1200" spc="0" baseline="0">
                <a:solidFill>
                  <a:schemeClr val="tx1"/>
                </a:solidFill>
                <a:latin typeface="Aptos Black" panose="020B0004020202020204" pitchFamily="34" charset="0"/>
                <a:ea typeface="+mn-ea"/>
                <a:cs typeface="+mn-cs"/>
              </a:rPr>
              <a:t>Zone By Date And Delay time(mins)</a:t>
            </a:r>
          </a:p>
        </c:rich>
      </c:tx>
      <c:layout>
        <c:manualLayout>
          <c:xMode val="edge"/>
          <c:yMode val="edge"/>
          <c:x val="0.20678012538841969"/>
          <c:y val="0"/>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tx1"/>
              </a:solidFill>
              <a:latin typeface="Aptos Black" panose="020B0004020202020204" pitchFamily="34" charset="0"/>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rgbClr val="2BAB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2BAB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2BAB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2BAB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340813888209131E-2"/>
          <c:y val="0.1736209105380746"/>
          <c:w val="0.94760359555171703"/>
          <c:h val="0.71505580433119609"/>
        </c:manualLayout>
      </c:layout>
      <c:barChart>
        <c:barDir val="col"/>
        <c:grouping val="clustered"/>
        <c:varyColors val="0"/>
        <c:ser>
          <c:idx val="0"/>
          <c:order val="0"/>
          <c:tx>
            <c:strRef>
              <c:f>'TIME Series'!$AF$203:$AF$204</c:f>
              <c:strCache>
                <c:ptCount val="1"/>
                <c:pt idx="0">
                  <c:v>Zone1</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 Series'!$AE$205:$AE$213</c:f>
              <c:strCache>
                <c:ptCount val="8"/>
                <c:pt idx="0">
                  <c:v>1</c:v>
                </c:pt>
                <c:pt idx="1">
                  <c:v>2</c:v>
                </c:pt>
                <c:pt idx="2">
                  <c:v>3</c:v>
                </c:pt>
                <c:pt idx="3">
                  <c:v>4</c:v>
                </c:pt>
                <c:pt idx="4">
                  <c:v>5</c:v>
                </c:pt>
                <c:pt idx="5">
                  <c:v>6</c:v>
                </c:pt>
                <c:pt idx="6">
                  <c:v>7</c:v>
                </c:pt>
                <c:pt idx="7">
                  <c:v>8</c:v>
                </c:pt>
              </c:strCache>
            </c:strRef>
          </c:cat>
          <c:val>
            <c:numRef>
              <c:f>'TIME Series'!$AF$205:$AF$213</c:f>
              <c:numCache>
                <c:formatCode>0</c:formatCode>
                <c:ptCount val="8"/>
                <c:pt idx="0">
                  <c:v>12.088235294117647</c:v>
                </c:pt>
                <c:pt idx="1">
                  <c:v>13.307692307692308</c:v>
                </c:pt>
                <c:pt idx="2">
                  <c:v>15.538461538461538</c:v>
                </c:pt>
                <c:pt idx="3">
                  <c:v>15.916666666666666</c:v>
                </c:pt>
                <c:pt idx="4">
                  <c:v>14.227272727272727</c:v>
                </c:pt>
                <c:pt idx="5">
                  <c:v>15</c:v>
                </c:pt>
                <c:pt idx="6">
                  <c:v>14.24</c:v>
                </c:pt>
                <c:pt idx="7">
                  <c:v>13.8</c:v>
                </c:pt>
              </c:numCache>
            </c:numRef>
          </c:val>
          <c:extLst>
            <c:ext xmlns:c16="http://schemas.microsoft.com/office/drawing/2014/chart" uri="{C3380CC4-5D6E-409C-BE32-E72D297353CC}">
              <c16:uniqueId val="{00000009-E122-4456-8FC7-688B5A4C9F45}"/>
            </c:ext>
          </c:extLst>
        </c:ser>
        <c:ser>
          <c:idx val="1"/>
          <c:order val="1"/>
          <c:tx>
            <c:strRef>
              <c:f>'TIME Series'!$AG$203:$AG$204</c:f>
              <c:strCache>
                <c:ptCount val="1"/>
                <c:pt idx="0">
                  <c:v>Zone2</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 Series'!$AE$205:$AE$213</c:f>
              <c:strCache>
                <c:ptCount val="8"/>
                <c:pt idx="0">
                  <c:v>1</c:v>
                </c:pt>
                <c:pt idx="1">
                  <c:v>2</c:v>
                </c:pt>
                <c:pt idx="2">
                  <c:v>3</c:v>
                </c:pt>
                <c:pt idx="3">
                  <c:v>4</c:v>
                </c:pt>
                <c:pt idx="4">
                  <c:v>5</c:v>
                </c:pt>
                <c:pt idx="5">
                  <c:v>6</c:v>
                </c:pt>
                <c:pt idx="6">
                  <c:v>7</c:v>
                </c:pt>
                <c:pt idx="7">
                  <c:v>8</c:v>
                </c:pt>
              </c:strCache>
            </c:strRef>
          </c:cat>
          <c:val>
            <c:numRef>
              <c:f>'TIME Series'!$AG$205:$AG$213</c:f>
              <c:numCache>
                <c:formatCode>0</c:formatCode>
                <c:ptCount val="8"/>
                <c:pt idx="0">
                  <c:v>15.260273972602739</c:v>
                </c:pt>
                <c:pt idx="1">
                  <c:v>15.138461538461538</c:v>
                </c:pt>
                <c:pt idx="2">
                  <c:v>14.029411764705882</c:v>
                </c:pt>
                <c:pt idx="3">
                  <c:v>15.175438596491228</c:v>
                </c:pt>
                <c:pt idx="4">
                  <c:v>12.655737704918034</c:v>
                </c:pt>
                <c:pt idx="5">
                  <c:v>16.182926829268293</c:v>
                </c:pt>
                <c:pt idx="6">
                  <c:v>14.933333333333334</c:v>
                </c:pt>
                <c:pt idx="7">
                  <c:v>13.23076923076923</c:v>
                </c:pt>
              </c:numCache>
            </c:numRef>
          </c:val>
          <c:extLst>
            <c:ext xmlns:c16="http://schemas.microsoft.com/office/drawing/2014/chart" uri="{C3380CC4-5D6E-409C-BE32-E72D297353CC}">
              <c16:uniqueId val="{00000002-CFC4-4DC8-9479-04D0C8F8C19A}"/>
            </c:ext>
          </c:extLst>
        </c:ser>
        <c:ser>
          <c:idx val="2"/>
          <c:order val="2"/>
          <c:tx>
            <c:strRef>
              <c:f>'TIME Series'!$AH$203:$AH$204</c:f>
              <c:strCache>
                <c:ptCount val="1"/>
                <c:pt idx="0">
                  <c:v>Zone3</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 Series'!$AE$205:$AE$213</c:f>
              <c:strCache>
                <c:ptCount val="8"/>
                <c:pt idx="0">
                  <c:v>1</c:v>
                </c:pt>
                <c:pt idx="1">
                  <c:v>2</c:v>
                </c:pt>
                <c:pt idx="2">
                  <c:v>3</c:v>
                </c:pt>
                <c:pt idx="3">
                  <c:v>4</c:v>
                </c:pt>
                <c:pt idx="4">
                  <c:v>5</c:v>
                </c:pt>
                <c:pt idx="5">
                  <c:v>6</c:v>
                </c:pt>
                <c:pt idx="6">
                  <c:v>7</c:v>
                </c:pt>
                <c:pt idx="7">
                  <c:v>8</c:v>
                </c:pt>
              </c:strCache>
            </c:strRef>
          </c:cat>
          <c:val>
            <c:numRef>
              <c:f>'TIME Series'!$AH$205:$AH$213</c:f>
              <c:numCache>
                <c:formatCode>0</c:formatCode>
                <c:ptCount val="8"/>
                <c:pt idx="0">
                  <c:v>15.075471698113208</c:v>
                </c:pt>
                <c:pt idx="1">
                  <c:v>13.538461538461538</c:v>
                </c:pt>
                <c:pt idx="2">
                  <c:v>14.35064935064935</c:v>
                </c:pt>
                <c:pt idx="3">
                  <c:v>13.416666666666666</c:v>
                </c:pt>
                <c:pt idx="4">
                  <c:v>13.627450980392156</c:v>
                </c:pt>
                <c:pt idx="5">
                  <c:v>15.096153846153847</c:v>
                </c:pt>
                <c:pt idx="6">
                  <c:v>17.714285714285715</c:v>
                </c:pt>
                <c:pt idx="7">
                  <c:v>14.946428571428571</c:v>
                </c:pt>
              </c:numCache>
            </c:numRef>
          </c:val>
          <c:extLst>
            <c:ext xmlns:c16="http://schemas.microsoft.com/office/drawing/2014/chart" uri="{C3380CC4-5D6E-409C-BE32-E72D297353CC}">
              <c16:uniqueId val="{00000004-CFC4-4DC8-9479-04D0C8F8C19A}"/>
            </c:ext>
          </c:extLst>
        </c:ser>
        <c:dLbls>
          <c:dLblPos val="outEnd"/>
          <c:showLegendKey val="0"/>
          <c:showVal val="1"/>
          <c:showCatName val="0"/>
          <c:showSerName val="0"/>
          <c:showPercent val="0"/>
          <c:showBubbleSize val="0"/>
        </c:dLbls>
        <c:gapWidth val="279"/>
        <c:overlap val="-20"/>
        <c:axId val="208184815"/>
        <c:axId val="208179535"/>
      </c:barChart>
      <c:dateAx>
        <c:axId val="20818481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95000"/>
                    <a:lumOff val="5000"/>
                  </a:schemeClr>
                </a:solidFill>
                <a:latin typeface="+mn-lt"/>
                <a:ea typeface="+mn-ea"/>
                <a:cs typeface="+mn-cs"/>
              </a:defRPr>
            </a:pPr>
            <a:endParaRPr lang="en-US"/>
          </a:p>
        </c:txPr>
        <c:crossAx val="208179535"/>
        <c:crosses val="autoZero"/>
        <c:auto val="0"/>
        <c:lblOffset val="10"/>
        <c:baseTimeUnit val="days"/>
      </c:dateAx>
      <c:valAx>
        <c:axId val="208179535"/>
        <c:scaling>
          <c:orientation val="minMax"/>
        </c:scaling>
        <c:delete val="1"/>
        <c:axPos val="l"/>
        <c:numFmt formatCode="0" sourceLinked="1"/>
        <c:majorTickMark val="none"/>
        <c:minorTickMark val="none"/>
        <c:tickLblPos val="nextTo"/>
        <c:crossAx val="208184815"/>
        <c:crosses val="autoZero"/>
        <c:crossBetween val="between"/>
      </c:valAx>
      <c:spPr>
        <a:noFill/>
        <a:ln>
          <a:noFill/>
        </a:ln>
        <a:effectLst/>
      </c:spPr>
    </c:plotArea>
    <c:legend>
      <c:legendPos val="t"/>
      <c:layout>
        <c:manualLayout>
          <c:xMode val="edge"/>
          <c:yMode val="edge"/>
          <c:x val="5.4000570563877165E-2"/>
          <c:y val="8.8863479287264513E-2"/>
          <c:w val="0.46369205807614999"/>
          <c:h val="8.8412763974773587E-2"/>
        </c:manualLayout>
      </c:layout>
      <c:overlay val="0"/>
      <c:spPr>
        <a:noFill/>
        <a:ln>
          <a:noFill/>
        </a:ln>
        <a:effectLst/>
      </c:spPr>
      <c:txPr>
        <a:bodyPr rot="0" spcFirstLastPara="1" vertOverflow="ellipsis" vert="horz" wrap="square" anchor="ctr" anchorCtr="1"/>
        <a:lstStyle/>
        <a:p>
          <a:pPr algn="ctr" rtl="0">
            <a:defRPr lang="en-US" sz="1050" b="1" i="0" u="none" strike="noStrike" kern="1200" spc="0" baseline="0">
              <a:solidFill>
                <a:schemeClr val="tx1"/>
              </a:solidFill>
              <a:latin typeface="Aptos Black"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101600" dir="16200000" rotWithShape="0">
        <a:schemeClr val="accent5">
          <a:lumMod val="75000"/>
          <a:alpha val="5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Analysis For Logistics.xlsb.xlsx]TIME Series!CUSTOMER FEEDBACK</c:name>
    <c:fmtId val="28"/>
  </c:pivotSource>
  <c:chart>
    <c:title>
      <c:tx>
        <c:rich>
          <a:bodyPr rot="0" spcFirstLastPara="1" vertOverflow="ellipsis" vert="horz" wrap="square" anchor="ctr" anchorCtr="1"/>
          <a:lstStyle/>
          <a:p>
            <a:pPr algn="ctr" rtl="0">
              <a:defRPr lang="en-US" sz="1200" b="1" i="0" u="none" strike="noStrike" kern="1200" spc="0" baseline="0">
                <a:solidFill>
                  <a:schemeClr val="tx1"/>
                </a:solidFill>
                <a:latin typeface="Aptos Black" panose="020B0004020202020204" pitchFamily="34" charset="0"/>
                <a:ea typeface="+mn-ea"/>
                <a:cs typeface="+mn-cs"/>
              </a:defRPr>
            </a:pPr>
            <a:r>
              <a:rPr lang="en-US" sz="1200" b="1" i="0" u="none" strike="noStrike" kern="1200" spc="0" baseline="0">
                <a:solidFill>
                  <a:schemeClr val="tx1"/>
                </a:solidFill>
                <a:latin typeface="Aptos Black" panose="020B0004020202020204" pitchFamily="34" charset="0"/>
                <a:ea typeface="+mn-ea"/>
                <a:cs typeface="+mn-cs"/>
              </a:rPr>
              <a:t>Orders By Allocation Rules</a:t>
            </a:r>
          </a:p>
        </c:rich>
      </c:tx>
      <c:layout>
        <c:manualLayout>
          <c:xMode val="edge"/>
          <c:yMode val="edge"/>
          <c:x val="0.26373827073532741"/>
          <c:y val="5.4776902887139108E-3"/>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tx1"/>
              </a:solidFill>
              <a:latin typeface="Aptos Black" panose="020B00040202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lumMod val="50000"/>
            </a:schemeClr>
          </a:solidFill>
          <a:ln w="19050">
            <a:solidFill>
              <a:schemeClr val="lt1"/>
            </a:solidFill>
          </a:ln>
          <a:effectLst/>
        </c:spPr>
      </c:pivotFmt>
      <c:pivotFmt>
        <c:idx val="38"/>
        <c:spPr>
          <a:solidFill>
            <a:schemeClr val="bg1">
              <a:lumMod val="65000"/>
            </a:schemeClr>
          </a:solidFill>
          <a:ln w="19050">
            <a:solidFill>
              <a:schemeClr val="lt1"/>
            </a:solidFill>
          </a:ln>
          <a:effectLst/>
        </c:spPr>
      </c:pivotFmt>
      <c:pivotFmt>
        <c:idx val="39"/>
        <c:spPr>
          <a:solidFill>
            <a:srgbClr val="2BAB31"/>
          </a:solidFill>
          <a:ln w="19050">
            <a:solidFill>
              <a:schemeClr val="lt1"/>
            </a:solidFill>
          </a:ln>
          <a:effectLst/>
        </c:spPr>
      </c:pivotFmt>
      <c:pivotFmt>
        <c:idx val="40"/>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lumMod val="50000"/>
            </a:schemeClr>
          </a:solidFill>
          <a:ln w="19050">
            <a:solidFill>
              <a:schemeClr val="lt1"/>
            </a:solidFill>
          </a:ln>
          <a:effectLst/>
        </c:spPr>
      </c:pivotFmt>
      <c:pivotFmt>
        <c:idx val="42"/>
        <c:spPr>
          <a:solidFill>
            <a:schemeClr val="bg1">
              <a:lumMod val="65000"/>
            </a:schemeClr>
          </a:solidFill>
          <a:ln w="19050">
            <a:solidFill>
              <a:schemeClr val="lt1"/>
            </a:solidFill>
          </a:ln>
          <a:effectLst/>
        </c:spPr>
      </c:pivotFmt>
      <c:pivotFmt>
        <c:idx val="43"/>
        <c:spPr>
          <a:solidFill>
            <a:srgbClr val="2BAB31"/>
          </a:solidFill>
          <a:ln w="19050">
            <a:solidFill>
              <a:schemeClr val="lt1"/>
            </a:solidFill>
          </a:ln>
          <a:effectLst/>
        </c:spPr>
      </c:pivotFmt>
      <c:pivotFmt>
        <c:idx val="44"/>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lumMod val="50000"/>
            </a:schemeClr>
          </a:solidFill>
          <a:ln w="19050">
            <a:solidFill>
              <a:schemeClr val="lt1"/>
            </a:solidFill>
          </a:ln>
          <a:effectLst/>
        </c:spPr>
      </c:pivotFmt>
      <c:pivotFmt>
        <c:idx val="46"/>
        <c:spPr>
          <a:solidFill>
            <a:schemeClr val="bg1">
              <a:lumMod val="65000"/>
            </a:schemeClr>
          </a:solidFill>
          <a:ln w="19050">
            <a:solidFill>
              <a:schemeClr val="lt1"/>
            </a:solidFill>
          </a:ln>
          <a:effectLst/>
        </c:spPr>
      </c:pivotFmt>
      <c:pivotFmt>
        <c:idx val="47"/>
        <c:spPr>
          <a:solidFill>
            <a:srgbClr val="2BAB31"/>
          </a:solidFill>
          <a:ln w="19050">
            <a:solidFill>
              <a:schemeClr val="lt1"/>
            </a:solidFill>
          </a:ln>
          <a:effectLst/>
        </c:spPr>
      </c:pivotFmt>
      <c:pivotFmt>
        <c:idx val="48"/>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lumMod val="50000"/>
            </a:schemeClr>
          </a:solidFill>
          <a:ln w="19050">
            <a:solidFill>
              <a:schemeClr val="lt1"/>
            </a:solidFill>
          </a:ln>
          <a:effectLst/>
        </c:spPr>
      </c:pivotFmt>
      <c:pivotFmt>
        <c:idx val="50"/>
        <c:spPr>
          <a:solidFill>
            <a:schemeClr val="bg1">
              <a:lumMod val="65000"/>
            </a:schemeClr>
          </a:solidFill>
          <a:ln w="19050">
            <a:solidFill>
              <a:schemeClr val="lt1"/>
            </a:solidFill>
          </a:ln>
          <a:effectLst/>
        </c:spPr>
      </c:pivotFmt>
      <c:pivotFmt>
        <c:idx val="51"/>
        <c:spPr>
          <a:solidFill>
            <a:srgbClr val="2BAB31"/>
          </a:solidFill>
          <a:ln w="19050">
            <a:solidFill>
              <a:schemeClr val="lt1"/>
            </a:solidFill>
          </a:ln>
          <a:effectLst/>
        </c:spPr>
      </c:pivotFmt>
      <c:pivotFmt>
        <c:idx val="52"/>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lumMod val="50000"/>
            </a:schemeClr>
          </a:solidFill>
          <a:ln w="19050">
            <a:solidFill>
              <a:schemeClr val="lt1"/>
            </a:solidFill>
          </a:ln>
          <a:effectLst/>
        </c:spPr>
      </c:pivotFmt>
      <c:pivotFmt>
        <c:idx val="54"/>
        <c:spPr>
          <a:solidFill>
            <a:schemeClr val="bg1">
              <a:lumMod val="65000"/>
            </a:schemeClr>
          </a:solidFill>
          <a:ln w="19050">
            <a:solidFill>
              <a:schemeClr val="lt1"/>
            </a:solidFill>
          </a:ln>
          <a:effectLst/>
        </c:spPr>
      </c:pivotFmt>
      <c:pivotFmt>
        <c:idx val="55"/>
        <c:spPr>
          <a:solidFill>
            <a:srgbClr val="2BAB31"/>
          </a:solidFill>
          <a:ln w="19050">
            <a:solidFill>
              <a:schemeClr val="lt1"/>
            </a:solidFill>
          </a:ln>
          <a:effectLst/>
        </c:spPr>
      </c:pivotFmt>
      <c:pivotFmt>
        <c:idx val="56"/>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6">
              <a:lumMod val="50000"/>
            </a:schemeClr>
          </a:solidFill>
          <a:ln w="19050">
            <a:solidFill>
              <a:schemeClr val="lt1"/>
            </a:solidFill>
          </a:ln>
          <a:effectLst/>
        </c:spPr>
      </c:pivotFmt>
      <c:pivotFmt>
        <c:idx val="58"/>
        <c:spPr>
          <a:solidFill>
            <a:schemeClr val="bg1">
              <a:lumMod val="65000"/>
            </a:schemeClr>
          </a:solidFill>
          <a:ln w="19050">
            <a:solidFill>
              <a:schemeClr val="lt1"/>
            </a:solidFill>
          </a:ln>
          <a:effectLst/>
        </c:spPr>
      </c:pivotFmt>
      <c:pivotFmt>
        <c:idx val="59"/>
        <c:spPr>
          <a:solidFill>
            <a:srgbClr val="2BAB31"/>
          </a:solidFill>
          <a:ln w="19050">
            <a:solidFill>
              <a:schemeClr val="lt1"/>
            </a:solidFill>
          </a:ln>
          <a:effectLst/>
        </c:spPr>
      </c:pivotFmt>
      <c:pivotFmt>
        <c:idx val="60"/>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6">
              <a:lumMod val="50000"/>
            </a:schemeClr>
          </a:solidFill>
          <a:ln w="19050">
            <a:solidFill>
              <a:schemeClr val="lt1"/>
            </a:solidFill>
          </a:ln>
          <a:effectLst/>
        </c:spPr>
      </c:pivotFmt>
      <c:pivotFmt>
        <c:idx val="62"/>
        <c:spPr>
          <a:solidFill>
            <a:schemeClr val="bg1">
              <a:lumMod val="65000"/>
            </a:schemeClr>
          </a:solidFill>
          <a:ln w="19050">
            <a:solidFill>
              <a:schemeClr val="lt1"/>
            </a:solidFill>
          </a:ln>
          <a:effectLst/>
        </c:spPr>
      </c:pivotFmt>
      <c:pivotFmt>
        <c:idx val="63"/>
        <c:spPr>
          <a:solidFill>
            <a:srgbClr val="2BAB31"/>
          </a:solidFill>
          <a:ln w="19050">
            <a:solidFill>
              <a:schemeClr val="lt1"/>
            </a:solidFill>
          </a:ln>
          <a:effectLst/>
        </c:spPr>
      </c:pivotFmt>
      <c:pivotFmt>
        <c:idx val="64"/>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lumMod val="50000"/>
            </a:schemeClr>
          </a:solidFill>
          <a:ln w="19050">
            <a:solidFill>
              <a:schemeClr val="lt1"/>
            </a:solidFill>
          </a:ln>
          <a:effectLst/>
        </c:spPr>
      </c:pivotFmt>
      <c:pivotFmt>
        <c:idx val="66"/>
        <c:spPr>
          <a:solidFill>
            <a:schemeClr val="bg1">
              <a:lumMod val="65000"/>
            </a:schemeClr>
          </a:solidFill>
          <a:ln w="19050">
            <a:solidFill>
              <a:schemeClr val="lt1"/>
            </a:solidFill>
          </a:ln>
          <a:effectLst/>
        </c:spPr>
      </c:pivotFmt>
      <c:pivotFmt>
        <c:idx val="67"/>
        <c:spPr>
          <a:solidFill>
            <a:srgbClr val="2BAB31"/>
          </a:solidFill>
          <a:ln w="19050">
            <a:solidFill>
              <a:schemeClr val="lt1"/>
            </a:solidFill>
          </a:ln>
          <a:effectLst/>
        </c:spPr>
      </c:pivotFmt>
      <c:pivotFmt>
        <c:idx val="68"/>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lumMod val="50000"/>
            </a:schemeClr>
          </a:solidFill>
          <a:ln w="19050">
            <a:solidFill>
              <a:schemeClr val="lt1"/>
            </a:solidFill>
          </a:ln>
          <a:effectLst/>
        </c:spPr>
      </c:pivotFmt>
      <c:pivotFmt>
        <c:idx val="70"/>
        <c:spPr>
          <a:solidFill>
            <a:schemeClr val="bg1">
              <a:lumMod val="65000"/>
            </a:schemeClr>
          </a:solidFill>
          <a:ln w="19050">
            <a:solidFill>
              <a:schemeClr val="lt1"/>
            </a:solidFill>
          </a:ln>
          <a:effectLst/>
        </c:spPr>
      </c:pivotFmt>
      <c:pivotFmt>
        <c:idx val="71"/>
        <c:spPr>
          <a:solidFill>
            <a:srgbClr val="2BAB31"/>
          </a:solidFill>
          <a:ln w="19050">
            <a:solidFill>
              <a:schemeClr val="lt1"/>
            </a:solidFill>
          </a:ln>
          <a:effectLst/>
        </c:spPr>
      </c:pivotFmt>
      <c:pivotFmt>
        <c:idx val="72"/>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6">
              <a:lumMod val="50000"/>
            </a:schemeClr>
          </a:solidFill>
          <a:ln w="19050">
            <a:solidFill>
              <a:schemeClr val="lt1"/>
            </a:solidFill>
          </a:ln>
          <a:effectLst/>
        </c:spPr>
      </c:pivotFmt>
      <c:pivotFmt>
        <c:idx val="74"/>
        <c:spPr>
          <a:solidFill>
            <a:schemeClr val="bg1">
              <a:lumMod val="65000"/>
            </a:schemeClr>
          </a:solidFill>
          <a:ln w="19050">
            <a:solidFill>
              <a:schemeClr val="lt1"/>
            </a:solidFill>
          </a:ln>
          <a:effectLst/>
        </c:spPr>
      </c:pivotFmt>
      <c:pivotFmt>
        <c:idx val="75"/>
        <c:spPr>
          <a:solidFill>
            <a:srgbClr val="2BAB31"/>
          </a:solidFill>
          <a:ln w="19050">
            <a:solidFill>
              <a:schemeClr val="lt1"/>
            </a:solidFill>
          </a:ln>
          <a:effectLst/>
        </c:spPr>
      </c:pivotFmt>
      <c:pivotFmt>
        <c:idx val="76"/>
        <c:spPr>
          <a:solidFill>
            <a:schemeClr val="bg1">
              <a:lumMod val="6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bg1">
              <a:lumMod val="65000"/>
            </a:schemeClr>
          </a:solidFill>
          <a:ln w="19050">
            <a:solidFill>
              <a:schemeClr val="lt1"/>
            </a:solidFill>
          </a:ln>
          <a:effectLst/>
        </c:spPr>
      </c:pivotFmt>
      <c:pivotFmt>
        <c:idx val="78"/>
        <c:spPr>
          <a:solidFill>
            <a:schemeClr val="accent5">
              <a:lumMod val="60000"/>
              <a:lumOff val="40000"/>
            </a:schemeClr>
          </a:solidFill>
          <a:ln w="19050">
            <a:solidFill>
              <a:schemeClr val="lt1"/>
            </a:solidFill>
          </a:ln>
          <a:effectLst/>
        </c:spPr>
      </c:pivotFmt>
      <c:pivotFmt>
        <c:idx val="79"/>
        <c:spPr>
          <a:solidFill>
            <a:schemeClr val="accent5">
              <a:lumMod val="75000"/>
            </a:schemeClr>
          </a:solidFill>
          <a:ln w="19050">
            <a:solidFill>
              <a:schemeClr val="accent5">
                <a:lumMod val="75000"/>
              </a:schemeClr>
            </a:solidFill>
          </a:ln>
          <a:effectLst/>
        </c:spPr>
      </c:pivotFmt>
    </c:pivotFmts>
    <c:plotArea>
      <c:layout>
        <c:manualLayout>
          <c:layoutTarget val="inner"/>
          <c:xMode val="edge"/>
          <c:yMode val="edge"/>
          <c:x val="0.10748745678186054"/>
          <c:y val="0.40675707203266259"/>
          <c:w val="0.80135918635275583"/>
          <c:h val="0.5932426628489621"/>
        </c:manualLayout>
      </c:layout>
      <c:barChart>
        <c:barDir val="col"/>
        <c:grouping val="clustered"/>
        <c:varyColors val="0"/>
        <c:ser>
          <c:idx val="0"/>
          <c:order val="0"/>
          <c:tx>
            <c:strRef>
              <c:f>'TIME Series'!$V$218</c:f>
              <c:strCache>
                <c:ptCount val="1"/>
                <c:pt idx="0">
                  <c:v>Total</c:v>
                </c:pt>
              </c:strCache>
            </c:strRef>
          </c:tx>
          <c:spPr>
            <a:solidFill>
              <a:schemeClr val="bg1">
                <a:lumMod val="65000"/>
              </a:schemeClr>
            </a:solidFill>
            <a:ln w="19050">
              <a:solidFill>
                <a:schemeClr val="lt1"/>
              </a:solidFill>
            </a:ln>
            <a:effectLst/>
          </c:spPr>
          <c:invertIfNegative val="0"/>
          <c:dPt>
            <c:idx val="0"/>
            <c:invertIfNegative val="0"/>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1-8207-4AE3-B3B6-4D91F7972D9F}"/>
              </c:ext>
            </c:extLst>
          </c:dPt>
          <c:dPt>
            <c:idx val="1"/>
            <c:invertIfNegative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3-8207-4AE3-B3B6-4D91F7972D9F}"/>
              </c:ext>
            </c:extLst>
          </c:dPt>
          <c:dPt>
            <c:idx val="2"/>
            <c:invertIfNegative val="0"/>
            <c:bubble3D val="0"/>
            <c:spPr>
              <a:solidFill>
                <a:schemeClr val="accent5">
                  <a:lumMod val="75000"/>
                </a:schemeClr>
              </a:solidFill>
              <a:ln w="19050">
                <a:solidFill>
                  <a:schemeClr val="accent5">
                    <a:lumMod val="75000"/>
                  </a:schemeClr>
                </a:solidFill>
              </a:ln>
              <a:effectLst/>
            </c:spPr>
            <c:extLst>
              <c:ext xmlns:c16="http://schemas.microsoft.com/office/drawing/2014/chart" uri="{C3380CC4-5D6E-409C-BE32-E72D297353CC}">
                <c16:uniqueId val="{00000005-8207-4AE3-B3B6-4D91F7972D9F}"/>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Aptos Black"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'TIME Series'!$U$219:$U$221</c:f>
              <c:strCache>
                <c:ptCount val="3"/>
                <c:pt idx="0">
                  <c:v>Custom Rules</c:v>
                </c:pt>
                <c:pt idx="1">
                  <c:v>Expedited Rules</c:v>
                </c:pt>
                <c:pt idx="2">
                  <c:v>Standard Rules</c:v>
                </c:pt>
              </c:strCache>
            </c:strRef>
          </c:cat>
          <c:val>
            <c:numRef>
              <c:f>'TIME Series'!$V$219:$V$221</c:f>
              <c:numCache>
                <c:formatCode>General</c:formatCode>
                <c:ptCount val="3"/>
                <c:pt idx="0">
                  <c:v>509</c:v>
                </c:pt>
                <c:pt idx="1">
                  <c:v>478</c:v>
                </c:pt>
                <c:pt idx="2">
                  <c:v>513</c:v>
                </c:pt>
              </c:numCache>
            </c:numRef>
          </c:val>
          <c:extLst>
            <c:ext xmlns:c16="http://schemas.microsoft.com/office/drawing/2014/chart" uri="{C3380CC4-5D6E-409C-BE32-E72D297353CC}">
              <c16:uniqueId val="{00000009-51F7-4132-8D5A-E4B9197B7406}"/>
            </c:ext>
          </c:extLst>
        </c:ser>
        <c:dLbls>
          <c:dLblPos val="outEnd"/>
          <c:showLegendKey val="0"/>
          <c:showVal val="1"/>
          <c:showCatName val="0"/>
          <c:showSerName val="0"/>
          <c:showPercent val="0"/>
          <c:showBubbleSize val="0"/>
        </c:dLbls>
        <c:gapWidth val="100"/>
        <c:axId val="229106671"/>
        <c:axId val="229117711"/>
      </c:barChart>
      <c:catAx>
        <c:axId val="229106671"/>
        <c:scaling>
          <c:orientation val="minMax"/>
        </c:scaling>
        <c:delete val="1"/>
        <c:axPos val="b"/>
        <c:numFmt formatCode="General" sourceLinked="1"/>
        <c:majorTickMark val="out"/>
        <c:minorTickMark val="none"/>
        <c:tickLblPos val="nextTo"/>
        <c:crossAx val="229117711"/>
        <c:crosses val="autoZero"/>
        <c:auto val="1"/>
        <c:lblAlgn val="ctr"/>
        <c:lblOffset val="100"/>
        <c:noMultiLvlLbl val="0"/>
      </c:catAx>
      <c:valAx>
        <c:axId val="229117711"/>
        <c:scaling>
          <c:orientation val="minMax"/>
        </c:scaling>
        <c:delete val="1"/>
        <c:axPos val="l"/>
        <c:numFmt formatCode="General" sourceLinked="1"/>
        <c:majorTickMark val="out"/>
        <c:minorTickMark val="none"/>
        <c:tickLblPos val="nextTo"/>
        <c:crossAx val="2291066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lgn="ctr" rtl="0">
            <a:defRPr lang="en-US" sz="1000" b="1" i="0" u="none" strike="noStrike" kern="1200" spc="0" baseline="0">
              <a:solidFill>
                <a:schemeClr val="tx1"/>
              </a:solidFill>
              <a:latin typeface="Aptos Black"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203200" dir="13500000" algn="br" rotWithShape="0">
        <a:schemeClr val="accent5">
          <a:alpha val="50000"/>
        </a:scheme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Analysis For Logistics.xlsb.xlsx]analysis1!PivotTable6</c:name>
    <c:fmtId val="16"/>
  </c:pivotSource>
  <c:chart>
    <c:title>
      <c:tx>
        <c:rich>
          <a:bodyPr rot="0" spcFirstLastPara="1" vertOverflow="ellipsis" vert="horz" wrap="square" anchor="ctr" anchorCtr="1"/>
          <a:lstStyle/>
          <a:p>
            <a:pPr algn="ctr" rtl="0">
              <a:defRPr lang="en-US" sz="1050" b="1" i="0" u="none" strike="noStrike" kern="1200" spc="0" baseline="0">
                <a:solidFill>
                  <a:sysClr val="windowText" lastClr="000000"/>
                </a:solidFill>
                <a:latin typeface="Arial Black" panose="020B0A04020102020204" pitchFamily="34" charset="0"/>
                <a:ea typeface="+mn-ea"/>
                <a:cs typeface="+mn-cs"/>
              </a:defRPr>
            </a:pPr>
            <a:r>
              <a:rPr lang="en-US" sz="1050" b="1" i="0" u="none" strike="noStrike" kern="1200" spc="0" baseline="0">
                <a:solidFill>
                  <a:sysClr val="windowText" lastClr="000000"/>
                </a:solidFill>
                <a:latin typeface="Arial Black" panose="020B0A04020102020204" pitchFamily="34" charset="0"/>
                <a:ea typeface="+mn-ea"/>
                <a:cs typeface="+mn-cs"/>
              </a:rPr>
              <a:t>ORDERS BY ALLOCATION RULES </a:t>
            </a:r>
          </a:p>
        </c:rich>
      </c:tx>
      <c:overlay val="0"/>
      <c:spPr>
        <a:noFill/>
        <a:ln>
          <a:noFill/>
        </a:ln>
        <a:effectLst/>
      </c:spPr>
      <c:txPr>
        <a:bodyPr rot="0" spcFirstLastPara="1" vertOverflow="ellipsis" vert="horz" wrap="square" anchor="ctr" anchorCtr="1"/>
        <a:lstStyle/>
        <a:p>
          <a:pPr algn="ctr" rtl="0">
            <a:defRPr lang="en-US" sz="1050" b="1" i="0" u="none" strike="noStrike" kern="1200" spc="0" baseline="0">
              <a:solidFill>
                <a:sysClr val="windowText" lastClr="000000"/>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gradFill>
            <a:gsLst>
              <a:gs pos="6000">
                <a:schemeClr val="accent6">
                  <a:lumMod val="11000"/>
                  <a:lumOff val="89000"/>
                </a:schemeClr>
              </a:gs>
              <a:gs pos="46000">
                <a:schemeClr val="accent6">
                  <a:lumMod val="95000"/>
                  <a:lumOff val="5000"/>
                </a:schemeClr>
              </a:gs>
              <a:gs pos="100000">
                <a:schemeClr val="accent6">
                  <a:lumMod val="60000"/>
                </a:schemeClr>
              </a:gs>
            </a:gsLst>
            <a:path path="circle">
              <a:fillToRect l="50000" t="50000" r="50000" b="50000"/>
            </a:path>
          </a:gradFill>
          <a:ln w="25400">
            <a:solidFill>
              <a:schemeClr val="lt1"/>
            </a:solidFill>
          </a:ln>
          <a:effectLst/>
          <a:sp3d contourW="25400">
            <a:contourClr>
              <a:schemeClr val="lt1"/>
            </a:contourClr>
          </a:sp3d>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ptos Black" panose="020B00040202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gradFill>
            <a:gsLst>
              <a:gs pos="6000">
                <a:schemeClr val="accent6">
                  <a:lumMod val="11000"/>
                  <a:lumOff val="89000"/>
                </a:schemeClr>
              </a:gs>
              <a:gs pos="46000">
                <a:schemeClr val="accent6">
                  <a:lumMod val="95000"/>
                  <a:lumOff val="5000"/>
                </a:schemeClr>
              </a:gs>
              <a:gs pos="100000">
                <a:schemeClr val="accent6">
                  <a:lumMod val="60000"/>
                </a:schemeClr>
              </a:gs>
            </a:gsLst>
            <a:path path="circle">
              <a:fillToRect l="50000" t="50000" r="50000" b="50000"/>
            </a:path>
          </a:gradFill>
          <a:ln w="25400">
            <a:solidFill>
              <a:schemeClr val="lt1"/>
            </a:solidFill>
          </a:ln>
          <a:effectLst/>
          <a:sp3d contourW="25400">
            <a:contourClr>
              <a:schemeClr val="lt1"/>
            </a:contourClr>
          </a:sp3d>
        </c:spPr>
      </c:pivotFmt>
      <c:pivotFmt>
        <c:idx val="23"/>
        <c:spPr>
          <a:solidFill>
            <a:schemeClr val="bg1">
              <a:lumMod val="75000"/>
            </a:schemeClr>
          </a:solidFill>
          <a:ln w="25400">
            <a:solidFill>
              <a:schemeClr val="lt1"/>
            </a:solidFill>
          </a:ln>
          <a:effectLst/>
          <a:sp3d contourW="25400">
            <a:contourClr>
              <a:schemeClr val="lt1"/>
            </a:contourClr>
          </a:sp3d>
        </c:spPr>
      </c:pivotFmt>
      <c:pivotFmt>
        <c:idx val="24"/>
        <c:spPr>
          <a:gradFill>
            <a:gsLst>
              <a:gs pos="88000">
                <a:schemeClr val="accent6">
                  <a:lumMod val="11000"/>
                  <a:lumOff val="89000"/>
                </a:schemeClr>
              </a:gs>
              <a:gs pos="100000">
                <a:schemeClr val="accent6">
                  <a:lumMod val="95000"/>
                  <a:lumOff val="5000"/>
                </a:schemeClr>
              </a:gs>
              <a:gs pos="100000">
                <a:schemeClr val="accent6">
                  <a:lumMod val="60000"/>
                </a:schemeClr>
              </a:gs>
            </a:gsLst>
            <a:path path="circle">
              <a:fillToRect l="50000" t="50000" r="50000" b="50000"/>
            </a:path>
          </a:gradFill>
          <a:ln w="25400">
            <a:solidFill>
              <a:schemeClr val="lt1"/>
            </a:solidFill>
          </a:ln>
          <a:effectLst/>
          <a:sp3d contourW="25400">
            <a:contourClr>
              <a:schemeClr val="lt1"/>
            </a:contourClr>
          </a:sp3d>
        </c:spPr>
      </c:pivotFmt>
      <c:pivotFmt>
        <c:idx val="25"/>
        <c:spPr>
          <a:gradFill>
            <a:gsLst>
              <a:gs pos="6000">
                <a:schemeClr val="accent6">
                  <a:lumMod val="11000"/>
                  <a:lumOff val="89000"/>
                </a:schemeClr>
              </a:gs>
              <a:gs pos="46000">
                <a:schemeClr val="accent6">
                  <a:lumMod val="95000"/>
                  <a:lumOff val="5000"/>
                </a:schemeClr>
              </a:gs>
              <a:gs pos="100000">
                <a:schemeClr val="accent6">
                  <a:lumMod val="60000"/>
                </a:schemeClr>
              </a:gs>
            </a:gsLst>
            <a:path path="circle">
              <a:fillToRect l="50000" t="50000" r="50000" b="50000"/>
            </a:path>
          </a:gradFill>
          <a:ln w="25400">
            <a:solidFill>
              <a:schemeClr val="lt1"/>
            </a:solidFill>
          </a:ln>
          <a:effectLst/>
          <a:sp3d contourW="25400">
            <a:contourClr>
              <a:schemeClr val="lt1"/>
            </a:contourClr>
          </a:sp3d>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ptos Black" panose="020B00040202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gradFill>
            <a:gsLst>
              <a:gs pos="6000">
                <a:schemeClr val="accent6">
                  <a:lumMod val="11000"/>
                  <a:lumOff val="89000"/>
                </a:schemeClr>
              </a:gs>
              <a:gs pos="46000">
                <a:schemeClr val="accent6">
                  <a:lumMod val="95000"/>
                  <a:lumOff val="5000"/>
                </a:schemeClr>
              </a:gs>
              <a:gs pos="100000">
                <a:schemeClr val="accent6">
                  <a:lumMod val="60000"/>
                </a:schemeClr>
              </a:gs>
            </a:gsLst>
            <a:path path="circle">
              <a:fillToRect l="50000" t="50000" r="50000" b="50000"/>
            </a:path>
          </a:gradFill>
          <a:ln w="25400">
            <a:solidFill>
              <a:schemeClr val="lt1"/>
            </a:solidFill>
          </a:ln>
          <a:effectLst/>
          <a:sp3d contourW="25400">
            <a:contourClr>
              <a:schemeClr val="lt1"/>
            </a:contourClr>
          </a:sp3d>
        </c:spPr>
      </c:pivotFmt>
      <c:pivotFmt>
        <c:idx val="27"/>
        <c:spPr>
          <a:solidFill>
            <a:schemeClr val="bg1">
              <a:lumMod val="75000"/>
            </a:schemeClr>
          </a:solidFill>
          <a:ln w="25400">
            <a:solidFill>
              <a:schemeClr val="lt1"/>
            </a:solidFill>
          </a:ln>
          <a:effectLst/>
          <a:sp3d contourW="25400">
            <a:contourClr>
              <a:schemeClr val="lt1"/>
            </a:contourClr>
          </a:sp3d>
        </c:spPr>
      </c:pivotFmt>
      <c:pivotFmt>
        <c:idx val="28"/>
        <c:spPr>
          <a:gradFill>
            <a:gsLst>
              <a:gs pos="88000">
                <a:schemeClr val="accent6">
                  <a:lumMod val="11000"/>
                  <a:lumOff val="89000"/>
                </a:schemeClr>
              </a:gs>
              <a:gs pos="100000">
                <a:schemeClr val="accent6">
                  <a:lumMod val="95000"/>
                  <a:lumOff val="5000"/>
                </a:schemeClr>
              </a:gs>
              <a:gs pos="100000">
                <a:schemeClr val="accent6">
                  <a:lumMod val="60000"/>
                </a:schemeClr>
              </a:gs>
            </a:gsLst>
            <a:path path="circle">
              <a:fillToRect l="50000" t="50000" r="50000" b="50000"/>
            </a:path>
          </a:gradFill>
          <a:ln w="25400">
            <a:solidFill>
              <a:schemeClr val="lt1"/>
            </a:solidFill>
          </a:ln>
          <a:effectLst/>
          <a:sp3d contourW="25400">
            <a:contourClr>
              <a:schemeClr val="lt1"/>
            </a:contourClr>
          </a:sp3d>
        </c:spPr>
      </c:pivotFmt>
      <c:pivotFmt>
        <c:idx val="29"/>
        <c:spPr>
          <a:solidFill>
            <a:schemeClr val="accent5">
              <a:lumMod val="75000"/>
            </a:schemeClr>
          </a:solidFill>
          <a:ln w="25400">
            <a:solidFill>
              <a:schemeClr val="lt1"/>
            </a:solidFill>
          </a:ln>
          <a:effectLst/>
          <a:sp3d contourW="25400">
            <a:contourClr>
              <a:schemeClr val="lt1"/>
            </a:contourClr>
          </a:sp3d>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5">
              <a:lumMod val="60000"/>
              <a:lumOff val="40000"/>
            </a:schemeClr>
          </a:solidFill>
          <a:ln w="25400">
            <a:solidFill>
              <a:schemeClr val="lt1"/>
            </a:solidFill>
          </a:ln>
          <a:effectLst/>
          <a:sp3d contourW="25400">
            <a:contourClr>
              <a:schemeClr val="lt1"/>
            </a:contourClr>
          </a:sp3d>
        </c:spPr>
      </c:pivotFmt>
      <c:pivotFmt>
        <c:idx val="31"/>
        <c:spPr>
          <a:solidFill>
            <a:schemeClr val="bg1">
              <a:lumMod val="75000"/>
            </a:schemeClr>
          </a:solidFill>
          <a:ln w="25400">
            <a:solidFill>
              <a:schemeClr val="lt1"/>
            </a:solidFill>
          </a:ln>
          <a:effectLst/>
          <a:sp3d contourW="25400">
            <a:contourClr>
              <a:schemeClr val="lt1"/>
            </a:contourClr>
          </a:sp3d>
        </c:spPr>
      </c:pivotFmt>
      <c:pivotFmt>
        <c:idx val="32"/>
        <c:spPr>
          <a:solidFill>
            <a:schemeClr val="accent5">
              <a:lumMod val="75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590670720615369"/>
          <c:w val="0.69404759798283633"/>
          <c:h val="0.73810406052184652"/>
        </c:manualLayout>
      </c:layout>
      <c:pie3DChart>
        <c:varyColors val="1"/>
        <c:ser>
          <c:idx val="0"/>
          <c:order val="0"/>
          <c:tx>
            <c:strRef>
              <c:f>analysis1!$C$45</c:f>
              <c:strCache>
                <c:ptCount val="1"/>
                <c:pt idx="0">
                  <c:v>Total</c:v>
                </c:pt>
              </c:strCache>
            </c:strRef>
          </c:tx>
          <c:spPr>
            <a:solidFill>
              <a:schemeClr val="accent5">
                <a:lumMod val="75000"/>
              </a:schemeClr>
            </a:solidFill>
          </c:spPr>
          <c:dPt>
            <c:idx val="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D978-403E-BBEC-6DBA0854A9B2}"/>
              </c:ext>
            </c:extLst>
          </c:dPt>
          <c:dPt>
            <c:idx val="1"/>
            <c:bubble3D val="0"/>
            <c:spPr>
              <a:solidFill>
                <a:schemeClr val="bg1">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D978-403E-BBEC-6DBA0854A9B2}"/>
              </c:ext>
            </c:extLst>
          </c:dPt>
          <c:dPt>
            <c:idx val="2"/>
            <c:bubble3D val="0"/>
            <c:spPr>
              <a:solidFill>
                <a:schemeClr val="accent5">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D978-403E-BBEC-6DBA0854A9B2}"/>
              </c:ext>
            </c:extLst>
          </c:dPt>
          <c:dLbls>
            <c:spPr>
              <a:solidFill>
                <a:schemeClr val="bg1">
                  <a:lumMod val="85000"/>
                </a:schemeClr>
              </a:solid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analysis1!$B$46:$B$49</c:f>
              <c:strCache>
                <c:ptCount val="3"/>
                <c:pt idx="0">
                  <c:v>Custom Rules</c:v>
                </c:pt>
                <c:pt idx="1">
                  <c:v>Expedited Rules</c:v>
                </c:pt>
                <c:pt idx="2">
                  <c:v>Standard Rules</c:v>
                </c:pt>
              </c:strCache>
            </c:strRef>
          </c:cat>
          <c:val>
            <c:numRef>
              <c:f>analysis1!$C$46:$C$49</c:f>
              <c:numCache>
                <c:formatCode>0</c:formatCode>
                <c:ptCount val="3"/>
                <c:pt idx="0">
                  <c:v>509</c:v>
                </c:pt>
                <c:pt idx="1">
                  <c:v>478</c:v>
                </c:pt>
                <c:pt idx="2">
                  <c:v>513</c:v>
                </c:pt>
              </c:numCache>
            </c:numRef>
          </c:val>
          <c:extLst>
            <c:ext xmlns:c16="http://schemas.microsoft.com/office/drawing/2014/chart" uri="{C3380CC4-5D6E-409C-BE32-E72D297353CC}">
              <c16:uniqueId val="{00000006-D978-403E-BBEC-6DBA0854A9B2}"/>
            </c:ext>
          </c:extLst>
        </c:ser>
        <c:dLbls>
          <c:dLblPos val="bestFit"/>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65983402636468202"/>
          <c:y val="0.23019587274050385"/>
          <c:w val="0.34016597363531803"/>
          <c:h val="0.59006742452047822"/>
        </c:manualLayout>
      </c:layout>
      <c:overlay val="0"/>
      <c:spPr>
        <a:noFill/>
        <a:ln>
          <a:noFill/>
        </a:ln>
        <a:effectLst/>
      </c:spPr>
      <c:txPr>
        <a:bodyPr rot="0" spcFirstLastPara="1" vertOverflow="ellipsis" vert="horz" wrap="square" anchor="ctr" anchorCtr="1"/>
        <a:lstStyle/>
        <a:p>
          <a:pP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190500" dir="2700000" algn="tl" rotWithShape="0">
        <a:schemeClr val="accent5">
          <a:lumMod val="75000"/>
          <a:alpha val="5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Analysis For Logistics.xlsb.xlsx]analysis1!PivotTable7</c:name>
    <c:fmtId val="18"/>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Arial Black" panose="020B0A04020102020204" pitchFamily="34" charset="0"/>
                <a:ea typeface="+mn-ea"/>
                <a:cs typeface="+mn-cs"/>
              </a:defRPr>
            </a:pPr>
            <a:r>
              <a:rPr lang="en-US" sz="1050" b="1">
                <a:solidFill>
                  <a:sysClr val="windowText" lastClr="000000"/>
                </a:solidFill>
                <a:latin typeface="Arial Black" panose="020B0A04020102020204" pitchFamily="34" charset="0"/>
              </a:rPr>
              <a:t>CUSTOMER</a:t>
            </a:r>
            <a:r>
              <a:rPr lang="en-US" sz="1050" b="1" baseline="0">
                <a:solidFill>
                  <a:sysClr val="windowText" lastClr="000000"/>
                </a:solidFill>
                <a:latin typeface="Arial Black" panose="020B0A04020102020204" pitchFamily="34" charset="0"/>
              </a:rPr>
              <a:t> FEEDBACK PER ZONE</a:t>
            </a:r>
            <a:endParaRPr lang="en-US" sz="1050" b="1">
              <a:solidFill>
                <a:sysClr val="windowText" lastClr="000000"/>
              </a:solidFill>
              <a:latin typeface="Arial Black" panose="020B0A04020102020204" pitchFamily="34" charset="0"/>
            </a:endParaRPr>
          </a:p>
        </c:rich>
      </c:tx>
      <c:layout>
        <c:manualLayout>
          <c:xMode val="edge"/>
          <c:yMode val="edge"/>
          <c:x val="0.1606084674198334"/>
          <c:y val="5.0632911392405063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rgbClr val="004C22">
                  <a:tint val="66000"/>
                  <a:satMod val="160000"/>
                </a:srgbClr>
              </a:gs>
              <a:gs pos="50000">
                <a:srgbClr val="004C22">
                  <a:tint val="44500"/>
                  <a:satMod val="160000"/>
                </a:srgbClr>
              </a:gs>
              <a:gs pos="100000">
                <a:srgbClr val="004C22">
                  <a:tint val="23500"/>
                  <a:satMod val="160000"/>
                </a:srgbClr>
              </a:gs>
            </a:gsLst>
            <a:lin ang="189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gradFill flip="none" rotWithShape="1">
              <a:gsLst>
                <a:gs pos="37962">
                  <a:srgbClr val="CFEFC3"/>
                </a:gs>
                <a:gs pos="0">
                  <a:schemeClr val="accent3">
                    <a:lumMod val="60000"/>
                    <a:lumOff val="40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0" cap="rnd">
            <a:solidFill>
              <a:schemeClr val="accent1">
                <a:shade val="15000"/>
              </a:schemeClr>
            </a:solidFill>
            <a:prstDash val="dash"/>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004C22">
                  <a:tint val="66000"/>
                  <a:satMod val="160000"/>
                </a:srgbClr>
              </a:gs>
              <a:gs pos="50000">
                <a:srgbClr val="004C22">
                  <a:tint val="44500"/>
                  <a:satMod val="160000"/>
                </a:srgbClr>
              </a:gs>
              <a:gs pos="100000">
                <a:srgbClr val="004C22">
                  <a:tint val="23500"/>
                  <a:satMod val="160000"/>
                </a:srgbClr>
              </a:gs>
            </a:gsLst>
            <a:lin ang="189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0" cap="rnd">
            <a:solidFill>
              <a:schemeClr val="accent1">
                <a:shade val="15000"/>
              </a:schemeClr>
            </a:solidFill>
            <a:prstDash val="dash"/>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gradFill flip="none" rotWithShape="1">
              <a:gsLst>
                <a:gs pos="37962">
                  <a:srgbClr val="CFEFC3"/>
                </a:gs>
                <a:gs pos="0">
                  <a:schemeClr val="accent3">
                    <a:lumMod val="60000"/>
                    <a:lumOff val="40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0">
                <a:srgbClr val="004C22">
                  <a:tint val="66000"/>
                  <a:satMod val="160000"/>
                </a:srgbClr>
              </a:gs>
              <a:gs pos="50000">
                <a:srgbClr val="004C22">
                  <a:tint val="44500"/>
                  <a:satMod val="160000"/>
                </a:srgbClr>
              </a:gs>
              <a:gs pos="100000">
                <a:srgbClr val="004C22">
                  <a:tint val="23500"/>
                  <a:satMod val="160000"/>
                </a:srgbClr>
              </a:gs>
            </a:gsLst>
            <a:lin ang="189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0" cap="rnd">
            <a:solidFill>
              <a:schemeClr val="accent1">
                <a:shade val="15000"/>
              </a:schemeClr>
            </a:solidFill>
            <a:prstDash val="dash"/>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gradFill flip="none" rotWithShape="1">
              <a:gsLst>
                <a:gs pos="37962">
                  <a:srgbClr val="CFEFC3"/>
                </a:gs>
                <a:gs pos="0">
                  <a:schemeClr val="accent3">
                    <a:lumMod val="60000"/>
                    <a:lumOff val="40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a:gsLst>
              <a:gs pos="0">
                <a:srgbClr val="004C22">
                  <a:tint val="66000"/>
                  <a:satMod val="160000"/>
                </a:srgbClr>
              </a:gs>
              <a:gs pos="50000">
                <a:srgbClr val="004C22">
                  <a:tint val="44500"/>
                  <a:satMod val="160000"/>
                </a:srgbClr>
              </a:gs>
              <a:gs pos="100000">
                <a:srgbClr val="004C22">
                  <a:tint val="23500"/>
                  <a:satMod val="160000"/>
                </a:srgbClr>
              </a:gs>
            </a:gsLst>
            <a:lin ang="189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0" cap="rnd">
            <a:solidFill>
              <a:schemeClr val="accent1">
                <a:shade val="15000"/>
              </a:schemeClr>
            </a:solidFill>
            <a:prstDash val="dash"/>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gradFill flip="none" rotWithShape="1">
              <a:gsLst>
                <a:gs pos="37962">
                  <a:srgbClr val="CFEFC3"/>
                </a:gs>
                <a:gs pos="0">
                  <a:schemeClr val="accent3">
                    <a:lumMod val="60000"/>
                    <a:lumOff val="40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0">
                <a:srgbClr val="004C22">
                  <a:tint val="66000"/>
                  <a:satMod val="160000"/>
                </a:srgbClr>
              </a:gs>
              <a:gs pos="50000">
                <a:srgbClr val="004C22">
                  <a:tint val="44500"/>
                  <a:satMod val="160000"/>
                </a:srgbClr>
              </a:gs>
              <a:gs pos="100000">
                <a:srgbClr val="004C22">
                  <a:tint val="23500"/>
                  <a:satMod val="160000"/>
                </a:srgbClr>
              </a:gs>
            </a:gsLst>
            <a:lin ang="189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lumMod val="75000"/>
            </a:schemeClr>
          </a:solidFill>
          <a:ln w="0" cap="rnd">
            <a:solidFill>
              <a:schemeClr val="accent1">
                <a:shade val="15000"/>
              </a:schemeClr>
            </a:solidFill>
            <a:prstDash val="dash"/>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lumMod val="60000"/>
              <a:lumOff val="40000"/>
            </a:schemeClr>
          </a:solidFill>
          <a:ln w="12700">
            <a:solidFill>
              <a:schemeClr val="accent5">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595870206489674E-2"/>
          <c:y val="0.27755128470783258"/>
          <c:w val="0.91740412979351027"/>
          <c:h val="0.60319702602230485"/>
        </c:manualLayout>
      </c:layout>
      <c:barChart>
        <c:barDir val="col"/>
        <c:grouping val="clustered"/>
        <c:varyColors val="0"/>
        <c:ser>
          <c:idx val="0"/>
          <c:order val="0"/>
          <c:tx>
            <c:strRef>
              <c:f>analysis1!$F$46:$F$47</c:f>
              <c:strCache>
                <c:ptCount val="1"/>
                <c:pt idx="0">
                  <c:v>Negative</c:v>
                </c:pt>
              </c:strCache>
            </c:strRef>
          </c:tx>
          <c:spPr>
            <a:gradFill>
              <a:gsLst>
                <a:gs pos="0">
                  <a:srgbClr val="004C22">
                    <a:tint val="66000"/>
                    <a:satMod val="160000"/>
                  </a:srgbClr>
                </a:gs>
                <a:gs pos="50000">
                  <a:srgbClr val="004C22">
                    <a:tint val="44500"/>
                    <a:satMod val="160000"/>
                  </a:srgbClr>
                </a:gs>
                <a:gs pos="100000">
                  <a:srgbClr val="004C22">
                    <a:tint val="23500"/>
                    <a:satMod val="160000"/>
                  </a:srgbClr>
                </a:gs>
              </a:gsLst>
              <a:lin ang="189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analysis1!$E$48:$E$51</c:f>
              <c:strCache>
                <c:ptCount val="3"/>
                <c:pt idx="0">
                  <c:v>Zone1</c:v>
                </c:pt>
                <c:pt idx="1">
                  <c:v>Zone2</c:v>
                </c:pt>
                <c:pt idx="2">
                  <c:v>Zone3</c:v>
                </c:pt>
              </c:strCache>
            </c:strRef>
          </c:cat>
          <c:val>
            <c:numRef>
              <c:f>analysis1!$F$48:$F$51</c:f>
              <c:numCache>
                <c:formatCode>General</c:formatCode>
                <c:ptCount val="3"/>
                <c:pt idx="0">
                  <c:v>185</c:v>
                </c:pt>
                <c:pt idx="1">
                  <c:v>185</c:v>
                </c:pt>
                <c:pt idx="2">
                  <c:v>159</c:v>
                </c:pt>
              </c:numCache>
            </c:numRef>
          </c:val>
          <c:extLst>
            <c:ext xmlns:c16="http://schemas.microsoft.com/office/drawing/2014/chart" uri="{C3380CC4-5D6E-409C-BE32-E72D297353CC}">
              <c16:uniqueId val="{00000000-3796-43AD-B545-BA1F3C7577CC}"/>
            </c:ext>
          </c:extLst>
        </c:ser>
        <c:ser>
          <c:idx val="1"/>
          <c:order val="1"/>
          <c:tx>
            <c:strRef>
              <c:f>analysis1!$G$46:$G$47</c:f>
              <c:strCache>
                <c:ptCount val="1"/>
                <c:pt idx="0">
                  <c:v>Neutral</c:v>
                </c:pt>
              </c:strCache>
            </c:strRef>
          </c:tx>
          <c:spPr>
            <a:solidFill>
              <a:schemeClr val="accent5">
                <a:lumMod val="60000"/>
                <a:lumOff val="40000"/>
              </a:schemeClr>
            </a:solidFill>
            <a:ln w="12700">
              <a:solidFill>
                <a:schemeClr val="accent5">
                  <a:lumMod val="60000"/>
                  <a:lumOff val="40000"/>
                </a:schemeClr>
              </a:solidFill>
            </a:ln>
            <a:effectLst/>
          </c:spPr>
          <c:invertIfNegative val="0"/>
          <c:cat>
            <c:strRef>
              <c:f>analysis1!$E$48:$E$51</c:f>
              <c:strCache>
                <c:ptCount val="3"/>
                <c:pt idx="0">
                  <c:v>Zone1</c:v>
                </c:pt>
                <c:pt idx="1">
                  <c:v>Zone2</c:v>
                </c:pt>
                <c:pt idx="2">
                  <c:v>Zone3</c:v>
                </c:pt>
              </c:strCache>
            </c:strRef>
          </c:cat>
          <c:val>
            <c:numRef>
              <c:f>analysis1!$G$48:$G$51</c:f>
              <c:numCache>
                <c:formatCode>General</c:formatCode>
                <c:ptCount val="3"/>
                <c:pt idx="0">
                  <c:v>174</c:v>
                </c:pt>
                <c:pt idx="1">
                  <c:v>171</c:v>
                </c:pt>
                <c:pt idx="2">
                  <c:v>145</c:v>
                </c:pt>
              </c:numCache>
            </c:numRef>
          </c:val>
          <c:extLst>
            <c:ext xmlns:c16="http://schemas.microsoft.com/office/drawing/2014/chart" uri="{C3380CC4-5D6E-409C-BE32-E72D297353CC}">
              <c16:uniqueId val="{00000002-3796-43AD-B545-BA1F3C7577CC}"/>
            </c:ext>
          </c:extLst>
        </c:ser>
        <c:ser>
          <c:idx val="2"/>
          <c:order val="2"/>
          <c:tx>
            <c:strRef>
              <c:f>analysis1!$H$46:$H$47</c:f>
              <c:strCache>
                <c:ptCount val="1"/>
                <c:pt idx="0">
                  <c:v>Positive</c:v>
                </c:pt>
              </c:strCache>
            </c:strRef>
          </c:tx>
          <c:spPr>
            <a:solidFill>
              <a:schemeClr val="accent5">
                <a:lumMod val="75000"/>
              </a:schemeClr>
            </a:solidFill>
            <a:ln w="0" cap="rnd">
              <a:solidFill>
                <a:schemeClr val="accent1">
                  <a:shade val="15000"/>
                </a:schemeClr>
              </a:solidFill>
              <a:prstDash val="dash"/>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analysis1!$E$48:$E$51</c:f>
              <c:strCache>
                <c:ptCount val="3"/>
                <c:pt idx="0">
                  <c:v>Zone1</c:v>
                </c:pt>
                <c:pt idx="1">
                  <c:v>Zone2</c:v>
                </c:pt>
                <c:pt idx="2">
                  <c:v>Zone3</c:v>
                </c:pt>
              </c:strCache>
            </c:strRef>
          </c:cat>
          <c:val>
            <c:numRef>
              <c:f>analysis1!$H$48:$H$51</c:f>
              <c:numCache>
                <c:formatCode>General</c:formatCode>
                <c:ptCount val="3"/>
                <c:pt idx="0">
                  <c:v>160</c:v>
                </c:pt>
                <c:pt idx="1">
                  <c:v>162</c:v>
                </c:pt>
                <c:pt idx="2">
                  <c:v>159</c:v>
                </c:pt>
              </c:numCache>
            </c:numRef>
          </c:val>
          <c:extLst>
            <c:ext xmlns:c16="http://schemas.microsoft.com/office/drawing/2014/chart" uri="{C3380CC4-5D6E-409C-BE32-E72D297353CC}">
              <c16:uniqueId val="{00000000-E237-4CC6-AA47-E2F8BDF88112}"/>
            </c:ext>
          </c:extLst>
        </c:ser>
        <c:dLbls>
          <c:showLegendKey val="0"/>
          <c:showVal val="0"/>
          <c:showCatName val="0"/>
          <c:showSerName val="0"/>
          <c:showPercent val="0"/>
          <c:showBubbleSize val="0"/>
        </c:dLbls>
        <c:gapWidth val="180"/>
        <c:overlap val="-30"/>
        <c:axId val="1402051072"/>
        <c:axId val="1402049632"/>
      </c:barChart>
      <c:catAx>
        <c:axId val="140205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ln>
                  <a:noFill/>
                </a:ln>
                <a:solidFill>
                  <a:schemeClr val="tx1">
                    <a:lumMod val="95000"/>
                    <a:lumOff val="5000"/>
                  </a:schemeClr>
                </a:solidFill>
                <a:latin typeface="Arial Black" panose="020B0A04020102020204" pitchFamily="34" charset="0"/>
                <a:ea typeface="+mn-ea"/>
                <a:cs typeface="+mn-cs"/>
              </a:defRPr>
            </a:pPr>
            <a:endParaRPr lang="en-US"/>
          </a:p>
        </c:txPr>
        <c:crossAx val="1402049632"/>
        <c:crosses val="autoZero"/>
        <c:auto val="1"/>
        <c:lblAlgn val="ctr"/>
        <c:lblOffset val="100"/>
        <c:noMultiLvlLbl val="0"/>
      </c:catAx>
      <c:valAx>
        <c:axId val="1402049632"/>
        <c:scaling>
          <c:orientation val="minMax"/>
        </c:scaling>
        <c:delete val="1"/>
        <c:axPos val="l"/>
        <c:numFmt formatCode="General" sourceLinked="1"/>
        <c:majorTickMark val="none"/>
        <c:minorTickMark val="none"/>
        <c:tickLblPos val="nextTo"/>
        <c:crossAx val="1402051072"/>
        <c:crosses val="autoZero"/>
        <c:crossBetween val="between"/>
      </c:valAx>
      <c:spPr>
        <a:noFill/>
        <a:ln>
          <a:noFill/>
        </a:ln>
        <a:effectLst/>
      </c:spPr>
    </c:plotArea>
    <c:legend>
      <c:legendPos val="t"/>
      <c:layout>
        <c:manualLayout>
          <c:xMode val="edge"/>
          <c:yMode val="edge"/>
          <c:x val="9.9105288830046698E-2"/>
          <c:y val="0.12526885619560713"/>
          <c:w val="0.65856633414852106"/>
          <c:h val="9.5725911991005261E-2"/>
        </c:manualLayout>
      </c:layout>
      <c:overlay val="0"/>
      <c:spPr>
        <a:noFill/>
        <a:ln w="0">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190500" dir="8100000" algn="tr" rotWithShape="0">
        <a:schemeClr val="accent5">
          <a:lumMod val="75000"/>
          <a:alpha val="5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Analysis For Logistics.xlsb.xlsx]analysis1!PivotTable8</c:name>
    <c:fmtId val="13"/>
  </c:pivotSource>
  <c:chart>
    <c:title>
      <c:tx>
        <c:rich>
          <a:bodyPr/>
          <a:lstStyle/>
          <a:p>
            <a:pPr algn="ctr" rtl="0">
              <a:defRPr lang="en-US" sz="1050" b="1" i="0" u="none" strike="noStrike" kern="1200" spc="0" baseline="0">
                <a:solidFill>
                  <a:sysClr val="windowText" lastClr="000000"/>
                </a:solidFill>
                <a:latin typeface="Arial Black" panose="020B0A04020102020204" pitchFamily="34" charset="0"/>
                <a:ea typeface="+mn-ea"/>
                <a:cs typeface="+mn-cs"/>
              </a:defRPr>
            </a:pPr>
            <a:r>
              <a:rPr lang="en-US" sz="1050" b="1" i="0" u="none" strike="noStrike" kern="1200" spc="0" baseline="0">
                <a:solidFill>
                  <a:sysClr val="windowText" lastClr="000000"/>
                </a:solidFill>
                <a:latin typeface="Arial Black" panose="020B0A04020102020204" pitchFamily="34" charset="0"/>
                <a:ea typeface="+mn-ea"/>
                <a:cs typeface="+mn-cs"/>
              </a:rPr>
              <a:t>CUSTOMER FEEDBACK PER RULES</a:t>
            </a:r>
          </a:p>
        </c:rich>
      </c:tx>
      <c:layout>
        <c:manualLayout>
          <c:xMode val="edge"/>
          <c:yMode val="edge"/>
          <c:x val="8.9945054945054934E-2"/>
          <c:y val="3.7854889589905363E-2"/>
        </c:manualLayout>
      </c:layout>
      <c:overlay val="0"/>
      <c:spPr>
        <a:ln w="0">
          <a:solidFill>
            <a:schemeClr val="accent1">
              <a:shade val="15000"/>
            </a:schemeClr>
          </a:solidFill>
        </a:ln>
      </c:spPr>
    </c:title>
    <c:autoTitleDeleted val="0"/>
    <c:pivotFmts>
      <c:pivotFmt>
        <c:idx val="0"/>
        <c:spPr>
          <a:solidFill>
            <a:schemeClr val="bg1">
              <a:lumMod val="75000"/>
              <a:alpha val="95000"/>
            </a:schemeClr>
          </a:solidFill>
          <a:ln>
            <a:gradFill flip="none" rotWithShape="1">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path path="shape">
                <a:fillToRect l="50000" t="50000" r="50000" b="50000"/>
              </a:path>
              <a:tileRect/>
            </a:gradFill>
          </a:ln>
          <a:effectLst>
            <a:outerShdw blurRad="50800" dist="38100" dir="2700000" algn="tl" rotWithShape="0">
              <a:schemeClr val="bg1">
                <a:lumMod val="85000"/>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cap="rnd">
            <a:gradFill flip="none" rotWithShape="1">
              <a:gsLst>
                <a:gs pos="78000">
                  <a:srgbClr val="00B050"/>
                </a:gs>
                <a:gs pos="22000">
                  <a:srgbClr val="00B050"/>
                </a:gs>
                <a:gs pos="95000">
                  <a:srgbClr val="00B050"/>
                </a:gs>
              </a:gsLst>
              <a:lin ang="2700000" scaled="1"/>
              <a:tileRect/>
            </a:gra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bg1">
              <a:lumMod val="75000"/>
              <a:alpha val="95000"/>
            </a:schemeClr>
          </a:solidFill>
          <a:ln>
            <a:gradFill flip="none" rotWithShape="1">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path path="shape">
                <a:fillToRect l="50000" t="50000" r="50000" b="50000"/>
              </a:path>
              <a:tileRect/>
            </a:gradFill>
          </a:ln>
          <a:effectLst>
            <a:outerShdw blurRad="50800" dist="38100" dir="2700000" algn="tl" rotWithShape="0">
              <a:schemeClr val="bg1">
                <a:lumMod val="85000"/>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cap="rnd">
            <a:gradFill flip="none" rotWithShape="1">
              <a:gsLst>
                <a:gs pos="78000">
                  <a:srgbClr val="00B050"/>
                </a:gs>
                <a:gs pos="22000">
                  <a:srgbClr val="00B050"/>
                </a:gs>
                <a:gs pos="95000">
                  <a:srgbClr val="00B050"/>
                </a:gs>
              </a:gsLst>
              <a:lin ang="2700000" scaled="1"/>
              <a:tileRect/>
            </a:gra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gradFill>
          <a:ln>
            <a:gradFill flip="none" rotWithShape="1">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tileRect/>
            </a:gradFill>
          </a:ln>
          <a:effectLst>
            <a:outerShdw blurRad="50800" dist="38100" dir="2700000" algn="tl" rotWithShape="0">
              <a:schemeClr val="bg1">
                <a:lumMod val="85000"/>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cap="rnd">
            <a:gradFill flip="none" rotWithShape="1">
              <a:gsLst>
                <a:gs pos="78000">
                  <a:srgbClr val="00B050"/>
                </a:gs>
                <a:gs pos="22000">
                  <a:srgbClr val="00B050"/>
                </a:gs>
                <a:gs pos="95000">
                  <a:srgbClr val="00B050"/>
                </a:gs>
              </a:gsLst>
              <a:lin ang="2700000" scaled="1"/>
              <a:tileRect/>
            </a:gradFill>
            <a:round/>
          </a:ln>
          <a:effectLst/>
        </c:spPr>
        <c:marker>
          <c:symbol val="none"/>
        </c:marker>
        <c:dLbl>
          <c:idx val="0"/>
          <c:delete val="1"/>
          <c:extLst>
            <c:ext xmlns:c15="http://schemas.microsoft.com/office/drawing/2012/chart" uri="{CE6537A1-D6FC-4f65-9D91-7224C49458BB}"/>
          </c:extLst>
        </c:dLbl>
      </c:pivotFmt>
      <c:pivotFmt>
        <c:idx val="9"/>
        <c:spPr>
          <a:gradFill>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gradFill>
          <a:ln>
            <a:gradFill flip="none" rotWithShape="1">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tileRect/>
            </a:gradFill>
          </a:ln>
          <a:effectLst>
            <a:outerShdw blurRad="50800" dist="38100" dir="2700000" algn="tl" rotWithShape="0">
              <a:schemeClr val="bg1">
                <a:lumMod val="85000"/>
                <a:alpha val="40000"/>
              </a:schemeClr>
            </a:outerShdw>
          </a:effectLst>
        </c:spPr>
      </c:pivotFmt>
      <c:pivotFmt>
        <c:idx val="10"/>
        <c:spPr>
          <a:gradFill>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gradFill>
          <a:ln>
            <a:gradFill flip="none" rotWithShape="1">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tileRect/>
            </a:gradFill>
          </a:ln>
          <a:effectLst>
            <a:outerShdw blurRad="50800" dist="38100" dir="2700000" algn="tl" rotWithShape="0">
              <a:schemeClr val="bg1">
                <a:lumMod val="85000"/>
                <a:alpha val="40000"/>
              </a:schemeClr>
            </a:outerShdw>
          </a:effectLst>
        </c:spPr>
      </c:pivotFmt>
      <c:pivotFmt>
        <c:idx val="11"/>
        <c:spPr>
          <a:gradFill>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gradFill>
          <a:ln>
            <a:gradFill flip="none" rotWithShape="1">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path path="shape">
                <a:fillToRect l="50000" t="50000" r="50000" b="50000"/>
              </a:path>
              <a:tileRect/>
            </a:gradFill>
          </a:ln>
          <a:effectLst>
            <a:outerShdw blurRad="50800" dist="38100" dir="2700000" algn="tl" rotWithShape="0">
              <a:schemeClr val="bg1">
                <a:lumMod val="85000"/>
                <a:alpha val="40000"/>
              </a:schemeClr>
            </a:outerShdw>
          </a:effectLst>
        </c:spPr>
      </c:pivotFmt>
      <c:pivotFmt>
        <c:idx val="12"/>
        <c:spPr>
          <a:gradFill>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gradFill>
          <a:ln>
            <a:gradFill flip="none" rotWithShape="1">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tileRect/>
            </a:gradFill>
          </a:ln>
          <a:effectLst>
            <a:outerShdw blurRad="50800" dist="38100" dir="2700000" algn="tl" rotWithShape="0">
              <a:schemeClr val="bg1">
                <a:lumMod val="85000"/>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gradFill>
          <a:ln>
            <a:gradFill flip="none" rotWithShape="1">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path path="shape">
                <a:fillToRect l="50000" t="50000" r="50000" b="50000"/>
              </a:path>
              <a:tileRect/>
            </a:gradFill>
          </a:ln>
          <a:effectLst>
            <a:outerShdw blurRad="50800" dist="38100" dir="2700000" algn="tl" rotWithShape="0">
              <a:schemeClr val="bg1">
                <a:lumMod val="85000"/>
                <a:alpha val="40000"/>
              </a:schemeClr>
            </a:outerShdw>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cap="rnd">
            <a:gradFill flip="none" rotWithShape="1">
              <a:gsLst>
                <a:gs pos="78000">
                  <a:srgbClr val="00B050"/>
                </a:gs>
                <a:gs pos="22000">
                  <a:srgbClr val="00B050"/>
                </a:gs>
                <a:gs pos="95000">
                  <a:srgbClr val="00B050"/>
                </a:gs>
              </a:gsLst>
              <a:lin ang="2700000" scaled="1"/>
              <a:tileRect/>
            </a:gradFill>
            <a:round/>
          </a:ln>
          <a:effectLst/>
        </c:spPr>
        <c:marker>
          <c:symbol val="none"/>
        </c:marker>
        <c:dLbl>
          <c:idx val="0"/>
          <c:delete val="1"/>
          <c:extLst>
            <c:ext xmlns:c15="http://schemas.microsoft.com/office/drawing/2012/chart" uri="{CE6537A1-D6FC-4f65-9D91-7224C49458BB}"/>
          </c:extLst>
        </c:dLbl>
      </c:pivotFmt>
      <c:pivotFmt>
        <c:idx val="16"/>
        <c:spPr>
          <a:gradFill>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gradFill>
          <a:ln>
            <a:gradFill flip="none" rotWithShape="1">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tileRect/>
            </a:gradFill>
          </a:ln>
          <a:effectLst>
            <a:outerShdw blurRad="50800" dist="38100" dir="2700000" algn="tl" rotWithShape="0">
              <a:schemeClr val="bg1">
                <a:lumMod val="85000"/>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gradFill>
          <a:ln>
            <a:gradFill flip="none" rotWithShape="1">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path path="shape">
                <a:fillToRect l="50000" t="50000" r="50000" b="50000"/>
              </a:path>
              <a:tileRect/>
            </a:gradFill>
          </a:ln>
          <a:effectLst>
            <a:outerShdw blurRad="50800" dist="38100" dir="2700000" algn="tl" rotWithShape="0">
              <a:schemeClr val="bg1">
                <a:lumMod val="85000"/>
                <a:alpha val="40000"/>
              </a:schemeClr>
            </a:outerShdw>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ln w="19050" cap="rnd">
            <a:gradFill flip="none" rotWithShape="1">
              <a:gsLst>
                <a:gs pos="78000">
                  <a:srgbClr val="00B050"/>
                </a:gs>
                <a:gs pos="22000">
                  <a:srgbClr val="00B050"/>
                </a:gs>
                <a:gs pos="95000">
                  <a:srgbClr val="00B050"/>
                </a:gs>
              </a:gsLst>
              <a:lin ang="2700000" scaled="1"/>
              <a:tileRect/>
            </a:gradFill>
            <a:round/>
          </a:ln>
          <a:effectLst/>
        </c:spPr>
        <c:marker>
          <c:symbol val="none"/>
        </c:marker>
        <c:dLbl>
          <c:idx val="0"/>
          <c:delete val="1"/>
          <c:extLst>
            <c:ext xmlns:c15="http://schemas.microsoft.com/office/drawing/2012/chart" uri="{CE6537A1-D6FC-4f65-9D91-7224C49458BB}"/>
          </c:extLst>
        </c:dLbl>
      </c:pivotFmt>
      <c:pivotFmt>
        <c:idx val="20"/>
        <c:spPr>
          <a:gradFill>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gradFill>
          <a:ln>
            <a:gradFill flip="none" rotWithShape="1">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tileRect/>
            </a:gradFill>
          </a:ln>
          <a:effectLst>
            <a:outerShdw blurRad="50800" dist="38100" dir="2700000" algn="tl" rotWithShape="0">
              <a:schemeClr val="bg1">
                <a:lumMod val="85000"/>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gradFill>
          <a:ln>
            <a:gradFill flip="none" rotWithShape="1">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path path="shape">
                <a:fillToRect l="50000" t="50000" r="50000" b="50000"/>
              </a:path>
              <a:tileRect/>
            </a:gradFill>
          </a:ln>
          <a:effectLst>
            <a:outerShdw blurRad="50800" dist="38100" dir="2700000" algn="tl" rotWithShape="0">
              <a:schemeClr val="bg1">
                <a:lumMod val="85000"/>
                <a:alpha val="40000"/>
              </a:schemeClr>
            </a:outerShdw>
          </a:effectLst>
        </c:spPr>
      </c:pivotFmt>
      <c:pivotFmt>
        <c:idx val="2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ln w="19050" cap="rnd">
            <a:gradFill flip="none" rotWithShape="1">
              <a:gsLst>
                <a:gs pos="78000">
                  <a:srgbClr val="00B050"/>
                </a:gs>
                <a:gs pos="22000">
                  <a:srgbClr val="00B050"/>
                </a:gs>
                <a:gs pos="95000">
                  <a:srgbClr val="00B050"/>
                </a:gs>
              </a:gsLst>
              <a:lin ang="2700000" scaled="1"/>
              <a:tileRect/>
            </a:gradFill>
            <a:round/>
          </a:ln>
          <a:effectLst/>
        </c:spPr>
        <c:marker>
          <c:symbol val="none"/>
        </c:marker>
        <c:dLbl>
          <c:idx val="0"/>
          <c:delete val="1"/>
          <c:extLst>
            <c:ext xmlns:c15="http://schemas.microsoft.com/office/drawing/2012/chart" uri="{CE6537A1-D6FC-4f65-9D91-7224C49458BB}"/>
          </c:extLst>
        </c:dLbl>
      </c:pivotFmt>
      <c:pivotFmt>
        <c:idx val="24"/>
        <c:spPr>
          <a:gradFill>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gradFill>
          <a:ln>
            <a:gradFill flip="none" rotWithShape="1">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tileRect/>
            </a:gradFill>
          </a:ln>
          <a:effectLst>
            <a:outerShdw blurRad="50800" dist="38100" dir="2700000" algn="tl" rotWithShape="0">
              <a:schemeClr val="bg1">
                <a:lumMod val="85000"/>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gradFill>
          <a:ln>
            <a:gradFill flip="none" rotWithShape="1">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path path="shape">
                <a:fillToRect l="50000" t="50000" r="50000" b="50000"/>
              </a:path>
              <a:tileRect/>
            </a:gradFill>
          </a:ln>
          <a:effectLst>
            <a:outerShdw blurRad="50800" dist="38100" dir="2700000" algn="tl" rotWithShape="0">
              <a:schemeClr val="bg1">
                <a:lumMod val="85000"/>
                <a:alpha val="40000"/>
              </a:schemeClr>
            </a:outerShdw>
          </a:effectLst>
        </c:spPr>
      </c:pivotFmt>
      <c:pivotFmt>
        <c:idx val="2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ln w="19050" cap="rnd">
            <a:gradFill flip="none" rotWithShape="1">
              <a:gsLst>
                <a:gs pos="78000">
                  <a:srgbClr val="00B050"/>
                </a:gs>
                <a:gs pos="22000">
                  <a:srgbClr val="00B050"/>
                </a:gs>
                <a:gs pos="95000">
                  <a:srgbClr val="00B050"/>
                </a:gs>
              </a:gsLst>
              <a:lin ang="2700000" scaled="1"/>
              <a:tileRect/>
            </a:gradFill>
            <a:round/>
          </a:ln>
          <a:effectLst/>
        </c:spPr>
        <c:marker>
          <c:symbol val="none"/>
        </c:marker>
        <c:dLbl>
          <c:idx val="0"/>
          <c:delete val="1"/>
          <c:extLst>
            <c:ext xmlns:c15="http://schemas.microsoft.com/office/drawing/2012/chart" uri="{CE6537A1-D6FC-4f65-9D91-7224C49458BB}"/>
          </c:extLst>
        </c:dLbl>
      </c:pivotFmt>
      <c:pivotFmt>
        <c:idx val="28"/>
        <c:spPr>
          <a:gradFill>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gradFill>
          <a:ln>
            <a:gradFill flip="none" rotWithShape="1">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tileRect/>
            </a:gradFill>
          </a:ln>
          <a:effectLst>
            <a:outerShdw blurRad="50800" dist="38100" dir="2700000" algn="tl" rotWithShape="0">
              <a:schemeClr val="bg1">
                <a:lumMod val="85000"/>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gradFill>
          <a:ln>
            <a:gradFill flip="none" rotWithShape="1">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path path="shape">
                <a:fillToRect l="50000" t="50000" r="50000" b="50000"/>
              </a:path>
              <a:tileRect/>
            </a:gradFill>
          </a:ln>
          <a:effectLst>
            <a:outerShdw blurRad="50800" dist="38100" dir="2700000" algn="tl" rotWithShape="0">
              <a:schemeClr val="bg1">
                <a:lumMod val="85000"/>
                <a:alpha val="40000"/>
              </a:schemeClr>
            </a:outerShdw>
          </a:effectLst>
        </c:spPr>
      </c:pivotFmt>
      <c:pivotFmt>
        <c:idx val="30"/>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lumMod val="60000"/>
              <a:lumOff val="40000"/>
            </a:schemeClr>
          </a:solidFill>
          <a:ln w="19050" cap="rnd">
            <a:solidFill>
              <a:schemeClr val="accent5">
                <a:lumMod val="60000"/>
                <a:lumOff val="40000"/>
              </a:schemeClr>
            </a:solidFill>
            <a:round/>
          </a:ln>
          <a:effectLst/>
        </c:spPr>
        <c:marker>
          <c:symbol val="none"/>
        </c:marker>
        <c:dLbl>
          <c:idx val="0"/>
          <c:spPr>
            <a:noFill/>
            <a:ln>
              <a:noFill/>
            </a:ln>
            <a:effectLst/>
          </c:spPr>
          <c:txPr>
            <a:bodyPr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2.5018465612152464E-2"/>
          <c:y val="0.24438312084054506"/>
          <c:w val="0.94804151389473279"/>
          <c:h val="0.63148886114845404"/>
        </c:manualLayout>
      </c:layout>
      <c:barChart>
        <c:barDir val="col"/>
        <c:grouping val="clustered"/>
        <c:varyColors val="0"/>
        <c:ser>
          <c:idx val="0"/>
          <c:order val="0"/>
          <c:tx>
            <c:strRef>
              <c:f>analysis1!$C$56:$C$57</c:f>
              <c:strCache>
                <c:ptCount val="1"/>
                <c:pt idx="0">
                  <c:v>Negative</c:v>
                </c:pt>
              </c:strCache>
            </c:strRef>
          </c:tx>
          <c:spPr>
            <a:gradFill>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gradFill>
            <a:ln>
              <a:gradFill flip="none" rotWithShape="1">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tileRect/>
              </a:gradFill>
            </a:ln>
            <a:effectLst>
              <a:outerShdw blurRad="50800" dist="38100" dir="2700000" algn="tl" rotWithShape="0">
                <a:schemeClr val="bg1">
                  <a:lumMod val="85000"/>
                  <a:alpha val="40000"/>
                </a:schemeClr>
              </a:outerShdw>
            </a:effectLst>
          </c:spPr>
          <c:invertIfNegative val="0"/>
          <c:dPt>
            <c:idx val="0"/>
            <c:invertIfNegative val="0"/>
            <c:bubble3D val="0"/>
            <c:spPr>
              <a:gradFill>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lin ang="2700000" scaled="1"/>
              </a:gradFill>
              <a:ln>
                <a:gradFill flip="none" rotWithShape="1">
                  <a:gsLst>
                    <a:gs pos="0">
                      <a:schemeClr val="accent1">
                        <a:lumMod val="5000"/>
                        <a:lumOff val="95000"/>
                      </a:schemeClr>
                    </a:gs>
                    <a:gs pos="84000">
                      <a:schemeClr val="bg1">
                        <a:lumMod val="75000"/>
                      </a:schemeClr>
                    </a:gs>
                    <a:gs pos="83000">
                      <a:schemeClr val="bg1">
                        <a:lumMod val="75000"/>
                      </a:schemeClr>
                    </a:gs>
                    <a:gs pos="100000">
                      <a:schemeClr val="bg1">
                        <a:lumMod val="75000"/>
                      </a:schemeClr>
                    </a:gs>
                  </a:gsLst>
                  <a:path path="shape">
                    <a:fillToRect l="50000" t="50000" r="50000" b="50000"/>
                  </a:path>
                  <a:tileRect/>
                </a:gradFill>
              </a:ln>
              <a:effectLst>
                <a:outerShdw blurRad="50800" dist="38100" dir="2700000" algn="tl" rotWithShape="0">
                  <a:schemeClr val="bg1">
                    <a:lumMod val="85000"/>
                    <a:alpha val="40000"/>
                  </a:schemeClr>
                </a:outerShdw>
              </a:effectLst>
            </c:spPr>
            <c:extLst>
              <c:ext xmlns:c16="http://schemas.microsoft.com/office/drawing/2014/chart" uri="{C3380CC4-5D6E-409C-BE32-E72D297353CC}">
                <c16:uniqueId val="{00000001-929C-460F-90BD-83234D5588D4}"/>
              </c:ext>
            </c:extLst>
          </c:dPt>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analysis1!$B$58:$B$61</c:f>
              <c:strCache>
                <c:ptCount val="3"/>
                <c:pt idx="0">
                  <c:v>Custom Rules</c:v>
                </c:pt>
                <c:pt idx="1">
                  <c:v>Expedited Rules</c:v>
                </c:pt>
                <c:pt idx="2">
                  <c:v>Standard Rules</c:v>
                </c:pt>
              </c:strCache>
            </c:strRef>
          </c:cat>
          <c:val>
            <c:numRef>
              <c:f>analysis1!$C$58:$C$61</c:f>
              <c:numCache>
                <c:formatCode>General</c:formatCode>
                <c:ptCount val="3"/>
                <c:pt idx="0">
                  <c:v>167</c:v>
                </c:pt>
                <c:pt idx="1">
                  <c:v>176</c:v>
                </c:pt>
                <c:pt idx="2">
                  <c:v>186</c:v>
                </c:pt>
              </c:numCache>
            </c:numRef>
          </c:val>
          <c:extLst>
            <c:ext xmlns:c16="http://schemas.microsoft.com/office/drawing/2014/chart" uri="{C3380CC4-5D6E-409C-BE32-E72D297353CC}">
              <c16:uniqueId val="{00000008-C830-42FB-BA73-9BA4EB24F512}"/>
            </c:ext>
          </c:extLst>
        </c:ser>
        <c:ser>
          <c:idx val="1"/>
          <c:order val="1"/>
          <c:tx>
            <c:strRef>
              <c:f>analysis1!$D$56:$D$57</c:f>
              <c:strCache>
                <c:ptCount val="1"/>
                <c:pt idx="0">
                  <c:v>Neutral</c:v>
                </c:pt>
              </c:strCache>
            </c:strRef>
          </c:tx>
          <c:spPr>
            <a:solidFill>
              <a:schemeClr val="accent5">
                <a:lumMod val="60000"/>
                <a:lumOff val="40000"/>
              </a:schemeClr>
            </a:solidFill>
            <a:ln w="19050" cap="rnd">
              <a:solidFill>
                <a:schemeClr val="accent5">
                  <a:lumMod val="60000"/>
                  <a:lumOff val="40000"/>
                </a:schemeClr>
              </a:solidFill>
              <a:round/>
            </a:ln>
            <a:effectLst/>
          </c:spPr>
          <c:invertIfNegative val="0"/>
          <c:dLbls>
            <c:spPr>
              <a:noFill/>
              <a:ln>
                <a:noFill/>
              </a:ln>
              <a:effectLst/>
            </c:spPr>
            <c:txPr>
              <a:bodyPr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analysis1!$B$58:$B$61</c:f>
              <c:strCache>
                <c:ptCount val="3"/>
                <c:pt idx="0">
                  <c:v>Custom Rules</c:v>
                </c:pt>
                <c:pt idx="1">
                  <c:v>Expedited Rules</c:v>
                </c:pt>
                <c:pt idx="2">
                  <c:v>Standard Rules</c:v>
                </c:pt>
              </c:strCache>
            </c:strRef>
          </c:cat>
          <c:val>
            <c:numRef>
              <c:f>analysis1!$D$58:$D$61</c:f>
              <c:numCache>
                <c:formatCode>General</c:formatCode>
                <c:ptCount val="3"/>
                <c:pt idx="0">
                  <c:v>179</c:v>
                </c:pt>
                <c:pt idx="1">
                  <c:v>156</c:v>
                </c:pt>
                <c:pt idx="2">
                  <c:v>155</c:v>
                </c:pt>
              </c:numCache>
            </c:numRef>
          </c:val>
          <c:extLst>
            <c:ext xmlns:c16="http://schemas.microsoft.com/office/drawing/2014/chart" uri="{C3380CC4-5D6E-409C-BE32-E72D297353CC}">
              <c16:uniqueId val="{0000000B-C830-42FB-BA73-9BA4EB24F512}"/>
            </c:ext>
          </c:extLst>
        </c:ser>
        <c:ser>
          <c:idx val="2"/>
          <c:order val="2"/>
          <c:tx>
            <c:strRef>
              <c:f>analysis1!$E$56:$E$57</c:f>
              <c:strCache>
                <c:ptCount val="1"/>
                <c:pt idx="0">
                  <c:v>Positive</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analysis1!$B$58:$B$61</c:f>
              <c:strCache>
                <c:ptCount val="3"/>
                <c:pt idx="0">
                  <c:v>Custom Rules</c:v>
                </c:pt>
                <c:pt idx="1">
                  <c:v>Expedited Rules</c:v>
                </c:pt>
                <c:pt idx="2">
                  <c:v>Standard Rules</c:v>
                </c:pt>
              </c:strCache>
            </c:strRef>
          </c:cat>
          <c:val>
            <c:numRef>
              <c:f>analysis1!$E$58:$E$61</c:f>
              <c:numCache>
                <c:formatCode>General</c:formatCode>
                <c:ptCount val="3"/>
                <c:pt idx="0">
                  <c:v>163</c:v>
                </c:pt>
                <c:pt idx="1">
                  <c:v>146</c:v>
                </c:pt>
                <c:pt idx="2">
                  <c:v>172</c:v>
                </c:pt>
              </c:numCache>
            </c:numRef>
          </c:val>
          <c:extLst>
            <c:ext xmlns:c16="http://schemas.microsoft.com/office/drawing/2014/chart" uri="{C3380CC4-5D6E-409C-BE32-E72D297353CC}">
              <c16:uniqueId val="{00000005-929C-460F-90BD-83234D5588D4}"/>
            </c:ext>
          </c:extLst>
        </c:ser>
        <c:dLbls>
          <c:showLegendKey val="0"/>
          <c:showVal val="0"/>
          <c:showCatName val="0"/>
          <c:showSerName val="0"/>
          <c:showPercent val="0"/>
          <c:showBubbleSize val="0"/>
        </c:dLbls>
        <c:gapWidth val="219"/>
        <c:overlap val="-27"/>
        <c:axId val="789302607"/>
        <c:axId val="789303087"/>
      </c:barChart>
      <c:catAx>
        <c:axId val="78930260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900" b="1" i="0" u="none" strike="noStrike" kern="1200" baseline="0">
                <a:ln>
                  <a:noFill/>
                </a:ln>
                <a:solidFill>
                  <a:schemeClr val="tx1">
                    <a:lumMod val="95000"/>
                    <a:lumOff val="5000"/>
                  </a:schemeClr>
                </a:solidFill>
                <a:latin typeface="Arial Black" panose="020B0A04020102020204" pitchFamily="34" charset="0"/>
                <a:ea typeface="+mn-ea"/>
                <a:cs typeface="+mn-cs"/>
              </a:defRPr>
            </a:pPr>
            <a:endParaRPr lang="en-US"/>
          </a:p>
        </c:txPr>
        <c:crossAx val="789303087"/>
        <c:crosses val="autoZero"/>
        <c:auto val="1"/>
        <c:lblAlgn val="ctr"/>
        <c:lblOffset val="100"/>
        <c:noMultiLvlLbl val="0"/>
      </c:catAx>
      <c:valAx>
        <c:axId val="789303087"/>
        <c:scaling>
          <c:orientation val="minMax"/>
        </c:scaling>
        <c:delete val="1"/>
        <c:axPos val="l"/>
        <c:numFmt formatCode="General" sourceLinked="1"/>
        <c:majorTickMark val="none"/>
        <c:minorTickMark val="none"/>
        <c:tickLblPos val="nextTo"/>
        <c:crossAx val="789302607"/>
        <c:crosses val="autoZero"/>
        <c:crossBetween val="between"/>
      </c:valAx>
    </c:plotArea>
    <c:legend>
      <c:legendPos val="t"/>
      <c:layout>
        <c:manualLayout>
          <c:xMode val="edge"/>
          <c:yMode val="edge"/>
          <c:x val="0"/>
          <c:y val="0.13347080852698287"/>
          <c:w val="0.66473430607358974"/>
          <c:h val="9.5063493676439528E-2"/>
        </c:manualLayout>
      </c:layout>
      <c:overlay val="0"/>
      <c:spPr>
        <a:noFill/>
        <a:ln>
          <a:noFill/>
        </a:ln>
        <a:effectLst/>
      </c:spPr>
      <c:txPr>
        <a:bodyPr rot="0" spcFirstLastPara="1" vertOverflow="ellipsis" vert="horz" wrap="square" anchor="ctr" anchorCtr="1"/>
        <a:lstStyle/>
        <a:p>
          <a:pP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legend>
    <c:plotVisOnly val="1"/>
    <c:dispBlanksAs val="gap"/>
    <c:showDLblsOverMax val="0"/>
    <c:extLst/>
  </c:chart>
  <c:spPr>
    <a:noFill/>
    <a:ln w="9525" cap="flat" cmpd="sng" algn="ctr">
      <a:noFill/>
      <a:round/>
    </a:ln>
    <a:effectLst>
      <a:outerShdw blurRad="50800" dist="190500" dir="8100000" algn="tr" rotWithShape="0">
        <a:schemeClr val="accent5">
          <a:lumMod val="75000"/>
          <a:alpha val="5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Analysis For Logistics.xlsb.xlsx]analysis1!PivotTable3</c:name>
    <c:fmtId val="54"/>
  </c:pivotSource>
  <c:chart>
    <c:title>
      <c:tx>
        <c:rich>
          <a:bodyPr rot="0" spcFirstLastPara="1" vertOverflow="ellipsis" vert="horz" wrap="square" anchor="ctr" anchorCtr="1"/>
          <a:lstStyle/>
          <a:p>
            <a:pPr algn="ctr" rtl="0">
              <a:defRPr lang="en-US" sz="1050" b="1" i="0" u="none" strike="noStrike" kern="1200" cap="all" spc="0" baseline="0">
                <a:ln>
                  <a:noFill/>
                </a:ln>
                <a:solidFill>
                  <a:sysClr val="windowText" lastClr="000000"/>
                </a:solidFill>
                <a:latin typeface="Arial Black" panose="020B0A04020102020204" pitchFamily="34" charset="0"/>
                <a:ea typeface="+mn-ea"/>
                <a:cs typeface="+mn-cs"/>
              </a:defRPr>
            </a:pPr>
            <a:r>
              <a:rPr lang="en-US" sz="1050" b="1" i="0" u="none" strike="noStrike" kern="1200" spc="0" baseline="0">
                <a:ln>
                  <a:noFill/>
                </a:ln>
                <a:solidFill>
                  <a:sysClr val="windowText" lastClr="000000"/>
                </a:solidFill>
                <a:latin typeface="Arial Black" panose="020B0A04020102020204" pitchFamily="34" charset="0"/>
                <a:ea typeface="+mn-ea"/>
                <a:cs typeface="+mn-cs"/>
              </a:rPr>
              <a:t>ROUTE VS  DEL. AND DELAY(mINS)</a:t>
            </a:r>
          </a:p>
        </c:rich>
      </c:tx>
      <c:overlay val="0"/>
      <c:spPr>
        <a:noFill/>
        <a:ln w="0">
          <a:noFill/>
        </a:ln>
        <a:effectLst/>
      </c:spPr>
      <c:txPr>
        <a:bodyPr rot="0" spcFirstLastPara="1" vertOverflow="ellipsis" vert="horz" wrap="square" anchor="ctr" anchorCtr="1"/>
        <a:lstStyle/>
        <a:p>
          <a:pPr algn="ctr" rtl="0">
            <a:defRPr lang="en-US" sz="1050" b="1" i="0" u="none" strike="noStrike" kern="1200" cap="all" spc="0" baseline="0">
              <a:ln>
                <a:noFill/>
              </a:ln>
              <a:solidFill>
                <a:sysClr val="windowText" lastClr="000000"/>
              </a:solidFill>
              <a:latin typeface="Arial Black" panose="020B0A04020102020204" pitchFamily="34" charset="0"/>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20202"/>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2"/>
            </a:solidFill>
            <a:ln>
              <a:noFill/>
            </a:ln>
            <a:effectLst/>
          </c:spPr>
        </c:marker>
      </c:pivotFmt>
      <c:pivotFmt>
        <c:idx val="9"/>
        <c:spPr>
          <a:pattFill prst="narHorz">
            <a:fgClr>
              <a:schemeClr val="accent2"/>
            </a:fgClr>
            <a:bgClr>
              <a:schemeClr val="accent2">
                <a:lumMod val="20000"/>
                <a:lumOff val="80000"/>
              </a:schemeClr>
            </a:bgClr>
          </a:pattFill>
          <a:ln>
            <a:noFill/>
          </a:ln>
          <a:effectLst>
            <a:innerShdw blurRad="114300">
              <a:schemeClr val="accent2"/>
            </a:innerShdw>
          </a:effectLst>
        </c:spPr>
      </c:pivotFmt>
      <c:pivotFmt>
        <c:idx val="1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20202"/>
                    </a:solid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rgbClr val="020202"/>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C000"/>
          </a:solid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solidFill>
                      <a:schemeClr val="accent1">
                        <a:shade val="15000"/>
                      </a:schemeClr>
                    </a:solid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4C22"/>
          </a:solid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solidFill>
                      <a:schemeClr val="tx1"/>
                    </a:solidFill>
                  </a:ln>
                  <a:solidFill>
                    <a:srgbClr val="02020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solidFill>
                      <a:schemeClr val="accent1">
                        <a:shade val="15000"/>
                      </a:schemeClr>
                    </a:solid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4C22"/>
          </a:solid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solidFill>
                      <a:schemeClr val="tx1"/>
                    </a:solidFill>
                  </a:ln>
                  <a:solidFill>
                    <a:srgbClr val="02020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a:gsLst>
              <a:gs pos="83000">
                <a:schemeClr val="bg1">
                  <a:lumMod val="85000"/>
                </a:schemeClr>
              </a:gs>
              <a:gs pos="100000">
                <a:schemeClr val="bg1">
                  <a:lumMod val="85000"/>
                </a:schemeClr>
              </a:gs>
            </a:gsLst>
            <a:lin ang="5400000" scaled="1"/>
          </a:gradFill>
          <a:ln>
            <a:gradFill>
              <a:gsLst>
                <a:gs pos="83000">
                  <a:schemeClr val="bg1">
                    <a:lumMod val="85000"/>
                  </a:schemeClr>
                </a:gs>
                <a:gs pos="100000">
                  <a:schemeClr val="bg1">
                    <a:lumMod val="85000"/>
                  </a:schemeClr>
                </a:gs>
              </a:gsLst>
              <a:lin ang="5400000" scaled="1"/>
            </a:gradFill>
          </a:ln>
          <a:effectLst>
            <a:outerShdw blurRad="50800" dist="38100" dir="2700000" algn="tl" rotWithShape="0">
              <a:schemeClr val="bg1">
                <a:lumMod val="65000"/>
                <a:alpha val="40000"/>
              </a:scheme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w="0">
                    <a:solidFill>
                      <a:srgbClr val="020202"/>
                    </a:solidFill>
                  </a:ln>
                  <a:solidFill>
                    <a:schemeClr val="tx1"/>
                  </a:solidFill>
                  <a:latin typeface="Abadi" panose="020B06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004C22"/>
          </a:solidFill>
          <a:ln>
            <a:noFill/>
          </a:ln>
          <a:effectLst>
            <a:glow rad="63500">
              <a:schemeClr val="bg1">
                <a:lumMod val="85000"/>
                <a:alpha val="40000"/>
              </a:schemeClr>
            </a:glo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w="0">
                    <a:solidFill>
                      <a:srgbClr val="020202"/>
                    </a:solidFill>
                  </a:ln>
                  <a:solidFill>
                    <a:sysClr val="windowText" lastClr="000000"/>
                  </a:solidFill>
                  <a:latin typeface="Abadi" panose="020B06040201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a:gsLst>
              <a:gs pos="83000">
                <a:schemeClr val="bg1">
                  <a:lumMod val="85000"/>
                </a:schemeClr>
              </a:gs>
              <a:gs pos="100000">
                <a:schemeClr val="bg1">
                  <a:lumMod val="85000"/>
                </a:schemeClr>
              </a:gs>
            </a:gsLst>
            <a:lin ang="5400000" scaled="1"/>
          </a:gradFill>
          <a:ln>
            <a:gradFill>
              <a:gsLst>
                <a:gs pos="83000">
                  <a:schemeClr val="bg1">
                    <a:lumMod val="85000"/>
                  </a:schemeClr>
                </a:gs>
                <a:gs pos="100000">
                  <a:schemeClr val="bg1">
                    <a:lumMod val="85000"/>
                  </a:schemeClr>
                </a:gs>
              </a:gsLst>
              <a:lin ang="5400000" scaled="1"/>
            </a:gradFill>
          </a:ln>
          <a:effectLst>
            <a:outerShdw blurRad="50800" dist="38100" dir="2700000" algn="tl" rotWithShape="0">
              <a:schemeClr val="bg1">
                <a:lumMod val="65000"/>
                <a:alpha val="40000"/>
              </a:scheme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w="0"/>
                  <a:solidFill>
                    <a:schemeClr val="tx1"/>
                  </a:solidFill>
                  <a:latin typeface="Abadi" panose="020B06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04C22"/>
          </a:solidFill>
          <a:ln>
            <a:noFill/>
          </a:ln>
          <a:effectLst>
            <a:glow rad="63500">
              <a:schemeClr val="bg1">
                <a:lumMod val="85000"/>
                <a:alpha val="40000"/>
              </a:schemeClr>
            </a:glo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w="0"/>
                  <a:solidFill>
                    <a:sysClr val="windowText" lastClr="000000"/>
                  </a:solidFill>
                  <a:latin typeface="Abadi" panose="020B06040201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a:gsLst>
              <a:gs pos="83000">
                <a:schemeClr val="bg1">
                  <a:lumMod val="85000"/>
                </a:schemeClr>
              </a:gs>
              <a:gs pos="100000">
                <a:schemeClr val="bg1">
                  <a:lumMod val="85000"/>
                </a:schemeClr>
              </a:gs>
            </a:gsLst>
            <a:lin ang="5400000" scaled="1"/>
          </a:gradFill>
          <a:ln>
            <a:gradFill>
              <a:gsLst>
                <a:gs pos="83000">
                  <a:schemeClr val="bg1">
                    <a:lumMod val="85000"/>
                  </a:schemeClr>
                </a:gs>
                <a:gs pos="100000">
                  <a:schemeClr val="bg1">
                    <a:lumMod val="85000"/>
                  </a:schemeClr>
                </a:gs>
              </a:gsLst>
              <a:lin ang="5400000" scaled="1"/>
            </a:gradFill>
          </a:ln>
          <a:effectLst>
            <a:outerShdw blurRad="50800" dist="38100" dir="2700000" algn="tl" rotWithShape="0">
              <a:schemeClr val="bg1">
                <a:lumMod val="65000"/>
                <a:alpha val="40000"/>
              </a:scheme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w="0"/>
                  <a:solidFill>
                    <a:schemeClr val="tx1"/>
                  </a:solidFill>
                  <a:latin typeface="Abadi" panose="020B06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4C22"/>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w="0"/>
                  <a:solidFill>
                    <a:sysClr val="windowText" lastClr="000000"/>
                  </a:solidFill>
                  <a:latin typeface="Abadi" panose="020B06040201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a:gsLst>
              <a:gs pos="83000">
                <a:schemeClr val="bg1">
                  <a:lumMod val="85000"/>
                </a:schemeClr>
              </a:gs>
              <a:gs pos="100000">
                <a:schemeClr val="bg1">
                  <a:lumMod val="85000"/>
                </a:schemeClr>
              </a:gs>
            </a:gsLst>
            <a:lin ang="5400000" scaled="1"/>
          </a:gradFill>
          <a:ln>
            <a:gradFill>
              <a:gsLst>
                <a:gs pos="83000">
                  <a:schemeClr val="bg1">
                    <a:lumMod val="85000"/>
                  </a:schemeClr>
                </a:gs>
                <a:gs pos="100000">
                  <a:schemeClr val="bg1">
                    <a:lumMod val="85000"/>
                  </a:schemeClr>
                </a:gs>
              </a:gsLst>
              <a:lin ang="5400000" scaled="1"/>
            </a:gradFill>
          </a:ln>
          <a:effectLst>
            <a:outerShdw blurRad="50800" dist="38100" dir="2700000" algn="tl" rotWithShape="0">
              <a:schemeClr val="bg1">
                <a:lumMod val="65000"/>
                <a:alpha val="40000"/>
              </a:scheme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w="0"/>
                  <a:solidFill>
                    <a:schemeClr val="tx1"/>
                  </a:solidFill>
                  <a:latin typeface="Abadi" panose="020B06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004C22"/>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w="0"/>
                  <a:solidFill>
                    <a:sysClr val="windowText" lastClr="000000"/>
                  </a:solidFill>
                  <a:latin typeface="Abadi" panose="020B06040201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a:gsLst>
              <a:gs pos="83000">
                <a:schemeClr val="bg1">
                  <a:lumMod val="85000"/>
                </a:schemeClr>
              </a:gs>
              <a:gs pos="100000">
                <a:schemeClr val="bg1">
                  <a:lumMod val="85000"/>
                </a:schemeClr>
              </a:gs>
            </a:gsLst>
            <a:lin ang="5400000" scaled="1"/>
          </a:gradFill>
          <a:ln>
            <a:gradFill>
              <a:gsLst>
                <a:gs pos="83000">
                  <a:schemeClr val="bg1">
                    <a:lumMod val="85000"/>
                  </a:schemeClr>
                </a:gs>
                <a:gs pos="100000">
                  <a:schemeClr val="bg1">
                    <a:lumMod val="85000"/>
                  </a:schemeClr>
                </a:gs>
              </a:gsLst>
              <a:lin ang="5400000" scaled="1"/>
            </a:gradFill>
          </a:ln>
          <a:effectLst>
            <a:outerShdw blurRad="50800" dist="38100" dir="2700000" algn="tl" rotWithShape="0">
              <a:schemeClr val="bg1">
                <a:lumMod val="65000"/>
                <a:alpha val="40000"/>
              </a:scheme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w="0"/>
                  <a:solidFill>
                    <a:schemeClr val="tx1"/>
                  </a:solidFill>
                  <a:latin typeface="Abadi" panose="020B06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004C22"/>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w="0"/>
                  <a:solidFill>
                    <a:sysClr val="windowText" lastClr="000000"/>
                  </a:solidFill>
                  <a:latin typeface="Abadi" panose="020B06040201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a:gsLst>
              <a:gs pos="83000">
                <a:schemeClr val="bg1">
                  <a:lumMod val="85000"/>
                </a:schemeClr>
              </a:gs>
              <a:gs pos="100000">
                <a:schemeClr val="bg1">
                  <a:lumMod val="85000"/>
                </a:schemeClr>
              </a:gs>
            </a:gsLst>
            <a:lin ang="5400000" scaled="1"/>
          </a:gradFill>
          <a:ln>
            <a:gradFill>
              <a:gsLst>
                <a:gs pos="83000">
                  <a:schemeClr val="bg1">
                    <a:lumMod val="85000"/>
                  </a:schemeClr>
                </a:gs>
                <a:gs pos="100000">
                  <a:schemeClr val="bg1">
                    <a:lumMod val="85000"/>
                  </a:schemeClr>
                </a:gs>
              </a:gsLst>
              <a:lin ang="5400000" scaled="1"/>
            </a:gradFill>
          </a:ln>
          <a:effectLst>
            <a:outerShdw blurRad="50800" dist="38100" dir="2700000" algn="tl" rotWithShape="0">
              <a:schemeClr val="bg1">
                <a:lumMod val="65000"/>
                <a:alpha val="40000"/>
              </a:scheme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w="0"/>
                  <a:solidFill>
                    <a:schemeClr val="tx1"/>
                  </a:solidFill>
                  <a:latin typeface="Abadi" panose="020B06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004C22"/>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w="0"/>
                  <a:solidFill>
                    <a:sysClr val="windowText" lastClr="000000"/>
                  </a:solidFill>
                  <a:latin typeface="Abadi" panose="020B0604020104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pattFill prst="narHorz">
            <a:fgClr>
              <a:schemeClr val="accent1"/>
            </a:fgClr>
            <a:bgClr>
              <a:schemeClr val="accent1">
                <a:lumMod val="20000"/>
                <a:lumOff val="80000"/>
              </a:schemeClr>
            </a:bgClr>
          </a:pattFill>
          <a:ln w="28575" cap="rnd">
            <a:gradFill>
              <a:gsLst>
                <a:gs pos="20720">
                  <a:schemeClr val="bg1">
                    <a:lumMod val="75000"/>
                  </a:schemeClr>
                </a:gs>
                <a:gs pos="0">
                  <a:schemeClr val="bg1">
                    <a:lumMod val="75000"/>
                  </a:schemeClr>
                </a:gs>
                <a:gs pos="74000">
                  <a:schemeClr val="bg1">
                    <a:lumMod val="65000"/>
                  </a:schemeClr>
                </a:gs>
                <a:gs pos="83000">
                  <a:schemeClr val="bg1">
                    <a:lumMod val="75000"/>
                  </a:schemeClr>
                </a:gs>
                <a:gs pos="100000">
                  <a:schemeClr val="bg1">
                    <a:lumMod val="75000"/>
                  </a:schemeClr>
                </a:gs>
              </a:gsLst>
              <a:lin ang="5400000" scaled="1"/>
            </a:gradFill>
            <a:round/>
          </a:ln>
          <a:effectLst>
            <a:outerShdw blurRad="50800" dist="38100" dir="2700000" algn="tl" rotWithShape="0">
              <a:schemeClr val="bg1">
                <a:lumMod val="65000"/>
                <a:alpha val="40000"/>
              </a:schemeClr>
            </a:outerShdw>
          </a:effectLst>
        </c:spPr>
        <c:marker>
          <c:symbol val="none"/>
        </c:marker>
        <c:dLbl>
          <c:idx val="0"/>
          <c:spPr>
            <a:noFill/>
            <a:ln>
              <a:noFill/>
            </a:ln>
            <a:effectLst/>
          </c:spPr>
          <c:txPr>
            <a:bodyPr rot="0" spcFirstLastPara="1" vertOverflow="ellipsis" vert="horz" wrap="square" anchor="ctr" anchorCtr="1"/>
            <a:lstStyle/>
            <a:p>
              <a:pPr>
                <a:defRPr sz="600" b="1" i="0" u="none" strike="noStrike" kern="1200" baseline="0">
                  <a:ln w="0"/>
                  <a:solidFill>
                    <a:schemeClr val="tx1"/>
                  </a:solidFill>
                  <a:latin typeface="Abadi" panose="020B0604020104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9"/>
        <c:spPr>
          <a:pattFill prst="narHorz">
            <a:fgClr>
              <a:schemeClr val="accent1"/>
            </a:fgClr>
            <a:bgClr>
              <a:schemeClr val="accent1">
                <a:lumMod val="20000"/>
                <a:lumOff val="80000"/>
              </a:schemeClr>
            </a:bgClr>
          </a:patt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w="0"/>
                  <a:solidFill>
                    <a:schemeClr val="bg1"/>
                  </a:solidFill>
                  <a:latin typeface="Abadi" panose="020B0604020104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
        <c:spPr>
          <a:pattFill prst="narHorz">
            <a:fgClr>
              <a:schemeClr val="accent1"/>
            </a:fgClr>
            <a:bgClr>
              <a:schemeClr val="accent1">
                <a:lumMod val="20000"/>
                <a:lumOff val="80000"/>
              </a:schemeClr>
            </a:bgClr>
          </a:pattFill>
          <a:ln w="28575" cap="rnd">
            <a:gradFill>
              <a:gsLst>
                <a:gs pos="20720">
                  <a:schemeClr val="bg1">
                    <a:lumMod val="75000"/>
                  </a:schemeClr>
                </a:gs>
                <a:gs pos="0">
                  <a:schemeClr val="bg1">
                    <a:lumMod val="75000"/>
                  </a:schemeClr>
                </a:gs>
                <a:gs pos="74000">
                  <a:schemeClr val="bg1">
                    <a:lumMod val="65000"/>
                  </a:schemeClr>
                </a:gs>
                <a:gs pos="83000">
                  <a:schemeClr val="bg1">
                    <a:lumMod val="75000"/>
                  </a:schemeClr>
                </a:gs>
                <a:gs pos="100000">
                  <a:schemeClr val="bg1">
                    <a:lumMod val="75000"/>
                  </a:schemeClr>
                </a:gs>
              </a:gsLst>
              <a:lin ang="5400000" scaled="1"/>
            </a:gradFill>
            <a:round/>
          </a:ln>
          <a:effectLst>
            <a:outerShdw blurRad="50800" dist="38100" dir="2700000" algn="tl" rotWithShape="0">
              <a:schemeClr val="bg1">
                <a:lumMod val="65000"/>
                <a:alpha val="40000"/>
              </a:schemeClr>
            </a:outerShdw>
          </a:effectLst>
        </c:spPr>
        <c:marker>
          <c:symbol val="none"/>
        </c:marker>
        <c:dLbl>
          <c:idx val="0"/>
          <c:spPr>
            <a:noFill/>
            <a:ln>
              <a:noFill/>
            </a:ln>
            <a:effectLst/>
          </c:spPr>
          <c:txPr>
            <a:bodyPr rot="0" spcFirstLastPara="1" vertOverflow="ellipsis" vert="horz" wrap="square" anchor="ctr" anchorCtr="1"/>
            <a:lstStyle/>
            <a:p>
              <a:pPr>
                <a:defRPr sz="600" b="1" i="0" u="none" strike="noStrike" kern="1200" baseline="0">
                  <a:ln w="0"/>
                  <a:solidFill>
                    <a:schemeClr val="tx1"/>
                  </a:solidFill>
                  <a:latin typeface="Abadi" panose="020B0604020104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
        <c:spPr>
          <a:pattFill prst="narHorz">
            <a:fgClr>
              <a:schemeClr val="accent1"/>
            </a:fgClr>
            <a:bgClr>
              <a:schemeClr val="accent1">
                <a:lumMod val="20000"/>
                <a:lumOff val="80000"/>
              </a:schemeClr>
            </a:bgClr>
          </a:pattFill>
          <a:ln w="28575" cap="rnd">
            <a:gradFill>
              <a:gsLst>
                <a:gs pos="20720">
                  <a:schemeClr val="bg1">
                    <a:lumMod val="75000"/>
                  </a:schemeClr>
                </a:gs>
                <a:gs pos="0">
                  <a:schemeClr val="bg1">
                    <a:lumMod val="75000"/>
                  </a:schemeClr>
                </a:gs>
                <a:gs pos="74000">
                  <a:schemeClr val="bg1">
                    <a:lumMod val="65000"/>
                  </a:schemeClr>
                </a:gs>
                <a:gs pos="83000">
                  <a:schemeClr val="bg1">
                    <a:lumMod val="75000"/>
                  </a:schemeClr>
                </a:gs>
                <a:gs pos="100000">
                  <a:schemeClr val="bg1">
                    <a:lumMod val="75000"/>
                  </a:schemeClr>
                </a:gs>
              </a:gsLst>
              <a:lin ang="5400000" scaled="1"/>
            </a:gradFill>
            <a:round/>
          </a:ln>
          <a:effectLst>
            <a:outerShdw blurRad="50800" dist="38100" dir="2700000" algn="tl" rotWithShape="0">
              <a:schemeClr val="bg1">
                <a:lumMod val="65000"/>
                <a:alpha val="40000"/>
              </a:schemeClr>
            </a:outerShdw>
          </a:effectLst>
        </c:spPr>
        <c:marker>
          <c:symbol val="none"/>
        </c:marker>
      </c:pivotFmt>
      <c:pivotFmt>
        <c:idx val="32"/>
        <c:spPr>
          <a:pattFill prst="narHorz">
            <a:fgClr>
              <a:schemeClr val="accent1"/>
            </a:fgClr>
            <a:bgClr>
              <a:schemeClr val="accent1">
                <a:lumMod val="20000"/>
                <a:lumOff val="80000"/>
              </a:schemeClr>
            </a:bgClr>
          </a:patt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w="0"/>
                  <a:solidFill>
                    <a:schemeClr val="bg1"/>
                  </a:solidFill>
                  <a:latin typeface="Abadi" panose="020B0604020104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pattFill prst="narHorz">
            <a:fgClr>
              <a:schemeClr val="accent1"/>
            </a:fgClr>
            <a:bgClr>
              <a:schemeClr val="accent1">
                <a:lumMod val="20000"/>
                <a:lumOff val="80000"/>
              </a:schemeClr>
            </a:bgClr>
          </a:pattFill>
          <a:ln w="28575" cap="rnd">
            <a:gradFill>
              <a:gsLst>
                <a:gs pos="20720">
                  <a:schemeClr val="bg1">
                    <a:lumMod val="75000"/>
                  </a:schemeClr>
                </a:gs>
                <a:gs pos="0">
                  <a:schemeClr val="bg1">
                    <a:lumMod val="75000"/>
                  </a:schemeClr>
                </a:gs>
                <a:gs pos="74000">
                  <a:schemeClr val="bg1">
                    <a:lumMod val="65000"/>
                  </a:schemeClr>
                </a:gs>
                <a:gs pos="83000">
                  <a:schemeClr val="bg1">
                    <a:lumMod val="75000"/>
                  </a:schemeClr>
                </a:gs>
                <a:gs pos="100000">
                  <a:schemeClr val="bg1">
                    <a:lumMod val="75000"/>
                  </a:schemeClr>
                </a:gs>
              </a:gsLst>
              <a:lin ang="5400000" scaled="1"/>
            </a:gradFill>
            <a:round/>
          </a:ln>
          <a:effectLst>
            <a:outerShdw blurRad="50800" dist="38100" dir="2700000" algn="tl" rotWithShape="0">
              <a:schemeClr val="bg1">
                <a:lumMod val="65000"/>
                <a:alpha val="40000"/>
              </a:schemeClr>
            </a:outerShdw>
          </a:effectLst>
        </c:spPr>
        <c:marker>
          <c:symbol val="none"/>
        </c:marker>
        <c:dLbl>
          <c:idx val="0"/>
          <c:spPr>
            <a:noFill/>
            <a:ln>
              <a:noFill/>
            </a:ln>
            <a:effectLst/>
          </c:spPr>
          <c:txPr>
            <a:bodyPr rot="0" spcFirstLastPara="1" vertOverflow="ellipsis" vert="horz" wrap="square" anchor="ctr" anchorCtr="1"/>
            <a:lstStyle/>
            <a:p>
              <a:pPr>
                <a:defRPr sz="600" b="1" i="0" u="none" strike="noStrike" kern="1200" baseline="0">
                  <a:ln w="0"/>
                  <a:solidFill>
                    <a:schemeClr val="tx1"/>
                  </a:solidFill>
                  <a:latin typeface="Abadi" panose="020B0604020104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
        <c:spPr>
          <a:pattFill prst="narHorz">
            <a:fgClr>
              <a:schemeClr val="accent1"/>
            </a:fgClr>
            <a:bgClr>
              <a:schemeClr val="accent1">
                <a:lumMod val="20000"/>
                <a:lumOff val="80000"/>
              </a:schemeClr>
            </a:bgClr>
          </a:pattFill>
          <a:ln w="28575" cap="rnd">
            <a:gradFill>
              <a:gsLst>
                <a:gs pos="20720">
                  <a:schemeClr val="bg1">
                    <a:lumMod val="75000"/>
                  </a:schemeClr>
                </a:gs>
                <a:gs pos="0">
                  <a:schemeClr val="bg1">
                    <a:lumMod val="75000"/>
                  </a:schemeClr>
                </a:gs>
                <a:gs pos="74000">
                  <a:schemeClr val="bg1">
                    <a:lumMod val="65000"/>
                  </a:schemeClr>
                </a:gs>
                <a:gs pos="83000">
                  <a:schemeClr val="bg1">
                    <a:lumMod val="75000"/>
                  </a:schemeClr>
                </a:gs>
                <a:gs pos="100000">
                  <a:schemeClr val="bg1">
                    <a:lumMod val="75000"/>
                  </a:schemeClr>
                </a:gs>
              </a:gsLst>
              <a:lin ang="5400000" scaled="1"/>
            </a:gradFill>
            <a:round/>
          </a:ln>
          <a:effectLst>
            <a:outerShdw blurRad="50800" dist="38100" dir="2700000" algn="tl" rotWithShape="0">
              <a:schemeClr val="bg1">
                <a:lumMod val="65000"/>
                <a:alpha val="40000"/>
              </a:schemeClr>
            </a:outerShdw>
          </a:effectLst>
        </c:spPr>
        <c:marker>
          <c:symbol val="none"/>
        </c:marker>
      </c:pivotFmt>
      <c:pivotFmt>
        <c:idx val="35"/>
        <c:spPr>
          <a:pattFill prst="narHorz">
            <a:fgClr>
              <a:schemeClr val="accent1"/>
            </a:fgClr>
            <a:bgClr>
              <a:schemeClr val="accent1">
                <a:lumMod val="20000"/>
                <a:lumOff val="80000"/>
              </a:schemeClr>
            </a:bgClr>
          </a:patt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w="0"/>
                  <a:solidFill>
                    <a:schemeClr val="bg1"/>
                  </a:solidFill>
                  <a:latin typeface="Abadi" panose="020B0604020104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6"/>
        <c:spPr>
          <a:pattFill prst="narHorz">
            <a:fgClr>
              <a:schemeClr val="accent1"/>
            </a:fgClr>
            <a:bgClr>
              <a:schemeClr val="accent1">
                <a:lumMod val="20000"/>
                <a:lumOff val="80000"/>
              </a:schemeClr>
            </a:bgClr>
          </a:pattFill>
          <a:ln w="28575" cap="rnd">
            <a:gradFill>
              <a:gsLst>
                <a:gs pos="20720">
                  <a:schemeClr val="bg1">
                    <a:lumMod val="75000"/>
                  </a:schemeClr>
                </a:gs>
                <a:gs pos="0">
                  <a:schemeClr val="bg1">
                    <a:lumMod val="75000"/>
                  </a:schemeClr>
                </a:gs>
                <a:gs pos="74000">
                  <a:schemeClr val="bg1">
                    <a:lumMod val="65000"/>
                  </a:schemeClr>
                </a:gs>
                <a:gs pos="83000">
                  <a:schemeClr val="bg1">
                    <a:lumMod val="75000"/>
                  </a:schemeClr>
                </a:gs>
                <a:gs pos="100000">
                  <a:schemeClr val="bg1">
                    <a:lumMod val="75000"/>
                  </a:schemeClr>
                </a:gs>
              </a:gsLst>
              <a:lin ang="5400000" scaled="1"/>
            </a:gradFill>
            <a:round/>
          </a:ln>
          <a:effectLst>
            <a:outerShdw blurRad="50800" dist="38100" dir="2700000" algn="tl" rotWithShape="0">
              <a:schemeClr val="bg1">
                <a:lumMod val="65000"/>
                <a:alpha val="40000"/>
              </a:schemeClr>
            </a:outerShdw>
          </a:effectLst>
        </c:spPr>
        <c:marker>
          <c:symbol val="none"/>
        </c:marker>
        <c:dLbl>
          <c:idx val="0"/>
          <c:spPr>
            <a:noFill/>
            <a:ln>
              <a:noFill/>
            </a:ln>
            <a:effectLst/>
          </c:spPr>
          <c:txPr>
            <a:bodyPr rot="0" spcFirstLastPara="1" vertOverflow="ellipsis" vert="horz" wrap="square" anchor="ctr" anchorCtr="1"/>
            <a:lstStyle/>
            <a:p>
              <a:pPr>
                <a:defRPr sz="600" b="1" i="0" u="none" strike="noStrike" kern="1200" baseline="0">
                  <a:ln w="0"/>
                  <a:solidFill>
                    <a:schemeClr val="tx1"/>
                  </a:solidFill>
                  <a:latin typeface="Abadi" panose="020B0604020104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pattFill prst="narHorz">
            <a:fgClr>
              <a:schemeClr val="accent1"/>
            </a:fgClr>
            <a:bgClr>
              <a:schemeClr val="accent1">
                <a:lumMod val="20000"/>
                <a:lumOff val="80000"/>
              </a:schemeClr>
            </a:bgClr>
          </a:pattFill>
          <a:ln w="28575" cap="rnd">
            <a:gradFill>
              <a:gsLst>
                <a:gs pos="20720">
                  <a:schemeClr val="bg1">
                    <a:lumMod val="75000"/>
                  </a:schemeClr>
                </a:gs>
                <a:gs pos="0">
                  <a:schemeClr val="bg1">
                    <a:lumMod val="75000"/>
                  </a:schemeClr>
                </a:gs>
                <a:gs pos="74000">
                  <a:schemeClr val="bg1">
                    <a:lumMod val="65000"/>
                  </a:schemeClr>
                </a:gs>
                <a:gs pos="83000">
                  <a:schemeClr val="bg1">
                    <a:lumMod val="75000"/>
                  </a:schemeClr>
                </a:gs>
                <a:gs pos="100000">
                  <a:schemeClr val="bg1">
                    <a:lumMod val="75000"/>
                  </a:schemeClr>
                </a:gs>
              </a:gsLst>
              <a:lin ang="5400000" scaled="1"/>
            </a:gradFill>
            <a:round/>
          </a:ln>
          <a:effectLst>
            <a:outerShdw blurRad="50800" dist="38100" dir="2700000" algn="tl" rotWithShape="0">
              <a:schemeClr val="bg1">
                <a:lumMod val="65000"/>
                <a:alpha val="40000"/>
              </a:schemeClr>
            </a:outerShdw>
          </a:effectLst>
        </c:spPr>
        <c:marker>
          <c:symbol val="none"/>
        </c:marker>
      </c:pivotFmt>
      <c:pivotFmt>
        <c:idx val="38"/>
        <c:spPr>
          <a:pattFill prst="narHorz">
            <a:fgClr>
              <a:schemeClr val="accent1"/>
            </a:fgClr>
            <a:bgClr>
              <a:schemeClr val="accent1">
                <a:lumMod val="20000"/>
                <a:lumOff val="80000"/>
              </a:schemeClr>
            </a:bgClr>
          </a:patt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ln w="0"/>
                  <a:solidFill>
                    <a:schemeClr val="bg1"/>
                  </a:solidFill>
                  <a:latin typeface="Abadi" panose="020B0604020104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
        <c:spPr>
          <a:pattFill prst="narHorz">
            <a:fgClr>
              <a:schemeClr val="accent1"/>
            </a:fgClr>
            <a:bgClr>
              <a:schemeClr val="accent1">
                <a:lumMod val="20000"/>
                <a:lumOff val="80000"/>
              </a:schemeClr>
            </a:bgClr>
          </a:pattFill>
          <a:ln w="28575" cap="rnd">
            <a:gradFill>
              <a:gsLst>
                <a:gs pos="20720">
                  <a:schemeClr val="bg1">
                    <a:lumMod val="75000"/>
                  </a:schemeClr>
                </a:gs>
                <a:gs pos="0">
                  <a:schemeClr val="bg1">
                    <a:lumMod val="75000"/>
                  </a:schemeClr>
                </a:gs>
                <a:gs pos="74000">
                  <a:schemeClr val="bg1">
                    <a:lumMod val="65000"/>
                  </a:schemeClr>
                </a:gs>
                <a:gs pos="83000">
                  <a:schemeClr val="bg1">
                    <a:lumMod val="75000"/>
                  </a:schemeClr>
                </a:gs>
                <a:gs pos="100000">
                  <a:schemeClr val="bg1">
                    <a:lumMod val="75000"/>
                  </a:schemeClr>
                </a:gs>
              </a:gsLst>
              <a:lin ang="5400000" scaled="1"/>
            </a:gradFill>
            <a:round/>
          </a:ln>
          <a:effectLst>
            <a:outerShdw blurRad="50800" dist="38100" dir="2700000" algn="tl" rotWithShape="0">
              <a:schemeClr val="bg1">
                <a:lumMod val="65000"/>
                <a:alpha val="40000"/>
              </a:schemeClr>
            </a:outerShdw>
          </a:effectLst>
        </c:spPr>
        <c:marker>
          <c:symbol val="none"/>
        </c:marker>
        <c:dLbl>
          <c:idx val="0"/>
          <c:spPr>
            <a:noFill/>
            <a:ln>
              <a:noFill/>
            </a:ln>
            <a:effectLst/>
          </c:spPr>
          <c:txPr>
            <a:bodyPr rot="0" spcFirstLastPara="1" vertOverflow="ellipsis" vert="horz" wrap="square" anchor="ctr" anchorCtr="1"/>
            <a:lstStyle/>
            <a:p>
              <a:pPr>
                <a:defRPr sz="600" b="1" i="0" u="none" strike="noStrike" kern="1200" baseline="0">
                  <a:ln w="0"/>
                  <a:solidFill>
                    <a:schemeClr val="tx1"/>
                  </a:solidFill>
                  <a:latin typeface="Abadi" panose="020B0604020104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0"/>
        <c:spPr>
          <a:pattFill prst="narHorz">
            <a:fgClr>
              <a:schemeClr val="accent1"/>
            </a:fgClr>
            <a:bgClr>
              <a:schemeClr val="accent1">
                <a:lumMod val="20000"/>
                <a:lumOff val="80000"/>
              </a:schemeClr>
            </a:bgClr>
          </a:pattFill>
          <a:ln w="28575" cap="rnd">
            <a:gradFill>
              <a:gsLst>
                <a:gs pos="20720">
                  <a:schemeClr val="bg1">
                    <a:lumMod val="75000"/>
                  </a:schemeClr>
                </a:gs>
                <a:gs pos="0">
                  <a:schemeClr val="bg1">
                    <a:lumMod val="75000"/>
                  </a:schemeClr>
                </a:gs>
                <a:gs pos="74000">
                  <a:schemeClr val="bg1">
                    <a:lumMod val="65000"/>
                  </a:schemeClr>
                </a:gs>
                <a:gs pos="83000">
                  <a:schemeClr val="bg1">
                    <a:lumMod val="75000"/>
                  </a:schemeClr>
                </a:gs>
                <a:gs pos="100000">
                  <a:schemeClr val="bg1">
                    <a:lumMod val="75000"/>
                  </a:schemeClr>
                </a:gs>
              </a:gsLst>
              <a:lin ang="5400000" scaled="1"/>
            </a:gradFill>
            <a:round/>
          </a:ln>
          <a:effectLst>
            <a:outerShdw blurRad="50800" dist="38100" dir="2700000" algn="tl" rotWithShape="0">
              <a:schemeClr val="bg1">
                <a:lumMod val="65000"/>
                <a:alpha val="40000"/>
              </a:schemeClr>
            </a:outerShdw>
          </a:effectLst>
        </c:spPr>
        <c:marker>
          <c:symbol val="none"/>
        </c:marker>
      </c:pivotFmt>
      <c:pivotFmt>
        <c:idx val="41"/>
        <c:spPr>
          <a:pattFill prst="narHorz">
            <a:fgClr>
              <a:schemeClr val="accent1"/>
            </a:fgClr>
            <a:bgClr>
              <a:schemeClr val="accent1">
                <a:lumMod val="20000"/>
                <a:lumOff val="80000"/>
              </a:schemeClr>
            </a:bgClr>
          </a:patt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600" b="1" i="0" u="none" strike="noStrike" kern="1200" baseline="0">
                  <a:ln w="0"/>
                  <a:solidFill>
                    <a:schemeClr val="bg1"/>
                  </a:solidFill>
                  <a:latin typeface="Abadi" panose="020B0604020104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2"/>
        <c:spPr>
          <a:pattFill prst="narHorz">
            <a:fgClr>
              <a:schemeClr val="accent1"/>
            </a:fgClr>
            <a:bgClr>
              <a:schemeClr val="accent1">
                <a:lumMod val="20000"/>
                <a:lumOff val="80000"/>
              </a:schemeClr>
            </a:bgClr>
          </a:pattFill>
          <a:ln w="28575" cap="rnd">
            <a:gradFill>
              <a:gsLst>
                <a:gs pos="20720">
                  <a:schemeClr val="bg1">
                    <a:lumMod val="75000"/>
                  </a:schemeClr>
                </a:gs>
                <a:gs pos="0">
                  <a:schemeClr val="bg1">
                    <a:lumMod val="75000"/>
                  </a:schemeClr>
                </a:gs>
                <a:gs pos="74000">
                  <a:schemeClr val="bg1">
                    <a:lumMod val="65000"/>
                  </a:schemeClr>
                </a:gs>
                <a:gs pos="83000">
                  <a:schemeClr val="bg1">
                    <a:lumMod val="75000"/>
                  </a:schemeClr>
                </a:gs>
                <a:gs pos="100000">
                  <a:schemeClr val="bg1">
                    <a:lumMod val="75000"/>
                  </a:schemeClr>
                </a:gs>
              </a:gsLst>
              <a:lin ang="5400000" scaled="1"/>
            </a:gradFill>
            <a:round/>
          </a:ln>
          <a:effectLst>
            <a:outerShdw blurRad="50800" dist="38100" dir="2700000" algn="tl" rotWithShape="0">
              <a:schemeClr val="bg1">
                <a:lumMod val="65000"/>
                <a:alpha val="40000"/>
              </a:schemeClr>
            </a:outerShdw>
          </a:effectLst>
        </c:spPr>
        <c:marker>
          <c:symbol val="none"/>
        </c:marker>
        <c:dLbl>
          <c:idx val="0"/>
          <c:spPr>
            <a:noFill/>
            <a:ln>
              <a:noFill/>
            </a:ln>
            <a:effectLst/>
          </c:spPr>
          <c:txPr>
            <a:bodyPr rot="0" spcFirstLastPara="1" vertOverflow="ellipsis" vert="horz" wrap="square" anchor="ctr" anchorCtr="1"/>
            <a:lstStyle/>
            <a:p>
              <a:pPr>
                <a:defRPr sz="600" b="1" i="0" u="none" strike="noStrike" kern="1200" baseline="0">
                  <a:ln w="0"/>
                  <a:solidFill>
                    <a:schemeClr val="tx1"/>
                  </a:solidFill>
                  <a:latin typeface="Abadi" panose="020B0604020104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3"/>
        <c:spPr>
          <a:pattFill prst="narHorz">
            <a:fgClr>
              <a:schemeClr val="accent1"/>
            </a:fgClr>
            <a:bgClr>
              <a:schemeClr val="accent1">
                <a:lumMod val="20000"/>
                <a:lumOff val="80000"/>
              </a:schemeClr>
            </a:bgClr>
          </a:pattFill>
          <a:ln w="28575" cap="rnd">
            <a:gradFill>
              <a:gsLst>
                <a:gs pos="20720">
                  <a:schemeClr val="bg1">
                    <a:lumMod val="75000"/>
                  </a:schemeClr>
                </a:gs>
                <a:gs pos="0">
                  <a:schemeClr val="bg1">
                    <a:lumMod val="75000"/>
                  </a:schemeClr>
                </a:gs>
                <a:gs pos="74000">
                  <a:schemeClr val="bg1">
                    <a:lumMod val="65000"/>
                  </a:schemeClr>
                </a:gs>
                <a:gs pos="83000">
                  <a:schemeClr val="bg1">
                    <a:lumMod val="75000"/>
                  </a:schemeClr>
                </a:gs>
                <a:gs pos="100000">
                  <a:schemeClr val="bg1">
                    <a:lumMod val="75000"/>
                  </a:schemeClr>
                </a:gs>
              </a:gsLst>
              <a:lin ang="5400000" scaled="1"/>
            </a:gradFill>
            <a:round/>
          </a:ln>
          <a:effectLst>
            <a:outerShdw blurRad="50800" dist="38100" dir="2700000" algn="tl" rotWithShape="0">
              <a:schemeClr val="bg1">
                <a:lumMod val="65000"/>
                <a:alpha val="40000"/>
              </a:schemeClr>
            </a:outerShdw>
          </a:effectLst>
        </c:spPr>
        <c:marker>
          <c:symbol val="none"/>
        </c:marker>
      </c:pivotFmt>
      <c:pivotFmt>
        <c:idx val="44"/>
        <c:spPr>
          <a:pattFill prst="narHorz">
            <a:fgClr>
              <a:schemeClr val="accent1"/>
            </a:fgClr>
            <a:bgClr>
              <a:schemeClr val="accent1">
                <a:lumMod val="20000"/>
                <a:lumOff val="80000"/>
              </a:schemeClr>
            </a:bgClr>
          </a:patt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600" b="1" i="0" u="none" strike="noStrike" kern="1200" baseline="0">
                  <a:ln w="0"/>
                  <a:solidFill>
                    <a:schemeClr val="bg1"/>
                  </a:solidFill>
                  <a:latin typeface="Abadi" panose="020B0604020104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5"/>
        <c:spPr>
          <a:ln w="28575" cap="rnd">
            <a:gradFill>
              <a:gsLst>
                <a:gs pos="20720">
                  <a:schemeClr val="bg1">
                    <a:lumMod val="75000"/>
                  </a:schemeClr>
                </a:gs>
                <a:gs pos="0">
                  <a:schemeClr val="bg1">
                    <a:lumMod val="75000"/>
                  </a:schemeClr>
                </a:gs>
                <a:gs pos="74000">
                  <a:schemeClr val="bg1">
                    <a:lumMod val="65000"/>
                  </a:schemeClr>
                </a:gs>
                <a:gs pos="83000">
                  <a:schemeClr val="bg1">
                    <a:lumMod val="75000"/>
                  </a:schemeClr>
                </a:gs>
                <a:gs pos="100000">
                  <a:schemeClr val="bg1">
                    <a:lumMod val="75000"/>
                  </a:schemeClr>
                </a:gs>
              </a:gsLst>
              <a:lin ang="5400000" scaled="1"/>
            </a:gradFill>
            <a:round/>
          </a:ln>
          <a:effectLst>
            <a:outerShdw blurRad="50800" dist="38100" dir="2700000" algn="tl" rotWithShape="0">
              <a:schemeClr val="bg1">
                <a:lumMod val="65000"/>
                <a:alpha val="40000"/>
              </a:schemeClr>
            </a:outerShdw>
          </a:effectLst>
        </c:spPr>
        <c:marker>
          <c:symbol val="none"/>
        </c:marker>
        <c:dLbl>
          <c:idx val="0"/>
          <c:spPr>
            <a:noFill/>
            <a:ln>
              <a:noFill/>
            </a:ln>
            <a:effectLst/>
          </c:spPr>
          <c:txPr>
            <a:bodyPr rot="0" spcFirstLastPara="1" vertOverflow="ellipsis" vert="horz" wrap="square" anchor="ctr" anchorCtr="0"/>
            <a:lstStyle/>
            <a:p>
              <a:pPr algn="ctr">
                <a:defRPr lang="en-US" sz="900" b="1" i="0" u="none" strike="noStrike" kern="1200" baseline="0">
                  <a:ln>
                    <a:noFill/>
                  </a:ln>
                  <a:solidFill>
                    <a:schemeClr val="tx1">
                      <a:lumMod val="95000"/>
                      <a:lumOff val="5000"/>
                    </a:schemeClr>
                  </a:solidFill>
                  <a:latin typeface="Arial Black" panose="020B0A040201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6"/>
        <c:spPr>
          <a:ln w="28575" cap="rnd">
            <a:gradFill>
              <a:gsLst>
                <a:gs pos="20720">
                  <a:schemeClr val="bg1">
                    <a:lumMod val="75000"/>
                  </a:schemeClr>
                </a:gs>
                <a:gs pos="0">
                  <a:schemeClr val="bg1">
                    <a:lumMod val="75000"/>
                  </a:schemeClr>
                </a:gs>
                <a:gs pos="74000">
                  <a:schemeClr val="bg1">
                    <a:lumMod val="65000"/>
                  </a:schemeClr>
                </a:gs>
                <a:gs pos="83000">
                  <a:schemeClr val="bg1">
                    <a:lumMod val="75000"/>
                  </a:schemeClr>
                </a:gs>
                <a:gs pos="100000">
                  <a:schemeClr val="bg1">
                    <a:lumMod val="75000"/>
                  </a:schemeClr>
                </a:gs>
              </a:gsLst>
              <a:lin ang="5400000" scaled="1"/>
            </a:gradFill>
            <a:round/>
          </a:ln>
          <a:effectLst>
            <a:outerShdw blurRad="50800" dist="38100" dir="2700000" algn="tl" rotWithShape="0">
              <a:schemeClr val="bg1">
                <a:lumMod val="65000"/>
                <a:alpha val="40000"/>
              </a:schemeClr>
            </a:outerShdw>
          </a:effectLst>
        </c:spPr>
        <c:marker>
          <c:symbol val="none"/>
        </c:marker>
      </c:pivotFmt>
      <c:pivotFmt>
        <c:idx val="47"/>
        <c:spPr>
          <a:ln w="15875" cap="rnd">
            <a:solidFill>
              <a:schemeClr val="accent5">
                <a:lumMod val="60000"/>
                <a:lumOff val="40000"/>
              </a:schemeClr>
            </a:solidFill>
            <a:round/>
          </a:ln>
          <a:effectLst/>
        </c:spPr>
        <c:marker>
          <c:symbol val="none"/>
        </c:marker>
        <c:dLbl>
          <c:idx val="0"/>
          <c:spPr>
            <a:noFill/>
            <a:ln>
              <a:noFill/>
            </a:ln>
            <a:effectLst/>
          </c:spPr>
          <c:txPr>
            <a:bodyPr rot="0" spcFirstLastPara="1" vertOverflow="ellipsis" vert="horz" wrap="square" anchor="ctr" anchorCtr="0"/>
            <a:lstStyle/>
            <a:p>
              <a:pPr algn="ctr">
                <a:defRPr lang="en-US" sz="900" b="1" i="0" u="none" strike="noStrike" kern="1200" baseline="0">
                  <a:ln>
                    <a:solidFill>
                      <a:srgbClr val="020202"/>
                    </a:solidFill>
                  </a:ln>
                  <a:solidFill>
                    <a:schemeClr val="bg1"/>
                  </a:solidFill>
                  <a:latin typeface="Arial Black" panose="020B0A040201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8"/>
        <c:spPr>
          <a:ln w="15875" cap="rnd">
            <a:solidFill>
              <a:schemeClr val="accent5">
                <a:lumMod val="60000"/>
                <a:lumOff val="40000"/>
              </a:schemeClr>
            </a:solidFill>
            <a:round/>
          </a:ln>
          <a:effectLst/>
        </c:spPr>
        <c:marker>
          <c:symbol val="none"/>
        </c:marker>
      </c:pivotFmt>
    </c:pivotFmts>
    <c:plotArea>
      <c:layout>
        <c:manualLayout>
          <c:layoutTarget val="inner"/>
          <c:xMode val="edge"/>
          <c:yMode val="edge"/>
          <c:x val="2.3551560615430327E-2"/>
          <c:y val="0.14970139602114954"/>
          <c:w val="0.97634542633355881"/>
          <c:h val="0.69308419519660358"/>
        </c:manualLayout>
      </c:layout>
      <c:lineChart>
        <c:grouping val="standard"/>
        <c:varyColors val="0"/>
        <c:ser>
          <c:idx val="0"/>
          <c:order val="0"/>
          <c:tx>
            <c:strRef>
              <c:f>analysis1!$C$15</c:f>
              <c:strCache>
                <c:ptCount val="1"/>
                <c:pt idx="0">
                  <c:v>Average of Delivery Time (min)</c:v>
                </c:pt>
              </c:strCache>
            </c:strRef>
          </c:tx>
          <c:spPr>
            <a:ln w="28575" cap="rnd">
              <a:gradFill>
                <a:gsLst>
                  <a:gs pos="20720">
                    <a:schemeClr val="bg1">
                      <a:lumMod val="75000"/>
                    </a:schemeClr>
                  </a:gs>
                  <a:gs pos="0">
                    <a:schemeClr val="bg1">
                      <a:lumMod val="75000"/>
                    </a:schemeClr>
                  </a:gs>
                  <a:gs pos="74000">
                    <a:schemeClr val="bg1">
                      <a:lumMod val="65000"/>
                    </a:schemeClr>
                  </a:gs>
                  <a:gs pos="83000">
                    <a:schemeClr val="bg1">
                      <a:lumMod val="75000"/>
                    </a:schemeClr>
                  </a:gs>
                  <a:gs pos="100000">
                    <a:schemeClr val="bg1">
                      <a:lumMod val="75000"/>
                    </a:schemeClr>
                  </a:gs>
                </a:gsLst>
                <a:lin ang="5400000" scaled="1"/>
              </a:gradFill>
              <a:round/>
            </a:ln>
            <a:effectLst>
              <a:outerShdw blurRad="50800" dist="38100" dir="2700000" algn="tl" rotWithShape="0">
                <a:schemeClr val="bg1">
                  <a:lumMod val="65000"/>
                  <a:alpha val="40000"/>
                </a:schemeClr>
              </a:outerShdw>
            </a:effectLst>
          </c:spPr>
          <c:marker>
            <c:symbol val="none"/>
          </c:marker>
          <c:dPt>
            <c:idx val="4"/>
            <c:marker>
              <c:symbol val="none"/>
            </c:marker>
            <c:bubble3D val="0"/>
            <c:extLst>
              <c:ext xmlns:c16="http://schemas.microsoft.com/office/drawing/2014/chart" uri="{C3380CC4-5D6E-409C-BE32-E72D297353CC}">
                <c16:uniqueId val="{00000000-6C35-44B1-8E7D-4C7F3499B85A}"/>
              </c:ext>
            </c:extLst>
          </c:dPt>
          <c:dLbls>
            <c:spPr>
              <a:noFill/>
              <a:ln>
                <a:noFill/>
              </a:ln>
              <a:effectLst/>
            </c:spPr>
            <c:txPr>
              <a:bodyPr rot="0" spcFirstLastPara="1" vertOverflow="ellipsis" vert="horz" wrap="square" anchor="ctr" anchorCtr="0"/>
              <a:lstStyle/>
              <a:p>
                <a:pPr algn="ctr">
                  <a:defRPr lang="en-US" sz="900" b="1" i="0" u="none" strike="noStrike" kern="1200" baseline="0">
                    <a:ln>
                      <a:noFill/>
                    </a:ln>
                    <a:solidFill>
                      <a:schemeClr val="tx1">
                        <a:lumMod val="95000"/>
                        <a:lumOff val="5000"/>
                      </a:schemeClr>
                    </a:solidFill>
                    <a:latin typeface="Arial Black" panose="020B0A040201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analysis1!$B$16:$B$21</c:f>
              <c:strCache>
                <c:ptCount val="5"/>
                <c:pt idx="0">
                  <c:v>Route1</c:v>
                </c:pt>
                <c:pt idx="1">
                  <c:v>Route2</c:v>
                </c:pt>
                <c:pt idx="2">
                  <c:v>Route3</c:v>
                </c:pt>
                <c:pt idx="3">
                  <c:v>Route4</c:v>
                </c:pt>
                <c:pt idx="4">
                  <c:v>Route5</c:v>
                </c:pt>
              </c:strCache>
            </c:strRef>
          </c:cat>
          <c:val>
            <c:numRef>
              <c:f>analysis1!$C$16:$C$21</c:f>
              <c:numCache>
                <c:formatCode>0.0</c:formatCode>
                <c:ptCount val="5"/>
                <c:pt idx="0">
                  <c:v>160.79861111111111</c:v>
                </c:pt>
                <c:pt idx="1">
                  <c:v>150.17350157728706</c:v>
                </c:pt>
                <c:pt idx="2">
                  <c:v>153.21799307958477</c:v>
                </c:pt>
                <c:pt idx="3">
                  <c:v>144.79442508710801</c:v>
                </c:pt>
                <c:pt idx="4">
                  <c:v>150.16927899686522</c:v>
                </c:pt>
              </c:numCache>
            </c:numRef>
          </c:val>
          <c:smooth val="0"/>
          <c:extLst>
            <c:ext xmlns:c16="http://schemas.microsoft.com/office/drawing/2014/chart" uri="{C3380CC4-5D6E-409C-BE32-E72D297353CC}">
              <c16:uniqueId val="{00000006-FBBF-4724-A277-60B7D8EECEBF}"/>
            </c:ext>
          </c:extLst>
        </c:ser>
        <c:ser>
          <c:idx val="1"/>
          <c:order val="1"/>
          <c:tx>
            <c:strRef>
              <c:f>analysis1!$D$15</c:f>
              <c:strCache>
                <c:ptCount val="1"/>
                <c:pt idx="0">
                  <c:v>Average of Delays (min)</c:v>
                </c:pt>
              </c:strCache>
            </c:strRef>
          </c:tx>
          <c:spPr>
            <a:ln w="15875" cap="rnd">
              <a:solidFill>
                <a:schemeClr val="accent5">
                  <a:lumMod val="60000"/>
                  <a:lumOff val="40000"/>
                </a:schemeClr>
              </a:solidFill>
              <a:round/>
            </a:ln>
            <a:effectLst/>
          </c:spPr>
          <c:marker>
            <c:symbol val="none"/>
          </c:marker>
          <c:dLbls>
            <c:spPr>
              <a:noFill/>
              <a:ln>
                <a:noFill/>
              </a:ln>
              <a:effectLst/>
            </c:spPr>
            <c:txPr>
              <a:bodyPr rot="0" spcFirstLastPara="1" vertOverflow="ellipsis" vert="horz" wrap="square" anchor="ctr" anchorCtr="0"/>
              <a:lstStyle/>
              <a:p>
                <a:pPr algn="ctr">
                  <a:defRPr lang="en-US" sz="900" b="1" i="0" u="none" strike="noStrike" kern="1200" baseline="0">
                    <a:ln>
                      <a:solidFill>
                        <a:srgbClr val="020202"/>
                      </a:solidFill>
                    </a:ln>
                    <a:solidFill>
                      <a:schemeClr val="bg1"/>
                    </a:solidFill>
                    <a:latin typeface="Arial Black" panose="020B0A040201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analysis1!$B$16:$B$21</c:f>
              <c:strCache>
                <c:ptCount val="5"/>
                <c:pt idx="0">
                  <c:v>Route1</c:v>
                </c:pt>
                <c:pt idx="1">
                  <c:v>Route2</c:v>
                </c:pt>
                <c:pt idx="2">
                  <c:v>Route3</c:v>
                </c:pt>
                <c:pt idx="3">
                  <c:v>Route4</c:v>
                </c:pt>
                <c:pt idx="4">
                  <c:v>Route5</c:v>
                </c:pt>
              </c:strCache>
            </c:strRef>
          </c:cat>
          <c:val>
            <c:numRef>
              <c:f>analysis1!$D$16:$D$21</c:f>
              <c:numCache>
                <c:formatCode>0.0</c:formatCode>
                <c:ptCount val="5"/>
                <c:pt idx="0">
                  <c:v>14.819444444444445</c:v>
                </c:pt>
                <c:pt idx="1">
                  <c:v>14.712933753943217</c:v>
                </c:pt>
                <c:pt idx="2">
                  <c:v>14.851211072664359</c:v>
                </c:pt>
                <c:pt idx="3">
                  <c:v>14.533101045296167</c:v>
                </c:pt>
                <c:pt idx="4">
                  <c:v>13.686520376175549</c:v>
                </c:pt>
              </c:numCache>
            </c:numRef>
          </c:val>
          <c:smooth val="0"/>
          <c:extLst>
            <c:ext xmlns:c16="http://schemas.microsoft.com/office/drawing/2014/chart" uri="{C3380CC4-5D6E-409C-BE32-E72D297353CC}">
              <c16:uniqueId val="{00000007-FBBF-4724-A277-60B7D8EECEBF}"/>
            </c:ext>
          </c:extLst>
        </c:ser>
        <c:dLbls>
          <c:dLblPos val="t"/>
          <c:showLegendKey val="0"/>
          <c:showVal val="1"/>
          <c:showCatName val="0"/>
          <c:showSerName val="0"/>
          <c:showPercent val="0"/>
          <c:showBubbleSize val="0"/>
        </c:dLbls>
        <c:upDownBars>
          <c:gapWidth val="80"/>
          <c:upBars>
            <c:spPr>
              <a:solidFill>
                <a:schemeClr val="lt1"/>
              </a:solidFill>
              <a:ln w="9525">
                <a:solidFill>
                  <a:schemeClr val="tx1">
                    <a:lumMod val="50000"/>
                    <a:lumOff val="50000"/>
                  </a:schemeClr>
                </a:solidFill>
              </a:ln>
              <a:effectLst/>
            </c:spPr>
          </c:upBars>
          <c:downBars>
            <c:spPr>
              <a:solidFill>
                <a:schemeClr val="accent5">
                  <a:lumMod val="75000"/>
                </a:schemeClr>
              </a:solidFill>
              <a:ln w="9525" cap="flat" cmpd="sng" algn="ctr">
                <a:solidFill>
                  <a:schemeClr val="tx1">
                    <a:lumMod val="65000"/>
                    <a:lumOff val="35000"/>
                  </a:schemeClr>
                </a:solidFill>
                <a:round/>
              </a:ln>
              <a:effectLst/>
            </c:spPr>
          </c:downBars>
        </c:upDownBars>
        <c:smooth val="0"/>
        <c:axId val="1113842239"/>
        <c:axId val="1113840799"/>
      </c:lineChart>
      <c:catAx>
        <c:axId val="1113842239"/>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lgn="ctr" rtl="0">
              <a:defRPr lang="en-US" sz="1050" b="1" i="0" u="none" strike="noStrike" kern="1200" spc="0" baseline="0">
                <a:ln>
                  <a:noFill/>
                </a:ln>
                <a:solidFill>
                  <a:sysClr val="windowText" lastClr="000000"/>
                </a:solidFill>
                <a:latin typeface="Arial Black" panose="020B0A04020102020204" pitchFamily="34" charset="0"/>
                <a:ea typeface="+mn-ea"/>
                <a:cs typeface="+mn-cs"/>
              </a:defRPr>
            </a:pPr>
            <a:endParaRPr lang="en-US"/>
          </a:p>
        </c:txPr>
        <c:crossAx val="1113840799"/>
        <c:crosses val="autoZero"/>
        <c:auto val="1"/>
        <c:lblAlgn val="ctr"/>
        <c:lblOffset val="100"/>
        <c:noMultiLvlLbl val="0"/>
      </c:catAx>
      <c:valAx>
        <c:axId val="1113840799"/>
        <c:scaling>
          <c:orientation val="minMax"/>
        </c:scaling>
        <c:delete val="1"/>
        <c:axPos val="r"/>
        <c:numFmt formatCode="0.0" sourceLinked="1"/>
        <c:majorTickMark val="out"/>
        <c:minorTickMark val="none"/>
        <c:tickLblPos val="nextTo"/>
        <c:crossAx val="1113842239"/>
        <c:crosses val="max"/>
        <c:crossBetween val="between"/>
      </c:valAx>
      <c:spPr>
        <a:noFill/>
        <a:ln w="25400">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190500" dir="8100000" algn="tr" rotWithShape="0">
        <a:schemeClr val="accent5">
          <a:lumMod val="75000"/>
          <a:alpha val="50000"/>
        </a:schemeClr>
      </a:outerShdw>
    </a:effectLst>
  </c:spPr>
  <c:txPr>
    <a:bodyPr/>
    <a:lstStyle/>
    <a:p>
      <a:pPr>
        <a:defRPr>
          <a:ln>
            <a:solidFill>
              <a:srgbClr val="020202"/>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Analysis For Logistics.xlsb.xlsx]analysis1!PivotTable12</c:name>
    <c:fmtId val="5"/>
  </c:pivotSource>
  <c:chart>
    <c:title>
      <c:tx>
        <c:rich>
          <a:bodyPr rot="0" spcFirstLastPara="1" vertOverflow="ellipsis" vert="horz" wrap="square" anchor="ctr" anchorCtr="1"/>
          <a:lstStyle/>
          <a:p>
            <a:pPr algn="ctr" rtl="0">
              <a:defRPr lang="en-US" sz="1050" b="1" i="0" u="none" strike="noStrike" kern="1200" spc="0" baseline="0">
                <a:solidFill>
                  <a:sysClr val="windowText" lastClr="000000"/>
                </a:solidFill>
                <a:latin typeface="Arial Black" panose="020B0A04020102020204" pitchFamily="34" charset="0"/>
                <a:ea typeface="+mn-ea"/>
                <a:cs typeface="+mn-cs"/>
              </a:defRPr>
            </a:pPr>
            <a:r>
              <a:rPr lang="en-US" sz="1050" b="1" i="0" u="none" strike="noStrike" kern="1200" spc="0" baseline="0">
                <a:solidFill>
                  <a:sysClr val="windowText" lastClr="000000"/>
                </a:solidFill>
                <a:latin typeface="Arial Black" panose="020B0A04020102020204" pitchFamily="34" charset="0"/>
                <a:ea typeface="+mn-ea"/>
                <a:cs typeface="+mn-cs"/>
              </a:rPr>
              <a:t>VEHICLE PER ZONE AGAINST AVG DELAY (MINS)</a:t>
            </a:r>
          </a:p>
        </c:rich>
      </c:tx>
      <c:layout>
        <c:manualLayout>
          <c:xMode val="edge"/>
          <c:yMode val="edge"/>
          <c:x val="0.16055281302272448"/>
          <c:y val="2.2042108866826417E-2"/>
        </c:manualLayout>
      </c:layout>
      <c:overlay val="0"/>
      <c:spPr>
        <a:noFill/>
        <a:ln>
          <a:noFill/>
        </a:ln>
        <a:effectLst/>
      </c:spPr>
      <c:txPr>
        <a:bodyPr rot="0" spcFirstLastPara="1" vertOverflow="ellipsis" vert="horz" wrap="square" anchor="ctr" anchorCtr="1"/>
        <a:lstStyle/>
        <a:p>
          <a:pPr algn="ctr" rtl="0">
            <a:defRPr lang="en-US" sz="1050" b="1" i="0" u="none" strike="noStrike" kern="1200" spc="0" baseline="0">
              <a:solidFill>
                <a:sysClr val="windowText" lastClr="000000"/>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2BAB3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2BAB3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65000"/>
            </a:schemeClr>
          </a:solidFill>
          <a:ln>
            <a:solidFill>
              <a:schemeClr val="bg1">
                <a:lumMod val="6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60000"/>
              <a:lumOff val="40000"/>
            </a:schemeClr>
          </a:solidFill>
          <a:ln>
            <a:solidFill>
              <a:schemeClr val="accent5">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75000"/>
            </a:schemeClr>
          </a:solidFill>
          <a:ln>
            <a:solidFill>
              <a:schemeClr val="accent5">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1">
              <a:lumMod val="65000"/>
            </a:schemeClr>
          </a:solidFill>
          <a:ln>
            <a:solidFill>
              <a:schemeClr val="bg1">
                <a:lumMod val="65000"/>
              </a:schemeClr>
            </a:solidFill>
          </a:ln>
          <a:effectLst/>
        </c:spPr>
      </c:pivotFmt>
      <c:pivotFmt>
        <c:idx val="10"/>
        <c:spPr>
          <a:solidFill>
            <a:schemeClr val="accent5">
              <a:lumMod val="75000"/>
            </a:schemeClr>
          </a:solidFill>
          <a:ln>
            <a:solidFill>
              <a:schemeClr val="accent5">
                <a:lumMod val="60000"/>
                <a:lumOff val="40000"/>
              </a:schemeClr>
            </a:solidFill>
          </a:ln>
          <a:effectLst/>
        </c:spPr>
      </c:pivotFmt>
      <c:pivotFmt>
        <c:idx val="11"/>
        <c:spPr>
          <a:solidFill>
            <a:schemeClr val="accent5">
              <a:lumMod val="60000"/>
              <a:lumOff val="40000"/>
            </a:schemeClr>
          </a:solidFill>
          <a:ln>
            <a:solidFill>
              <a:schemeClr val="accent5">
                <a:lumMod val="75000"/>
              </a:schemeClr>
            </a:solidFill>
          </a:ln>
          <a:effectLst/>
        </c:spPr>
      </c:pivotFmt>
      <c:pivotFmt>
        <c:idx val="12"/>
        <c:spPr>
          <a:solidFill>
            <a:schemeClr val="bg1">
              <a:lumMod val="65000"/>
            </a:schemeClr>
          </a:solidFill>
          <a:ln>
            <a:solidFill>
              <a:schemeClr val="bg1">
                <a:lumMod val="65000"/>
              </a:schemeClr>
            </a:solidFill>
          </a:ln>
          <a:effectLst/>
        </c:spPr>
      </c:pivotFmt>
      <c:pivotFmt>
        <c:idx val="13"/>
        <c:spPr>
          <a:solidFill>
            <a:schemeClr val="accent5">
              <a:lumMod val="60000"/>
              <a:lumOff val="40000"/>
            </a:schemeClr>
          </a:solidFill>
          <a:ln>
            <a:solidFill>
              <a:schemeClr val="accent5">
                <a:lumMod val="75000"/>
              </a:schemeClr>
            </a:solidFill>
          </a:ln>
          <a:effectLst/>
        </c:spPr>
      </c:pivotFmt>
      <c:pivotFmt>
        <c:idx val="14"/>
        <c:spPr>
          <a:solidFill>
            <a:schemeClr val="accent5">
              <a:lumMod val="75000"/>
            </a:schemeClr>
          </a:solidFill>
          <a:ln>
            <a:solidFill>
              <a:schemeClr val="accent5">
                <a:lumMod val="60000"/>
                <a:lumOff val="40000"/>
              </a:schemeClr>
            </a:solidFill>
          </a:ln>
          <a:effectLst/>
        </c:spPr>
      </c:pivotFmt>
      <c:pivotFmt>
        <c:idx val="15"/>
        <c:spPr>
          <a:solidFill>
            <a:schemeClr val="accent5">
              <a:lumMod val="75000"/>
            </a:schemeClr>
          </a:solidFill>
          <a:ln>
            <a:solidFill>
              <a:schemeClr val="accent5">
                <a:lumMod val="60000"/>
                <a:lumOff val="40000"/>
              </a:schemeClr>
            </a:solidFill>
          </a:ln>
          <a:effectLst/>
        </c:spPr>
      </c:pivotFmt>
      <c:pivotFmt>
        <c:idx val="16"/>
        <c:spPr>
          <a:solidFill>
            <a:schemeClr val="bg1">
              <a:lumMod val="65000"/>
            </a:schemeClr>
          </a:solidFill>
          <a:ln>
            <a:solidFill>
              <a:schemeClr val="bg1">
                <a:lumMod val="65000"/>
              </a:schemeClr>
            </a:solidFill>
          </a:ln>
          <a:effectLst/>
        </c:spPr>
      </c:pivotFmt>
      <c:pivotFmt>
        <c:idx val="17"/>
        <c:spPr>
          <a:solidFill>
            <a:schemeClr val="accent5">
              <a:lumMod val="60000"/>
              <a:lumOff val="40000"/>
            </a:schemeClr>
          </a:solidFill>
          <a:ln>
            <a:solidFill>
              <a:schemeClr val="accent5">
                <a:lumMod val="75000"/>
              </a:schemeClr>
            </a:solidFill>
          </a:ln>
          <a:effectLst/>
        </c:spPr>
      </c:pivotFmt>
    </c:pivotFmts>
    <c:plotArea>
      <c:layout>
        <c:manualLayout>
          <c:layoutTarget val="inner"/>
          <c:xMode val="edge"/>
          <c:yMode val="edge"/>
          <c:x val="0"/>
          <c:y val="0.25803288143471609"/>
          <c:w val="1"/>
          <c:h val="0.64092955793557116"/>
        </c:manualLayout>
      </c:layout>
      <c:barChart>
        <c:barDir val="col"/>
        <c:grouping val="clustered"/>
        <c:varyColors val="0"/>
        <c:ser>
          <c:idx val="0"/>
          <c:order val="0"/>
          <c:tx>
            <c:strRef>
              <c:f>analysis1!$I$14:$I$15</c:f>
              <c:strCache>
                <c:ptCount val="1"/>
                <c:pt idx="0">
                  <c:v>Zone1</c:v>
                </c:pt>
              </c:strCache>
            </c:strRef>
          </c:tx>
          <c:spPr>
            <a:solidFill>
              <a:schemeClr val="bg1">
                <a:lumMod val="65000"/>
              </a:schemeClr>
            </a:solidFill>
            <a:ln>
              <a:solidFill>
                <a:schemeClr val="bg1">
                  <a:lumMod val="65000"/>
                </a:schemeClr>
              </a:solidFill>
            </a:ln>
            <a:effectLst/>
          </c:spPr>
          <c:invertIfNegative val="0"/>
          <c:dPt>
            <c:idx val="0"/>
            <c:invertIfNegative val="0"/>
            <c:bubble3D val="0"/>
            <c:extLst>
              <c:ext xmlns:c16="http://schemas.microsoft.com/office/drawing/2014/chart" uri="{C3380CC4-5D6E-409C-BE32-E72D297353CC}">
                <c16:uniqueId val="{00000000-01A4-431B-89CA-0995931157C5}"/>
              </c:ext>
            </c:extLst>
          </c:dPt>
          <c:dPt>
            <c:idx val="1"/>
            <c:invertIfNegative val="0"/>
            <c:bubble3D val="0"/>
            <c:extLst>
              <c:ext xmlns:c16="http://schemas.microsoft.com/office/drawing/2014/chart" uri="{C3380CC4-5D6E-409C-BE32-E72D297353CC}">
                <c16:uniqueId val="{00000001-01A4-431B-89CA-0995931157C5}"/>
              </c:ext>
            </c:extLst>
          </c:dPt>
          <c:dPt>
            <c:idx val="2"/>
            <c:invertIfNegative val="0"/>
            <c:bubble3D val="0"/>
            <c:extLst>
              <c:ext xmlns:c16="http://schemas.microsoft.com/office/drawing/2014/chart" uri="{C3380CC4-5D6E-409C-BE32-E72D297353CC}">
                <c16:uniqueId val="{00000002-01A4-431B-89CA-0995931157C5}"/>
              </c:ext>
            </c:extLst>
          </c:dPt>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analysis1!$H$16:$H$19</c:f>
              <c:strCache>
                <c:ptCount val="3"/>
                <c:pt idx="0">
                  <c:v>Bike C</c:v>
                </c:pt>
                <c:pt idx="1">
                  <c:v>Truck B</c:v>
                </c:pt>
                <c:pt idx="2">
                  <c:v>Van A</c:v>
                </c:pt>
              </c:strCache>
            </c:strRef>
          </c:cat>
          <c:val>
            <c:numRef>
              <c:f>analysis1!$I$16:$I$19</c:f>
              <c:numCache>
                <c:formatCode>0.0</c:formatCode>
                <c:ptCount val="3"/>
                <c:pt idx="0">
                  <c:v>14.428571428571429</c:v>
                </c:pt>
                <c:pt idx="1">
                  <c:v>14.596774193548388</c:v>
                </c:pt>
                <c:pt idx="2">
                  <c:v>13.624242424242425</c:v>
                </c:pt>
              </c:numCache>
            </c:numRef>
          </c:val>
          <c:extLst>
            <c:ext xmlns:c16="http://schemas.microsoft.com/office/drawing/2014/chart" uri="{C3380CC4-5D6E-409C-BE32-E72D297353CC}">
              <c16:uniqueId val="{00000013-B520-49B8-9A59-8D7BE55903BD}"/>
            </c:ext>
          </c:extLst>
        </c:ser>
        <c:ser>
          <c:idx val="1"/>
          <c:order val="1"/>
          <c:tx>
            <c:strRef>
              <c:f>analysis1!$J$14:$J$15</c:f>
              <c:strCache>
                <c:ptCount val="1"/>
                <c:pt idx="0">
                  <c:v>Zone2</c:v>
                </c:pt>
              </c:strCache>
            </c:strRef>
          </c:tx>
          <c:spPr>
            <a:solidFill>
              <a:schemeClr val="accent5">
                <a:lumMod val="60000"/>
                <a:lumOff val="40000"/>
              </a:schemeClr>
            </a:solidFill>
            <a:ln>
              <a:solidFill>
                <a:schemeClr val="accent5">
                  <a:lumMod val="75000"/>
                </a:schemeClr>
              </a:solid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analysis1!$H$16:$H$19</c:f>
              <c:strCache>
                <c:ptCount val="3"/>
                <c:pt idx="0">
                  <c:v>Bike C</c:v>
                </c:pt>
                <c:pt idx="1">
                  <c:v>Truck B</c:v>
                </c:pt>
                <c:pt idx="2">
                  <c:v>Van A</c:v>
                </c:pt>
              </c:strCache>
            </c:strRef>
          </c:cat>
          <c:val>
            <c:numRef>
              <c:f>analysis1!$J$16:$J$19</c:f>
              <c:numCache>
                <c:formatCode>0.0</c:formatCode>
                <c:ptCount val="3"/>
                <c:pt idx="0">
                  <c:v>15.201117318435754</c:v>
                </c:pt>
                <c:pt idx="1">
                  <c:v>14.688741721854305</c:v>
                </c:pt>
                <c:pt idx="2">
                  <c:v>14.154255319148936</c:v>
                </c:pt>
              </c:numCache>
            </c:numRef>
          </c:val>
          <c:extLst>
            <c:ext xmlns:c16="http://schemas.microsoft.com/office/drawing/2014/chart" uri="{C3380CC4-5D6E-409C-BE32-E72D297353CC}">
              <c16:uniqueId val="{0000000B-01A4-431B-89CA-0995931157C5}"/>
            </c:ext>
          </c:extLst>
        </c:ser>
        <c:ser>
          <c:idx val="2"/>
          <c:order val="2"/>
          <c:tx>
            <c:strRef>
              <c:f>analysis1!$K$14:$K$15</c:f>
              <c:strCache>
                <c:ptCount val="1"/>
                <c:pt idx="0">
                  <c:v>Zone3</c:v>
                </c:pt>
              </c:strCache>
            </c:strRef>
          </c:tx>
          <c:spPr>
            <a:solidFill>
              <a:schemeClr val="accent5">
                <a:lumMod val="75000"/>
              </a:schemeClr>
            </a:solidFill>
            <a:ln>
              <a:solidFill>
                <a:schemeClr val="accent5">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analysis1!$H$16:$H$19</c:f>
              <c:strCache>
                <c:ptCount val="3"/>
                <c:pt idx="0">
                  <c:v>Bike C</c:v>
                </c:pt>
                <c:pt idx="1">
                  <c:v>Truck B</c:v>
                </c:pt>
                <c:pt idx="2">
                  <c:v>Van A</c:v>
                </c:pt>
              </c:strCache>
            </c:strRef>
          </c:cat>
          <c:val>
            <c:numRef>
              <c:f>analysis1!$K$16:$K$19</c:f>
              <c:numCache>
                <c:formatCode>0.0</c:formatCode>
                <c:ptCount val="3"/>
                <c:pt idx="0">
                  <c:v>14.761290322580646</c:v>
                </c:pt>
                <c:pt idx="1">
                  <c:v>14.488549618320612</c:v>
                </c:pt>
                <c:pt idx="2">
                  <c:v>14.621468926553673</c:v>
                </c:pt>
              </c:numCache>
            </c:numRef>
          </c:val>
          <c:extLst>
            <c:ext xmlns:c16="http://schemas.microsoft.com/office/drawing/2014/chart" uri="{C3380CC4-5D6E-409C-BE32-E72D297353CC}">
              <c16:uniqueId val="{0000000D-01A4-431B-89CA-0995931157C5}"/>
            </c:ext>
          </c:extLst>
        </c:ser>
        <c:dLbls>
          <c:dLblPos val="outEnd"/>
          <c:showLegendKey val="0"/>
          <c:showVal val="1"/>
          <c:showCatName val="0"/>
          <c:showSerName val="0"/>
          <c:showPercent val="0"/>
          <c:showBubbleSize val="0"/>
        </c:dLbls>
        <c:gapWidth val="150"/>
        <c:axId val="1702592335"/>
        <c:axId val="1702592815"/>
      </c:barChart>
      <c:catAx>
        <c:axId val="170259233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900" b="1" i="0" u="none" strike="noStrike" kern="1200" baseline="0">
                <a:ln>
                  <a:noFill/>
                </a:ln>
                <a:solidFill>
                  <a:schemeClr val="tx1">
                    <a:lumMod val="95000"/>
                    <a:lumOff val="5000"/>
                  </a:schemeClr>
                </a:solidFill>
                <a:latin typeface="Arial Black" panose="020B0A04020102020204" pitchFamily="34" charset="0"/>
                <a:ea typeface="+mn-ea"/>
                <a:cs typeface="+mn-cs"/>
              </a:defRPr>
            </a:pPr>
            <a:endParaRPr lang="en-US"/>
          </a:p>
        </c:txPr>
        <c:crossAx val="1702592815"/>
        <c:crosses val="autoZero"/>
        <c:auto val="1"/>
        <c:lblAlgn val="ctr"/>
        <c:lblOffset val="100"/>
        <c:noMultiLvlLbl val="0"/>
      </c:catAx>
      <c:valAx>
        <c:axId val="1702592815"/>
        <c:scaling>
          <c:orientation val="minMax"/>
          <c:min val="0"/>
        </c:scaling>
        <c:delete val="1"/>
        <c:axPos val="l"/>
        <c:numFmt formatCode="0.0" sourceLinked="1"/>
        <c:majorTickMark val="out"/>
        <c:minorTickMark val="none"/>
        <c:tickLblPos val="nextTo"/>
        <c:crossAx val="17025923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12700" dist="139700" algn="l" rotWithShape="0">
        <a:schemeClr val="accent5">
          <a:alpha val="50000"/>
        </a:scheme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Analysis For Logistics.xlsb.xlsx]analysis1!PivotTable5</c:name>
    <c:fmtId val="14"/>
  </c:pivotSource>
  <c:chart>
    <c:title>
      <c:tx>
        <c:rich>
          <a:bodyPr rot="0" spcFirstLastPara="1" vertOverflow="ellipsis" vert="horz" wrap="square" anchor="ctr" anchorCtr="1"/>
          <a:lstStyle/>
          <a:p>
            <a:pPr algn="ctr" rtl="0">
              <a:defRPr lang="en-US" sz="1050" b="1" i="0" u="none" strike="noStrike" kern="1200" spc="0" baseline="0">
                <a:solidFill>
                  <a:sysClr val="windowText" lastClr="000000"/>
                </a:solidFill>
                <a:latin typeface="Arial Black" panose="020B0A04020102020204" pitchFamily="34" charset="0"/>
                <a:ea typeface="+mn-ea"/>
                <a:cs typeface="+mn-cs"/>
              </a:defRPr>
            </a:pPr>
            <a:r>
              <a:rPr lang="en-US" sz="1050" b="1" i="0" u="none" strike="noStrike" kern="1200" spc="0" baseline="0">
                <a:solidFill>
                  <a:sysClr val="windowText" lastClr="000000"/>
                </a:solidFill>
                <a:latin typeface="Arial Black" panose="020B0A04020102020204" pitchFamily="34" charset="0"/>
                <a:ea typeface="+mn-ea"/>
                <a:cs typeface="+mn-cs"/>
              </a:rPr>
              <a:t>VEHICLE PER ZONE AGAINST DEL. TIME(MINS</a:t>
            </a:r>
          </a:p>
        </c:rich>
      </c:tx>
      <c:layout>
        <c:manualLayout>
          <c:xMode val="edge"/>
          <c:yMode val="edge"/>
          <c:x val="0.11159544224365117"/>
          <c:y val="2.0391298506153066E-2"/>
        </c:manualLayout>
      </c:layout>
      <c:overlay val="0"/>
      <c:spPr>
        <a:noFill/>
        <a:ln>
          <a:noFill/>
        </a:ln>
        <a:effectLst/>
      </c:spPr>
      <c:txPr>
        <a:bodyPr rot="0" spcFirstLastPara="1" vertOverflow="ellipsis" vert="horz" wrap="square" anchor="ctr" anchorCtr="1"/>
        <a:lstStyle/>
        <a:p>
          <a:pPr algn="ctr" rtl="0">
            <a:defRPr lang="en-US" sz="1050" b="1" i="0" u="none" strike="noStrike" kern="1200" spc="0" baseline="0">
              <a:solidFill>
                <a:sysClr val="windowText" lastClr="000000"/>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pivotFmt>
      <c:pivotFmt>
        <c:idx val="3"/>
        <c:spPr>
          <a:solidFill>
            <a:schemeClr val="accent1"/>
          </a:solidFill>
          <a:ln>
            <a:noFill/>
          </a:ln>
          <a:effectLst/>
        </c:spPr>
        <c:marker>
          <c:spPr>
            <a:solidFill>
              <a:schemeClr val="accent1"/>
            </a:solidFill>
            <a:ln w="9525">
              <a:solidFill>
                <a:schemeClr val="accent1"/>
              </a:solidFill>
            </a:ln>
            <a:effectLst/>
          </c:spPr>
        </c:marker>
      </c:pivotFmt>
      <c:pivotFmt>
        <c:idx val="4"/>
        <c:spPr>
          <a:solidFill>
            <a:schemeClr val="accent1"/>
          </a:solidFill>
          <a:ln>
            <a:noFill/>
          </a:ln>
          <a:effectLst/>
        </c:spPr>
        <c:marker>
          <c:spPr>
            <a:solidFill>
              <a:schemeClr val="accent1"/>
            </a:solidFill>
            <a:ln w="9525">
              <a:solidFill>
                <a:schemeClr val="accent1"/>
              </a:solidFill>
            </a:ln>
            <a:effectLst/>
          </c:spPr>
        </c:marker>
      </c:pivotFmt>
      <c:pivotFmt>
        <c:idx val="5"/>
        <c:spPr>
          <a:solidFill>
            <a:schemeClr val="accent1"/>
          </a:solidFill>
          <a:ln>
            <a:noFill/>
          </a:ln>
          <a:effectLst/>
        </c:spPr>
        <c:marker>
          <c:spPr>
            <a:solidFill>
              <a:schemeClr val="accent1"/>
            </a:solidFill>
            <a:ln w="9525">
              <a:solidFill>
                <a:schemeClr val="accent1"/>
              </a:solidFill>
            </a:ln>
            <a:effectLst/>
          </c:spPr>
        </c:marker>
      </c:pivotFmt>
      <c:pivotFmt>
        <c:idx val="6"/>
        <c:spPr>
          <a:solidFill>
            <a:schemeClr val="accent1"/>
          </a:solidFill>
          <a:ln>
            <a:noFill/>
          </a:ln>
          <a:effectLst/>
        </c:spPr>
        <c:marker>
          <c:spPr>
            <a:solidFill>
              <a:schemeClr val="accent1"/>
            </a:solidFill>
            <a:ln w="9525">
              <a:solidFill>
                <a:schemeClr val="accent1"/>
              </a:solidFill>
            </a:ln>
            <a:effectLst/>
          </c:spPr>
        </c:marker>
      </c:pivotFmt>
      <c:pivotFmt>
        <c:idx val="7"/>
        <c:spPr>
          <a:solidFill>
            <a:schemeClr val="accent1"/>
          </a:solidFill>
          <a:ln>
            <a:noFill/>
          </a:ln>
          <a:effectLst/>
        </c:spPr>
        <c:marker>
          <c:spPr>
            <a:solidFill>
              <a:schemeClr val="accent1"/>
            </a:solidFill>
            <a:ln w="9525">
              <a:solidFill>
                <a:schemeClr val="accent1"/>
              </a:solidFill>
            </a:ln>
            <a:effectLst/>
          </c:spPr>
        </c:marker>
      </c:pivotFmt>
      <c:pivotFmt>
        <c:idx val="8"/>
        <c:spPr>
          <a:solidFill>
            <a:schemeClr val="accent1"/>
          </a:solidFill>
          <a:ln>
            <a:noFill/>
          </a:ln>
          <a:effectLst/>
        </c:spPr>
        <c:marker>
          <c:spPr>
            <a:solidFill>
              <a:schemeClr val="accent1"/>
            </a:solidFill>
            <a:ln w="9525">
              <a:solidFill>
                <a:schemeClr val="accent1"/>
              </a:solidFill>
            </a:ln>
            <a:effectLst/>
          </c:spPr>
        </c:marker>
      </c:pivotFmt>
      <c:pivotFmt>
        <c:idx val="9"/>
        <c:spPr>
          <a:solidFill>
            <a:schemeClr val="accent1"/>
          </a:solidFill>
          <a:ln>
            <a:noFill/>
          </a:ln>
          <a:effectLst/>
        </c:spPr>
        <c:marker>
          <c:spPr>
            <a:solidFill>
              <a:schemeClr val="accent1"/>
            </a:solidFill>
            <a:ln w="9525">
              <a:solidFill>
                <a:schemeClr val="accent1"/>
              </a:solidFill>
            </a:ln>
            <a:effectLst/>
          </c:spPr>
        </c:marker>
      </c:pivotFmt>
      <c:pivotFmt>
        <c:idx val="10"/>
        <c:spPr>
          <a:solidFill>
            <a:schemeClr val="accent1"/>
          </a:solidFill>
          <a:ln>
            <a:noFill/>
          </a:ln>
          <a:effectLst/>
        </c:spPr>
        <c:marker>
          <c:spPr>
            <a:solidFill>
              <a:schemeClr val="accent1"/>
            </a:solidFill>
            <a:ln w="9525">
              <a:solidFill>
                <a:schemeClr val="accent1"/>
              </a:solidFill>
            </a:ln>
            <a:effectLst/>
          </c:spPr>
        </c:marker>
      </c:pivotFmt>
      <c:pivotFmt>
        <c:idx val="11"/>
        <c:spPr>
          <a:solidFill>
            <a:schemeClr val="accent1"/>
          </a:solidFill>
          <a:ln>
            <a:noFill/>
          </a:ln>
          <a:effectLst/>
        </c:spPr>
        <c:marker>
          <c:spPr>
            <a:solidFill>
              <a:schemeClr val="accent1"/>
            </a:solidFill>
            <a:ln w="9525">
              <a:solidFill>
                <a:schemeClr val="accent1"/>
              </a:solidFill>
            </a:ln>
            <a:effectLst/>
          </c:spPr>
        </c:marker>
      </c:pivotFmt>
      <c:pivotFmt>
        <c:idx val="12"/>
        <c:spPr>
          <a:solidFill>
            <a:schemeClr val="accent1"/>
          </a:solidFill>
          <a:ln>
            <a:noFill/>
          </a:ln>
          <a:effectLst/>
        </c:spPr>
        <c:marker>
          <c:spPr>
            <a:solidFill>
              <a:schemeClr val="accent1"/>
            </a:solidFill>
            <a:ln w="9525">
              <a:solidFill>
                <a:schemeClr val="accent1"/>
              </a:solidFill>
            </a:ln>
            <a:effectLst/>
          </c:spPr>
        </c:marker>
      </c:pivotFmt>
      <c:pivotFmt>
        <c:idx val="13"/>
        <c:spPr>
          <a:solidFill>
            <a:schemeClr val="accent1"/>
          </a:solidFill>
          <a:ln>
            <a:noFill/>
          </a:ln>
          <a:effectLst/>
        </c:spPr>
        <c:marker>
          <c:spPr>
            <a:solidFill>
              <a:schemeClr val="accent1"/>
            </a:solidFill>
            <a:ln w="9525">
              <a:solidFill>
                <a:schemeClr val="accent1"/>
              </a:solidFill>
            </a:ln>
            <a:effectLst/>
          </c:spPr>
        </c:marker>
      </c:pivotFmt>
      <c:pivotFmt>
        <c:idx val="14"/>
        <c:spPr>
          <a:solidFill>
            <a:schemeClr val="accent1"/>
          </a:solidFill>
          <a:ln>
            <a:noFill/>
          </a:ln>
          <a:effectLst/>
        </c:spPr>
        <c:marker>
          <c:spPr>
            <a:solidFill>
              <a:schemeClr val="accent1"/>
            </a:solidFill>
            <a:ln w="9525">
              <a:solidFill>
                <a:schemeClr val="accent1"/>
              </a:solidFill>
            </a:ln>
            <a:effectLst/>
          </c:spPr>
        </c:marker>
      </c:pivotFmt>
      <c:pivotFmt>
        <c:idx val="15"/>
        <c:spPr>
          <a:solidFill>
            <a:schemeClr val="accent1"/>
          </a:solidFill>
          <a:ln>
            <a:noFill/>
          </a:ln>
          <a:effectLst/>
        </c:spPr>
        <c:marker>
          <c:spPr>
            <a:solidFill>
              <a:schemeClr val="accent1"/>
            </a:solidFill>
            <a:ln w="9525">
              <a:solidFill>
                <a:schemeClr val="accent1"/>
              </a:solidFill>
            </a:ln>
            <a:effectLst/>
          </c:spPr>
        </c:marker>
      </c:pivotFmt>
      <c:pivotFmt>
        <c:idx val="16"/>
        <c:spPr>
          <a:solidFill>
            <a:schemeClr val="accent1"/>
          </a:solidFill>
          <a:ln>
            <a:noFill/>
          </a:ln>
          <a:effectLst/>
        </c:spPr>
        <c:marker>
          <c:spPr>
            <a:solidFill>
              <a:schemeClr val="accent1"/>
            </a:solidFill>
            <a:ln w="9525">
              <a:solidFill>
                <a:schemeClr val="accent1"/>
              </a:solidFill>
            </a:ln>
            <a:effectLst/>
          </c:spPr>
        </c:marker>
      </c:pivotFmt>
      <c:pivotFmt>
        <c:idx val="17"/>
        <c:spPr>
          <a:solidFill>
            <a:schemeClr val="accent1"/>
          </a:solidFill>
          <a:ln>
            <a:noFill/>
          </a:ln>
          <a:effectLst/>
        </c:spPr>
        <c:marker>
          <c:spPr>
            <a:solidFill>
              <a:schemeClr val="accent1"/>
            </a:solidFill>
            <a:ln w="9525">
              <a:solidFill>
                <a:schemeClr val="accent1"/>
              </a:solidFill>
            </a:ln>
            <a:effectLst/>
          </c:spPr>
        </c:marker>
      </c:pivotFmt>
      <c:pivotFmt>
        <c:idx val="18"/>
        <c:spPr>
          <a:solidFill>
            <a:schemeClr val="accent1"/>
          </a:solidFill>
          <a:ln>
            <a:noFill/>
          </a:ln>
          <a:effectLst/>
        </c:spPr>
        <c:marker>
          <c:spPr>
            <a:solidFill>
              <a:schemeClr val="accent1"/>
            </a:solidFill>
            <a:ln w="9525">
              <a:solidFill>
                <a:schemeClr val="accent1"/>
              </a:solidFill>
            </a:ln>
            <a:effectLst/>
          </c:spPr>
        </c:marker>
      </c:pivotFmt>
      <c:pivotFmt>
        <c:idx val="19"/>
        <c:spPr>
          <a:solidFill>
            <a:schemeClr val="accent1"/>
          </a:solidFill>
          <a:ln>
            <a:noFill/>
          </a:ln>
          <a:effectLst/>
        </c:spPr>
        <c:marker>
          <c:spPr>
            <a:solidFill>
              <a:schemeClr val="accent1"/>
            </a:solidFill>
            <a:ln w="9525">
              <a:solidFill>
                <a:schemeClr val="accent1"/>
              </a:solidFill>
            </a:ln>
            <a:effectLst/>
          </c:spPr>
        </c:marker>
      </c:pivotFmt>
      <c:pivotFmt>
        <c:idx val="20"/>
        <c:spPr>
          <a:solidFill>
            <a:schemeClr val="accent1"/>
          </a:solidFill>
          <a:ln>
            <a:noFill/>
          </a:ln>
          <a:effectLst/>
        </c:spPr>
        <c:marker>
          <c:spPr>
            <a:solidFill>
              <a:schemeClr val="accent1"/>
            </a:solidFill>
            <a:ln w="9525">
              <a:solidFill>
                <a:schemeClr val="accent1"/>
              </a:solidFill>
            </a:ln>
            <a:effectLst/>
          </c:spPr>
        </c:marker>
      </c:pivotFmt>
      <c:pivotFmt>
        <c:idx val="21"/>
        <c:spPr>
          <a:solidFill>
            <a:schemeClr val="accent1"/>
          </a:solidFill>
          <a:ln>
            <a:noFill/>
          </a:ln>
          <a:effectLst/>
        </c:spPr>
        <c:marker>
          <c:spPr>
            <a:solidFill>
              <a:schemeClr val="accent1"/>
            </a:solidFill>
            <a:ln w="9525">
              <a:solidFill>
                <a:schemeClr val="accent1"/>
              </a:solidFill>
            </a:ln>
            <a:effectLst/>
          </c:spPr>
        </c:marker>
      </c:pivotFmt>
      <c:pivotFmt>
        <c:idx val="22"/>
        <c:spPr>
          <a:solidFill>
            <a:schemeClr val="accent1"/>
          </a:solidFill>
          <a:ln>
            <a:noFill/>
          </a:ln>
          <a:effectLst/>
        </c:spPr>
        <c:marker>
          <c:spPr>
            <a:solidFill>
              <a:schemeClr val="accent1"/>
            </a:solidFill>
            <a:ln w="9525">
              <a:solidFill>
                <a:schemeClr val="accent1"/>
              </a:solidFill>
            </a:ln>
            <a:effectLst/>
          </c:spPr>
        </c:marker>
      </c:pivotFmt>
      <c:pivotFmt>
        <c:idx val="23"/>
        <c:spPr>
          <a:solidFill>
            <a:schemeClr val="accent1"/>
          </a:solidFill>
          <a:ln>
            <a:noFill/>
          </a:ln>
          <a:effectLst/>
        </c:spPr>
        <c:marker>
          <c:spPr>
            <a:solidFill>
              <a:schemeClr val="accent1"/>
            </a:solidFill>
            <a:ln w="9525">
              <a:solidFill>
                <a:schemeClr val="accent1"/>
              </a:solidFill>
            </a:ln>
            <a:effectLst/>
          </c:spPr>
        </c:marker>
      </c:pivotFmt>
      <c:pivotFmt>
        <c:idx val="24"/>
        <c:spPr>
          <a:solidFill>
            <a:schemeClr val="accent1"/>
          </a:solidFill>
          <a:ln>
            <a:noFill/>
          </a:ln>
          <a:effectLst/>
        </c:spPr>
        <c:marker>
          <c:spPr>
            <a:solidFill>
              <a:schemeClr val="accent1"/>
            </a:solidFill>
            <a:ln w="9525">
              <a:solidFill>
                <a:schemeClr val="accent1"/>
              </a:solidFill>
            </a:ln>
            <a:effectLst/>
          </c:spPr>
        </c:marker>
      </c:pivotFmt>
      <c:pivotFmt>
        <c:idx val="25"/>
        <c:spPr>
          <a:solidFill>
            <a:schemeClr val="accent1"/>
          </a:solidFill>
          <a:ln>
            <a:noFill/>
          </a:ln>
          <a:effectLst/>
        </c:spPr>
        <c:marker>
          <c:spPr>
            <a:solidFill>
              <a:schemeClr val="accent1"/>
            </a:solidFill>
            <a:ln w="9525">
              <a:solidFill>
                <a:schemeClr val="accent1"/>
              </a:solidFill>
            </a:ln>
            <a:effectLst/>
          </c:spPr>
        </c:marker>
      </c:pivotFmt>
      <c:pivotFmt>
        <c:idx val="26"/>
        <c:spPr>
          <a:solidFill>
            <a:schemeClr val="accent1"/>
          </a:solidFill>
          <a:ln>
            <a:noFill/>
          </a:ln>
          <a:effectLst/>
        </c:spPr>
        <c:marker>
          <c:spPr>
            <a:solidFill>
              <a:schemeClr val="accent1"/>
            </a:solidFill>
            <a:ln w="9525">
              <a:solidFill>
                <a:schemeClr val="accent1"/>
              </a:solidFill>
            </a:ln>
            <a:effectLst/>
          </c:spPr>
        </c:marker>
      </c:pivotFmt>
      <c:pivotFmt>
        <c:idx val="27"/>
        <c:spPr>
          <a:solidFill>
            <a:schemeClr val="accent1"/>
          </a:solidFill>
          <a:ln>
            <a:noFill/>
          </a:ln>
          <a:effectLst/>
        </c:spPr>
        <c:marker>
          <c:spPr>
            <a:solidFill>
              <a:schemeClr val="accent1"/>
            </a:solidFill>
            <a:ln w="9525">
              <a:solidFill>
                <a:schemeClr val="accent1"/>
              </a:solidFill>
            </a:ln>
            <a:effectLst/>
          </c:spPr>
        </c:marker>
      </c:pivotFmt>
      <c:pivotFmt>
        <c:idx val="28"/>
        <c:spPr>
          <a:solidFill>
            <a:schemeClr val="accent1"/>
          </a:solidFill>
          <a:ln>
            <a:noFill/>
          </a:ln>
          <a:effectLst/>
        </c:spPr>
        <c:marker>
          <c:spPr>
            <a:solidFill>
              <a:schemeClr val="accent1"/>
            </a:solidFill>
            <a:ln w="9525">
              <a:solidFill>
                <a:schemeClr val="accent1"/>
              </a:solidFill>
            </a:ln>
            <a:effectLst/>
          </c:spPr>
        </c:marker>
      </c:pivotFmt>
      <c:pivotFmt>
        <c:idx val="29"/>
        <c:spPr>
          <a:solidFill>
            <a:schemeClr val="accent1"/>
          </a:solidFill>
          <a:ln>
            <a:noFill/>
          </a:ln>
          <a:effectLst/>
        </c:spPr>
        <c:marker>
          <c:spPr>
            <a:solidFill>
              <a:schemeClr val="accent1"/>
            </a:solidFill>
            <a:ln w="9525">
              <a:solidFill>
                <a:schemeClr val="accent1"/>
              </a:solidFill>
            </a:ln>
            <a:effectLst/>
          </c:spPr>
        </c:marker>
      </c:pivotFmt>
      <c:pivotFmt>
        <c:idx val="30"/>
        <c:spPr>
          <a:solidFill>
            <a:schemeClr val="accent1"/>
          </a:solidFill>
          <a:ln>
            <a:noFill/>
          </a:ln>
          <a:effectLst/>
        </c:spPr>
        <c:marker>
          <c:spPr>
            <a:solidFill>
              <a:schemeClr val="accent1"/>
            </a:solidFill>
            <a:ln w="9525">
              <a:solidFill>
                <a:schemeClr val="accent1"/>
              </a:solidFill>
            </a:ln>
            <a:effectLst/>
          </c:spPr>
        </c:marker>
      </c:pivotFmt>
      <c:pivotFmt>
        <c:idx val="31"/>
        <c:spPr>
          <a:solidFill>
            <a:schemeClr val="accent1"/>
          </a:solidFill>
          <a:ln>
            <a:noFill/>
          </a:ln>
          <a:effectLst/>
        </c:spPr>
        <c:marker>
          <c:spPr>
            <a:solidFill>
              <a:schemeClr val="accent1"/>
            </a:solidFill>
            <a:ln w="9525">
              <a:solidFill>
                <a:schemeClr val="accent1"/>
              </a:solidFill>
            </a:ln>
            <a:effectLst/>
          </c:spPr>
        </c:marker>
      </c:pivotFmt>
      <c:pivotFmt>
        <c:idx val="32"/>
        <c:spPr>
          <a:solidFill>
            <a:schemeClr val="accent1"/>
          </a:solidFill>
          <a:ln>
            <a:noFill/>
          </a:ln>
          <a:effectLst/>
        </c:spPr>
        <c:marker>
          <c:spPr>
            <a:solidFill>
              <a:schemeClr val="accent1"/>
            </a:solidFill>
            <a:ln w="9525">
              <a:solidFill>
                <a:schemeClr val="accent1"/>
              </a:solidFill>
            </a:ln>
            <a:effectLst/>
          </c:spPr>
        </c:marker>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gradFill>
            <a:gsLst>
              <a:gs pos="6000">
                <a:schemeClr val="accent6">
                  <a:lumMod val="11000"/>
                  <a:lumOff val="89000"/>
                </a:schemeClr>
              </a:gs>
              <a:gs pos="46000">
                <a:schemeClr val="accent6">
                  <a:lumMod val="95000"/>
                  <a:lumOff val="5000"/>
                </a:schemeClr>
              </a:gs>
              <a:gs pos="100000">
                <a:schemeClr val="accent6">
                  <a:lumMod val="60000"/>
                </a:schemeClr>
              </a:gs>
            </a:gsLst>
            <a:path path="circle">
              <a:fillToRect l="50000" t="50000" r="50000" b="50000"/>
            </a:path>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gradFill>
            <a:gsLst>
              <a:gs pos="6000">
                <a:schemeClr val="bg1">
                  <a:lumMod val="85000"/>
                </a:schemeClr>
              </a:gs>
              <a:gs pos="81586">
                <a:schemeClr val="bg1">
                  <a:lumMod val="85000"/>
                </a:schemeClr>
              </a:gs>
              <a:gs pos="46000">
                <a:schemeClr val="bg1">
                  <a:lumMod val="85000"/>
                </a:schemeClr>
              </a:gs>
              <a:gs pos="100000">
                <a:schemeClr val="bg1">
                  <a:lumMod val="85000"/>
                </a:schemeClr>
              </a:gs>
            </a:gsLst>
            <a:path path="circle">
              <a:fillToRect l="50000" t="50000" r="50000" b="50000"/>
            </a:path>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gradFill>
            <a:gsLst>
              <a:gs pos="6000">
                <a:schemeClr val="accent6">
                  <a:lumMod val="11000"/>
                  <a:lumOff val="89000"/>
                </a:schemeClr>
              </a:gs>
              <a:gs pos="46000">
                <a:schemeClr val="accent6">
                  <a:lumMod val="95000"/>
                  <a:lumOff val="5000"/>
                </a:schemeClr>
              </a:gs>
              <a:gs pos="100000">
                <a:schemeClr val="accent6">
                  <a:lumMod val="60000"/>
                </a:schemeClr>
              </a:gs>
            </a:gsLst>
            <a:path path="circle">
              <a:fillToRect l="50000" t="50000" r="50000" b="50000"/>
            </a:path>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gradFill>
            <a:gsLst>
              <a:gs pos="6000">
                <a:schemeClr val="bg1">
                  <a:lumMod val="85000"/>
                </a:schemeClr>
              </a:gs>
              <a:gs pos="81586">
                <a:schemeClr val="bg1">
                  <a:lumMod val="85000"/>
                </a:schemeClr>
              </a:gs>
              <a:gs pos="46000">
                <a:schemeClr val="bg1">
                  <a:lumMod val="85000"/>
                </a:schemeClr>
              </a:gs>
              <a:gs pos="100000">
                <a:schemeClr val="bg1">
                  <a:lumMod val="85000"/>
                </a:schemeClr>
              </a:gs>
            </a:gsLst>
            <a:path path="circle">
              <a:fillToRect l="50000" t="50000" r="50000" b="50000"/>
            </a:path>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gradFill>
            <a:gsLst>
              <a:gs pos="6000">
                <a:schemeClr val="accent6">
                  <a:lumMod val="11000"/>
                  <a:lumOff val="89000"/>
                </a:schemeClr>
              </a:gs>
              <a:gs pos="46000">
                <a:schemeClr val="accent6">
                  <a:lumMod val="95000"/>
                  <a:lumOff val="5000"/>
                </a:schemeClr>
              </a:gs>
              <a:gs pos="100000">
                <a:schemeClr val="accent6">
                  <a:lumMod val="60000"/>
                </a:schemeClr>
              </a:gs>
            </a:gsLst>
            <a:path path="circle">
              <a:fillToRect l="50000" t="50000" r="50000" b="50000"/>
            </a:path>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gradFill>
            <a:gsLst>
              <a:gs pos="6000">
                <a:schemeClr val="bg1">
                  <a:lumMod val="85000"/>
                </a:schemeClr>
              </a:gs>
              <a:gs pos="81586">
                <a:schemeClr val="bg1">
                  <a:lumMod val="85000"/>
                </a:schemeClr>
              </a:gs>
              <a:gs pos="46000">
                <a:schemeClr val="bg1">
                  <a:lumMod val="85000"/>
                </a:schemeClr>
              </a:gs>
              <a:gs pos="100000">
                <a:schemeClr val="bg1">
                  <a:lumMod val="85000"/>
                </a:schemeClr>
              </a:gs>
            </a:gsLst>
            <a:path path="circle">
              <a:fillToRect l="50000" t="50000" r="50000" b="50000"/>
            </a:path>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gradFill>
            <a:gsLst>
              <a:gs pos="6000">
                <a:schemeClr val="accent6">
                  <a:lumMod val="11000"/>
                  <a:lumOff val="89000"/>
                </a:schemeClr>
              </a:gs>
              <a:gs pos="46000">
                <a:schemeClr val="accent6">
                  <a:lumMod val="95000"/>
                  <a:lumOff val="5000"/>
                </a:schemeClr>
              </a:gs>
              <a:gs pos="100000">
                <a:schemeClr val="accent6">
                  <a:lumMod val="60000"/>
                </a:schemeClr>
              </a:gs>
            </a:gsLst>
            <a:path path="circle">
              <a:fillToRect l="50000" t="50000" r="50000" b="50000"/>
            </a:path>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gradFill>
            <a:gsLst>
              <a:gs pos="6000">
                <a:schemeClr val="bg1">
                  <a:lumMod val="85000"/>
                </a:schemeClr>
              </a:gs>
              <a:gs pos="81586">
                <a:schemeClr val="bg1">
                  <a:lumMod val="85000"/>
                </a:schemeClr>
              </a:gs>
              <a:gs pos="46000">
                <a:schemeClr val="bg1">
                  <a:lumMod val="85000"/>
                </a:schemeClr>
              </a:gs>
              <a:gs pos="100000">
                <a:schemeClr val="bg1">
                  <a:lumMod val="85000"/>
                </a:schemeClr>
              </a:gs>
            </a:gsLst>
            <a:path path="circle">
              <a:fillToRect l="50000" t="50000" r="50000" b="50000"/>
            </a:path>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gradFill>
            <a:gsLst>
              <a:gs pos="6000">
                <a:schemeClr val="accent6">
                  <a:lumMod val="11000"/>
                  <a:lumOff val="89000"/>
                </a:schemeClr>
              </a:gs>
              <a:gs pos="46000">
                <a:schemeClr val="accent6">
                  <a:lumMod val="95000"/>
                  <a:lumOff val="5000"/>
                </a:schemeClr>
              </a:gs>
              <a:gs pos="100000">
                <a:schemeClr val="accent6">
                  <a:lumMod val="60000"/>
                </a:schemeClr>
              </a:gs>
            </a:gsLst>
            <a:path path="circle">
              <a:fillToRect l="50000" t="50000" r="50000" b="50000"/>
            </a:path>
          </a:gradFill>
          <a:ln>
            <a:noFill/>
          </a:ln>
          <a:effectLst/>
          <a:sp3d/>
        </c:spPr>
        <c:marker>
          <c:symbol val="none"/>
        </c:marker>
        <c:dLbl>
          <c:idx val="0"/>
          <c:spPr>
            <a:noFill/>
            <a:ln>
              <a:noFill/>
            </a:ln>
            <a:effectLst/>
          </c:spPr>
          <c:txPr>
            <a:bodyPr rot="0" spcFirstLastPara="1" vertOverflow="clip" horzOverflow="clip" vert="horz" wrap="square" lIns="38100" tIns="0" rIns="91440" bIns="1188720" numCol="1" spcCol="91440" anchor="b"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5"/>
        <c:spPr>
          <a:gradFill>
            <a:gsLst>
              <a:gs pos="6000">
                <a:schemeClr val="bg1">
                  <a:lumMod val="85000"/>
                </a:schemeClr>
              </a:gs>
              <a:gs pos="81586">
                <a:schemeClr val="bg1">
                  <a:lumMod val="85000"/>
                </a:schemeClr>
              </a:gs>
              <a:gs pos="46000">
                <a:schemeClr val="bg1">
                  <a:lumMod val="85000"/>
                </a:schemeClr>
              </a:gs>
              <a:gs pos="100000">
                <a:schemeClr val="bg1">
                  <a:lumMod val="85000"/>
                </a:schemeClr>
              </a:gs>
            </a:gsLst>
            <a:path path="circle">
              <a:fillToRect l="50000" t="50000" r="50000" b="50000"/>
            </a:path>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2BAB31"/>
          </a:solidFill>
          <a:ln>
            <a:noFill/>
          </a:ln>
          <a:effectLst/>
          <a:sp3d/>
        </c:spPr>
        <c:marker>
          <c:symbol val="none"/>
        </c:marker>
        <c:dLbl>
          <c:idx val="0"/>
          <c:spPr>
            <a:noFill/>
            <a:ln>
              <a:noFill/>
            </a:ln>
            <a:effectLst/>
          </c:spPr>
          <c:txPr>
            <a:bodyPr rot="0" spcFirstLastPara="1" vertOverflow="ellipsis" horzOverflow="clip" vert="horz" wrap="square" lIns="91440" tIns="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8"/>
        <c:spPr>
          <a:solidFill>
            <a:srgbClr val="2BAB31"/>
          </a:solidFill>
          <a:ln>
            <a:noFill/>
          </a:ln>
          <a:effectLst/>
          <a:sp3d/>
        </c:spPr>
        <c:dLbl>
          <c:idx val="0"/>
          <c:layout>
            <c:manualLayout>
              <c:x val="-8.7318087318087476E-2"/>
              <c:y val="-5.0632911392405063E-2"/>
            </c:manualLayout>
          </c:layout>
          <c:spPr>
            <a:noFill/>
            <a:ln>
              <a:noFill/>
            </a:ln>
            <a:effectLst/>
          </c:spPr>
          <c:txPr>
            <a:bodyPr rot="0" spcFirstLastPara="1" vertOverflow="ellipsis" horzOverflow="clip" vert="horz" wrap="square" lIns="91440" tIns="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9"/>
        <c:spPr>
          <a:solidFill>
            <a:schemeClr val="bg1">
              <a:lumMod val="65000"/>
            </a:schemeClr>
          </a:solidFill>
          <a:ln>
            <a:noFill/>
          </a:ln>
          <a:effectLst/>
          <a:sp3d/>
        </c:spPr>
      </c:pivotFmt>
      <c:pivotFmt>
        <c:idx val="50"/>
        <c:spPr>
          <a:solidFill>
            <a:srgbClr val="004C22"/>
          </a:solidFill>
          <a:ln>
            <a:noFill/>
          </a:ln>
          <a:effectLst/>
          <a:sp3d/>
        </c:spPr>
      </c:pivotFmt>
      <c:pivotFmt>
        <c:idx val="51"/>
        <c:spPr>
          <a:solidFill>
            <a:schemeClr val="bg1">
              <a:lumMod val="65000"/>
            </a:schemeClr>
          </a:solidFill>
          <a:ln>
            <a:noFill/>
          </a:ln>
          <a:effectLst/>
          <a:sp3d/>
        </c:spPr>
        <c:dLbl>
          <c:idx val="0"/>
          <c:layout>
            <c:manualLayout>
              <c:x val="-1.2474012474012475E-2"/>
              <c:y val="3.7974683544303681E-2"/>
            </c:manualLayout>
          </c:layout>
          <c:spPr>
            <a:noFill/>
            <a:ln>
              <a:noFill/>
            </a:ln>
            <a:effectLst/>
          </c:spPr>
          <c:txPr>
            <a:bodyPr rot="0" spcFirstLastPara="1" vertOverflow="clip" horzOverflow="clip" vert="horz" wrap="square" lIns="38100" tIns="0" rIns="91440" bIns="1188720" numCol="1" spcCol="91440" anchor="b"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2"/>
        <c:spPr>
          <a:solidFill>
            <a:srgbClr val="2BAB31"/>
          </a:solidFill>
          <a:ln>
            <a:noFill/>
          </a:ln>
          <a:effectLst/>
          <a:sp3d/>
        </c:spPr>
        <c:dLbl>
          <c:idx val="0"/>
          <c:layout>
            <c:manualLayout>
              <c:x val="-2.4948024948024949E-2"/>
              <c:y val="2.5316455696202531E-2"/>
            </c:manualLayout>
          </c:layout>
          <c:spPr>
            <a:noFill/>
            <a:ln>
              <a:noFill/>
            </a:ln>
            <a:effectLst/>
          </c:spPr>
          <c:txPr>
            <a:bodyPr rot="0" spcFirstLastPara="1" vertOverflow="ellipsis" horzOverflow="clip" vert="horz" wrap="square" lIns="91440" tIns="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3"/>
        <c:spPr>
          <a:solidFill>
            <a:srgbClr val="004C22"/>
          </a:solidFill>
          <a:ln>
            <a:noFill/>
          </a:ln>
          <a:effectLst/>
          <a:sp3d/>
        </c:spPr>
        <c:dLbl>
          <c:idx val="0"/>
          <c:layout>
            <c:manualLayout>
              <c:x val="-1.6632016632016633E-2"/>
              <c:y val="3.164556962025310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rgbClr val="004C22"/>
          </a:solidFill>
          <a:ln>
            <a:noFill/>
          </a:ln>
          <a:effectLst/>
          <a:sp3d/>
        </c:spPr>
        <c:dLbl>
          <c:idx val="0"/>
          <c:layout>
            <c:manualLayout>
              <c:x val="-4.1580041580043109E-3"/>
              <c:y val="3.164556962025316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bg1">
              <a:lumMod val="65000"/>
            </a:schemeClr>
          </a:solidFill>
          <a:ln>
            <a:noFill/>
          </a:ln>
          <a:effectLst/>
          <a:sp3d/>
        </c:spPr>
        <c:dLbl>
          <c:idx val="0"/>
          <c:layout>
            <c:manualLayout>
              <c:x val="-1.6632016632016633E-2"/>
              <c:y val="1.8987341772151899E-2"/>
            </c:manualLayout>
          </c:layout>
          <c:spPr>
            <a:noFill/>
            <a:ln>
              <a:noFill/>
            </a:ln>
            <a:effectLst/>
          </c:spPr>
          <c:txPr>
            <a:bodyPr rot="0" spcFirstLastPara="1" vertOverflow="clip" horzOverflow="clip" vert="horz" wrap="square" lIns="38100" tIns="0" rIns="91440" bIns="1188720" numCol="1" spcCol="91440" anchor="b"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6"/>
        <c:spPr>
          <a:solidFill>
            <a:srgbClr val="2BAB31"/>
          </a:solidFill>
          <a:ln>
            <a:noFill/>
          </a:ln>
          <a:effectLst/>
          <a:sp3d/>
        </c:spPr>
        <c:dLbl>
          <c:idx val="0"/>
          <c:layout>
            <c:manualLayout>
              <c:x val="-2.9106029106029108E-2"/>
              <c:y val="1.8987341772151899E-2"/>
            </c:manualLayout>
          </c:layout>
          <c:spPr>
            <a:noFill/>
            <a:ln>
              <a:noFill/>
            </a:ln>
            <a:effectLst/>
          </c:spPr>
          <c:txPr>
            <a:bodyPr rot="0" spcFirstLastPara="1" vertOverflow="ellipsis" horzOverflow="clip" vert="horz" wrap="square" lIns="91440" tIns="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7"/>
        <c:spPr>
          <a:solidFill>
            <a:srgbClr val="004C22"/>
          </a:solidFill>
          <a:ln>
            <a:noFill/>
          </a:ln>
          <a:effectLst/>
          <a:sp3d/>
        </c:spPr>
        <c:dLbl>
          <c:idx val="0"/>
          <c:layout>
            <c:manualLayout>
              <c:x val="-1.2474012474012626E-2"/>
              <c:y val="6.96202531645568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rgbClr val="004C2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rgbClr val="004C22"/>
          </a:solidFill>
          <a:ln>
            <a:noFill/>
          </a:ln>
          <a:effectLst/>
          <a:sp3d/>
        </c:spPr>
        <c:dLbl>
          <c:idx val="0"/>
          <c:layout>
            <c:manualLayout>
              <c:x val="-1.2474012474012626E-2"/>
              <c:y val="6.962025316455684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rgbClr val="004C22"/>
          </a:solidFill>
          <a:ln>
            <a:noFill/>
          </a:ln>
          <a:effectLst/>
          <a:sp3d/>
        </c:spPr>
        <c:dLbl>
          <c:idx val="0"/>
          <c:layout>
            <c:manualLayout>
              <c:x val="-4.1580041580043109E-3"/>
              <c:y val="3.164556962025316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rgbClr val="004C22"/>
          </a:solidFill>
          <a:ln>
            <a:noFill/>
          </a:ln>
          <a:effectLst/>
          <a:sp3d/>
        </c:spPr>
        <c:dLbl>
          <c:idx val="0"/>
          <c:layout>
            <c:manualLayout>
              <c:x val="-1.6632016632016633E-2"/>
              <c:y val="3.164556962025310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bg1">
              <a:lumMod val="65000"/>
            </a:schemeClr>
          </a:solidFill>
          <a:ln>
            <a:noFill/>
          </a:ln>
          <a:effectLst/>
          <a:sp3d/>
        </c:spPr>
        <c:marker>
          <c:symbol val="none"/>
        </c:marker>
        <c:dLbl>
          <c:idx val="0"/>
          <c:spPr>
            <a:noFill/>
            <a:ln>
              <a:noFill/>
            </a:ln>
            <a:effectLst/>
          </c:spPr>
          <c:txPr>
            <a:bodyPr rot="0" spcFirstLastPara="1" vertOverflow="clip" horzOverflow="clip" vert="horz" wrap="square" lIns="38100" tIns="0" rIns="91440" bIns="1188720" numCol="1" spcCol="91440" anchor="b"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3"/>
        <c:spPr>
          <a:solidFill>
            <a:schemeClr val="bg1">
              <a:lumMod val="65000"/>
            </a:schemeClr>
          </a:solidFill>
          <a:ln>
            <a:noFill/>
          </a:ln>
          <a:effectLst/>
          <a:sp3d/>
        </c:spPr>
        <c:dLbl>
          <c:idx val="0"/>
          <c:layout>
            <c:manualLayout>
              <c:x val="-1.2474012474012475E-2"/>
              <c:y val="3.7974683544303681E-2"/>
            </c:manualLayout>
          </c:layout>
          <c:spPr>
            <a:noFill/>
            <a:ln>
              <a:noFill/>
            </a:ln>
            <a:effectLst/>
          </c:spPr>
          <c:txPr>
            <a:bodyPr rot="0" spcFirstLastPara="1" vertOverflow="clip" horzOverflow="clip" vert="horz" wrap="square" lIns="38100" tIns="0" rIns="91440" bIns="1188720" numCol="1" spcCol="91440" anchor="b"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4"/>
        <c:spPr>
          <a:solidFill>
            <a:schemeClr val="bg1">
              <a:lumMod val="65000"/>
            </a:schemeClr>
          </a:solidFill>
          <a:ln>
            <a:noFill/>
          </a:ln>
          <a:effectLst/>
          <a:sp3d/>
        </c:spPr>
        <c:dLbl>
          <c:idx val="0"/>
          <c:layout>
            <c:manualLayout>
              <c:x val="-1.6632016632016633E-2"/>
              <c:y val="1.8987341772151899E-2"/>
            </c:manualLayout>
          </c:layout>
          <c:spPr>
            <a:noFill/>
            <a:ln>
              <a:noFill/>
            </a:ln>
            <a:effectLst/>
          </c:spPr>
          <c:txPr>
            <a:bodyPr rot="0" spcFirstLastPara="1" vertOverflow="clip" horzOverflow="clip" vert="horz" wrap="square" lIns="38100" tIns="0" rIns="91440" bIns="1188720" numCol="1" spcCol="91440" anchor="b"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5"/>
        <c:spPr>
          <a:solidFill>
            <a:srgbClr val="2BAB31"/>
          </a:solidFill>
          <a:ln>
            <a:noFill/>
          </a:ln>
          <a:effectLst/>
          <a:sp3d/>
        </c:spPr>
        <c:marker>
          <c:symbol val="none"/>
        </c:marker>
        <c:dLbl>
          <c:idx val="0"/>
          <c:spPr>
            <a:noFill/>
            <a:ln>
              <a:noFill/>
            </a:ln>
            <a:effectLst/>
          </c:spPr>
          <c:txPr>
            <a:bodyPr rot="0" spcFirstLastPara="1" vertOverflow="ellipsis" horzOverflow="clip" vert="horz" wrap="square" lIns="91440" tIns="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6"/>
        <c:spPr>
          <a:solidFill>
            <a:srgbClr val="2BAB31"/>
          </a:solidFill>
          <a:ln>
            <a:noFill/>
          </a:ln>
          <a:effectLst/>
          <a:sp3d/>
        </c:spPr>
        <c:dLbl>
          <c:idx val="0"/>
          <c:layout>
            <c:manualLayout>
              <c:x val="-2.4948024948024949E-2"/>
              <c:y val="2.5316455696202531E-2"/>
            </c:manualLayout>
          </c:layout>
          <c:spPr>
            <a:noFill/>
            <a:ln>
              <a:noFill/>
            </a:ln>
            <a:effectLst/>
          </c:spPr>
          <c:txPr>
            <a:bodyPr rot="0" spcFirstLastPara="1" vertOverflow="ellipsis" horzOverflow="clip" vert="horz" wrap="square" lIns="91440" tIns="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7"/>
        <c:spPr>
          <a:solidFill>
            <a:srgbClr val="2BAB31"/>
          </a:solidFill>
          <a:ln>
            <a:noFill/>
          </a:ln>
          <a:effectLst/>
          <a:sp3d/>
        </c:spPr>
        <c:dLbl>
          <c:idx val="0"/>
          <c:layout>
            <c:manualLayout>
              <c:x val="-2.9106029106029108E-2"/>
              <c:y val="1.8987341772151899E-2"/>
            </c:manualLayout>
          </c:layout>
          <c:spPr>
            <a:noFill/>
            <a:ln>
              <a:noFill/>
            </a:ln>
            <a:effectLst/>
          </c:spPr>
          <c:txPr>
            <a:bodyPr rot="0" spcFirstLastPara="1" vertOverflow="ellipsis" horzOverflow="clip" vert="horz" wrap="square" lIns="91440" tIns="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8"/>
        <c:spPr>
          <a:solidFill>
            <a:srgbClr val="2BAB31"/>
          </a:solidFill>
          <a:ln>
            <a:noFill/>
          </a:ln>
          <a:effectLst/>
          <a:sp3d/>
        </c:spPr>
        <c:dLbl>
          <c:idx val="0"/>
          <c:layout>
            <c:manualLayout>
              <c:x val="-8.7318087318087476E-2"/>
              <c:y val="-5.0632911392405063E-2"/>
            </c:manualLayout>
          </c:layout>
          <c:spPr>
            <a:noFill/>
            <a:ln>
              <a:noFill/>
            </a:ln>
            <a:effectLst/>
          </c:spPr>
          <c:txPr>
            <a:bodyPr rot="0" spcFirstLastPara="1" vertOverflow="ellipsis" horzOverflow="clip" vert="horz" wrap="square" lIns="91440" tIns="0" rIns="38100" bIns="19050" anchor="ctr"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9"/>
        <c:spPr>
          <a:solidFill>
            <a:schemeClr val="accent5">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5">
              <a:lumMod val="75000"/>
            </a:schemeClr>
          </a:solidFill>
          <a:ln>
            <a:noFill/>
          </a:ln>
          <a:effectLst/>
          <a:sp3d/>
        </c:spPr>
        <c:dLbl>
          <c:idx val="0"/>
          <c:layout>
            <c:manualLayout>
              <c:x val="-1.2474012474012626E-2"/>
              <c:y val="6.9620253164556847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5">
              <a:lumMod val="75000"/>
            </a:schemeClr>
          </a:solidFill>
          <a:ln>
            <a:noFill/>
          </a:ln>
          <a:effectLst/>
          <a:sp3d/>
        </c:spPr>
        <c:dLbl>
          <c:idx val="0"/>
          <c:layout>
            <c:manualLayout>
              <c:x val="-4.1580041580043109E-3"/>
              <c:y val="3.1645569620253167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5">
              <a:lumMod val="75000"/>
            </a:schemeClr>
          </a:solidFill>
          <a:ln>
            <a:noFill/>
          </a:ln>
          <a:effectLst/>
          <a:sp3d/>
        </c:spPr>
        <c:dLbl>
          <c:idx val="0"/>
          <c:layout>
            <c:manualLayout>
              <c:x val="-1.6632016632016633E-2"/>
              <c:y val="3.1645569620253104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bg1">
              <a:lumMod val="65000"/>
            </a:schemeClr>
          </a:solidFill>
          <a:ln>
            <a:noFill/>
          </a:ln>
          <a:effectLst/>
          <a:sp3d/>
        </c:spPr>
        <c:marker>
          <c:symbol val="none"/>
        </c:marker>
        <c:dLbl>
          <c:idx val="0"/>
          <c:spPr>
            <a:noFill/>
            <a:ln>
              <a:noFill/>
            </a:ln>
            <a:effectLst/>
          </c:spPr>
          <c:txPr>
            <a:bodyPr rot="0" spcFirstLastPara="1" vertOverflow="clip" horzOverflow="clip" vert="horz" wrap="square" lIns="38100" tIns="0" rIns="91440" bIns="1188720" numCol="1" spcCol="91440" anchor="b"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4"/>
        <c:spPr>
          <a:solidFill>
            <a:schemeClr val="bg1">
              <a:lumMod val="65000"/>
            </a:schemeClr>
          </a:solidFill>
          <a:ln>
            <a:noFill/>
          </a:ln>
          <a:effectLst/>
          <a:sp3d/>
        </c:spPr>
        <c:dLbl>
          <c:idx val="0"/>
          <c:layout>
            <c:manualLayout>
              <c:x val="-1.2474012474012475E-2"/>
              <c:y val="3.7974683544303681E-2"/>
            </c:manualLayout>
          </c:layout>
          <c:spPr>
            <a:noFill/>
            <a:ln>
              <a:noFill/>
            </a:ln>
            <a:effectLst/>
          </c:spPr>
          <c:txPr>
            <a:bodyPr rot="0" spcFirstLastPara="1" vertOverflow="clip" horzOverflow="clip" vert="horz" wrap="square" lIns="38100" tIns="0" rIns="91440" bIns="1188720" numCol="1" spcCol="91440" anchor="b"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5"/>
        <c:spPr>
          <a:solidFill>
            <a:schemeClr val="bg1">
              <a:lumMod val="65000"/>
            </a:schemeClr>
          </a:solidFill>
          <a:ln>
            <a:noFill/>
          </a:ln>
          <a:effectLst/>
          <a:sp3d/>
        </c:spPr>
        <c:dLbl>
          <c:idx val="0"/>
          <c:layout>
            <c:manualLayout>
              <c:x val="-1.6632016632016633E-2"/>
              <c:y val="1.8987341772151899E-2"/>
            </c:manualLayout>
          </c:layout>
          <c:spPr>
            <a:noFill/>
            <a:ln>
              <a:noFill/>
            </a:ln>
            <a:effectLst/>
          </c:spPr>
          <c:txPr>
            <a:bodyPr rot="0" spcFirstLastPara="1" vertOverflow="clip" horzOverflow="clip" vert="horz" wrap="square" lIns="38100" tIns="0" rIns="91440" bIns="1188720" numCol="1" spcCol="91440" anchor="b"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6"/>
        <c:spPr>
          <a:solidFill>
            <a:schemeClr val="accent5">
              <a:lumMod val="60000"/>
              <a:lumOff val="40000"/>
            </a:schemeClr>
          </a:solidFill>
          <a:ln>
            <a:noFill/>
          </a:ln>
          <a:effectLst/>
          <a:sp3d/>
        </c:spPr>
        <c:marker>
          <c:symbol val="none"/>
        </c:marker>
        <c:dLbl>
          <c:idx val="0"/>
          <c:spPr>
            <a:noFill/>
            <a:ln>
              <a:noFill/>
            </a:ln>
            <a:effectLst/>
          </c:spPr>
          <c:txPr>
            <a:bodyPr rot="0" spcFirstLastPara="1" vertOverflow="ellipsis" horzOverflow="clip" vert="horz" wrap="square" lIns="91440" tIns="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7"/>
        <c:spPr>
          <a:solidFill>
            <a:schemeClr val="accent5">
              <a:lumMod val="60000"/>
              <a:lumOff val="40000"/>
            </a:schemeClr>
          </a:solidFill>
          <a:ln>
            <a:noFill/>
          </a:ln>
          <a:effectLst/>
          <a:sp3d/>
        </c:spPr>
        <c:dLbl>
          <c:idx val="0"/>
          <c:layout>
            <c:manualLayout>
              <c:x val="-2.4948024948024949E-2"/>
              <c:y val="2.5316455696202531E-2"/>
            </c:manualLayout>
          </c:layout>
          <c:spPr>
            <a:noFill/>
            <a:ln>
              <a:noFill/>
            </a:ln>
            <a:effectLst/>
          </c:spPr>
          <c:txPr>
            <a:bodyPr rot="0" spcFirstLastPara="1" vertOverflow="ellipsis" horzOverflow="clip" vert="horz" wrap="square" lIns="91440" tIns="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8"/>
        <c:spPr>
          <a:solidFill>
            <a:schemeClr val="accent5">
              <a:lumMod val="60000"/>
              <a:lumOff val="40000"/>
            </a:schemeClr>
          </a:solidFill>
          <a:ln>
            <a:noFill/>
          </a:ln>
          <a:effectLst/>
          <a:sp3d/>
        </c:spPr>
        <c:dLbl>
          <c:idx val="0"/>
          <c:layout>
            <c:manualLayout>
              <c:x val="-2.9106029106029108E-2"/>
              <c:y val="1.8987341772151899E-2"/>
            </c:manualLayout>
          </c:layout>
          <c:spPr>
            <a:noFill/>
            <a:ln>
              <a:noFill/>
            </a:ln>
            <a:effectLst/>
          </c:spPr>
          <c:txPr>
            <a:bodyPr rot="0" spcFirstLastPara="1" vertOverflow="ellipsis" horzOverflow="clip" vert="horz" wrap="square" lIns="91440" tIns="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9"/>
        <c:spPr>
          <a:solidFill>
            <a:schemeClr val="accent5">
              <a:lumMod val="60000"/>
              <a:lumOff val="40000"/>
            </a:schemeClr>
          </a:solidFill>
          <a:ln>
            <a:noFill/>
          </a:ln>
          <a:effectLst/>
          <a:sp3d/>
        </c:spPr>
        <c:dLbl>
          <c:idx val="0"/>
          <c:layout>
            <c:manualLayout>
              <c:x val="-8.7318087318087476E-2"/>
              <c:y val="-5.0632911392405063E-2"/>
            </c:manualLayout>
          </c:layout>
          <c:spPr>
            <a:noFill/>
            <a:ln>
              <a:noFill/>
            </a:ln>
            <a:effectLst/>
          </c:spPr>
          <c:txPr>
            <a:bodyPr rot="0" spcFirstLastPara="1" vertOverflow="ellipsis" horzOverflow="clip" vert="horz" wrap="square" lIns="91440" tIns="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view3D>
      <c:rotX val="15"/>
      <c:rotY val="20"/>
      <c:rAngAx val="0"/>
    </c:view3D>
    <c:floor>
      <c:thickness val="0"/>
      <c:spPr>
        <a:noFill/>
        <a:ln>
          <a:noFill/>
        </a:ln>
        <a:effectLst/>
        <a:sp3d/>
      </c:spPr>
    </c:floor>
    <c:sideWall>
      <c:thickness val="0"/>
      <c:spPr>
        <a:noFill/>
        <a:ln>
          <a:noFill/>
        </a:ln>
        <a:effectLst>
          <a:outerShdw blurRad="50800" dist="50800" dir="5400000" algn="ctr" rotWithShape="0">
            <a:schemeClr val="accent6">
              <a:lumMod val="20000"/>
              <a:lumOff val="80000"/>
            </a:schemeClr>
          </a:outerShdw>
        </a:effectLst>
        <a:sp3d/>
      </c:spPr>
    </c:sideWall>
    <c:backWall>
      <c:thickness val="0"/>
      <c:spPr>
        <a:noFill/>
        <a:ln>
          <a:noFill/>
        </a:ln>
        <a:effectLst>
          <a:outerShdw blurRad="50800" dist="50800" dir="5400000" algn="ctr" rotWithShape="0">
            <a:schemeClr val="accent6">
              <a:lumMod val="20000"/>
              <a:lumOff val="80000"/>
            </a:schemeClr>
          </a:outerShdw>
        </a:effectLst>
        <a:sp3d/>
      </c:spPr>
    </c:backWall>
    <c:plotArea>
      <c:layout>
        <c:manualLayout>
          <c:layoutTarget val="inner"/>
          <c:xMode val="edge"/>
          <c:yMode val="edge"/>
          <c:x val="0.12029841950203854"/>
          <c:y val="0.19428133294579591"/>
          <c:w val="0.87265404398744584"/>
          <c:h val="0.74242741896526743"/>
        </c:manualLayout>
      </c:layout>
      <c:bar3DChart>
        <c:barDir val="bar"/>
        <c:grouping val="clustered"/>
        <c:varyColors val="0"/>
        <c:ser>
          <c:idx val="0"/>
          <c:order val="0"/>
          <c:tx>
            <c:strRef>
              <c:f>analysis1!$C$36:$C$37</c:f>
              <c:strCache>
                <c:ptCount val="1"/>
                <c:pt idx="0">
                  <c:v>Zone1</c:v>
                </c:pt>
              </c:strCache>
            </c:strRef>
          </c:tx>
          <c:spPr>
            <a:solidFill>
              <a:schemeClr val="accent5">
                <a:lumMod val="75000"/>
              </a:schemeClr>
            </a:solidFill>
            <a:ln>
              <a:noFill/>
            </a:ln>
            <a:effectLst/>
            <a:sp3d/>
          </c:spPr>
          <c:invertIfNegative val="0"/>
          <c:dPt>
            <c:idx val="0"/>
            <c:invertIfNegative val="0"/>
            <c:bubble3D val="0"/>
            <c:extLst>
              <c:ext xmlns:c16="http://schemas.microsoft.com/office/drawing/2014/chart" uri="{C3380CC4-5D6E-409C-BE32-E72D297353CC}">
                <c16:uniqueId val="{00000000-2EB9-4515-A673-2480282FD01A}"/>
              </c:ext>
            </c:extLst>
          </c:dPt>
          <c:dPt>
            <c:idx val="1"/>
            <c:invertIfNegative val="0"/>
            <c:bubble3D val="0"/>
            <c:extLst>
              <c:ext xmlns:c16="http://schemas.microsoft.com/office/drawing/2014/chart" uri="{C3380CC4-5D6E-409C-BE32-E72D297353CC}">
                <c16:uniqueId val="{00000001-2EB9-4515-A673-2480282FD01A}"/>
              </c:ext>
            </c:extLst>
          </c:dPt>
          <c:dPt>
            <c:idx val="2"/>
            <c:invertIfNegative val="0"/>
            <c:bubble3D val="0"/>
            <c:extLst>
              <c:ext xmlns:c16="http://schemas.microsoft.com/office/drawing/2014/chart" uri="{C3380CC4-5D6E-409C-BE32-E72D297353CC}">
                <c16:uniqueId val="{00000002-2EB9-4515-A673-2480282FD01A}"/>
              </c:ext>
            </c:extLst>
          </c:dPt>
          <c:dLbls>
            <c:dLbl>
              <c:idx val="0"/>
              <c:layout>
                <c:manualLayout>
                  <c:x val="-1.2474012474012626E-2"/>
                  <c:y val="6.96202531645568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EB9-4515-A673-2480282FD01A}"/>
                </c:ext>
              </c:extLst>
            </c:dLbl>
            <c:dLbl>
              <c:idx val="1"/>
              <c:layout>
                <c:manualLayout>
                  <c:x val="-4.1580041580043109E-3"/>
                  <c:y val="3.16455696202531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EB9-4515-A673-2480282FD01A}"/>
                </c:ext>
              </c:extLst>
            </c:dLbl>
            <c:dLbl>
              <c:idx val="2"/>
              <c:layout>
                <c:manualLayout>
                  <c:x val="-1.6632016632016633E-2"/>
                  <c:y val="3.16455696202531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EB9-4515-A673-2480282FD01A}"/>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analysis1!$B$38:$B$41</c:f>
              <c:strCache>
                <c:ptCount val="3"/>
                <c:pt idx="0">
                  <c:v>Bike C</c:v>
                </c:pt>
                <c:pt idx="1">
                  <c:v>Truck B</c:v>
                </c:pt>
                <c:pt idx="2">
                  <c:v>Van A</c:v>
                </c:pt>
              </c:strCache>
            </c:strRef>
          </c:cat>
          <c:val>
            <c:numRef>
              <c:f>analysis1!$C$38:$C$41</c:f>
              <c:numCache>
                <c:formatCode>0.0</c:formatCode>
                <c:ptCount val="3"/>
                <c:pt idx="0">
                  <c:v>146.54761904761904</c:v>
                </c:pt>
                <c:pt idx="1">
                  <c:v>156.1021505376344</c:v>
                </c:pt>
                <c:pt idx="2">
                  <c:v>154.33333333333334</c:v>
                </c:pt>
              </c:numCache>
            </c:numRef>
          </c:val>
          <c:extLst>
            <c:ext xmlns:c16="http://schemas.microsoft.com/office/drawing/2014/chart" uri="{C3380CC4-5D6E-409C-BE32-E72D297353CC}">
              <c16:uniqueId val="{00000008-9BCF-46F0-AB14-86756ABD2802}"/>
            </c:ext>
          </c:extLst>
        </c:ser>
        <c:ser>
          <c:idx val="1"/>
          <c:order val="1"/>
          <c:tx>
            <c:strRef>
              <c:f>analysis1!$D$36:$D$37</c:f>
              <c:strCache>
                <c:ptCount val="1"/>
                <c:pt idx="0">
                  <c:v>Zone2</c:v>
                </c:pt>
              </c:strCache>
            </c:strRef>
          </c:tx>
          <c:spPr>
            <a:solidFill>
              <a:schemeClr val="bg1">
                <a:lumMod val="65000"/>
              </a:schemeClr>
            </a:solidFill>
            <a:ln>
              <a:noFill/>
            </a:ln>
            <a:effectLst/>
            <a:sp3d/>
          </c:spPr>
          <c:invertIfNegative val="0"/>
          <c:dPt>
            <c:idx val="0"/>
            <c:invertIfNegative val="0"/>
            <c:bubble3D val="0"/>
            <c:extLst>
              <c:ext xmlns:c16="http://schemas.microsoft.com/office/drawing/2014/chart" uri="{C3380CC4-5D6E-409C-BE32-E72D297353CC}">
                <c16:uniqueId val="{00000003-7634-4CF5-B25F-A6AB9E0CE5C4}"/>
              </c:ext>
            </c:extLst>
          </c:dPt>
          <c:dPt>
            <c:idx val="1"/>
            <c:invertIfNegative val="0"/>
            <c:bubble3D val="0"/>
            <c:extLst>
              <c:ext xmlns:c16="http://schemas.microsoft.com/office/drawing/2014/chart" uri="{C3380CC4-5D6E-409C-BE32-E72D297353CC}">
                <c16:uniqueId val="{00000004-7634-4CF5-B25F-A6AB9E0CE5C4}"/>
              </c:ext>
            </c:extLst>
          </c:dPt>
          <c:dLbls>
            <c:dLbl>
              <c:idx val="0"/>
              <c:layout>
                <c:manualLayout>
                  <c:x val="-1.2474012474012475E-2"/>
                  <c:y val="3.79746835443036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634-4CF5-B25F-A6AB9E0CE5C4}"/>
                </c:ext>
              </c:extLst>
            </c:dLbl>
            <c:dLbl>
              <c:idx val="1"/>
              <c:layout>
                <c:manualLayout>
                  <c:x val="-1.6632016632016633E-2"/>
                  <c:y val="1.89873417721518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634-4CF5-B25F-A6AB9E0CE5C4}"/>
                </c:ext>
              </c:extLst>
            </c:dLbl>
            <c:spPr>
              <a:noFill/>
              <a:ln>
                <a:noFill/>
              </a:ln>
              <a:effectLst/>
            </c:spPr>
            <c:txPr>
              <a:bodyPr rot="0" spcFirstLastPara="1" vertOverflow="clip" horzOverflow="clip" vert="horz" wrap="square" lIns="38100" tIns="0" rIns="91440" bIns="1188720" numCol="1" spcCol="91440" anchor="b"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analysis1!$B$38:$B$41</c:f>
              <c:strCache>
                <c:ptCount val="3"/>
                <c:pt idx="0">
                  <c:v>Bike C</c:v>
                </c:pt>
                <c:pt idx="1">
                  <c:v>Truck B</c:v>
                </c:pt>
                <c:pt idx="2">
                  <c:v>Van A</c:v>
                </c:pt>
              </c:strCache>
            </c:strRef>
          </c:cat>
          <c:val>
            <c:numRef>
              <c:f>analysis1!$D$38:$D$41</c:f>
              <c:numCache>
                <c:formatCode>0.0</c:formatCode>
                <c:ptCount val="3"/>
                <c:pt idx="0">
                  <c:v>157.44692737430168</c:v>
                </c:pt>
                <c:pt idx="1">
                  <c:v>154.59602649006624</c:v>
                </c:pt>
                <c:pt idx="2">
                  <c:v>141.67553191489361</c:v>
                </c:pt>
              </c:numCache>
            </c:numRef>
          </c:val>
          <c:extLst>
            <c:ext xmlns:c16="http://schemas.microsoft.com/office/drawing/2014/chart" uri="{C3380CC4-5D6E-409C-BE32-E72D297353CC}">
              <c16:uniqueId val="{0000000A-2EB9-4515-A673-2480282FD01A}"/>
            </c:ext>
          </c:extLst>
        </c:ser>
        <c:ser>
          <c:idx val="2"/>
          <c:order val="2"/>
          <c:tx>
            <c:strRef>
              <c:f>analysis1!$E$36:$E$37</c:f>
              <c:strCache>
                <c:ptCount val="1"/>
                <c:pt idx="0">
                  <c:v>Zone3</c:v>
                </c:pt>
              </c:strCache>
            </c:strRef>
          </c:tx>
          <c:spPr>
            <a:solidFill>
              <a:schemeClr val="accent5">
                <a:lumMod val="60000"/>
                <a:lumOff val="40000"/>
              </a:schemeClr>
            </a:solidFill>
            <a:ln>
              <a:noFill/>
            </a:ln>
            <a:effectLst/>
            <a:sp3d/>
          </c:spPr>
          <c:invertIfNegative val="0"/>
          <c:dPt>
            <c:idx val="0"/>
            <c:invertIfNegative val="0"/>
            <c:bubble3D val="0"/>
            <c:extLst>
              <c:ext xmlns:c16="http://schemas.microsoft.com/office/drawing/2014/chart" uri="{C3380CC4-5D6E-409C-BE32-E72D297353CC}">
                <c16:uniqueId val="{00000005-7634-4CF5-B25F-A6AB9E0CE5C4}"/>
              </c:ext>
            </c:extLst>
          </c:dPt>
          <c:dPt>
            <c:idx val="1"/>
            <c:invertIfNegative val="0"/>
            <c:bubble3D val="0"/>
            <c:extLst>
              <c:ext xmlns:c16="http://schemas.microsoft.com/office/drawing/2014/chart" uri="{C3380CC4-5D6E-409C-BE32-E72D297353CC}">
                <c16:uniqueId val="{00000006-7634-4CF5-B25F-A6AB9E0CE5C4}"/>
              </c:ext>
            </c:extLst>
          </c:dPt>
          <c:dPt>
            <c:idx val="2"/>
            <c:invertIfNegative val="0"/>
            <c:bubble3D val="0"/>
            <c:extLst>
              <c:ext xmlns:c16="http://schemas.microsoft.com/office/drawing/2014/chart" uri="{C3380CC4-5D6E-409C-BE32-E72D297353CC}">
                <c16:uniqueId val="{00000007-7634-4CF5-B25F-A6AB9E0CE5C4}"/>
              </c:ext>
            </c:extLst>
          </c:dPt>
          <c:dLbls>
            <c:dLbl>
              <c:idx val="0"/>
              <c:layout>
                <c:manualLayout>
                  <c:x val="-2.4948024948024949E-2"/>
                  <c:y val="2.53164556962025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634-4CF5-B25F-A6AB9E0CE5C4}"/>
                </c:ext>
              </c:extLst>
            </c:dLbl>
            <c:dLbl>
              <c:idx val="1"/>
              <c:layout>
                <c:manualLayout>
                  <c:x val="-2.9106029106029108E-2"/>
                  <c:y val="1.89873417721518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634-4CF5-B25F-A6AB9E0CE5C4}"/>
                </c:ext>
              </c:extLst>
            </c:dLbl>
            <c:dLbl>
              <c:idx val="2"/>
              <c:layout>
                <c:manualLayout>
                  <c:x val="-8.7318087318087476E-2"/>
                  <c:y val="-5.06329113924050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634-4CF5-B25F-A6AB9E0CE5C4}"/>
                </c:ext>
              </c:extLst>
            </c:dLbl>
            <c:spPr>
              <a:noFill/>
              <a:ln>
                <a:noFill/>
              </a:ln>
              <a:effectLst/>
            </c:spPr>
            <c:txPr>
              <a:bodyPr rot="0" spcFirstLastPara="1" vertOverflow="ellipsis" horzOverflow="clip" vert="horz" wrap="square" lIns="91440" tIns="0" rIns="38100" bIns="19050" anchor="ctr" anchorCtr="0">
                <a:spAutoFit/>
              </a:bodyPr>
              <a:lstStyle/>
              <a:p>
                <a:pPr algn="ct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analysis1!$B$38:$B$41</c:f>
              <c:strCache>
                <c:ptCount val="3"/>
                <c:pt idx="0">
                  <c:v>Bike C</c:v>
                </c:pt>
                <c:pt idx="1">
                  <c:v>Truck B</c:v>
                </c:pt>
                <c:pt idx="2">
                  <c:v>Van A</c:v>
                </c:pt>
              </c:strCache>
            </c:strRef>
          </c:cat>
          <c:val>
            <c:numRef>
              <c:f>analysis1!$E$38:$E$41</c:f>
              <c:numCache>
                <c:formatCode>0.0</c:formatCode>
                <c:ptCount val="3"/>
                <c:pt idx="0">
                  <c:v>150.05161290322582</c:v>
                </c:pt>
                <c:pt idx="1">
                  <c:v>155.36641221374046</c:v>
                </c:pt>
                <c:pt idx="2">
                  <c:v>151.19774011299435</c:v>
                </c:pt>
              </c:numCache>
            </c:numRef>
          </c:val>
          <c:extLst>
            <c:ext xmlns:c16="http://schemas.microsoft.com/office/drawing/2014/chart" uri="{C3380CC4-5D6E-409C-BE32-E72D297353CC}">
              <c16:uniqueId val="{0000000C-2EB9-4515-A673-2480282FD01A}"/>
            </c:ext>
          </c:extLst>
        </c:ser>
        <c:dLbls>
          <c:showLegendKey val="0"/>
          <c:showVal val="0"/>
          <c:showCatName val="0"/>
          <c:showSerName val="0"/>
          <c:showPercent val="0"/>
          <c:showBubbleSize val="0"/>
        </c:dLbls>
        <c:gapWidth val="99"/>
        <c:gapDepth val="80"/>
        <c:shape val="box"/>
        <c:axId val="1401964192"/>
        <c:axId val="1401959392"/>
        <c:axId val="0"/>
      </c:bar3DChart>
      <c:catAx>
        <c:axId val="140196419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900" b="1" i="0" u="none" strike="noStrike" kern="1200" baseline="0">
                <a:ln>
                  <a:noFill/>
                </a:ln>
                <a:solidFill>
                  <a:schemeClr val="tx1">
                    <a:lumMod val="95000"/>
                    <a:lumOff val="5000"/>
                  </a:schemeClr>
                </a:solidFill>
                <a:latin typeface="Arial Black" panose="020B0A04020102020204" pitchFamily="34" charset="0"/>
                <a:ea typeface="+mn-ea"/>
                <a:cs typeface="+mn-cs"/>
              </a:defRPr>
            </a:pPr>
            <a:endParaRPr lang="en-US"/>
          </a:p>
        </c:txPr>
        <c:crossAx val="1401959392"/>
        <c:crosses val="autoZero"/>
        <c:auto val="1"/>
        <c:lblAlgn val="ctr"/>
        <c:lblOffset val="100"/>
        <c:noMultiLvlLbl val="0"/>
      </c:catAx>
      <c:valAx>
        <c:axId val="1401959392"/>
        <c:scaling>
          <c:orientation val="minMax"/>
          <c:max val="160"/>
          <c:min val="0"/>
        </c:scaling>
        <c:delete val="1"/>
        <c:axPos val="b"/>
        <c:numFmt formatCode="0.0" sourceLinked="1"/>
        <c:majorTickMark val="none"/>
        <c:minorTickMark val="none"/>
        <c:tickLblPos val="nextTo"/>
        <c:crossAx val="1401964192"/>
        <c:crosses val="autoZero"/>
        <c:crossBetween val="between"/>
        <c:majorUnit val="20"/>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[Delivery Analysis For Logistics.xlsb.xlsx]analysis1!PivotTable9</c:name>
    <c:fmtId val="24"/>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900" b="1">
                <a:solidFill>
                  <a:schemeClr val="tx1">
                    <a:lumMod val="95000"/>
                    <a:lumOff val="5000"/>
                  </a:schemeClr>
                </a:solidFill>
                <a:latin typeface="Arial Black" panose="020B0A04020102020204" pitchFamily="34" charset="0"/>
              </a:rPr>
              <a:t>DRIVER</a:t>
            </a:r>
            <a:r>
              <a:rPr lang="en-US" sz="900" b="1" baseline="0">
                <a:solidFill>
                  <a:schemeClr val="tx1">
                    <a:lumMod val="95000"/>
                    <a:lumOff val="5000"/>
                  </a:schemeClr>
                </a:solidFill>
                <a:latin typeface="Arial Black" panose="020B0A04020102020204" pitchFamily="34" charset="0"/>
              </a:rPr>
              <a:t> BY ROUTE AND DELAY</a:t>
            </a:r>
            <a:endParaRPr lang="en-US" sz="900" b="1">
              <a:solidFill>
                <a:schemeClr val="tx1">
                  <a:lumMod val="95000"/>
                  <a:lumOff val="5000"/>
                </a:schemeClr>
              </a:solidFill>
              <a:latin typeface="Arial Black" panose="020B0A04020102020204" pitchFamily="34" charset="0"/>
            </a:endParaRPr>
          </a:p>
        </c:rich>
      </c:tx>
      <c:layout>
        <c:manualLayout>
          <c:xMode val="edge"/>
          <c:yMode val="edge"/>
          <c:x val="0.14392204672176701"/>
          <c:y val="3.8849261901058446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solidFill>
              <a:schemeClr val="accent5">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solidFill>
              <a:schemeClr val="accent5">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solidFill>
              <a:schemeClr val="accent5">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36651307886763"/>
          <c:y val="7.3306964720870463E-2"/>
          <c:w val="0.75377808057084461"/>
          <c:h val="0.90863596747871145"/>
        </c:manualLayout>
      </c:layout>
      <c:barChart>
        <c:barDir val="bar"/>
        <c:grouping val="stacked"/>
        <c:varyColors val="0"/>
        <c:ser>
          <c:idx val="0"/>
          <c:order val="0"/>
          <c:tx>
            <c:strRef>
              <c:f>analysis1!$C$66:$C$67</c:f>
              <c:strCache>
                <c:ptCount val="1"/>
                <c:pt idx="0">
                  <c:v>Route1</c:v>
                </c:pt>
              </c:strCache>
            </c:strRef>
          </c:tx>
          <c:spPr>
            <a:solidFill>
              <a:schemeClr val="accent1"/>
            </a:solidFill>
            <a:ln>
              <a:noFill/>
            </a:ln>
            <a:effectLst/>
          </c:spPr>
          <c:invertIfNegative val="0"/>
          <c:cat>
            <c:strRef>
              <c:f>analysis1!$B$68:$B$167</c:f>
              <c:strCache>
                <c:ptCount val="100"/>
                <c:pt idx="0">
                  <c:v>D1</c:v>
                </c:pt>
                <c:pt idx="1">
                  <c:v>D10</c:v>
                </c:pt>
                <c:pt idx="2">
                  <c:v>D100</c:v>
                </c:pt>
                <c:pt idx="3">
                  <c:v>D11</c:v>
                </c:pt>
                <c:pt idx="4">
                  <c:v>D12</c:v>
                </c:pt>
                <c:pt idx="5">
                  <c:v>D13</c:v>
                </c:pt>
                <c:pt idx="6">
                  <c:v>D14</c:v>
                </c:pt>
                <c:pt idx="7">
                  <c:v>D15</c:v>
                </c:pt>
                <c:pt idx="8">
                  <c:v>D16</c:v>
                </c:pt>
                <c:pt idx="9">
                  <c:v>D17</c:v>
                </c:pt>
                <c:pt idx="10">
                  <c:v>D18</c:v>
                </c:pt>
                <c:pt idx="11">
                  <c:v>D19</c:v>
                </c:pt>
                <c:pt idx="12">
                  <c:v>D2</c:v>
                </c:pt>
                <c:pt idx="13">
                  <c:v>D20</c:v>
                </c:pt>
                <c:pt idx="14">
                  <c:v>D21</c:v>
                </c:pt>
                <c:pt idx="15">
                  <c:v>D22</c:v>
                </c:pt>
                <c:pt idx="16">
                  <c:v>D23</c:v>
                </c:pt>
                <c:pt idx="17">
                  <c:v>D24</c:v>
                </c:pt>
                <c:pt idx="18">
                  <c:v>D25</c:v>
                </c:pt>
                <c:pt idx="19">
                  <c:v>D26</c:v>
                </c:pt>
                <c:pt idx="20">
                  <c:v>D27</c:v>
                </c:pt>
                <c:pt idx="21">
                  <c:v>D28</c:v>
                </c:pt>
                <c:pt idx="22">
                  <c:v>D29</c:v>
                </c:pt>
                <c:pt idx="23">
                  <c:v>D3</c:v>
                </c:pt>
                <c:pt idx="24">
                  <c:v>D30</c:v>
                </c:pt>
                <c:pt idx="25">
                  <c:v>D31</c:v>
                </c:pt>
                <c:pt idx="26">
                  <c:v>D32</c:v>
                </c:pt>
                <c:pt idx="27">
                  <c:v>D33</c:v>
                </c:pt>
                <c:pt idx="28">
                  <c:v>D34</c:v>
                </c:pt>
                <c:pt idx="29">
                  <c:v>D35</c:v>
                </c:pt>
                <c:pt idx="30">
                  <c:v>D36</c:v>
                </c:pt>
                <c:pt idx="31">
                  <c:v>D37</c:v>
                </c:pt>
                <c:pt idx="32">
                  <c:v>D38</c:v>
                </c:pt>
                <c:pt idx="33">
                  <c:v>D39</c:v>
                </c:pt>
                <c:pt idx="34">
                  <c:v>D4</c:v>
                </c:pt>
                <c:pt idx="35">
                  <c:v>D40</c:v>
                </c:pt>
                <c:pt idx="36">
                  <c:v>D41</c:v>
                </c:pt>
                <c:pt idx="37">
                  <c:v>D42</c:v>
                </c:pt>
                <c:pt idx="38">
                  <c:v>D43</c:v>
                </c:pt>
                <c:pt idx="39">
                  <c:v>D44</c:v>
                </c:pt>
                <c:pt idx="40">
                  <c:v>D45</c:v>
                </c:pt>
                <c:pt idx="41">
                  <c:v>D46</c:v>
                </c:pt>
                <c:pt idx="42">
                  <c:v>D47</c:v>
                </c:pt>
                <c:pt idx="43">
                  <c:v>D48</c:v>
                </c:pt>
                <c:pt idx="44">
                  <c:v>D49</c:v>
                </c:pt>
                <c:pt idx="45">
                  <c:v>D5</c:v>
                </c:pt>
                <c:pt idx="46">
                  <c:v>D50</c:v>
                </c:pt>
                <c:pt idx="47">
                  <c:v>D51</c:v>
                </c:pt>
                <c:pt idx="48">
                  <c:v>D52</c:v>
                </c:pt>
                <c:pt idx="49">
                  <c:v>D53</c:v>
                </c:pt>
                <c:pt idx="50">
                  <c:v>D54</c:v>
                </c:pt>
                <c:pt idx="51">
                  <c:v>D55</c:v>
                </c:pt>
                <c:pt idx="52">
                  <c:v>D56</c:v>
                </c:pt>
                <c:pt idx="53">
                  <c:v>D57</c:v>
                </c:pt>
                <c:pt idx="54">
                  <c:v>D58</c:v>
                </c:pt>
                <c:pt idx="55">
                  <c:v>D59</c:v>
                </c:pt>
                <c:pt idx="56">
                  <c:v>D6</c:v>
                </c:pt>
                <c:pt idx="57">
                  <c:v>D60</c:v>
                </c:pt>
                <c:pt idx="58">
                  <c:v>D61</c:v>
                </c:pt>
                <c:pt idx="59">
                  <c:v>D62</c:v>
                </c:pt>
                <c:pt idx="60">
                  <c:v>D63</c:v>
                </c:pt>
                <c:pt idx="61">
                  <c:v>D64</c:v>
                </c:pt>
                <c:pt idx="62">
                  <c:v>D65</c:v>
                </c:pt>
                <c:pt idx="63">
                  <c:v>D66</c:v>
                </c:pt>
                <c:pt idx="64">
                  <c:v>D67</c:v>
                </c:pt>
                <c:pt idx="65">
                  <c:v>D68</c:v>
                </c:pt>
                <c:pt idx="66">
                  <c:v>D69</c:v>
                </c:pt>
                <c:pt idx="67">
                  <c:v>D7</c:v>
                </c:pt>
                <c:pt idx="68">
                  <c:v>D70</c:v>
                </c:pt>
                <c:pt idx="69">
                  <c:v>D71</c:v>
                </c:pt>
                <c:pt idx="70">
                  <c:v>D72</c:v>
                </c:pt>
                <c:pt idx="71">
                  <c:v>D73</c:v>
                </c:pt>
                <c:pt idx="72">
                  <c:v>D74</c:v>
                </c:pt>
                <c:pt idx="73">
                  <c:v>D75</c:v>
                </c:pt>
                <c:pt idx="74">
                  <c:v>D76</c:v>
                </c:pt>
                <c:pt idx="75">
                  <c:v>D77</c:v>
                </c:pt>
                <c:pt idx="76">
                  <c:v>D78</c:v>
                </c:pt>
                <c:pt idx="77">
                  <c:v>D79</c:v>
                </c:pt>
                <c:pt idx="78">
                  <c:v>D8</c:v>
                </c:pt>
                <c:pt idx="79">
                  <c:v>D80</c:v>
                </c:pt>
                <c:pt idx="80">
                  <c:v>D81</c:v>
                </c:pt>
                <c:pt idx="81">
                  <c:v>D82</c:v>
                </c:pt>
                <c:pt idx="82">
                  <c:v>D83</c:v>
                </c:pt>
                <c:pt idx="83">
                  <c:v>D84</c:v>
                </c:pt>
                <c:pt idx="84">
                  <c:v>D85</c:v>
                </c:pt>
                <c:pt idx="85">
                  <c:v>D86</c:v>
                </c:pt>
                <c:pt idx="86">
                  <c:v>D87</c:v>
                </c:pt>
                <c:pt idx="87">
                  <c:v>D88</c:v>
                </c:pt>
                <c:pt idx="88">
                  <c:v>D89</c:v>
                </c:pt>
                <c:pt idx="89">
                  <c:v>D9</c:v>
                </c:pt>
                <c:pt idx="90">
                  <c:v>D90</c:v>
                </c:pt>
                <c:pt idx="91">
                  <c:v>D91</c:v>
                </c:pt>
                <c:pt idx="92">
                  <c:v>D92</c:v>
                </c:pt>
                <c:pt idx="93">
                  <c:v>D93</c:v>
                </c:pt>
                <c:pt idx="94">
                  <c:v>D94</c:v>
                </c:pt>
                <c:pt idx="95">
                  <c:v>D95</c:v>
                </c:pt>
                <c:pt idx="96">
                  <c:v>D96</c:v>
                </c:pt>
                <c:pt idx="97">
                  <c:v>D97</c:v>
                </c:pt>
                <c:pt idx="98">
                  <c:v>D98</c:v>
                </c:pt>
                <c:pt idx="99">
                  <c:v>D99</c:v>
                </c:pt>
              </c:strCache>
            </c:strRef>
          </c:cat>
          <c:val>
            <c:numRef>
              <c:f>analysis1!$C$68:$C$167</c:f>
              <c:numCache>
                <c:formatCode>0.0</c:formatCode>
                <c:ptCount val="100"/>
                <c:pt idx="0">
                  <c:v>12.6</c:v>
                </c:pt>
                <c:pt idx="1">
                  <c:v>17</c:v>
                </c:pt>
                <c:pt idx="2">
                  <c:v>6</c:v>
                </c:pt>
                <c:pt idx="3">
                  <c:v>23</c:v>
                </c:pt>
                <c:pt idx="4">
                  <c:v>12.625</c:v>
                </c:pt>
                <c:pt idx="5">
                  <c:v>8.5</c:v>
                </c:pt>
                <c:pt idx="6">
                  <c:v>15.2</c:v>
                </c:pt>
                <c:pt idx="7">
                  <c:v>11.166666666666666</c:v>
                </c:pt>
                <c:pt idx="8">
                  <c:v>25</c:v>
                </c:pt>
                <c:pt idx="9">
                  <c:v>11.666666666666666</c:v>
                </c:pt>
                <c:pt idx="10">
                  <c:v>15.714285714285714</c:v>
                </c:pt>
                <c:pt idx="11">
                  <c:v>10.125</c:v>
                </c:pt>
                <c:pt idx="12">
                  <c:v>23.666666666666668</c:v>
                </c:pt>
                <c:pt idx="13">
                  <c:v>20</c:v>
                </c:pt>
                <c:pt idx="14">
                  <c:v>6.8</c:v>
                </c:pt>
                <c:pt idx="15">
                  <c:v>24</c:v>
                </c:pt>
                <c:pt idx="16">
                  <c:v>9</c:v>
                </c:pt>
                <c:pt idx="17">
                  <c:v>10.75</c:v>
                </c:pt>
                <c:pt idx="18">
                  <c:v>22.5</c:v>
                </c:pt>
                <c:pt idx="19">
                  <c:v>10.25</c:v>
                </c:pt>
                <c:pt idx="20">
                  <c:v>21.666666666666668</c:v>
                </c:pt>
                <c:pt idx="21">
                  <c:v>16.5</c:v>
                </c:pt>
                <c:pt idx="22">
                  <c:v>20</c:v>
                </c:pt>
                <c:pt idx="23">
                  <c:v>16.666666666666668</c:v>
                </c:pt>
                <c:pt idx="24">
                  <c:v>26</c:v>
                </c:pt>
                <c:pt idx="25">
                  <c:v>22.5</c:v>
                </c:pt>
                <c:pt idx="26">
                  <c:v>3</c:v>
                </c:pt>
                <c:pt idx="27">
                  <c:v>10.25</c:v>
                </c:pt>
                <c:pt idx="28">
                  <c:v>20.666666666666668</c:v>
                </c:pt>
                <c:pt idx="29">
                  <c:v>2</c:v>
                </c:pt>
                <c:pt idx="30">
                  <c:v>14</c:v>
                </c:pt>
                <c:pt idx="31">
                  <c:v>13</c:v>
                </c:pt>
                <c:pt idx="32">
                  <c:v>12</c:v>
                </c:pt>
                <c:pt idx="33">
                  <c:v>17.5</c:v>
                </c:pt>
                <c:pt idx="34">
                  <c:v>20</c:v>
                </c:pt>
                <c:pt idx="35">
                  <c:v>15</c:v>
                </c:pt>
                <c:pt idx="36">
                  <c:v>18.333333333333332</c:v>
                </c:pt>
                <c:pt idx="37">
                  <c:v>20</c:v>
                </c:pt>
                <c:pt idx="38">
                  <c:v>15</c:v>
                </c:pt>
                <c:pt idx="39">
                  <c:v>22.5</c:v>
                </c:pt>
                <c:pt idx="40">
                  <c:v>16.5</c:v>
                </c:pt>
                <c:pt idx="41">
                  <c:v>18.333333333333332</c:v>
                </c:pt>
                <c:pt idx="42">
                  <c:v>18.666666666666668</c:v>
                </c:pt>
                <c:pt idx="44">
                  <c:v>5</c:v>
                </c:pt>
                <c:pt idx="45">
                  <c:v>14.25</c:v>
                </c:pt>
                <c:pt idx="46">
                  <c:v>13.666666666666666</c:v>
                </c:pt>
                <c:pt idx="47">
                  <c:v>26</c:v>
                </c:pt>
                <c:pt idx="48">
                  <c:v>26</c:v>
                </c:pt>
                <c:pt idx="49">
                  <c:v>15</c:v>
                </c:pt>
                <c:pt idx="50">
                  <c:v>5.333333333333333</c:v>
                </c:pt>
                <c:pt idx="51">
                  <c:v>20.75</c:v>
                </c:pt>
                <c:pt idx="52">
                  <c:v>4</c:v>
                </c:pt>
                <c:pt idx="53">
                  <c:v>13.75</c:v>
                </c:pt>
                <c:pt idx="54">
                  <c:v>22.5</c:v>
                </c:pt>
                <c:pt idx="55">
                  <c:v>16.5</c:v>
                </c:pt>
                <c:pt idx="56">
                  <c:v>20.666666666666668</c:v>
                </c:pt>
                <c:pt idx="57">
                  <c:v>18.333333333333332</c:v>
                </c:pt>
                <c:pt idx="58">
                  <c:v>10</c:v>
                </c:pt>
                <c:pt idx="59">
                  <c:v>15</c:v>
                </c:pt>
                <c:pt idx="60">
                  <c:v>24</c:v>
                </c:pt>
                <c:pt idx="61">
                  <c:v>15.666666666666666</c:v>
                </c:pt>
                <c:pt idx="62">
                  <c:v>11</c:v>
                </c:pt>
                <c:pt idx="63">
                  <c:v>16.8</c:v>
                </c:pt>
                <c:pt idx="64">
                  <c:v>5.5</c:v>
                </c:pt>
                <c:pt idx="65">
                  <c:v>14.5</c:v>
                </c:pt>
                <c:pt idx="66">
                  <c:v>16.25</c:v>
                </c:pt>
                <c:pt idx="68">
                  <c:v>10.5</c:v>
                </c:pt>
                <c:pt idx="69">
                  <c:v>7.333333333333333</c:v>
                </c:pt>
                <c:pt idx="70">
                  <c:v>18.666666666666668</c:v>
                </c:pt>
                <c:pt idx="71">
                  <c:v>21</c:v>
                </c:pt>
                <c:pt idx="72">
                  <c:v>13</c:v>
                </c:pt>
                <c:pt idx="73">
                  <c:v>10</c:v>
                </c:pt>
                <c:pt idx="74">
                  <c:v>13</c:v>
                </c:pt>
                <c:pt idx="76">
                  <c:v>16.333333333333332</c:v>
                </c:pt>
                <c:pt idx="77">
                  <c:v>5</c:v>
                </c:pt>
                <c:pt idx="78">
                  <c:v>10</c:v>
                </c:pt>
                <c:pt idx="80">
                  <c:v>15</c:v>
                </c:pt>
                <c:pt idx="81">
                  <c:v>3.5</c:v>
                </c:pt>
                <c:pt idx="82">
                  <c:v>16.8</c:v>
                </c:pt>
                <c:pt idx="83">
                  <c:v>12.6</c:v>
                </c:pt>
                <c:pt idx="84">
                  <c:v>3</c:v>
                </c:pt>
                <c:pt idx="85">
                  <c:v>27</c:v>
                </c:pt>
                <c:pt idx="86">
                  <c:v>10</c:v>
                </c:pt>
                <c:pt idx="87">
                  <c:v>7</c:v>
                </c:pt>
                <c:pt idx="88">
                  <c:v>16</c:v>
                </c:pt>
                <c:pt idx="89">
                  <c:v>10.6</c:v>
                </c:pt>
                <c:pt idx="91">
                  <c:v>24</c:v>
                </c:pt>
                <c:pt idx="93">
                  <c:v>16</c:v>
                </c:pt>
                <c:pt idx="94">
                  <c:v>15.666666666666666</c:v>
                </c:pt>
                <c:pt idx="95">
                  <c:v>11</c:v>
                </c:pt>
                <c:pt idx="96">
                  <c:v>25</c:v>
                </c:pt>
                <c:pt idx="97">
                  <c:v>9.6666666666666661</c:v>
                </c:pt>
                <c:pt idx="98">
                  <c:v>19.333333333333332</c:v>
                </c:pt>
                <c:pt idx="99">
                  <c:v>11</c:v>
                </c:pt>
              </c:numCache>
            </c:numRef>
          </c:val>
          <c:extLst>
            <c:ext xmlns:c16="http://schemas.microsoft.com/office/drawing/2014/chart" uri="{C3380CC4-5D6E-409C-BE32-E72D297353CC}">
              <c16:uniqueId val="{00000015-115C-4CCC-838C-071237054641}"/>
            </c:ext>
          </c:extLst>
        </c:ser>
        <c:ser>
          <c:idx val="1"/>
          <c:order val="1"/>
          <c:tx>
            <c:strRef>
              <c:f>analysis1!$D$66:$D$67</c:f>
              <c:strCache>
                <c:ptCount val="1"/>
                <c:pt idx="0">
                  <c:v>Route2</c:v>
                </c:pt>
              </c:strCache>
            </c:strRef>
          </c:tx>
          <c:spPr>
            <a:solidFill>
              <a:schemeClr val="bg1">
                <a:lumMod val="65000"/>
              </a:schemeClr>
            </a:solidFill>
            <a:ln>
              <a:noFill/>
            </a:ln>
            <a:effectLst/>
          </c:spPr>
          <c:invertIfNegative val="0"/>
          <c:cat>
            <c:strRef>
              <c:f>analysis1!$B$68:$B$167</c:f>
              <c:strCache>
                <c:ptCount val="100"/>
                <c:pt idx="0">
                  <c:v>D1</c:v>
                </c:pt>
                <c:pt idx="1">
                  <c:v>D10</c:v>
                </c:pt>
                <c:pt idx="2">
                  <c:v>D100</c:v>
                </c:pt>
                <c:pt idx="3">
                  <c:v>D11</c:v>
                </c:pt>
                <c:pt idx="4">
                  <c:v>D12</c:v>
                </c:pt>
                <c:pt idx="5">
                  <c:v>D13</c:v>
                </c:pt>
                <c:pt idx="6">
                  <c:v>D14</c:v>
                </c:pt>
                <c:pt idx="7">
                  <c:v>D15</c:v>
                </c:pt>
                <c:pt idx="8">
                  <c:v>D16</c:v>
                </c:pt>
                <c:pt idx="9">
                  <c:v>D17</c:v>
                </c:pt>
                <c:pt idx="10">
                  <c:v>D18</c:v>
                </c:pt>
                <c:pt idx="11">
                  <c:v>D19</c:v>
                </c:pt>
                <c:pt idx="12">
                  <c:v>D2</c:v>
                </c:pt>
                <c:pt idx="13">
                  <c:v>D20</c:v>
                </c:pt>
                <c:pt idx="14">
                  <c:v>D21</c:v>
                </c:pt>
                <c:pt idx="15">
                  <c:v>D22</c:v>
                </c:pt>
                <c:pt idx="16">
                  <c:v>D23</c:v>
                </c:pt>
                <c:pt idx="17">
                  <c:v>D24</c:v>
                </c:pt>
                <c:pt idx="18">
                  <c:v>D25</c:v>
                </c:pt>
                <c:pt idx="19">
                  <c:v>D26</c:v>
                </c:pt>
                <c:pt idx="20">
                  <c:v>D27</c:v>
                </c:pt>
                <c:pt idx="21">
                  <c:v>D28</c:v>
                </c:pt>
                <c:pt idx="22">
                  <c:v>D29</c:v>
                </c:pt>
                <c:pt idx="23">
                  <c:v>D3</c:v>
                </c:pt>
                <c:pt idx="24">
                  <c:v>D30</c:v>
                </c:pt>
                <c:pt idx="25">
                  <c:v>D31</c:v>
                </c:pt>
                <c:pt idx="26">
                  <c:v>D32</c:v>
                </c:pt>
                <c:pt idx="27">
                  <c:v>D33</c:v>
                </c:pt>
                <c:pt idx="28">
                  <c:v>D34</c:v>
                </c:pt>
                <c:pt idx="29">
                  <c:v>D35</c:v>
                </c:pt>
                <c:pt idx="30">
                  <c:v>D36</c:v>
                </c:pt>
                <c:pt idx="31">
                  <c:v>D37</c:v>
                </c:pt>
                <c:pt idx="32">
                  <c:v>D38</c:v>
                </c:pt>
                <c:pt idx="33">
                  <c:v>D39</c:v>
                </c:pt>
                <c:pt idx="34">
                  <c:v>D4</c:v>
                </c:pt>
                <c:pt idx="35">
                  <c:v>D40</c:v>
                </c:pt>
                <c:pt idx="36">
                  <c:v>D41</c:v>
                </c:pt>
                <c:pt idx="37">
                  <c:v>D42</c:v>
                </c:pt>
                <c:pt idx="38">
                  <c:v>D43</c:v>
                </c:pt>
                <c:pt idx="39">
                  <c:v>D44</c:v>
                </c:pt>
                <c:pt idx="40">
                  <c:v>D45</c:v>
                </c:pt>
                <c:pt idx="41">
                  <c:v>D46</c:v>
                </c:pt>
                <c:pt idx="42">
                  <c:v>D47</c:v>
                </c:pt>
                <c:pt idx="43">
                  <c:v>D48</c:v>
                </c:pt>
                <c:pt idx="44">
                  <c:v>D49</c:v>
                </c:pt>
                <c:pt idx="45">
                  <c:v>D5</c:v>
                </c:pt>
                <c:pt idx="46">
                  <c:v>D50</c:v>
                </c:pt>
                <c:pt idx="47">
                  <c:v>D51</c:v>
                </c:pt>
                <c:pt idx="48">
                  <c:v>D52</c:v>
                </c:pt>
                <c:pt idx="49">
                  <c:v>D53</c:v>
                </c:pt>
                <c:pt idx="50">
                  <c:v>D54</c:v>
                </c:pt>
                <c:pt idx="51">
                  <c:v>D55</c:v>
                </c:pt>
                <c:pt idx="52">
                  <c:v>D56</c:v>
                </c:pt>
                <c:pt idx="53">
                  <c:v>D57</c:v>
                </c:pt>
                <c:pt idx="54">
                  <c:v>D58</c:v>
                </c:pt>
                <c:pt idx="55">
                  <c:v>D59</c:v>
                </c:pt>
                <c:pt idx="56">
                  <c:v>D6</c:v>
                </c:pt>
                <c:pt idx="57">
                  <c:v>D60</c:v>
                </c:pt>
                <c:pt idx="58">
                  <c:v>D61</c:v>
                </c:pt>
                <c:pt idx="59">
                  <c:v>D62</c:v>
                </c:pt>
                <c:pt idx="60">
                  <c:v>D63</c:v>
                </c:pt>
                <c:pt idx="61">
                  <c:v>D64</c:v>
                </c:pt>
                <c:pt idx="62">
                  <c:v>D65</c:v>
                </c:pt>
                <c:pt idx="63">
                  <c:v>D66</c:v>
                </c:pt>
                <c:pt idx="64">
                  <c:v>D67</c:v>
                </c:pt>
                <c:pt idx="65">
                  <c:v>D68</c:v>
                </c:pt>
                <c:pt idx="66">
                  <c:v>D69</c:v>
                </c:pt>
                <c:pt idx="67">
                  <c:v>D7</c:v>
                </c:pt>
                <c:pt idx="68">
                  <c:v>D70</c:v>
                </c:pt>
                <c:pt idx="69">
                  <c:v>D71</c:v>
                </c:pt>
                <c:pt idx="70">
                  <c:v>D72</c:v>
                </c:pt>
                <c:pt idx="71">
                  <c:v>D73</c:v>
                </c:pt>
                <c:pt idx="72">
                  <c:v>D74</c:v>
                </c:pt>
                <c:pt idx="73">
                  <c:v>D75</c:v>
                </c:pt>
                <c:pt idx="74">
                  <c:v>D76</c:v>
                </c:pt>
                <c:pt idx="75">
                  <c:v>D77</c:v>
                </c:pt>
                <c:pt idx="76">
                  <c:v>D78</c:v>
                </c:pt>
                <c:pt idx="77">
                  <c:v>D79</c:v>
                </c:pt>
                <c:pt idx="78">
                  <c:v>D8</c:v>
                </c:pt>
                <c:pt idx="79">
                  <c:v>D80</c:v>
                </c:pt>
                <c:pt idx="80">
                  <c:v>D81</c:v>
                </c:pt>
                <c:pt idx="81">
                  <c:v>D82</c:v>
                </c:pt>
                <c:pt idx="82">
                  <c:v>D83</c:v>
                </c:pt>
                <c:pt idx="83">
                  <c:v>D84</c:v>
                </c:pt>
                <c:pt idx="84">
                  <c:v>D85</c:v>
                </c:pt>
                <c:pt idx="85">
                  <c:v>D86</c:v>
                </c:pt>
                <c:pt idx="86">
                  <c:v>D87</c:v>
                </c:pt>
                <c:pt idx="87">
                  <c:v>D88</c:v>
                </c:pt>
                <c:pt idx="88">
                  <c:v>D89</c:v>
                </c:pt>
                <c:pt idx="89">
                  <c:v>D9</c:v>
                </c:pt>
                <c:pt idx="90">
                  <c:v>D90</c:v>
                </c:pt>
                <c:pt idx="91">
                  <c:v>D91</c:v>
                </c:pt>
                <c:pt idx="92">
                  <c:v>D92</c:v>
                </c:pt>
                <c:pt idx="93">
                  <c:v>D93</c:v>
                </c:pt>
                <c:pt idx="94">
                  <c:v>D94</c:v>
                </c:pt>
                <c:pt idx="95">
                  <c:v>D95</c:v>
                </c:pt>
                <c:pt idx="96">
                  <c:v>D96</c:v>
                </c:pt>
                <c:pt idx="97">
                  <c:v>D97</c:v>
                </c:pt>
                <c:pt idx="98">
                  <c:v>D98</c:v>
                </c:pt>
                <c:pt idx="99">
                  <c:v>D99</c:v>
                </c:pt>
              </c:strCache>
            </c:strRef>
          </c:cat>
          <c:val>
            <c:numRef>
              <c:f>analysis1!$D$68:$D$167</c:f>
              <c:numCache>
                <c:formatCode>0.0</c:formatCode>
                <c:ptCount val="100"/>
                <c:pt idx="0">
                  <c:v>17.428571428571427</c:v>
                </c:pt>
                <c:pt idx="1">
                  <c:v>8.25</c:v>
                </c:pt>
                <c:pt idx="2">
                  <c:v>13</c:v>
                </c:pt>
                <c:pt idx="3">
                  <c:v>13</c:v>
                </c:pt>
                <c:pt idx="4">
                  <c:v>16.166666666666668</c:v>
                </c:pt>
                <c:pt idx="5">
                  <c:v>15</c:v>
                </c:pt>
                <c:pt idx="6">
                  <c:v>20.333333333333332</c:v>
                </c:pt>
                <c:pt idx="7">
                  <c:v>18</c:v>
                </c:pt>
                <c:pt idx="8">
                  <c:v>18.714285714285715</c:v>
                </c:pt>
                <c:pt idx="9">
                  <c:v>14.5</c:v>
                </c:pt>
                <c:pt idx="10">
                  <c:v>16.833333333333332</c:v>
                </c:pt>
                <c:pt idx="11">
                  <c:v>16.2</c:v>
                </c:pt>
                <c:pt idx="12">
                  <c:v>12.5</c:v>
                </c:pt>
                <c:pt idx="13">
                  <c:v>20.666666666666668</c:v>
                </c:pt>
                <c:pt idx="14">
                  <c:v>20</c:v>
                </c:pt>
                <c:pt idx="15">
                  <c:v>9.75</c:v>
                </c:pt>
                <c:pt idx="16">
                  <c:v>15</c:v>
                </c:pt>
                <c:pt idx="17">
                  <c:v>12.8</c:v>
                </c:pt>
                <c:pt idx="18">
                  <c:v>1</c:v>
                </c:pt>
                <c:pt idx="19">
                  <c:v>16.5</c:v>
                </c:pt>
                <c:pt idx="20">
                  <c:v>12</c:v>
                </c:pt>
                <c:pt idx="21">
                  <c:v>14.666666666666666</c:v>
                </c:pt>
                <c:pt idx="22">
                  <c:v>22</c:v>
                </c:pt>
                <c:pt idx="23">
                  <c:v>12.333333333333334</c:v>
                </c:pt>
                <c:pt idx="24">
                  <c:v>14.666666666666666</c:v>
                </c:pt>
                <c:pt idx="25">
                  <c:v>14.666666666666666</c:v>
                </c:pt>
                <c:pt idx="26">
                  <c:v>13.6</c:v>
                </c:pt>
                <c:pt idx="27">
                  <c:v>1.3333333333333333</c:v>
                </c:pt>
                <c:pt idx="28">
                  <c:v>6.666666666666667</c:v>
                </c:pt>
                <c:pt idx="29">
                  <c:v>12.25</c:v>
                </c:pt>
                <c:pt idx="30">
                  <c:v>2</c:v>
                </c:pt>
                <c:pt idx="31">
                  <c:v>0</c:v>
                </c:pt>
                <c:pt idx="32">
                  <c:v>14.333333333333334</c:v>
                </c:pt>
                <c:pt idx="33">
                  <c:v>21</c:v>
                </c:pt>
                <c:pt idx="34">
                  <c:v>14.4</c:v>
                </c:pt>
                <c:pt idx="35">
                  <c:v>20.333333333333332</c:v>
                </c:pt>
                <c:pt idx="36">
                  <c:v>8</c:v>
                </c:pt>
                <c:pt idx="37">
                  <c:v>12</c:v>
                </c:pt>
                <c:pt idx="38">
                  <c:v>16.333333333333332</c:v>
                </c:pt>
                <c:pt idx="39">
                  <c:v>13</c:v>
                </c:pt>
                <c:pt idx="40">
                  <c:v>18</c:v>
                </c:pt>
                <c:pt idx="41">
                  <c:v>14</c:v>
                </c:pt>
                <c:pt idx="42">
                  <c:v>16</c:v>
                </c:pt>
                <c:pt idx="43">
                  <c:v>29</c:v>
                </c:pt>
                <c:pt idx="44">
                  <c:v>12.8</c:v>
                </c:pt>
                <c:pt idx="45">
                  <c:v>9</c:v>
                </c:pt>
                <c:pt idx="46">
                  <c:v>5</c:v>
                </c:pt>
                <c:pt idx="47">
                  <c:v>8</c:v>
                </c:pt>
                <c:pt idx="48">
                  <c:v>17.5</c:v>
                </c:pt>
                <c:pt idx="49">
                  <c:v>15.4</c:v>
                </c:pt>
                <c:pt idx="50">
                  <c:v>10.666666666666666</c:v>
                </c:pt>
                <c:pt idx="51">
                  <c:v>8.5</c:v>
                </c:pt>
                <c:pt idx="52">
                  <c:v>16</c:v>
                </c:pt>
                <c:pt idx="53">
                  <c:v>15</c:v>
                </c:pt>
                <c:pt idx="54">
                  <c:v>13.666666666666666</c:v>
                </c:pt>
                <c:pt idx="55">
                  <c:v>12.333333333333334</c:v>
                </c:pt>
                <c:pt idx="56">
                  <c:v>6</c:v>
                </c:pt>
                <c:pt idx="57">
                  <c:v>11</c:v>
                </c:pt>
                <c:pt idx="58">
                  <c:v>17.600000000000001</c:v>
                </c:pt>
                <c:pt idx="59">
                  <c:v>14.5</c:v>
                </c:pt>
                <c:pt idx="60">
                  <c:v>18.399999999999999</c:v>
                </c:pt>
                <c:pt idx="61">
                  <c:v>10</c:v>
                </c:pt>
                <c:pt idx="62">
                  <c:v>13</c:v>
                </c:pt>
                <c:pt idx="63">
                  <c:v>24.5</c:v>
                </c:pt>
                <c:pt idx="64">
                  <c:v>24</c:v>
                </c:pt>
                <c:pt idx="65">
                  <c:v>15.333333333333334</c:v>
                </c:pt>
                <c:pt idx="66">
                  <c:v>11</c:v>
                </c:pt>
                <c:pt idx="67">
                  <c:v>14</c:v>
                </c:pt>
                <c:pt idx="68">
                  <c:v>17.5</c:v>
                </c:pt>
                <c:pt idx="69">
                  <c:v>13.4</c:v>
                </c:pt>
                <c:pt idx="70">
                  <c:v>10.25</c:v>
                </c:pt>
                <c:pt idx="71">
                  <c:v>14.5</c:v>
                </c:pt>
                <c:pt idx="72">
                  <c:v>17.5</c:v>
                </c:pt>
                <c:pt idx="74">
                  <c:v>15.833333333333334</c:v>
                </c:pt>
                <c:pt idx="75">
                  <c:v>11</c:v>
                </c:pt>
                <c:pt idx="76">
                  <c:v>19.5</c:v>
                </c:pt>
                <c:pt idx="77">
                  <c:v>6.5</c:v>
                </c:pt>
                <c:pt idx="78">
                  <c:v>17.5</c:v>
                </c:pt>
                <c:pt idx="79">
                  <c:v>15.333333333333334</c:v>
                </c:pt>
                <c:pt idx="80">
                  <c:v>16.5</c:v>
                </c:pt>
                <c:pt idx="81">
                  <c:v>8</c:v>
                </c:pt>
                <c:pt idx="83">
                  <c:v>7</c:v>
                </c:pt>
                <c:pt idx="84">
                  <c:v>18.333333333333332</c:v>
                </c:pt>
                <c:pt idx="85">
                  <c:v>21</c:v>
                </c:pt>
                <c:pt idx="86">
                  <c:v>25.5</c:v>
                </c:pt>
                <c:pt idx="87">
                  <c:v>20.25</c:v>
                </c:pt>
                <c:pt idx="88">
                  <c:v>15.25</c:v>
                </c:pt>
                <c:pt idx="89">
                  <c:v>8.5</c:v>
                </c:pt>
                <c:pt idx="90">
                  <c:v>11.5</c:v>
                </c:pt>
                <c:pt idx="91">
                  <c:v>20.333333333333332</c:v>
                </c:pt>
                <c:pt idx="92">
                  <c:v>19.2</c:v>
                </c:pt>
                <c:pt idx="93">
                  <c:v>15.75</c:v>
                </c:pt>
                <c:pt idx="94">
                  <c:v>18.5</c:v>
                </c:pt>
                <c:pt idx="95">
                  <c:v>14.5</c:v>
                </c:pt>
                <c:pt idx="96">
                  <c:v>13.25</c:v>
                </c:pt>
                <c:pt idx="97">
                  <c:v>17.5</c:v>
                </c:pt>
                <c:pt idx="98">
                  <c:v>15.333333333333334</c:v>
                </c:pt>
                <c:pt idx="99">
                  <c:v>5</c:v>
                </c:pt>
              </c:numCache>
            </c:numRef>
          </c:val>
          <c:extLst>
            <c:ext xmlns:c16="http://schemas.microsoft.com/office/drawing/2014/chart" uri="{C3380CC4-5D6E-409C-BE32-E72D297353CC}">
              <c16:uniqueId val="{0000000E-BA80-4348-872A-19DB37EC73F5}"/>
            </c:ext>
          </c:extLst>
        </c:ser>
        <c:ser>
          <c:idx val="2"/>
          <c:order val="2"/>
          <c:tx>
            <c:strRef>
              <c:f>analysis1!$E$66:$E$67</c:f>
              <c:strCache>
                <c:ptCount val="1"/>
                <c:pt idx="0">
                  <c:v>Route3</c:v>
                </c:pt>
              </c:strCache>
            </c:strRef>
          </c:tx>
          <c:spPr>
            <a:solidFill>
              <a:schemeClr val="accent3"/>
            </a:solidFill>
            <a:ln>
              <a:solidFill>
                <a:schemeClr val="accent5">
                  <a:lumMod val="60000"/>
                  <a:lumOff val="40000"/>
                </a:schemeClr>
              </a:solidFill>
            </a:ln>
            <a:effectLst/>
          </c:spPr>
          <c:invertIfNegative val="0"/>
          <c:cat>
            <c:strRef>
              <c:f>analysis1!$B$68:$B$167</c:f>
              <c:strCache>
                <c:ptCount val="100"/>
                <c:pt idx="0">
                  <c:v>D1</c:v>
                </c:pt>
                <c:pt idx="1">
                  <c:v>D10</c:v>
                </c:pt>
                <c:pt idx="2">
                  <c:v>D100</c:v>
                </c:pt>
                <c:pt idx="3">
                  <c:v>D11</c:v>
                </c:pt>
                <c:pt idx="4">
                  <c:v>D12</c:v>
                </c:pt>
                <c:pt idx="5">
                  <c:v>D13</c:v>
                </c:pt>
                <c:pt idx="6">
                  <c:v>D14</c:v>
                </c:pt>
                <c:pt idx="7">
                  <c:v>D15</c:v>
                </c:pt>
                <c:pt idx="8">
                  <c:v>D16</c:v>
                </c:pt>
                <c:pt idx="9">
                  <c:v>D17</c:v>
                </c:pt>
                <c:pt idx="10">
                  <c:v>D18</c:v>
                </c:pt>
                <c:pt idx="11">
                  <c:v>D19</c:v>
                </c:pt>
                <c:pt idx="12">
                  <c:v>D2</c:v>
                </c:pt>
                <c:pt idx="13">
                  <c:v>D20</c:v>
                </c:pt>
                <c:pt idx="14">
                  <c:v>D21</c:v>
                </c:pt>
                <c:pt idx="15">
                  <c:v>D22</c:v>
                </c:pt>
                <c:pt idx="16">
                  <c:v>D23</c:v>
                </c:pt>
                <c:pt idx="17">
                  <c:v>D24</c:v>
                </c:pt>
                <c:pt idx="18">
                  <c:v>D25</c:v>
                </c:pt>
                <c:pt idx="19">
                  <c:v>D26</c:v>
                </c:pt>
                <c:pt idx="20">
                  <c:v>D27</c:v>
                </c:pt>
                <c:pt idx="21">
                  <c:v>D28</c:v>
                </c:pt>
                <c:pt idx="22">
                  <c:v>D29</c:v>
                </c:pt>
                <c:pt idx="23">
                  <c:v>D3</c:v>
                </c:pt>
                <c:pt idx="24">
                  <c:v>D30</c:v>
                </c:pt>
                <c:pt idx="25">
                  <c:v>D31</c:v>
                </c:pt>
                <c:pt idx="26">
                  <c:v>D32</c:v>
                </c:pt>
                <c:pt idx="27">
                  <c:v>D33</c:v>
                </c:pt>
                <c:pt idx="28">
                  <c:v>D34</c:v>
                </c:pt>
                <c:pt idx="29">
                  <c:v>D35</c:v>
                </c:pt>
                <c:pt idx="30">
                  <c:v>D36</c:v>
                </c:pt>
                <c:pt idx="31">
                  <c:v>D37</c:v>
                </c:pt>
                <c:pt idx="32">
                  <c:v>D38</c:v>
                </c:pt>
                <c:pt idx="33">
                  <c:v>D39</c:v>
                </c:pt>
                <c:pt idx="34">
                  <c:v>D4</c:v>
                </c:pt>
                <c:pt idx="35">
                  <c:v>D40</c:v>
                </c:pt>
                <c:pt idx="36">
                  <c:v>D41</c:v>
                </c:pt>
                <c:pt idx="37">
                  <c:v>D42</c:v>
                </c:pt>
                <c:pt idx="38">
                  <c:v>D43</c:v>
                </c:pt>
                <c:pt idx="39">
                  <c:v>D44</c:v>
                </c:pt>
                <c:pt idx="40">
                  <c:v>D45</c:v>
                </c:pt>
                <c:pt idx="41">
                  <c:v>D46</c:v>
                </c:pt>
                <c:pt idx="42">
                  <c:v>D47</c:v>
                </c:pt>
                <c:pt idx="43">
                  <c:v>D48</c:v>
                </c:pt>
                <c:pt idx="44">
                  <c:v>D49</c:v>
                </c:pt>
                <c:pt idx="45">
                  <c:v>D5</c:v>
                </c:pt>
                <c:pt idx="46">
                  <c:v>D50</c:v>
                </c:pt>
                <c:pt idx="47">
                  <c:v>D51</c:v>
                </c:pt>
                <c:pt idx="48">
                  <c:v>D52</c:v>
                </c:pt>
                <c:pt idx="49">
                  <c:v>D53</c:v>
                </c:pt>
                <c:pt idx="50">
                  <c:v>D54</c:v>
                </c:pt>
                <c:pt idx="51">
                  <c:v>D55</c:v>
                </c:pt>
                <c:pt idx="52">
                  <c:v>D56</c:v>
                </c:pt>
                <c:pt idx="53">
                  <c:v>D57</c:v>
                </c:pt>
                <c:pt idx="54">
                  <c:v>D58</c:v>
                </c:pt>
                <c:pt idx="55">
                  <c:v>D59</c:v>
                </c:pt>
                <c:pt idx="56">
                  <c:v>D6</c:v>
                </c:pt>
                <c:pt idx="57">
                  <c:v>D60</c:v>
                </c:pt>
                <c:pt idx="58">
                  <c:v>D61</c:v>
                </c:pt>
                <c:pt idx="59">
                  <c:v>D62</c:v>
                </c:pt>
                <c:pt idx="60">
                  <c:v>D63</c:v>
                </c:pt>
                <c:pt idx="61">
                  <c:v>D64</c:v>
                </c:pt>
                <c:pt idx="62">
                  <c:v>D65</c:v>
                </c:pt>
                <c:pt idx="63">
                  <c:v>D66</c:v>
                </c:pt>
                <c:pt idx="64">
                  <c:v>D67</c:v>
                </c:pt>
                <c:pt idx="65">
                  <c:v>D68</c:v>
                </c:pt>
                <c:pt idx="66">
                  <c:v>D69</c:v>
                </c:pt>
                <c:pt idx="67">
                  <c:v>D7</c:v>
                </c:pt>
                <c:pt idx="68">
                  <c:v>D70</c:v>
                </c:pt>
                <c:pt idx="69">
                  <c:v>D71</c:v>
                </c:pt>
                <c:pt idx="70">
                  <c:v>D72</c:v>
                </c:pt>
                <c:pt idx="71">
                  <c:v>D73</c:v>
                </c:pt>
                <c:pt idx="72">
                  <c:v>D74</c:v>
                </c:pt>
                <c:pt idx="73">
                  <c:v>D75</c:v>
                </c:pt>
                <c:pt idx="74">
                  <c:v>D76</c:v>
                </c:pt>
                <c:pt idx="75">
                  <c:v>D77</c:v>
                </c:pt>
                <c:pt idx="76">
                  <c:v>D78</c:v>
                </c:pt>
                <c:pt idx="77">
                  <c:v>D79</c:v>
                </c:pt>
                <c:pt idx="78">
                  <c:v>D8</c:v>
                </c:pt>
                <c:pt idx="79">
                  <c:v>D80</c:v>
                </c:pt>
                <c:pt idx="80">
                  <c:v>D81</c:v>
                </c:pt>
                <c:pt idx="81">
                  <c:v>D82</c:v>
                </c:pt>
                <c:pt idx="82">
                  <c:v>D83</c:v>
                </c:pt>
                <c:pt idx="83">
                  <c:v>D84</c:v>
                </c:pt>
                <c:pt idx="84">
                  <c:v>D85</c:v>
                </c:pt>
                <c:pt idx="85">
                  <c:v>D86</c:v>
                </c:pt>
                <c:pt idx="86">
                  <c:v>D87</c:v>
                </c:pt>
                <c:pt idx="87">
                  <c:v>D88</c:v>
                </c:pt>
                <c:pt idx="88">
                  <c:v>D89</c:v>
                </c:pt>
                <c:pt idx="89">
                  <c:v>D9</c:v>
                </c:pt>
                <c:pt idx="90">
                  <c:v>D90</c:v>
                </c:pt>
                <c:pt idx="91">
                  <c:v>D91</c:v>
                </c:pt>
                <c:pt idx="92">
                  <c:v>D92</c:v>
                </c:pt>
                <c:pt idx="93">
                  <c:v>D93</c:v>
                </c:pt>
                <c:pt idx="94">
                  <c:v>D94</c:v>
                </c:pt>
                <c:pt idx="95">
                  <c:v>D95</c:v>
                </c:pt>
                <c:pt idx="96">
                  <c:v>D96</c:v>
                </c:pt>
                <c:pt idx="97">
                  <c:v>D97</c:v>
                </c:pt>
                <c:pt idx="98">
                  <c:v>D98</c:v>
                </c:pt>
                <c:pt idx="99">
                  <c:v>D99</c:v>
                </c:pt>
              </c:strCache>
            </c:strRef>
          </c:cat>
          <c:val>
            <c:numRef>
              <c:f>analysis1!$E$68:$E$167</c:f>
              <c:numCache>
                <c:formatCode>0.0</c:formatCode>
                <c:ptCount val="100"/>
                <c:pt idx="0">
                  <c:v>10</c:v>
                </c:pt>
                <c:pt idx="1">
                  <c:v>7.5</c:v>
                </c:pt>
                <c:pt idx="2">
                  <c:v>19.333333333333332</c:v>
                </c:pt>
                <c:pt idx="3">
                  <c:v>9.8571428571428577</c:v>
                </c:pt>
                <c:pt idx="4">
                  <c:v>15.333333333333334</c:v>
                </c:pt>
                <c:pt idx="5">
                  <c:v>18.25</c:v>
                </c:pt>
                <c:pt idx="6">
                  <c:v>7.6</c:v>
                </c:pt>
                <c:pt idx="7">
                  <c:v>23</c:v>
                </c:pt>
                <c:pt idx="8">
                  <c:v>20</c:v>
                </c:pt>
                <c:pt idx="9">
                  <c:v>13.333333333333334</c:v>
                </c:pt>
                <c:pt idx="10">
                  <c:v>21</c:v>
                </c:pt>
                <c:pt idx="11">
                  <c:v>1</c:v>
                </c:pt>
                <c:pt idx="12">
                  <c:v>10.375</c:v>
                </c:pt>
                <c:pt idx="13">
                  <c:v>16</c:v>
                </c:pt>
                <c:pt idx="14">
                  <c:v>15.333333333333334</c:v>
                </c:pt>
                <c:pt idx="15">
                  <c:v>13</c:v>
                </c:pt>
                <c:pt idx="16">
                  <c:v>22</c:v>
                </c:pt>
                <c:pt idx="17">
                  <c:v>17</c:v>
                </c:pt>
                <c:pt idx="18">
                  <c:v>9</c:v>
                </c:pt>
                <c:pt idx="19">
                  <c:v>15</c:v>
                </c:pt>
                <c:pt idx="20">
                  <c:v>10.75</c:v>
                </c:pt>
                <c:pt idx="21">
                  <c:v>15.333333333333334</c:v>
                </c:pt>
                <c:pt idx="22">
                  <c:v>14</c:v>
                </c:pt>
                <c:pt idx="23">
                  <c:v>9.5</c:v>
                </c:pt>
                <c:pt idx="24">
                  <c:v>10.833333333333334</c:v>
                </c:pt>
                <c:pt idx="25">
                  <c:v>20</c:v>
                </c:pt>
                <c:pt idx="26">
                  <c:v>10.666666666666666</c:v>
                </c:pt>
                <c:pt idx="27">
                  <c:v>26.5</c:v>
                </c:pt>
                <c:pt idx="28">
                  <c:v>13.2</c:v>
                </c:pt>
                <c:pt idx="29">
                  <c:v>17.333333333333332</c:v>
                </c:pt>
                <c:pt idx="30">
                  <c:v>11</c:v>
                </c:pt>
                <c:pt idx="31">
                  <c:v>11</c:v>
                </c:pt>
                <c:pt idx="32">
                  <c:v>22.5</c:v>
                </c:pt>
                <c:pt idx="33">
                  <c:v>17.5</c:v>
                </c:pt>
                <c:pt idx="34">
                  <c:v>12.25</c:v>
                </c:pt>
                <c:pt idx="35">
                  <c:v>13.75</c:v>
                </c:pt>
                <c:pt idx="36">
                  <c:v>9</c:v>
                </c:pt>
                <c:pt idx="37">
                  <c:v>13</c:v>
                </c:pt>
                <c:pt idx="38">
                  <c:v>23.5</c:v>
                </c:pt>
                <c:pt idx="39">
                  <c:v>20</c:v>
                </c:pt>
                <c:pt idx="40">
                  <c:v>13</c:v>
                </c:pt>
                <c:pt idx="41">
                  <c:v>10.333333333333334</c:v>
                </c:pt>
                <c:pt idx="42">
                  <c:v>11.5</c:v>
                </c:pt>
                <c:pt idx="43">
                  <c:v>12.5</c:v>
                </c:pt>
                <c:pt idx="44">
                  <c:v>22.5</c:v>
                </c:pt>
                <c:pt idx="45">
                  <c:v>13.833333333333334</c:v>
                </c:pt>
                <c:pt idx="46">
                  <c:v>14.5</c:v>
                </c:pt>
                <c:pt idx="47">
                  <c:v>21.5</c:v>
                </c:pt>
                <c:pt idx="48">
                  <c:v>20.75</c:v>
                </c:pt>
                <c:pt idx="49">
                  <c:v>17.8</c:v>
                </c:pt>
                <c:pt idx="50">
                  <c:v>10.25</c:v>
                </c:pt>
                <c:pt idx="51">
                  <c:v>20</c:v>
                </c:pt>
                <c:pt idx="52">
                  <c:v>4</c:v>
                </c:pt>
                <c:pt idx="53">
                  <c:v>15.5</c:v>
                </c:pt>
                <c:pt idx="54">
                  <c:v>24.166666666666668</c:v>
                </c:pt>
                <c:pt idx="55">
                  <c:v>12.4</c:v>
                </c:pt>
                <c:pt idx="56">
                  <c:v>23</c:v>
                </c:pt>
                <c:pt idx="57">
                  <c:v>22</c:v>
                </c:pt>
                <c:pt idx="58">
                  <c:v>14.333333333333334</c:v>
                </c:pt>
                <c:pt idx="59">
                  <c:v>15.5</c:v>
                </c:pt>
                <c:pt idx="60">
                  <c:v>6</c:v>
                </c:pt>
                <c:pt idx="61">
                  <c:v>24</c:v>
                </c:pt>
                <c:pt idx="62">
                  <c:v>8.25</c:v>
                </c:pt>
                <c:pt idx="63">
                  <c:v>19</c:v>
                </c:pt>
                <c:pt idx="66">
                  <c:v>16</c:v>
                </c:pt>
                <c:pt idx="67">
                  <c:v>10</c:v>
                </c:pt>
                <c:pt idx="68">
                  <c:v>9</c:v>
                </c:pt>
                <c:pt idx="69">
                  <c:v>11.2</c:v>
                </c:pt>
                <c:pt idx="70">
                  <c:v>18.5</c:v>
                </c:pt>
                <c:pt idx="71">
                  <c:v>17.399999999999999</c:v>
                </c:pt>
                <c:pt idx="72">
                  <c:v>11.333333333333334</c:v>
                </c:pt>
                <c:pt idx="73">
                  <c:v>16.25</c:v>
                </c:pt>
                <c:pt idx="74">
                  <c:v>14.5</c:v>
                </c:pt>
                <c:pt idx="75">
                  <c:v>2.5</c:v>
                </c:pt>
                <c:pt idx="76">
                  <c:v>11.5</c:v>
                </c:pt>
                <c:pt idx="77">
                  <c:v>15.5</c:v>
                </c:pt>
                <c:pt idx="78">
                  <c:v>19</c:v>
                </c:pt>
                <c:pt idx="79">
                  <c:v>18.75</c:v>
                </c:pt>
                <c:pt idx="80">
                  <c:v>22</c:v>
                </c:pt>
                <c:pt idx="81">
                  <c:v>12</c:v>
                </c:pt>
                <c:pt idx="82">
                  <c:v>12.666666666666666</c:v>
                </c:pt>
                <c:pt idx="85">
                  <c:v>22.2</c:v>
                </c:pt>
                <c:pt idx="86">
                  <c:v>12</c:v>
                </c:pt>
                <c:pt idx="87">
                  <c:v>24</c:v>
                </c:pt>
                <c:pt idx="88">
                  <c:v>15</c:v>
                </c:pt>
                <c:pt idx="89">
                  <c:v>22</c:v>
                </c:pt>
                <c:pt idx="90">
                  <c:v>12</c:v>
                </c:pt>
                <c:pt idx="91">
                  <c:v>16.333333333333332</c:v>
                </c:pt>
                <c:pt idx="92">
                  <c:v>12</c:v>
                </c:pt>
                <c:pt idx="93">
                  <c:v>8.5</c:v>
                </c:pt>
                <c:pt idx="94">
                  <c:v>26</c:v>
                </c:pt>
                <c:pt idx="95">
                  <c:v>3</c:v>
                </c:pt>
                <c:pt idx="96">
                  <c:v>17.5</c:v>
                </c:pt>
                <c:pt idx="97">
                  <c:v>13</c:v>
                </c:pt>
                <c:pt idx="98">
                  <c:v>22</c:v>
                </c:pt>
                <c:pt idx="99">
                  <c:v>16</c:v>
                </c:pt>
              </c:numCache>
            </c:numRef>
          </c:val>
          <c:extLst>
            <c:ext xmlns:c16="http://schemas.microsoft.com/office/drawing/2014/chart" uri="{C3380CC4-5D6E-409C-BE32-E72D297353CC}">
              <c16:uniqueId val="{0000000F-BA80-4348-872A-19DB37EC73F5}"/>
            </c:ext>
          </c:extLst>
        </c:ser>
        <c:ser>
          <c:idx val="3"/>
          <c:order val="3"/>
          <c:tx>
            <c:strRef>
              <c:f>analysis1!$F$66:$F$67</c:f>
              <c:strCache>
                <c:ptCount val="1"/>
                <c:pt idx="0">
                  <c:v>Route4</c:v>
                </c:pt>
              </c:strCache>
            </c:strRef>
          </c:tx>
          <c:spPr>
            <a:solidFill>
              <a:schemeClr val="accent5">
                <a:lumMod val="60000"/>
                <a:lumOff val="40000"/>
              </a:schemeClr>
            </a:solidFill>
            <a:ln>
              <a:noFill/>
            </a:ln>
            <a:effectLst/>
          </c:spPr>
          <c:invertIfNegative val="0"/>
          <c:cat>
            <c:strRef>
              <c:f>analysis1!$B$68:$B$167</c:f>
              <c:strCache>
                <c:ptCount val="100"/>
                <c:pt idx="0">
                  <c:v>D1</c:v>
                </c:pt>
                <c:pt idx="1">
                  <c:v>D10</c:v>
                </c:pt>
                <c:pt idx="2">
                  <c:v>D100</c:v>
                </c:pt>
                <c:pt idx="3">
                  <c:v>D11</c:v>
                </c:pt>
                <c:pt idx="4">
                  <c:v>D12</c:v>
                </c:pt>
                <c:pt idx="5">
                  <c:v>D13</c:v>
                </c:pt>
                <c:pt idx="6">
                  <c:v>D14</c:v>
                </c:pt>
                <c:pt idx="7">
                  <c:v>D15</c:v>
                </c:pt>
                <c:pt idx="8">
                  <c:v>D16</c:v>
                </c:pt>
                <c:pt idx="9">
                  <c:v>D17</c:v>
                </c:pt>
                <c:pt idx="10">
                  <c:v>D18</c:v>
                </c:pt>
                <c:pt idx="11">
                  <c:v>D19</c:v>
                </c:pt>
                <c:pt idx="12">
                  <c:v>D2</c:v>
                </c:pt>
                <c:pt idx="13">
                  <c:v>D20</c:v>
                </c:pt>
                <c:pt idx="14">
                  <c:v>D21</c:v>
                </c:pt>
                <c:pt idx="15">
                  <c:v>D22</c:v>
                </c:pt>
                <c:pt idx="16">
                  <c:v>D23</c:v>
                </c:pt>
                <c:pt idx="17">
                  <c:v>D24</c:v>
                </c:pt>
                <c:pt idx="18">
                  <c:v>D25</c:v>
                </c:pt>
                <c:pt idx="19">
                  <c:v>D26</c:v>
                </c:pt>
                <c:pt idx="20">
                  <c:v>D27</c:v>
                </c:pt>
                <c:pt idx="21">
                  <c:v>D28</c:v>
                </c:pt>
                <c:pt idx="22">
                  <c:v>D29</c:v>
                </c:pt>
                <c:pt idx="23">
                  <c:v>D3</c:v>
                </c:pt>
                <c:pt idx="24">
                  <c:v>D30</c:v>
                </c:pt>
                <c:pt idx="25">
                  <c:v>D31</c:v>
                </c:pt>
                <c:pt idx="26">
                  <c:v>D32</c:v>
                </c:pt>
                <c:pt idx="27">
                  <c:v>D33</c:v>
                </c:pt>
                <c:pt idx="28">
                  <c:v>D34</c:v>
                </c:pt>
                <c:pt idx="29">
                  <c:v>D35</c:v>
                </c:pt>
                <c:pt idx="30">
                  <c:v>D36</c:v>
                </c:pt>
                <c:pt idx="31">
                  <c:v>D37</c:v>
                </c:pt>
                <c:pt idx="32">
                  <c:v>D38</c:v>
                </c:pt>
                <c:pt idx="33">
                  <c:v>D39</c:v>
                </c:pt>
                <c:pt idx="34">
                  <c:v>D4</c:v>
                </c:pt>
                <c:pt idx="35">
                  <c:v>D40</c:v>
                </c:pt>
                <c:pt idx="36">
                  <c:v>D41</c:v>
                </c:pt>
                <c:pt idx="37">
                  <c:v>D42</c:v>
                </c:pt>
                <c:pt idx="38">
                  <c:v>D43</c:v>
                </c:pt>
                <c:pt idx="39">
                  <c:v>D44</c:v>
                </c:pt>
                <c:pt idx="40">
                  <c:v>D45</c:v>
                </c:pt>
                <c:pt idx="41">
                  <c:v>D46</c:v>
                </c:pt>
                <c:pt idx="42">
                  <c:v>D47</c:v>
                </c:pt>
                <c:pt idx="43">
                  <c:v>D48</c:v>
                </c:pt>
                <c:pt idx="44">
                  <c:v>D49</c:v>
                </c:pt>
                <c:pt idx="45">
                  <c:v>D5</c:v>
                </c:pt>
                <c:pt idx="46">
                  <c:v>D50</c:v>
                </c:pt>
                <c:pt idx="47">
                  <c:v>D51</c:v>
                </c:pt>
                <c:pt idx="48">
                  <c:v>D52</c:v>
                </c:pt>
                <c:pt idx="49">
                  <c:v>D53</c:v>
                </c:pt>
                <c:pt idx="50">
                  <c:v>D54</c:v>
                </c:pt>
                <c:pt idx="51">
                  <c:v>D55</c:v>
                </c:pt>
                <c:pt idx="52">
                  <c:v>D56</c:v>
                </c:pt>
                <c:pt idx="53">
                  <c:v>D57</c:v>
                </c:pt>
                <c:pt idx="54">
                  <c:v>D58</c:v>
                </c:pt>
                <c:pt idx="55">
                  <c:v>D59</c:v>
                </c:pt>
                <c:pt idx="56">
                  <c:v>D6</c:v>
                </c:pt>
                <c:pt idx="57">
                  <c:v>D60</c:v>
                </c:pt>
                <c:pt idx="58">
                  <c:v>D61</c:v>
                </c:pt>
                <c:pt idx="59">
                  <c:v>D62</c:v>
                </c:pt>
                <c:pt idx="60">
                  <c:v>D63</c:v>
                </c:pt>
                <c:pt idx="61">
                  <c:v>D64</c:v>
                </c:pt>
                <c:pt idx="62">
                  <c:v>D65</c:v>
                </c:pt>
                <c:pt idx="63">
                  <c:v>D66</c:v>
                </c:pt>
                <c:pt idx="64">
                  <c:v>D67</c:v>
                </c:pt>
                <c:pt idx="65">
                  <c:v>D68</c:v>
                </c:pt>
                <c:pt idx="66">
                  <c:v>D69</c:v>
                </c:pt>
                <c:pt idx="67">
                  <c:v>D7</c:v>
                </c:pt>
                <c:pt idx="68">
                  <c:v>D70</c:v>
                </c:pt>
                <c:pt idx="69">
                  <c:v>D71</c:v>
                </c:pt>
                <c:pt idx="70">
                  <c:v>D72</c:v>
                </c:pt>
                <c:pt idx="71">
                  <c:v>D73</c:v>
                </c:pt>
                <c:pt idx="72">
                  <c:v>D74</c:v>
                </c:pt>
                <c:pt idx="73">
                  <c:v>D75</c:v>
                </c:pt>
                <c:pt idx="74">
                  <c:v>D76</c:v>
                </c:pt>
                <c:pt idx="75">
                  <c:v>D77</c:v>
                </c:pt>
                <c:pt idx="76">
                  <c:v>D78</c:v>
                </c:pt>
                <c:pt idx="77">
                  <c:v>D79</c:v>
                </c:pt>
                <c:pt idx="78">
                  <c:v>D8</c:v>
                </c:pt>
                <c:pt idx="79">
                  <c:v>D80</c:v>
                </c:pt>
                <c:pt idx="80">
                  <c:v>D81</c:v>
                </c:pt>
                <c:pt idx="81">
                  <c:v>D82</c:v>
                </c:pt>
                <c:pt idx="82">
                  <c:v>D83</c:v>
                </c:pt>
                <c:pt idx="83">
                  <c:v>D84</c:v>
                </c:pt>
                <c:pt idx="84">
                  <c:v>D85</c:v>
                </c:pt>
                <c:pt idx="85">
                  <c:v>D86</c:v>
                </c:pt>
                <c:pt idx="86">
                  <c:v>D87</c:v>
                </c:pt>
                <c:pt idx="87">
                  <c:v>D88</c:v>
                </c:pt>
                <c:pt idx="88">
                  <c:v>D89</c:v>
                </c:pt>
                <c:pt idx="89">
                  <c:v>D9</c:v>
                </c:pt>
                <c:pt idx="90">
                  <c:v>D90</c:v>
                </c:pt>
                <c:pt idx="91">
                  <c:v>D91</c:v>
                </c:pt>
                <c:pt idx="92">
                  <c:v>D92</c:v>
                </c:pt>
                <c:pt idx="93">
                  <c:v>D93</c:v>
                </c:pt>
                <c:pt idx="94">
                  <c:v>D94</c:v>
                </c:pt>
                <c:pt idx="95">
                  <c:v>D95</c:v>
                </c:pt>
                <c:pt idx="96">
                  <c:v>D96</c:v>
                </c:pt>
                <c:pt idx="97">
                  <c:v>D97</c:v>
                </c:pt>
                <c:pt idx="98">
                  <c:v>D98</c:v>
                </c:pt>
                <c:pt idx="99">
                  <c:v>D99</c:v>
                </c:pt>
              </c:strCache>
            </c:strRef>
          </c:cat>
          <c:val>
            <c:numRef>
              <c:f>analysis1!$F$68:$F$167</c:f>
              <c:numCache>
                <c:formatCode>0.0</c:formatCode>
                <c:ptCount val="100"/>
                <c:pt idx="0">
                  <c:v>13.25</c:v>
                </c:pt>
                <c:pt idx="1">
                  <c:v>29</c:v>
                </c:pt>
                <c:pt idx="2">
                  <c:v>12</c:v>
                </c:pt>
                <c:pt idx="3">
                  <c:v>18.75</c:v>
                </c:pt>
                <c:pt idx="4">
                  <c:v>15</c:v>
                </c:pt>
                <c:pt idx="5">
                  <c:v>15.5</c:v>
                </c:pt>
                <c:pt idx="6">
                  <c:v>16.5</c:v>
                </c:pt>
                <c:pt idx="7">
                  <c:v>18.666666666666668</c:v>
                </c:pt>
                <c:pt idx="8">
                  <c:v>12.5</c:v>
                </c:pt>
                <c:pt idx="9">
                  <c:v>3</c:v>
                </c:pt>
                <c:pt idx="10">
                  <c:v>1</c:v>
                </c:pt>
                <c:pt idx="11">
                  <c:v>11.5</c:v>
                </c:pt>
                <c:pt idx="12">
                  <c:v>10.25</c:v>
                </c:pt>
                <c:pt idx="13">
                  <c:v>13</c:v>
                </c:pt>
                <c:pt idx="14">
                  <c:v>5</c:v>
                </c:pt>
                <c:pt idx="15">
                  <c:v>12</c:v>
                </c:pt>
                <c:pt idx="16">
                  <c:v>11.333333333333334</c:v>
                </c:pt>
                <c:pt idx="17">
                  <c:v>13.5</c:v>
                </c:pt>
                <c:pt idx="19">
                  <c:v>17.666666666666668</c:v>
                </c:pt>
                <c:pt idx="20">
                  <c:v>14.5</c:v>
                </c:pt>
                <c:pt idx="21">
                  <c:v>18.5</c:v>
                </c:pt>
                <c:pt idx="22">
                  <c:v>15</c:v>
                </c:pt>
                <c:pt idx="23">
                  <c:v>18</c:v>
                </c:pt>
                <c:pt idx="24">
                  <c:v>24</c:v>
                </c:pt>
                <c:pt idx="25">
                  <c:v>14</c:v>
                </c:pt>
                <c:pt idx="26">
                  <c:v>21.333333333333332</c:v>
                </c:pt>
                <c:pt idx="27">
                  <c:v>17</c:v>
                </c:pt>
                <c:pt idx="28">
                  <c:v>13.6</c:v>
                </c:pt>
                <c:pt idx="29">
                  <c:v>15.8</c:v>
                </c:pt>
                <c:pt idx="30">
                  <c:v>19</c:v>
                </c:pt>
                <c:pt idx="31">
                  <c:v>14.333333333333334</c:v>
                </c:pt>
                <c:pt idx="32">
                  <c:v>22</c:v>
                </c:pt>
                <c:pt idx="33">
                  <c:v>5</c:v>
                </c:pt>
                <c:pt idx="34">
                  <c:v>17.333333333333332</c:v>
                </c:pt>
                <c:pt idx="35">
                  <c:v>12.333333333333334</c:v>
                </c:pt>
                <c:pt idx="36">
                  <c:v>25.333333333333332</c:v>
                </c:pt>
                <c:pt idx="37">
                  <c:v>21.666666666666668</c:v>
                </c:pt>
                <c:pt idx="38">
                  <c:v>16.25</c:v>
                </c:pt>
                <c:pt idx="39">
                  <c:v>14.666666666666666</c:v>
                </c:pt>
                <c:pt idx="41">
                  <c:v>15.5</c:v>
                </c:pt>
                <c:pt idx="42">
                  <c:v>11.666666666666666</c:v>
                </c:pt>
                <c:pt idx="43">
                  <c:v>6.5</c:v>
                </c:pt>
                <c:pt idx="44">
                  <c:v>19</c:v>
                </c:pt>
                <c:pt idx="45">
                  <c:v>17.5</c:v>
                </c:pt>
                <c:pt idx="46">
                  <c:v>17.5</c:v>
                </c:pt>
                <c:pt idx="47">
                  <c:v>13.25</c:v>
                </c:pt>
                <c:pt idx="48">
                  <c:v>15.666666666666666</c:v>
                </c:pt>
                <c:pt idx="51">
                  <c:v>18.333333333333332</c:v>
                </c:pt>
                <c:pt idx="52">
                  <c:v>13</c:v>
                </c:pt>
                <c:pt idx="53">
                  <c:v>20</c:v>
                </c:pt>
                <c:pt idx="54">
                  <c:v>20</c:v>
                </c:pt>
                <c:pt idx="55">
                  <c:v>6.5</c:v>
                </c:pt>
                <c:pt idx="56">
                  <c:v>14.5</c:v>
                </c:pt>
                <c:pt idx="57">
                  <c:v>18.5</c:v>
                </c:pt>
                <c:pt idx="58">
                  <c:v>13.285714285714286</c:v>
                </c:pt>
                <c:pt idx="59">
                  <c:v>16</c:v>
                </c:pt>
                <c:pt idx="60">
                  <c:v>19</c:v>
                </c:pt>
                <c:pt idx="61">
                  <c:v>17.25</c:v>
                </c:pt>
                <c:pt idx="62">
                  <c:v>13</c:v>
                </c:pt>
                <c:pt idx="64">
                  <c:v>8.6666666666666661</c:v>
                </c:pt>
                <c:pt idx="65">
                  <c:v>3.5</c:v>
                </c:pt>
                <c:pt idx="66">
                  <c:v>7.5</c:v>
                </c:pt>
                <c:pt idx="67">
                  <c:v>11.666666666666666</c:v>
                </c:pt>
                <c:pt idx="68">
                  <c:v>14.25</c:v>
                </c:pt>
                <c:pt idx="69">
                  <c:v>20</c:v>
                </c:pt>
                <c:pt idx="70">
                  <c:v>16</c:v>
                </c:pt>
                <c:pt idx="71">
                  <c:v>15</c:v>
                </c:pt>
                <c:pt idx="72">
                  <c:v>9</c:v>
                </c:pt>
                <c:pt idx="74">
                  <c:v>11.5</c:v>
                </c:pt>
                <c:pt idx="75">
                  <c:v>19.2</c:v>
                </c:pt>
                <c:pt idx="76">
                  <c:v>4.5</c:v>
                </c:pt>
                <c:pt idx="77">
                  <c:v>6.75</c:v>
                </c:pt>
                <c:pt idx="78">
                  <c:v>2.6666666666666665</c:v>
                </c:pt>
                <c:pt idx="79">
                  <c:v>24</c:v>
                </c:pt>
                <c:pt idx="80">
                  <c:v>17.5</c:v>
                </c:pt>
                <c:pt idx="81">
                  <c:v>15.2</c:v>
                </c:pt>
                <c:pt idx="82">
                  <c:v>17</c:v>
                </c:pt>
                <c:pt idx="83">
                  <c:v>15.5</c:v>
                </c:pt>
                <c:pt idx="84">
                  <c:v>12</c:v>
                </c:pt>
                <c:pt idx="85">
                  <c:v>25.5</c:v>
                </c:pt>
                <c:pt idx="86">
                  <c:v>19</c:v>
                </c:pt>
                <c:pt idx="87">
                  <c:v>3.5</c:v>
                </c:pt>
                <c:pt idx="88">
                  <c:v>10.333333333333334</c:v>
                </c:pt>
                <c:pt idx="89">
                  <c:v>8</c:v>
                </c:pt>
                <c:pt idx="90">
                  <c:v>14.6</c:v>
                </c:pt>
                <c:pt idx="91">
                  <c:v>18</c:v>
                </c:pt>
                <c:pt idx="92">
                  <c:v>18</c:v>
                </c:pt>
                <c:pt idx="93">
                  <c:v>7.5</c:v>
                </c:pt>
                <c:pt idx="94">
                  <c:v>16.5</c:v>
                </c:pt>
                <c:pt idx="95">
                  <c:v>24.5</c:v>
                </c:pt>
                <c:pt idx="96">
                  <c:v>20</c:v>
                </c:pt>
                <c:pt idx="97">
                  <c:v>11</c:v>
                </c:pt>
                <c:pt idx="98">
                  <c:v>19.2</c:v>
                </c:pt>
                <c:pt idx="99">
                  <c:v>12.25</c:v>
                </c:pt>
              </c:numCache>
            </c:numRef>
          </c:val>
          <c:extLst>
            <c:ext xmlns:c16="http://schemas.microsoft.com/office/drawing/2014/chart" uri="{C3380CC4-5D6E-409C-BE32-E72D297353CC}">
              <c16:uniqueId val="{00000010-BA80-4348-872A-19DB37EC73F5}"/>
            </c:ext>
          </c:extLst>
        </c:ser>
        <c:ser>
          <c:idx val="4"/>
          <c:order val="4"/>
          <c:tx>
            <c:strRef>
              <c:f>analysis1!$G$66:$G$67</c:f>
              <c:strCache>
                <c:ptCount val="1"/>
                <c:pt idx="0">
                  <c:v>Route5</c:v>
                </c:pt>
              </c:strCache>
            </c:strRef>
          </c:tx>
          <c:spPr>
            <a:solidFill>
              <a:schemeClr val="accent5"/>
            </a:solidFill>
            <a:ln>
              <a:solidFill>
                <a:schemeClr val="accent5">
                  <a:lumMod val="60000"/>
                  <a:lumOff val="40000"/>
                </a:schemeClr>
              </a:solidFill>
            </a:ln>
            <a:effectLst/>
          </c:spPr>
          <c:invertIfNegative val="0"/>
          <c:cat>
            <c:strRef>
              <c:f>analysis1!$B$68:$B$167</c:f>
              <c:strCache>
                <c:ptCount val="100"/>
                <c:pt idx="0">
                  <c:v>D1</c:v>
                </c:pt>
                <c:pt idx="1">
                  <c:v>D10</c:v>
                </c:pt>
                <c:pt idx="2">
                  <c:v>D100</c:v>
                </c:pt>
                <c:pt idx="3">
                  <c:v>D11</c:v>
                </c:pt>
                <c:pt idx="4">
                  <c:v>D12</c:v>
                </c:pt>
                <c:pt idx="5">
                  <c:v>D13</c:v>
                </c:pt>
                <c:pt idx="6">
                  <c:v>D14</c:v>
                </c:pt>
                <c:pt idx="7">
                  <c:v>D15</c:v>
                </c:pt>
                <c:pt idx="8">
                  <c:v>D16</c:v>
                </c:pt>
                <c:pt idx="9">
                  <c:v>D17</c:v>
                </c:pt>
                <c:pt idx="10">
                  <c:v>D18</c:v>
                </c:pt>
                <c:pt idx="11">
                  <c:v>D19</c:v>
                </c:pt>
                <c:pt idx="12">
                  <c:v>D2</c:v>
                </c:pt>
                <c:pt idx="13">
                  <c:v>D20</c:v>
                </c:pt>
                <c:pt idx="14">
                  <c:v>D21</c:v>
                </c:pt>
                <c:pt idx="15">
                  <c:v>D22</c:v>
                </c:pt>
                <c:pt idx="16">
                  <c:v>D23</c:v>
                </c:pt>
                <c:pt idx="17">
                  <c:v>D24</c:v>
                </c:pt>
                <c:pt idx="18">
                  <c:v>D25</c:v>
                </c:pt>
                <c:pt idx="19">
                  <c:v>D26</c:v>
                </c:pt>
                <c:pt idx="20">
                  <c:v>D27</c:v>
                </c:pt>
                <c:pt idx="21">
                  <c:v>D28</c:v>
                </c:pt>
                <c:pt idx="22">
                  <c:v>D29</c:v>
                </c:pt>
                <c:pt idx="23">
                  <c:v>D3</c:v>
                </c:pt>
                <c:pt idx="24">
                  <c:v>D30</c:v>
                </c:pt>
                <c:pt idx="25">
                  <c:v>D31</c:v>
                </c:pt>
                <c:pt idx="26">
                  <c:v>D32</c:v>
                </c:pt>
                <c:pt idx="27">
                  <c:v>D33</c:v>
                </c:pt>
                <c:pt idx="28">
                  <c:v>D34</c:v>
                </c:pt>
                <c:pt idx="29">
                  <c:v>D35</c:v>
                </c:pt>
                <c:pt idx="30">
                  <c:v>D36</c:v>
                </c:pt>
                <c:pt idx="31">
                  <c:v>D37</c:v>
                </c:pt>
                <c:pt idx="32">
                  <c:v>D38</c:v>
                </c:pt>
                <c:pt idx="33">
                  <c:v>D39</c:v>
                </c:pt>
                <c:pt idx="34">
                  <c:v>D4</c:v>
                </c:pt>
                <c:pt idx="35">
                  <c:v>D40</c:v>
                </c:pt>
                <c:pt idx="36">
                  <c:v>D41</c:v>
                </c:pt>
                <c:pt idx="37">
                  <c:v>D42</c:v>
                </c:pt>
                <c:pt idx="38">
                  <c:v>D43</c:v>
                </c:pt>
                <c:pt idx="39">
                  <c:v>D44</c:v>
                </c:pt>
                <c:pt idx="40">
                  <c:v>D45</c:v>
                </c:pt>
                <c:pt idx="41">
                  <c:v>D46</c:v>
                </c:pt>
                <c:pt idx="42">
                  <c:v>D47</c:v>
                </c:pt>
                <c:pt idx="43">
                  <c:v>D48</c:v>
                </c:pt>
                <c:pt idx="44">
                  <c:v>D49</c:v>
                </c:pt>
                <c:pt idx="45">
                  <c:v>D5</c:v>
                </c:pt>
                <c:pt idx="46">
                  <c:v>D50</c:v>
                </c:pt>
                <c:pt idx="47">
                  <c:v>D51</c:v>
                </c:pt>
                <c:pt idx="48">
                  <c:v>D52</c:v>
                </c:pt>
                <c:pt idx="49">
                  <c:v>D53</c:v>
                </c:pt>
                <c:pt idx="50">
                  <c:v>D54</c:v>
                </c:pt>
                <c:pt idx="51">
                  <c:v>D55</c:v>
                </c:pt>
                <c:pt idx="52">
                  <c:v>D56</c:v>
                </c:pt>
                <c:pt idx="53">
                  <c:v>D57</c:v>
                </c:pt>
                <c:pt idx="54">
                  <c:v>D58</c:v>
                </c:pt>
                <c:pt idx="55">
                  <c:v>D59</c:v>
                </c:pt>
                <c:pt idx="56">
                  <c:v>D6</c:v>
                </c:pt>
                <c:pt idx="57">
                  <c:v>D60</c:v>
                </c:pt>
                <c:pt idx="58">
                  <c:v>D61</c:v>
                </c:pt>
                <c:pt idx="59">
                  <c:v>D62</c:v>
                </c:pt>
                <c:pt idx="60">
                  <c:v>D63</c:v>
                </c:pt>
                <c:pt idx="61">
                  <c:v>D64</c:v>
                </c:pt>
                <c:pt idx="62">
                  <c:v>D65</c:v>
                </c:pt>
                <c:pt idx="63">
                  <c:v>D66</c:v>
                </c:pt>
                <c:pt idx="64">
                  <c:v>D67</c:v>
                </c:pt>
                <c:pt idx="65">
                  <c:v>D68</c:v>
                </c:pt>
                <c:pt idx="66">
                  <c:v>D69</c:v>
                </c:pt>
                <c:pt idx="67">
                  <c:v>D7</c:v>
                </c:pt>
                <c:pt idx="68">
                  <c:v>D70</c:v>
                </c:pt>
                <c:pt idx="69">
                  <c:v>D71</c:v>
                </c:pt>
                <c:pt idx="70">
                  <c:v>D72</c:v>
                </c:pt>
                <c:pt idx="71">
                  <c:v>D73</c:v>
                </c:pt>
                <c:pt idx="72">
                  <c:v>D74</c:v>
                </c:pt>
                <c:pt idx="73">
                  <c:v>D75</c:v>
                </c:pt>
                <c:pt idx="74">
                  <c:v>D76</c:v>
                </c:pt>
                <c:pt idx="75">
                  <c:v>D77</c:v>
                </c:pt>
                <c:pt idx="76">
                  <c:v>D78</c:v>
                </c:pt>
                <c:pt idx="77">
                  <c:v>D79</c:v>
                </c:pt>
                <c:pt idx="78">
                  <c:v>D8</c:v>
                </c:pt>
                <c:pt idx="79">
                  <c:v>D80</c:v>
                </c:pt>
                <c:pt idx="80">
                  <c:v>D81</c:v>
                </c:pt>
                <c:pt idx="81">
                  <c:v>D82</c:v>
                </c:pt>
                <c:pt idx="82">
                  <c:v>D83</c:v>
                </c:pt>
                <c:pt idx="83">
                  <c:v>D84</c:v>
                </c:pt>
                <c:pt idx="84">
                  <c:v>D85</c:v>
                </c:pt>
                <c:pt idx="85">
                  <c:v>D86</c:v>
                </c:pt>
                <c:pt idx="86">
                  <c:v>D87</c:v>
                </c:pt>
                <c:pt idx="87">
                  <c:v>D88</c:v>
                </c:pt>
                <c:pt idx="88">
                  <c:v>D89</c:v>
                </c:pt>
                <c:pt idx="89">
                  <c:v>D9</c:v>
                </c:pt>
                <c:pt idx="90">
                  <c:v>D90</c:v>
                </c:pt>
                <c:pt idx="91">
                  <c:v>D91</c:v>
                </c:pt>
                <c:pt idx="92">
                  <c:v>D92</c:v>
                </c:pt>
                <c:pt idx="93">
                  <c:v>D93</c:v>
                </c:pt>
                <c:pt idx="94">
                  <c:v>D94</c:v>
                </c:pt>
                <c:pt idx="95">
                  <c:v>D95</c:v>
                </c:pt>
                <c:pt idx="96">
                  <c:v>D96</c:v>
                </c:pt>
                <c:pt idx="97">
                  <c:v>D97</c:v>
                </c:pt>
                <c:pt idx="98">
                  <c:v>D98</c:v>
                </c:pt>
                <c:pt idx="99">
                  <c:v>D99</c:v>
                </c:pt>
              </c:strCache>
            </c:strRef>
          </c:cat>
          <c:val>
            <c:numRef>
              <c:f>analysis1!$G$68:$G$167</c:f>
              <c:numCache>
                <c:formatCode>0.0</c:formatCode>
                <c:ptCount val="100"/>
                <c:pt idx="0">
                  <c:v>24</c:v>
                </c:pt>
                <c:pt idx="1">
                  <c:v>19</c:v>
                </c:pt>
                <c:pt idx="2">
                  <c:v>15</c:v>
                </c:pt>
                <c:pt idx="3">
                  <c:v>13</c:v>
                </c:pt>
                <c:pt idx="4">
                  <c:v>1</c:v>
                </c:pt>
                <c:pt idx="5">
                  <c:v>23.5</c:v>
                </c:pt>
                <c:pt idx="6">
                  <c:v>22</c:v>
                </c:pt>
                <c:pt idx="7">
                  <c:v>10.5</c:v>
                </c:pt>
                <c:pt idx="8">
                  <c:v>7</c:v>
                </c:pt>
                <c:pt idx="9">
                  <c:v>12.4</c:v>
                </c:pt>
                <c:pt idx="10">
                  <c:v>8</c:v>
                </c:pt>
                <c:pt idx="11">
                  <c:v>12.8</c:v>
                </c:pt>
                <c:pt idx="12">
                  <c:v>10</c:v>
                </c:pt>
                <c:pt idx="13">
                  <c:v>13.333333333333334</c:v>
                </c:pt>
                <c:pt idx="14">
                  <c:v>8</c:v>
                </c:pt>
                <c:pt idx="15">
                  <c:v>17.666666666666668</c:v>
                </c:pt>
                <c:pt idx="16">
                  <c:v>13.333333333333334</c:v>
                </c:pt>
                <c:pt idx="17">
                  <c:v>16.75</c:v>
                </c:pt>
                <c:pt idx="18">
                  <c:v>18</c:v>
                </c:pt>
                <c:pt idx="19">
                  <c:v>18.75</c:v>
                </c:pt>
                <c:pt idx="20">
                  <c:v>27</c:v>
                </c:pt>
                <c:pt idx="21">
                  <c:v>20.6</c:v>
                </c:pt>
                <c:pt idx="23">
                  <c:v>16.2</c:v>
                </c:pt>
                <c:pt idx="24">
                  <c:v>11.8</c:v>
                </c:pt>
                <c:pt idx="25">
                  <c:v>4</c:v>
                </c:pt>
                <c:pt idx="26">
                  <c:v>23</c:v>
                </c:pt>
                <c:pt idx="27">
                  <c:v>22</c:v>
                </c:pt>
                <c:pt idx="28">
                  <c:v>11.666666666666666</c:v>
                </c:pt>
                <c:pt idx="29">
                  <c:v>16.5</c:v>
                </c:pt>
                <c:pt idx="30">
                  <c:v>14.8</c:v>
                </c:pt>
                <c:pt idx="31">
                  <c:v>13.5</c:v>
                </c:pt>
                <c:pt idx="32">
                  <c:v>5.5</c:v>
                </c:pt>
                <c:pt idx="33">
                  <c:v>20.833333333333332</c:v>
                </c:pt>
                <c:pt idx="34">
                  <c:v>1.5</c:v>
                </c:pt>
                <c:pt idx="35">
                  <c:v>17.666666666666668</c:v>
                </c:pt>
                <c:pt idx="36">
                  <c:v>17.25</c:v>
                </c:pt>
                <c:pt idx="37">
                  <c:v>8.5</c:v>
                </c:pt>
                <c:pt idx="38">
                  <c:v>3</c:v>
                </c:pt>
                <c:pt idx="39">
                  <c:v>22.5</c:v>
                </c:pt>
                <c:pt idx="40">
                  <c:v>9.5</c:v>
                </c:pt>
                <c:pt idx="41">
                  <c:v>9</c:v>
                </c:pt>
                <c:pt idx="42">
                  <c:v>21</c:v>
                </c:pt>
                <c:pt idx="43">
                  <c:v>15.5</c:v>
                </c:pt>
                <c:pt idx="44">
                  <c:v>14.75</c:v>
                </c:pt>
                <c:pt idx="45">
                  <c:v>5</c:v>
                </c:pt>
                <c:pt idx="46">
                  <c:v>20.666666666666668</c:v>
                </c:pt>
                <c:pt idx="47">
                  <c:v>8</c:v>
                </c:pt>
                <c:pt idx="48">
                  <c:v>16.333333333333332</c:v>
                </c:pt>
                <c:pt idx="49">
                  <c:v>8</c:v>
                </c:pt>
                <c:pt idx="50">
                  <c:v>19.142857142857142</c:v>
                </c:pt>
                <c:pt idx="51">
                  <c:v>2</c:v>
                </c:pt>
                <c:pt idx="52">
                  <c:v>15.333333333333334</c:v>
                </c:pt>
                <c:pt idx="53">
                  <c:v>20</c:v>
                </c:pt>
                <c:pt idx="54">
                  <c:v>8</c:v>
                </c:pt>
                <c:pt idx="55">
                  <c:v>10.75</c:v>
                </c:pt>
                <c:pt idx="56">
                  <c:v>15</c:v>
                </c:pt>
                <c:pt idx="57">
                  <c:v>13.285714285714286</c:v>
                </c:pt>
                <c:pt idx="58">
                  <c:v>12</c:v>
                </c:pt>
                <c:pt idx="60">
                  <c:v>18.333333333333332</c:v>
                </c:pt>
                <c:pt idx="61">
                  <c:v>27.666666666666668</c:v>
                </c:pt>
                <c:pt idx="62">
                  <c:v>10</c:v>
                </c:pt>
                <c:pt idx="63">
                  <c:v>13.5</c:v>
                </c:pt>
                <c:pt idx="64">
                  <c:v>15</c:v>
                </c:pt>
                <c:pt idx="65">
                  <c:v>0</c:v>
                </c:pt>
                <c:pt idx="66">
                  <c:v>26</c:v>
                </c:pt>
                <c:pt idx="67">
                  <c:v>9.4</c:v>
                </c:pt>
                <c:pt idx="68">
                  <c:v>12</c:v>
                </c:pt>
                <c:pt idx="69">
                  <c:v>15.166666666666666</c:v>
                </c:pt>
                <c:pt idx="70">
                  <c:v>23.333333333333332</c:v>
                </c:pt>
                <c:pt idx="71">
                  <c:v>27</c:v>
                </c:pt>
                <c:pt idx="72">
                  <c:v>13.75</c:v>
                </c:pt>
                <c:pt idx="73">
                  <c:v>7.666666666666667</c:v>
                </c:pt>
                <c:pt idx="75">
                  <c:v>12</c:v>
                </c:pt>
                <c:pt idx="76">
                  <c:v>16.25</c:v>
                </c:pt>
                <c:pt idx="77">
                  <c:v>17</c:v>
                </c:pt>
                <c:pt idx="78">
                  <c:v>15.666666666666666</c:v>
                </c:pt>
                <c:pt idx="79">
                  <c:v>1</c:v>
                </c:pt>
                <c:pt idx="80">
                  <c:v>4.333333333333333</c:v>
                </c:pt>
                <c:pt idx="81">
                  <c:v>16.666666666666668</c:v>
                </c:pt>
                <c:pt idx="82">
                  <c:v>18</c:v>
                </c:pt>
                <c:pt idx="83">
                  <c:v>16</c:v>
                </c:pt>
                <c:pt idx="85">
                  <c:v>16</c:v>
                </c:pt>
                <c:pt idx="86">
                  <c:v>5.333333333333333</c:v>
                </c:pt>
                <c:pt idx="87">
                  <c:v>4.5</c:v>
                </c:pt>
                <c:pt idx="88">
                  <c:v>11.25</c:v>
                </c:pt>
                <c:pt idx="89">
                  <c:v>3</c:v>
                </c:pt>
                <c:pt idx="91">
                  <c:v>16.333333333333332</c:v>
                </c:pt>
                <c:pt idx="92">
                  <c:v>11.666666666666666</c:v>
                </c:pt>
                <c:pt idx="93">
                  <c:v>16.25</c:v>
                </c:pt>
                <c:pt idx="94">
                  <c:v>12.666666666666666</c:v>
                </c:pt>
                <c:pt idx="95">
                  <c:v>15.8</c:v>
                </c:pt>
                <c:pt idx="96">
                  <c:v>11</c:v>
                </c:pt>
                <c:pt idx="97">
                  <c:v>15.6</c:v>
                </c:pt>
                <c:pt idx="98">
                  <c:v>5.666666666666667</c:v>
                </c:pt>
                <c:pt idx="99">
                  <c:v>11.333333333333334</c:v>
                </c:pt>
              </c:numCache>
            </c:numRef>
          </c:val>
          <c:extLst>
            <c:ext xmlns:c16="http://schemas.microsoft.com/office/drawing/2014/chart" uri="{C3380CC4-5D6E-409C-BE32-E72D297353CC}">
              <c16:uniqueId val="{00000011-BA80-4348-872A-19DB37EC73F5}"/>
            </c:ext>
          </c:extLst>
        </c:ser>
        <c:dLbls>
          <c:showLegendKey val="0"/>
          <c:showVal val="0"/>
          <c:showCatName val="0"/>
          <c:showSerName val="0"/>
          <c:showPercent val="0"/>
          <c:showBubbleSize val="0"/>
        </c:dLbls>
        <c:gapWidth val="230"/>
        <c:overlap val="94"/>
        <c:axId val="591803087"/>
        <c:axId val="591803567"/>
      </c:barChart>
      <c:catAx>
        <c:axId val="591803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0" normalizeH="0" baseline="0">
                <a:solidFill>
                  <a:schemeClr val="tx1">
                    <a:lumMod val="95000"/>
                    <a:lumOff val="5000"/>
                  </a:schemeClr>
                </a:solidFill>
                <a:latin typeface="Arial Black" panose="020B0A04020102020204" pitchFamily="34" charset="0"/>
                <a:ea typeface="+mn-ea"/>
                <a:cs typeface="+mn-cs"/>
              </a:defRPr>
            </a:pPr>
            <a:endParaRPr lang="en-US"/>
          </a:p>
        </c:txPr>
        <c:crossAx val="591803567"/>
        <c:crosses val="autoZero"/>
        <c:auto val="1"/>
        <c:lblAlgn val="ctr"/>
        <c:lblOffset val="10"/>
        <c:noMultiLvlLbl val="0"/>
      </c:catAx>
      <c:valAx>
        <c:axId val="591803567"/>
        <c:scaling>
          <c:orientation val="minMax"/>
        </c:scaling>
        <c:delete val="1"/>
        <c:axPos val="b"/>
        <c:minorGridlines>
          <c:spPr>
            <a:ln w="9525" cap="flat" cmpd="sng" algn="ctr">
              <a:noFill/>
              <a:round/>
            </a:ln>
            <a:effectLst/>
          </c:spPr>
        </c:minorGridlines>
        <c:numFmt formatCode="0.0" sourceLinked="1"/>
        <c:majorTickMark val="none"/>
        <c:minorTickMark val="none"/>
        <c:tickLblPos val="nextTo"/>
        <c:crossAx val="591803087"/>
        <c:crosses val="autoZero"/>
        <c:crossBetween val="between"/>
      </c:valAx>
      <c:spPr>
        <a:noFill/>
        <a:ln>
          <a:solidFill>
            <a:schemeClr val="accent5">
              <a:lumMod val="60000"/>
              <a:lumOff val="40000"/>
            </a:schemeClr>
          </a:solid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Arial Black" panose="020B0A040201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a:outerShdw blurRad="50800" dist="101600" dir="8100000" algn="tr" rotWithShape="0">
        <a:schemeClr val="accent5">
          <a:alpha val="5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trlProps/ctrlProp1.xml><?xml version="1.0" encoding="utf-8"?>
<formControlPr xmlns="http://schemas.microsoft.com/office/spreadsheetml/2009/9/main" objectType="Radio" firstButton="1" fmlaLink="'TIME Series'!$C$9"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5.gif"/><Relationship Id="rId3" Type="http://schemas.openxmlformats.org/officeDocument/2006/relationships/chart" Target="../charts/chart3.xml"/><Relationship Id="rId7" Type="http://schemas.openxmlformats.org/officeDocument/2006/relationships/image" Target="../media/image1.gif"/><Relationship Id="rId12"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gif"/><Relationship Id="rId11" Type="http://schemas.openxmlformats.org/officeDocument/2006/relationships/chart" Target="../charts/chart6.xml"/><Relationship Id="rId5" Type="http://schemas.openxmlformats.org/officeDocument/2006/relationships/image" Target="../media/image3.gif"/><Relationship Id="rId10" Type="http://schemas.openxmlformats.org/officeDocument/2006/relationships/chart" Target="../charts/chart5.xml"/><Relationship Id="rId4" Type="http://schemas.openxmlformats.org/officeDocument/2006/relationships/image" Target="../media/image2.png"/><Relationship Id="rId9"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3.gif"/></Relationships>
</file>

<file path=xl/drawings/_rels/drawing4.xml.rels><?xml version="1.0" encoding="UTF-8" standalone="yes"?>
<Relationships xmlns="http://schemas.openxmlformats.org/package/2006/relationships"><Relationship Id="rId1" Type="http://schemas.openxmlformats.org/officeDocument/2006/relationships/image" Target="../media/image3.gif"/></Relationships>
</file>

<file path=xl/drawings/_rels/drawing5.xml.rels><?xml version="1.0" encoding="UTF-8" standalone="yes"?>
<Relationships xmlns="http://schemas.openxmlformats.org/package/2006/relationships"><Relationship Id="rId8" Type="http://schemas.openxmlformats.org/officeDocument/2006/relationships/image" Target="../media/image1.gif"/><Relationship Id="rId3" Type="http://schemas.openxmlformats.org/officeDocument/2006/relationships/chart" Target="../charts/chart10.xml"/><Relationship Id="rId7" Type="http://schemas.openxmlformats.org/officeDocument/2006/relationships/image" Target="../media/image6.gif"/><Relationship Id="rId12"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5.gif"/><Relationship Id="rId5" Type="http://schemas.openxmlformats.org/officeDocument/2006/relationships/chart" Target="../charts/chart12.xml"/><Relationship Id="rId10" Type="http://schemas.openxmlformats.org/officeDocument/2006/relationships/image" Target="../media/image4.gif"/><Relationship Id="rId4" Type="http://schemas.openxmlformats.org/officeDocument/2006/relationships/chart" Target="../charts/chart11.xml"/><Relationship Id="rId9" Type="http://schemas.openxmlformats.org/officeDocument/2006/relationships/image" Target="../media/image3.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xdr:from>
      <xdr:col>3</xdr:col>
      <xdr:colOff>489123</xdr:colOff>
      <xdr:row>2</xdr:row>
      <xdr:rowOff>171450</xdr:rowOff>
    </xdr:from>
    <xdr:to>
      <xdr:col>20</xdr:col>
      <xdr:colOff>429054</xdr:colOff>
      <xdr:row>9</xdr:row>
      <xdr:rowOff>114300</xdr:rowOff>
    </xdr:to>
    <xdr:sp macro="" textlink="">
      <xdr:nvSpPr>
        <xdr:cNvPr id="3" name="Rectangle: Rounded Corners 2">
          <a:extLst>
            <a:ext uri="{FF2B5EF4-FFF2-40B4-BE49-F238E27FC236}">
              <a16:creationId xmlns:a16="http://schemas.microsoft.com/office/drawing/2014/main" id="{D00EA196-EEBC-FAFA-B3DF-6BD72B53CA74}"/>
            </a:ext>
          </a:extLst>
        </xdr:cNvPr>
        <xdr:cNvSpPr/>
      </xdr:nvSpPr>
      <xdr:spPr>
        <a:xfrm>
          <a:off x="2316893" y="531855"/>
          <a:ext cx="10297296" cy="1204269"/>
        </a:xfrm>
        <a:prstGeom prst="roundRect">
          <a:avLst/>
        </a:prstGeom>
        <a:gradFill flip="none" rotWithShape="1">
          <a:gsLst>
            <a:gs pos="65000">
              <a:schemeClr val="accent5">
                <a:lumMod val="40000"/>
                <a:lumOff val="60000"/>
              </a:schemeClr>
            </a:gs>
            <a:gs pos="90791">
              <a:srgbClr val="E59EDD"/>
            </a:gs>
            <a:gs pos="58623">
              <a:schemeClr val="accent5">
                <a:lumMod val="75000"/>
              </a:schemeClr>
            </a:gs>
            <a:gs pos="0">
              <a:schemeClr val="accent5">
                <a:lumMod val="75000"/>
              </a:schemeClr>
            </a:gs>
            <a:gs pos="50000">
              <a:schemeClr val="accent5">
                <a:lumMod val="75000"/>
              </a:schemeClr>
            </a:gs>
            <a:gs pos="100000">
              <a:schemeClr val="accent5">
                <a:lumMod val="75000"/>
              </a:schemeClr>
            </a:gs>
          </a:gsLst>
          <a:lin ang="18900000" scaled="1"/>
          <a:tileRect/>
        </a:gradFill>
        <a:ln>
          <a:noFill/>
        </a:ln>
        <a:effectLst>
          <a:outerShdw blurRad="50800" dist="88900" dir="5400000" algn="t" rotWithShape="0">
            <a:schemeClr val="bg1">
              <a:lumMod val="65000"/>
              <a:alpha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xdr:colOff>
      <xdr:row>3</xdr:row>
      <xdr:rowOff>45309</xdr:rowOff>
    </xdr:from>
    <xdr:to>
      <xdr:col>6</xdr:col>
      <xdr:colOff>25743</xdr:colOff>
      <xdr:row>8</xdr:row>
      <xdr:rowOff>164757</xdr:rowOff>
    </xdr:to>
    <xdr:sp macro="" textlink="">
      <xdr:nvSpPr>
        <xdr:cNvPr id="6" name="Rectangle: Rounded Corners 5">
          <a:extLst>
            <a:ext uri="{FF2B5EF4-FFF2-40B4-BE49-F238E27FC236}">
              <a16:creationId xmlns:a16="http://schemas.microsoft.com/office/drawing/2014/main" id="{58F2C21F-77E8-4910-B989-9F03E265E3EE}"/>
            </a:ext>
          </a:extLst>
        </xdr:cNvPr>
        <xdr:cNvSpPr/>
      </xdr:nvSpPr>
      <xdr:spPr>
        <a:xfrm>
          <a:off x="2437028" y="585917"/>
          <a:ext cx="1244256" cy="1020462"/>
        </a:xfrm>
        <a:prstGeom prst="roundRect">
          <a:avLst/>
        </a:prstGeom>
        <a:solidFill>
          <a:schemeClr val="bg1">
            <a:lumMod val="9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377567</xdr:colOff>
      <xdr:row>6</xdr:row>
      <xdr:rowOff>94392</xdr:rowOff>
    </xdr:from>
    <xdr:to>
      <xdr:col>6</xdr:col>
      <xdr:colOff>411891</xdr:colOff>
      <xdr:row>10</xdr:row>
      <xdr:rowOff>163041</xdr:rowOff>
    </xdr:to>
    <xdr:sp macro="" textlink="">
      <xdr:nvSpPr>
        <xdr:cNvPr id="17" name="Oval 16">
          <a:extLst>
            <a:ext uri="{FF2B5EF4-FFF2-40B4-BE49-F238E27FC236}">
              <a16:creationId xmlns:a16="http://schemas.microsoft.com/office/drawing/2014/main" id="{CD970C35-0D65-406B-9346-7AC28AA25E23}"/>
            </a:ext>
          </a:extLst>
        </xdr:cNvPr>
        <xdr:cNvSpPr/>
      </xdr:nvSpPr>
      <xdr:spPr>
        <a:xfrm>
          <a:off x="3423851" y="1175608"/>
          <a:ext cx="643581" cy="78946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43078</xdr:colOff>
      <xdr:row>3</xdr:row>
      <xdr:rowOff>131205</xdr:rowOff>
    </xdr:from>
    <xdr:to>
      <xdr:col>5</xdr:col>
      <xdr:colOff>542197</xdr:colOff>
      <xdr:row>4</xdr:row>
      <xdr:rowOff>150255</xdr:rowOff>
    </xdr:to>
    <xdr:sp macro="" textlink="">
      <xdr:nvSpPr>
        <xdr:cNvPr id="19" name="TextBox 18">
          <a:extLst>
            <a:ext uri="{FF2B5EF4-FFF2-40B4-BE49-F238E27FC236}">
              <a16:creationId xmlns:a16="http://schemas.microsoft.com/office/drawing/2014/main" id="{EB60D27F-45F3-9FC6-EEAF-56DB01F20905}"/>
            </a:ext>
          </a:extLst>
        </xdr:cNvPr>
        <xdr:cNvSpPr txBox="1"/>
      </xdr:nvSpPr>
      <xdr:spPr>
        <a:xfrm>
          <a:off x="2480105" y="671813"/>
          <a:ext cx="1108376" cy="199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solidFill>
                <a:schemeClr val="tx1"/>
              </a:solidFill>
              <a:latin typeface="Aptos Black" panose="020B0004020202020204" pitchFamily="34" charset="0"/>
            </a:rPr>
            <a:t>TOTAL   ORDER</a:t>
          </a:r>
        </a:p>
      </xdr:txBody>
    </xdr:sp>
    <xdr:clientData/>
  </xdr:twoCellAnchor>
  <xdr:twoCellAnchor>
    <xdr:from>
      <xdr:col>4</xdr:col>
      <xdr:colOff>56121</xdr:colOff>
      <xdr:row>4</xdr:row>
      <xdr:rowOff>171623</xdr:rowOff>
    </xdr:from>
    <xdr:to>
      <xdr:col>5</xdr:col>
      <xdr:colOff>471959</xdr:colOff>
      <xdr:row>6</xdr:row>
      <xdr:rowOff>163041</xdr:rowOff>
    </xdr:to>
    <xdr:sp macro="" textlink="'TIME Series'!B6">
      <xdr:nvSpPr>
        <xdr:cNvPr id="26" name="TextBox 25">
          <a:extLst>
            <a:ext uri="{FF2B5EF4-FFF2-40B4-BE49-F238E27FC236}">
              <a16:creationId xmlns:a16="http://schemas.microsoft.com/office/drawing/2014/main" id="{726C09A8-3448-4EE7-B50D-B581C3E779DD}"/>
            </a:ext>
          </a:extLst>
        </xdr:cNvPr>
        <xdr:cNvSpPr txBox="1"/>
      </xdr:nvSpPr>
      <xdr:spPr>
        <a:xfrm>
          <a:off x="2493148" y="892434"/>
          <a:ext cx="1025095" cy="351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82C70BF-4561-4374-97D3-51F4CE5B61DB}" type="TxLink">
            <a:rPr lang="en-US" sz="2000" b="1" i="0" u="none" strike="noStrike">
              <a:solidFill>
                <a:schemeClr val="tx1">
                  <a:lumMod val="85000"/>
                  <a:lumOff val="15000"/>
                </a:schemeClr>
              </a:solidFill>
              <a:latin typeface="Aptos Narrow"/>
              <a:ea typeface="+mn-ea"/>
              <a:cs typeface="+mn-cs"/>
            </a:rPr>
            <a:pPr marL="0" indent="0" algn="ctr"/>
            <a:t>1,500</a:t>
          </a:fld>
          <a:endParaRPr lang="en-US" sz="2000" b="1" i="0" u="none" strike="noStrike">
            <a:solidFill>
              <a:schemeClr val="tx1">
                <a:lumMod val="85000"/>
                <a:lumOff val="15000"/>
              </a:schemeClr>
            </a:solidFill>
            <a:latin typeface="Aptos Narrow"/>
            <a:ea typeface="+mn-ea"/>
            <a:cs typeface="+mn-cs"/>
          </a:endParaRPr>
        </a:p>
      </xdr:txBody>
    </xdr:sp>
    <xdr:clientData/>
  </xdr:twoCellAnchor>
  <xdr:twoCellAnchor>
    <xdr:from>
      <xdr:col>0</xdr:col>
      <xdr:colOff>307340</xdr:colOff>
      <xdr:row>20</xdr:row>
      <xdr:rowOff>171449</xdr:rowOff>
    </xdr:from>
    <xdr:to>
      <xdr:col>4</xdr:col>
      <xdr:colOff>499748</xdr:colOff>
      <xdr:row>29</xdr:row>
      <xdr:rowOff>133349</xdr:rowOff>
    </xdr:to>
    <xdr:sp macro="" textlink="">
      <xdr:nvSpPr>
        <xdr:cNvPr id="30" name="Rectangle: Rounded Corners 29">
          <a:extLst>
            <a:ext uri="{FF2B5EF4-FFF2-40B4-BE49-F238E27FC236}">
              <a16:creationId xmlns:a16="http://schemas.microsoft.com/office/drawing/2014/main" id="{188B5E46-AE9C-4204-8DEB-404AB92359A2}"/>
            </a:ext>
          </a:extLst>
        </xdr:cNvPr>
        <xdr:cNvSpPr/>
      </xdr:nvSpPr>
      <xdr:spPr>
        <a:xfrm>
          <a:off x="307340" y="3854449"/>
          <a:ext cx="2630808" cy="1619250"/>
        </a:xfrm>
        <a:prstGeom prst="roundRect">
          <a:avLst/>
        </a:prstGeom>
        <a:noFill/>
        <a:ln>
          <a:noFill/>
        </a:ln>
        <a:effectLst>
          <a:innerShdw blurRad="63500" dist="50800" dir="162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212121"/>
            </a:solidFill>
          </a:endParaRPr>
        </a:p>
      </xdr:txBody>
    </xdr:sp>
    <xdr:clientData/>
  </xdr:twoCellAnchor>
  <xdr:twoCellAnchor>
    <xdr:from>
      <xdr:col>2</xdr:col>
      <xdr:colOff>425450</xdr:colOff>
      <xdr:row>0</xdr:row>
      <xdr:rowOff>0</xdr:rowOff>
    </xdr:from>
    <xdr:to>
      <xdr:col>26</xdr:col>
      <xdr:colOff>429054</xdr:colOff>
      <xdr:row>2</xdr:row>
      <xdr:rowOff>51487</xdr:rowOff>
    </xdr:to>
    <xdr:sp macro="" textlink="">
      <xdr:nvSpPr>
        <xdr:cNvPr id="1034" name="Rectangle: Rounded Corners 1033">
          <a:extLst>
            <a:ext uri="{FF2B5EF4-FFF2-40B4-BE49-F238E27FC236}">
              <a16:creationId xmlns:a16="http://schemas.microsoft.com/office/drawing/2014/main" id="{326D28F9-0CDD-3FA6-9AAB-2BB62BA3CA97}"/>
            </a:ext>
          </a:extLst>
        </xdr:cNvPr>
        <xdr:cNvSpPr/>
      </xdr:nvSpPr>
      <xdr:spPr>
        <a:xfrm>
          <a:off x="1643964" y="0"/>
          <a:ext cx="14625766" cy="411892"/>
        </a:xfrm>
        <a:prstGeom prst="roundRect">
          <a:avLst/>
        </a:prstGeom>
        <a:solidFill>
          <a:schemeClr val="accent5">
            <a:lumMod val="75000"/>
          </a:schemeClr>
        </a:solidFill>
        <a:effectLst>
          <a:outerShdw blurRad="50800" dist="127000" dir="5400000" algn="t" rotWithShape="0">
            <a:schemeClr val="bg1">
              <a:lumMod val="75000"/>
              <a:alpha val="5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a:p>
      </xdr:txBody>
    </xdr:sp>
    <xdr:clientData/>
  </xdr:twoCellAnchor>
  <mc:AlternateContent xmlns:mc="http://schemas.openxmlformats.org/markup-compatibility/2006">
    <mc:Choice xmlns:a14="http://schemas.microsoft.com/office/drawing/2010/main" Requires="a14">
      <xdr:twoCellAnchor editAs="oneCell">
        <xdr:from>
          <xdr:col>3</xdr:col>
          <xdr:colOff>546100</xdr:colOff>
          <xdr:row>11</xdr:row>
          <xdr:rowOff>50800</xdr:rowOff>
        </xdr:from>
        <xdr:to>
          <xdr:col>5</xdr:col>
          <xdr:colOff>304800</xdr:colOff>
          <xdr:row>12</xdr:row>
          <xdr:rowOff>88900</xdr:rowOff>
        </xdr:to>
        <xdr:sp macro="" textlink="">
          <xdr:nvSpPr>
            <xdr:cNvPr id="1032" name="Option Button 8" hidden="1">
              <a:extLst>
                <a:ext uri="{63B3BB69-23CF-44E3-9099-C40C66FF867C}">
                  <a14:compatExt spid="_x0000_s1032"/>
                </a:ext>
                <a:ext uri="{FF2B5EF4-FFF2-40B4-BE49-F238E27FC236}">
                  <a16:creationId xmlns:a16="http://schemas.microsoft.com/office/drawing/2014/main" id="{00000000-0008-0000-0200-000008040000}"/>
                </a:ext>
              </a:extLst>
            </xdr:cNvPr>
            <xdr:cNvSpPr/>
          </xdr:nvSpPr>
          <xdr:spPr bwMode="auto">
            <a:xfrm>
              <a:off x="0" y="0"/>
              <a:ext cx="0" cy="0"/>
            </a:xfrm>
            <a:prstGeom prst="rect">
              <a:avLst/>
            </a:prstGeom>
            <a:solidFill>
              <a:srgbClr val="C0C0C0" mc:Ignorable="a14" a14:legacySpreadsheetColorIndex="22">
                <a:alpha val="99001"/>
              </a:srgbClr>
            </a:solidFill>
            <a:ln w="9525">
              <a:solidFill>
                <a:srgbClr val="FFFFFF"/>
              </a:solidFill>
              <a:miter lim="800000"/>
              <a:headEnd/>
              <a:tailEnd/>
            </a:ln>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ORDERS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412750</xdr:colOff>
          <xdr:row>11</xdr:row>
          <xdr:rowOff>25400</xdr:rowOff>
        </xdr:from>
        <xdr:to>
          <xdr:col>7</xdr:col>
          <xdr:colOff>190500</xdr:colOff>
          <xdr:row>12</xdr:row>
          <xdr:rowOff>88900</xdr:rowOff>
        </xdr:to>
        <xdr:sp macro="" textlink="">
          <xdr:nvSpPr>
            <xdr:cNvPr id="2" name="Option Button 9" hidden="1">
              <a:extLst>
                <a:ext uri="{63B3BB69-23CF-44E3-9099-C40C66FF867C}">
                  <a14:compatExt spid="_x0000_s1033"/>
                </a:ext>
                <a:ext uri="{FF2B5EF4-FFF2-40B4-BE49-F238E27FC236}">
                  <a16:creationId xmlns:a16="http://schemas.microsoft.com/office/drawing/2014/main" id="{00000000-0008-0000-0200-000002000000}"/>
                </a:ext>
              </a:extLst>
            </xdr:cNvPr>
            <xdr:cNvSpPr/>
          </xdr:nvSpPr>
          <xdr:spPr bwMode="auto">
            <a:xfrm>
              <a:off x="0" y="0"/>
              <a:ext cx="0" cy="0"/>
            </a:xfrm>
            <a:prstGeom prst="rect">
              <a:avLst/>
            </a:prstGeom>
            <a:solidFill>
              <a:srgbClr val="C0C0C0" mc:Ignorable="a14" a14:legacySpreadsheetColorIndex="22">
                <a:alpha val="99001"/>
              </a:srgbClr>
            </a:solidFill>
            <a:ln w="9525">
              <a:solidFill>
                <a:srgbClr val="FFFFFF"/>
              </a:solidFill>
              <a:miter lim="800000"/>
              <a:headEnd/>
              <a:tailEnd/>
            </a:ln>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DELAY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298450</xdr:colOff>
          <xdr:row>11</xdr:row>
          <xdr:rowOff>50800</xdr:rowOff>
        </xdr:from>
        <xdr:to>
          <xdr:col>9</xdr:col>
          <xdr:colOff>82550</xdr:colOff>
          <xdr:row>12</xdr:row>
          <xdr:rowOff>88900</xdr:rowOff>
        </xdr:to>
        <xdr:sp macro="" textlink="">
          <xdr:nvSpPr>
            <xdr:cNvPr id="4" name="Option Button 10" hidden="1">
              <a:extLst>
                <a:ext uri="{63B3BB69-23CF-44E3-9099-C40C66FF867C}">
                  <a14:compatExt spid="_x0000_s1034"/>
                </a:ext>
                <a:ext uri="{FF2B5EF4-FFF2-40B4-BE49-F238E27FC236}">
                  <a16:creationId xmlns:a16="http://schemas.microsoft.com/office/drawing/2014/main" id="{00000000-0008-0000-0200-000004000000}"/>
                </a:ext>
              </a:extLst>
            </xdr:cNvPr>
            <xdr:cNvSpPr/>
          </xdr:nvSpPr>
          <xdr:spPr bwMode="auto">
            <a:xfrm>
              <a:off x="0" y="0"/>
              <a:ext cx="0" cy="0"/>
            </a:xfrm>
            <a:prstGeom prst="rect">
              <a:avLst/>
            </a:prstGeom>
            <a:solidFill>
              <a:srgbClr val="C0C0C0" mc:Ignorable="a14" a14:legacySpreadsheetColorIndex="22">
                <a:alpha val="99001"/>
              </a:srgbClr>
            </a:solidFill>
            <a:ln w="9525">
              <a:solidFill>
                <a:srgbClr val="FFFFFF"/>
              </a:solidFill>
              <a:miter lim="800000"/>
              <a:headEnd/>
              <a:tailEnd/>
            </a:ln>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DELIVERY</a:t>
              </a:r>
            </a:p>
          </xdr:txBody>
        </xdr:sp>
        <xdr:clientData/>
      </xdr:twoCellAnchor>
    </mc:Choice>
    <mc:Fallback/>
  </mc:AlternateContent>
  <xdr:twoCellAnchor>
    <xdr:from>
      <xdr:col>3</xdr:col>
      <xdr:colOff>366414</xdr:colOff>
      <xdr:row>12</xdr:row>
      <xdr:rowOff>146736</xdr:rowOff>
    </xdr:from>
    <xdr:to>
      <xdr:col>9</xdr:col>
      <xdr:colOff>128716</xdr:colOff>
      <xdr:row>25</xdr:row>
      <xdr:rowOff>154459</xdr:rowOff>
    </xdr:to>
    <xdr:graphicFrame macro="">
      <xdr:nvGraphicFramePr>
        <xdr:cNvPr id="45" name="Chart 44">
          <a:extLst>
            <a:ext uri="{FF2B5EF4-FFF2-40B4-BE49-F238E27FC236}">
              <a16:creationId xmlns:a16="http://schemas.microsoft.com/office/drawing/2014/main" id="{9239567A-B4A4-43E6-9C04-4BB0153A6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205949</xdr:colOff>
      <xdr:row>26</xdr:row>
      <xdr:rowOff>102974</xdr:rowOff>
    </xdr:from>
    <xdr:to>
      <xdr:col>21</xdr:col>
      <xdr:colOff>231692</xdr:colOff>
      <xdr:row>45</xdr:row>
      <xdr:rowOff>128716</xdr:rowOff>
    </xdr:to>
    <xdr:graphicFrame macro="">
      <xdr:nvGraphicFramePr>
        <xdr:cNvPr id="44" name="Chart 43">
          <a:extLst>
            <a:ext uri="{FF2B5EF4-FFF2-40B4-BE49-F238E27FC236}">
              <a16:creationId xmlns:a16="http://schemas.microsoft.com/office/drawing/2014/main" id="{9CAF72BB-59E5-4379-A0AA-716DF79E95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16</xdr:col>
      <xdr:colOff>56466</xdr:colOff>
      <xdr:row>30</xdr:row>
      <xdr:rowOff>36042</xdr:rowOff>
    </xdr:from>
    <xdr:ext cx="446009" cy="265176"/>
    <xdr:sp macro="" textlink="'TIME Series'!P82">
      <xdr:nvSpPr>
        <xdr:cNvPr id="58" name="Rectangle: Rounded Corners 57">
          <a:extLst>
            <a:ext uri="{FF2B5EF4-FFF2-40B4-BE49-F238E27FC236}">
              <a16:creationId xmlns:a16="http://schemas.microsoft.com/office/drawing/2014/main" id="{5DAA6E6C-A62F-4C25-AB03-1A77FCDFA402}"/>
            </a:ext>
          </a:extLst>
        </xdr:cNvPr>
        <xdr:cNvSpPr>
          <a:spLocks/>
        </xdr:cNvSpPr>
      </xdr:nvSpPr>
      <xdr:spPr>
        <a:xfrm>
          <a:off x="9804574" y="5442123"/>
          <a:ext cx="446009" cy="265176"/>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3C33AAF0-E163-4B9A-82FC-6C35C683521C}" type="TxLink">
            <a:rPr lang="en-US" sz="1100" b="1" i="0" u="none" strike="noStrike">
              <a:solidFill>
                <a:schemeClr val="bg1"/>
              </a:solidFill>
              <a:latin typeface="Aptos Narrow"/>
              <a:ea typeface="+mn-ea"/>
              <a:cs typeface="+mn-cs"/>
            </a:rPr>
            <a:pPr marL="0" indent="0" algn="l"/>
            <a:t>D81</a:t>
          </a:fld>
          <a:endParaRPr lang="en-US" sz="1100" b="1" i="0" u="none" strike="noStrike">
            <a:solidFill>
              <a:schemeClr val="bg1"/>
            </a:solidFill>
            <a:latin typeface="Aptos Narrow"/>
            <a:ea typeface="+mn-ea"/>
            <a:cs typeface="+mn-cs"/>
          </a:endParaRPr>
        </a:p>
      </xdr:txBody>
    </xdr:sp>
    <xdr:clientData/>
  </xdr:oneCellAnchor>
  <xdr:oneCellAnchor>
    <xdr:from>
      <xdr:col>12</xdr:col>
      <xdr:colOff>291761</xdr:colOff>
      <xdr:row>30</xdr:row>
      <xdr:rowOff>42060</xdr:rowOff>
    </xdr:from>
    <xdr:ext cx="438912" cy="253140"/>
    <xdr:sp macro="" textlink="'TIME Series'!P78">
      <xdr:nvSpPr>
        <xdr:cNvPr id="1039" name="Rectangle: Rounded Corners 1038">
          <a:extLst>
            <a:ext uri="{FF2B5EF4-FFF2-40B4-BE49-F238E27FC236}">
              <a16:creationId xmlns:a16="http://schemas.microsoft.com/office/drawing/2014/main" id="{4B1A18B1-DB2B-4416-B3A8-170A4424158B}"/>
            </a:ext>
          </a:extLst>
        </xdr:cNvPr>
        <xdr:cNvSpPr>
          <a:spLocks noChangeAspect="1"/>
        </xdr:cNvSpPr>
      </xdr:nvSpPr>
      <xdr:spPr>
        <a:xfrm>
          <a:off x="7602842" y="5448141"/>
          <a:ext cx="438912" cy="253140"/>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CE88A2EF-16EB-4274-8CE4-708FDDD0D02E}" type="TxLink">
            <a:rPr lang="en-US" sz="1100" b="1" i="0" u="none" strike="noStrike">
              <a:solidFill>
                <a:schemeClr val="bg1"/>
              </a:solidFill>
              <a:latin typeface="Aptos Narrow"/>
              <a:ea typeface="+mn-ea"/>
              <a:cs typeface="+mn-cs"/>
            </a:rPr>
            <a:pPr marL="0" indent="0" algn="l"/>
            <a:t>D38</a:t>
          </a:fld>
          <a:endParaRPr lang="en-US" sz="1100" b="1" i="0" u="none" strike="noStrike">
            <a:solidFill>
              <a:schemeClr val="bg1"/>
            </a:solidFill>
            <a:latin typeface="Aptos Narrow"/>
            <a:ea typeface="+mn-ea"/>
            <a:cs typeface="+mn-cs"/>
          </a:endParaRPr>
        </a:p>
      </xdr:txBody>
    </xdr:sp>
    <xdr:clientData/>
  </xdr:oneCellAnchor>
  <xdr:oneCellAnchor>
    <xdr:from>
      <xdr:col>13</xdr:col>
      <xdr:colOff>228115</xdr:colOff>
      <xdr:row>30</xdr:row>
      <xdr:rowOff>36042</xdr:rowOff>
    </xdr:from>
    <xdr:ext cx="441960" cy="265176"/>
    <xdr:sp macro="" textlink="'TIME Series'!P79">
      <xdr:nvSpPr>
        <xdr:cNvPr id="1040" name="Rectangle: Rounded Corners 1039">
          <a:extLst>
            <a:ext uri="{FF2B5EF4-FFF2-40B4-BE49-F238E27FC236}">
              <a16:creationId xmlns:a16="http://schemas.microsoft.com/office/drawing/2014/main" id="{59DC77EE-AB91-4911-8834-74897B90C9E9}"/>
            </a:ext>
          </a:extLst>
        </xdr:cNvPr>
        <xdr:cNvSpPr>
          <a:spLocks noChangeAspect="1"/>
        </xdr:cNvSpPr>
      </xdr:nvSpPr>
      <xdr:spPr>
        <a:xfrm>
          <a:off x="8148453" y="5442123"/>
          <a:ext cx="441960" cy="265176"/>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012FCA10-C48E-4291-944B-9DB230F46648}" type="TxLink">
            <a:rPr lang="en-US" sz="1100" b="1" i="0" u="none" strike="noStrike">
              <a:solidFill>
                <a:schemeClr val="bg1"/>
              </a:solidFill>
              <a:latin typeface="Aptos Narrow"/>
              <a:ea typeface="+mn-ea"/>
              <a:cs typeface="+mn-cs"/>
            </a:rPr>
            <a:pPr marL="0" indent="0" algn="l"/>
            <a:t>D32</a:t>
          </a:fld>
          <a:endParaRPr lang="en-US" sz="1100" b="1" i="0" u="none" strike="noStrike">
            <a:solidFill>
              <a:schemeClr val="bg1"/>
            </a:solidFill>
            <a:latin typeface="Aptos Narrow"/>
            <a:ea typeface="+mn-ea"/>
            <a:cs typeface="+mn-cs"/>
          </a:endParaRPr>
        </a:p>
      </xdr:txBody>
    </xdr:sp>
    <xdr:clientData/>
  </xdr:oneCellAnchor>
  <xdr:oneCellAnchor>
    <xdr:from>
      <xdr:col>14</xdr:col>
      <xdr:colOff>167517</xdr:colOff>
      <xdr:row>30</xdr:row>
      <xdr:rowOff>36042</xdr:rowOff>
    </xdr:from>
    <xdr:ext cx="448056" cy="265176"/>
    <xdr:sp macro="" textlink="'TIME Series'!P80">
      <xdr:nvSpPr>
        <xdr:cNvPr id="1041" name="Rectangle: Rounded Corners 1040">
          <a:extLst>
            <a:ext uri="{FF2B5EF4-FFF2-40B4-BE49-F238E27FC236}">
              <a16:creationId xmlns:a16="http://schemas.microsoft.com/office/drawing/2014/main" id="{BEB6912E-6625-4B9A-95C0-61574C524647}"/>
            </a:ext>
          </a:extLst>
        </xdr:cNvPr>
        <xdr:cNvSpPr>
          <a:spLocks/>
        </xdr:cNvSpPr>
      </xdr:nvSpPr>
      <xdr:spPr>
        <a:xfrm>
          <a:off x="8697112" y="5442123"/>
          <a:ext cx="448056" cy="265176"/>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DF1AB0B4-3C16-4150-819D-8C8DE0412544}" type="TxLink">
            <a:rPr lang="en-US" sz="1100" b="1" i="0" u="none" strike="noStrike">
              <a:solidFill>
                <a:schemeClr val="bg1"/>
              </a:solidFill>
              <a:latin typeface="Aptos Narrow"/>
              <a:ea typeface="+mn-ea"/>
              <a:cs typeface="+mn-cs"/>
            </a:rPr>
            <a:pPr marL="0" indent="0" algn="l"/>
            <a:t>D22</a:t>
          </a:fld>
          <a:endParaRPr lang="en-US" sz="1100" b="1" i="0" u="none" strike="noStrike">
            <a:solidFill>
              <a:schemeClr val="bg1"/>
            </a:solidFill>
            <a:latin typeface="Aptos Narrow"/>
            <a:ea typeface="+mn-ea"/>
            <a:cs typeface="+mn-cs"/>
          </a:endParaRPr>
        </a:p>
      </xdr:txBody>
    </xdr:sp>
    <xdr:clientData/>
  </xdr:oneCellAnchor>
  <xdr:oneCellAnchor>
    <xdr:from>
      <xdr:col>12</xdr:col>
      <xdr:colOff>285718</xdr:colOff>
      <xdr:row>32</xdr:row>
      <xdr:rowOff>87</xdr:rowOff>
    </xdr:from>
    <xdr:ext cx="446009" cy="265176"/>
    <xdr:sp macro="" textlink="'TIME Series'!P83">
      <xdr:nvSpPr>
        <xdr:cNvPr id="1042" name="Rectangle: Rounded Corners 1041">
          <a:extLst>
            <a:ext uri="{FF2B5EF4-FFF2-40B4-BE49-F238E27FC236}">
              <a16:creationId xmlns:a16="http://schemas.microsoft.com/office/drawing/2014/main" id="{9B1961E4-CCF3-46DE-9CE2-17989471C254}"/>
            </a:ext>
          </a:extLst>
        </xdr:cNvPr>
        <xdr:cNvSpPr>
          <a:spLocks/>
        </xdr:cNvSpPr>
      </xdr:nvSpPr>
      <xdr:spPr>
        <a:xfrm>
          <a:off x="7596799" y="5766573"/>
          <a:ext cx="446009" cy="265176"/>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C6B9A27C-7F26-445C-9B82-AC469A8E5204}" type="TxLink">
            <a:rPr lang="en-US" sz="1100" b="1" i="0" u="none" strike="noStrike">
              <a:solidFill>
                <a:schemeClr val="bg1"/>
              </a:solidFill>
              <a:latin typeface="Aptos Narrow"/>
              <a:ea typeface="+mn-ea"/>
              <a:cs typeface="+mn-cs"/>
            </a:rPr>
            <a:pPr marL="0" indent="0" algn="l"/>
            <a:t>D48</a:t>
          </a:fld>
          <a:endParaRPr lang="en-US" sz="1100" b="1" i="0" u="none" strike="noStrike">
            <a:solidFill>
              <a:schemeClr val="bg1"/>
            </a:solidFill>
            <a:latin typeface="Aptos Narrow"/>
            <a:ea typeface="+mn-ea"/>
            <a:cs typeface="+mn-cs"/>
          </a:endParaRPr>
        </a:p>
      </xdr:txBody>
    </xdr:sp>
    <xdr:clientData/>
  </xdr:oneCellAnchor>
  <xdr:oneCellAnchor>
    <xdr:from>
      <xdr:col>15</xdr:col>
      <xdr:colOff>113016</xdr:colOff>
      <xdr:row>30</xdr:row>
      <xdr:rowOff>36042</xdr:rowOff>
    </xdr:from>
    <xdr:ext cx="446009" cy="265176"/>
    <xdr:sp macro="" textlink="'TIME Series'!P81">
      <xdr:nvSpPr>
        <xdr:cNvPr id="1043" name="Rectangle: Rounded Corners 1042">
          <a:extLst>
            <a:ext uri="{FF2B5EF4-FFF2-40B4-BE49-F238E27FC236}">
              <a16:creationId xmlns:a16="http://schemas.microsoft.com/office/drawing/2014/main" id="{3E21E255-1538-4D3A-AB38-0288B5558A57}"/>
            </a:ext>
          </a:extLst>
        </xdr:cNvPr>
        <xdr:cNvSpPr>
          <a:spLocks/>
        </xdr:cNvSpPr>
      </xdr:nvSpPr>
      <xdr:spPr>
        <a:xfrm>
          <a:off x="9251867" y="5442123"/>
          <a:ext cx="446009" cy="265176"/>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963B6DDF-C3A3-404A-990C-5A204AA173DF}" type="TxLink">
            <a:rPr lang="en-US" sz="1100" b="1" i="0" u="none" strike="noStrike">
              <a:solidFill>
                <a:schemeClr val="bg1"/>
              </a:solidFill>
              <a:latin typeface="Aptos Narrow"/>
              <a:ea typeface="+mn-ea"/>
              <a:cs typeface="+mn-cs"/>
            </a:rPr>
            <a:pPr marL="0" indent="0" algn="l"/>
            <a:t>D91</a:t>
          </a:fld>
          <a:endParaRPr lang="en-US" sz="1100" b="1" i="0" u="none" strike="noStrike">
            <a:solidFill>
              <a:schemeClr val="bg1"/>
            </a:solidFill>
            <a:latin typeface="Aptos Narrow"/>
            <a:ea typeface="+mn-ea"/>
            <a:cs typeface="+mn-cs"/>
          </a:endParaRPr>
        </a:p>
      </xdr:txBody>
    </xdr:sp>
    <xdr:clientData/>
  </xdr:oneCellAnchor>
  <xdr:oneCellAnchor>
    <xdr:from>
      <xdr:col>13</xdr:col>
      <xdr:colOff>229992</xdr:colOff>
      <xdr:row>32</xdr:row>
      <xdr:rowOff>87</xdr:rowOff>
    </xdr:from>
    <xdr:ext cx="446009" cy="265176"/>
    <xdr:sp macro="" textlink="'TIME Series'!P84">
      <xdr:nvSpPr>
        <xdr:cNvPr id="1047" name="Rectangle: Rounded Corners 1046">
          <a:extLst>
            <a:ext uri="{FF2B5EF4-FFF2-40B4-BE49-F238E27FC236}">
              <a16:creationId xmlns:a16="http://schemas.microsoft.com/office/drawing/2014/main" id="{A93557F1-8DE5-437B-95AF-97BC2D9B8AEE}"/>
            </a:ext>
          </a:extLst>
        </xdr:cNvPr>
        <xdr:cNvSpPr>
          <a:spLocks/>
        </xdr:cNvSpPr>
      </xdr:nvSpPr>
      <xdr:spPr>
        <a:xfrm>
          <a:off x="8150330" y="5766573"/>
          <a:ext cx="446009" cy="265176"/>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31A8341B-C60F-46E8-9FB6-FA52B187D929}" type="TxLink">
            <a:rPr lang="en-US" sz="1100" b="1" i="0" u="none" strike="noStrike">
              <a:solidFill>
                <a:schemeClr val="bg1"/>
              </a:solidFill>
              <a:latin typeface="Aptos Narrow"/>
              <a:ea typeface="+mn-ea"/>
              <a:cs typeface="+mn-cs"/>
            </a:rPr>
            <a:pPr marL="0" indent="0" algn="l"/>
            <a:t>D56</a:t>
          </a:fld>
          <a:endParaRPr lang="en-US" sz="1100" b="1" i="0" u="none" strike="noStrike">
            <a:solidFill>
              <a:schemeClr val="bg1"/>
            </a:solidFill>
            <a:latin typeface="Aptos Narrow"/>
            <a:ea typeface="+mn-ea"/>
            <a:cs typeface="+mn-cs"/>
          </a:endParaRPr>
        </a:p>
      </xdr:txBody>
    </xdr:sp>
    <xdr:clientData/>
  </xdr:oneCellAnchor>
  <xdr:oneCellAnchor>
    <xdr:from>
      <xdr:col>12</xdr:col>
      <xdr:colOff>291759</xdr:colOff>
      <xdr:row>28</xdr:row>
      <xdr:rowOff>111554</xdr:rowOff>
    </xdr:from>
    <xdr:ext cx="1699053" cy="195477"/>
    <xdr:sp macro="" textlink="'TIME Series'!P83">
      <xdr:nvSpPr>
        <xdr:cNvPr id="1048" name="Rectangle: Rounded Corners 1047">
          <a:extLst>
            <a:ext uri="{FF2B5EF4-FFF2-40B4-BE49-F238E27FC236}">
              <a16:creationId xmlns:a16="http://schemas.microsoft.com/office/drawing/2014/main" id="{68C38085-F739-4E57-B447-242E65AE00B0}"/>
            </a:ext>
          </a:extLst>
        </xdr:cNvPr>
        <xdr:cNvSpPr/>
      </xdr:nvSpPr>
      <xdr:spPr>
        <a:xfrm>
          <a:off x="7602840" y="5157230"/>
          <a:ext cx="1699053" cy="195477"/>
        </a:xfrm>
        <a:prstGeom prst="roundRect">
          <a:avLst/>
        </a:prstGeom>
        <a:solidFill>
          <a:schemeClr val="bg1">
            <a:lumMod val="8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r>
            <a:rPr lang="en-US" sz="1100" b="1" i="0" u="none" strike="noStrike">
              <a:solidFill>
                <a:schemeClr val="tx1"/>
              </a:solidFill>
              <a:latin typeface="Aptos Narrow"/>
              <a:ea typeface="+mn-ea"/>
              <a:cs typeface="+mn-cs"/>
            </a:rPr>
            <a:t>First 7 HIGH</a:t>
          </a:r>
          <a:r>
            <a:rPr lang="en-US" sz="1100" b="1" i="0" u="none" strike="noStrike" baseline="0">
              <a:solidFill>
                <a:schemeClr val="tx1"/>
              </a:solidFill>
              <a:latin typeface="Aptos Narrow"/>
              <a:ea typeface="+mn-ea"/>
              <a:cs typeface="+mn-cs"/>
            </a:rPr>
            <a:t> </a:t>
          </a:r>
          <a:r>
            <a:rPr lang="en-US" sz="1100" b="1" i="0" u="none" strike="noStrike">
              <a:solidFill>
                <a:schemeClr val="tx1"/>
              </a:solidFill>
              <a:latin typeface="Aptos Narrow"/>
              <a:ea typeface="+mn-ea"/>
              <a:cs typeface="+mn-cs"/>
            </a:rPr>
            <a:t> performers </a:t>
          </a:r>
        </a:p>
      </xdr:txBody>
    </xdr:sp>
    <xdr:clientData/>
  </xdr:oneCellAnchor>
  <xdr:twoCellAnchor>
    <xdr:from>
      <xdr:col>3</xdr:col>
      <xdr:colOff>489121</xdr:colOff>
      <xdr:row>26</xdr:row>
      <xdr:rowOff>108293</xdr:rowOff>
    </xdr:from>
    <xdr:to>
      <xdr:col>12</xdr:col>
      <xdr:colOff>111553</xdr:colOff>
      <xdr:row>45</xdr:row>
      <xdr:rowOff>1</xdr:rowOff>
    </xdr:to>
    <xdr:graphicFrame macro="">
      <xdr:nvGraphicFramePr>
        <xdr:cNvPr id="1052" name="Chart 1051">
          <a:extLst>
            <a:ext uri="{FF2B5EF4-FFF2-40B4-BE49-F238E27FC236}">
              <a16:creationId xmlns:a16="http://schemas.microsoft.com/office/drawing/2014/main" id="{DE7B4C3A-AEBD-436A-A391-934ED9E283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3</xdr:col>
      <xdr:colOff>493584</xdr:colOff>
      <xdr:row>30</xdr:row>
      <xdr:rowOff>21452</xdr:rowOff>
    </xdr:from>
    <xdr:ext cx="438912" cy="256032"/>
    <xdr:sp macro="" textlink="'TIME Series'!Q201">
      <xdr:nvSpPr>
        <xdr:cNvPr id="1054" name="Rectangle: Rounded Corners 1053">
          <a:extLst>
            <a:ext uri="{FF2B5EF4-FFF2-40B4-BE49-F238E27FC236}">
              <a16:creationId xmlns:a16="http://schemas.microsoft.com/office/drawing/2014/main" id="{BB4616A8-35DC-4655-B021-16C2EC31F1C7}"/>
            </a:ext>
          </a:extLst>
        </xdr:cNvPr>
        <xdr:cNvSpPr/>
      </xdr:nvSpPr>
      <xdr:spPr>
        <a:xfrm>
          <a:off x="2321354" y="5427533"/>
          <a:ext cx="438912" cy="256032"/>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059D57AA-D759-40BB-9AC0-A7CBFD1BF413}" type="TxLink">
            <a:rPr lang="en-US" sz="1100" b="1" i="0" u="none" strike="noStrike">
              <a:solidFill>
                <a:schemeClr val="bg1"/>
              </a:solidFill>
              <a:latin typeface="Aptos Narrow"/>
              <a:ea typeface="+mn-ea"/>
              <a:cs typeface="+mn-cs"/>
            </a:rPr>
            <a:pPr marL="0" indent="0" algn="l"/>
            <a:t>D68</a:t>
          </a:fld>
          <a:endParaRPr lang="en-US" sz="1100" b="1" i="0" u="none" strike="noStrike">
            <a:solidFill>
              <a:schemeClr val="bg1"/>
            </a:solidFill>
            <a:latin typeface="Aptos Narrow"/>
            <a:ea typeface="+mn-ea"/>
            <a:cs typeface="+mn-cs"/>
          </a:endParaRPr>
        </a:p>
      </xdr:txBody>
    </xdr:sp>
    <xdr:clientData/>
  </xdr:oneCellAnchor>
  <xdr:oneCellAnchor>
    <xdr:from>
      <xdr:col>4</xdr:col>
      <xdr:colOff>406719</xdr:colOff>
      <xdr:row>30</xdr:row>
      <xdr:rowOff>20753</xdr:rowOff>
    </xdr:from>
    <xdr:ext cx="447041" cy="257431"/>
    <xdr:sp macro="" textlink="'TIME Series'!Q202">
      <xdr:nvSpPr>
        <xdr:cNvPr id="1055" name="Rectangle: Rounded Corners 1054">
          <a:extLst>
            <a:ext uri="{FF2B5EF4-FFF2-40B4-BE49-F238E27FC236}">
              <a16:creationId xmlns:a16="http://schemas.microsoft.com/office/drawing/2014/main" id="{7AD419EB-1B0A-45B3-B66B-D5F10594BC13}"/>
            </a:ext>
          </a:extLst>
        </xdr:cNvPr>
        <xdr:cNvSpPr/>
      </xdr:nvSpPr>
      <xdr:spPr>
        <a:xfrm>
          <a:off x="2843746" y="5426834"/>
          <a:ext cx="447041" cy="257431"/>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37275189-41A2-455A-94AD-A6A8657EC640}" type="TxLink">
            <a:rPr lang="en-US" sz="1100" b="1" i="0" u="none" strike="noStrike">
              <a:solidFill>
                <a:schemeClr val="bg1"/>
              </a:solidFill>
              <a:latin typeface="Aptos Narrow"/>
              <a:ea typeface="+mn-ea"/>
              <a:cs typeface="+mn-cs"/>
            </a:rPr>
            <a:pPr marL="0" indent="0" algn="l"/>
            <a:t>D9</a:t>
          </a:fld>
          <a:endParaRPr lang="en-US" sz="1100" b="1" i="0" u="none" strike="noStrike">
            <a:solidFill>
              <a:schemeClr val="bg1"/>
            </a:solidFill>
            <a:latin typeface="Aptos Narrow"/>
            <a:ea typeface="+mn-ea"/>
            <a:cs typeface="+mn-cs"/>
          </a:endParaRPr>
        </a:p>
      </xdr:txBody>
    </xdr:sp>
    <xdr:clientData/>
  </xdr:oneCellAnchor>
  <xdr:oneCellAnchor>
    <xdr:from>
      <xdr:col>5</xdr:col>
      <xdr:colOff>327983</xdr:colOff>
      <xdr:row>30</xdr:row>
      <xdr:rowOff>21452</xdr:rowOff>
    </xdr:from>
    <xdr:ext cx="438912" cy="256032"/>
    <xdr:sp macro="" textlink="'TIME Series'!Q203">
      <xdr:nvSpPr>
        <xdr:cNvPr id="1056" name="Rectangle: Rounded Corners 1055">
          <a:extLst>
            <a:ext uri="{FF2B5EF4-FFF2-40B4-BE49-F238E27FC236}">
              <a16:creationId xmlns:a16="http://schemas.microsoft.com/office/drawing/2014/main" id="{1B51494F-FF4B-4C10-9E3F-C522EF515F31}"/>
            </a:ext>
          </a:extLst>
        </xdr:cNvPr>
        <xdr:cNvSpPr/>
      </xdr:nvSpPr>
      <xdr:spPr>
        <a:xfrm>
          <a:off x="3374267" y="5427533"/>
          <a:ext cx="438912" cy="256032"/>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5B49FB29-0E2C-41DB-939C-1D017E43AA3D}" type="TxLink">
            <a:rPr lang="en-US" sz="1100" b="1" i="0" u="none" strike="noStrike">
              <a:solidFill>
                <a:schemeClr val="bg1"/>
              </a:solidFill>
              <a:latin typeface="Aptos Narrow"/>
              <a:ea typeface="+mn-ea"/>
              <a:cs typeface="+mn-cs"/>
            </a:rPr>
            <a:pPr marL="0" indent="0" algn="l"/>
            <a:t>D79</a:t>
          </a:fld>
          <a:endParaRPr lang="en-US" sz="1100" b="1" i="0" u="none" strike="noStrike">
            <a:solidFill>
              <a:schemeClr val="bg1"/>
            </a:solidFill>
            <a:latin typeface="Aptos Narrow"/>
            <a:ea typeface="+mn-ea"/>
            <a:cs typeface="+mn-cs"/>
          </a:endParaRPr>
        </a:p>
      </xdr:txBody>
    </xdr:sp>
    <xdr:clientData/>
  </xdr:oneCellAnchor>
  <xdr:oneCellAnchor>
    <xdr:from>
      <xdr:col>6</xdr:col>
      <xdr:colOff>241118</xdr:colOff>
      <xdr:row>30</xdr:row>
      <xdr:rowOff>21452</xdr:rowOff>
    </xdr:from>
    <xdr:ext cx="438912" cy="256032"/>
    <xdr:sp macro="" textlink="'TIME Series'!Q204">
      <xdr:nvSpPr>
        <xdr:cNvPr id="1057" name="Rectangle: Rounded Corners 1056">
          <a:extLst>
            <a:ext uri="{FF2B5EF4-FFF2-40B4-BE49-F238E27FC236}">
              <a16:creationId xmlns:a16="http://schemas.microsoft.com/office/drawing/2014/main" id="{76C2636D-8C0A-4E1E-8F2F-D6A66889CF6D}"/>
            </a:ext>
          </a:extLst>
        </xdr:cNvPr>
        <xdr:cNvSpPr/>
      </xdr:nvSpPr>
      <xdr:spPr>
        <a:xfrm>
          <a:off x="3896659" y="5427533"/>
          <a:ext cx="438912" cy="256032"/>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9FDCED6F-E0C1-4765-80E6-16AB8AC0732F}" type="TxLink">
            <a:rPr lang="en-US" sz="1100" b="1" i="0" u="none" strike="noStrike">
              <a:solidFill>
                <a:schemeClr val="bg1"/>
              </a:solidFill>
              <a:latin typeface="Aptos Narrow"/>
              <a:ea typeface="+mn-ea"/>
              <a:cs typeface="+mn-cs"/>
            </a:rPr>
            <a:pPr marL="0" indent="0" algn="l"/>
            <a:t>D7</a:t>
          </a:fld>
          <a:endParaRPr lang="en-US" sz="1100" b="1" i="0" u="none" strike="noStrike">
            <a:solidFill>
              <a:schemeClr val="bg1"/>
            </a:solidFill>
            <a:latin typeface="Aptos Narrow"/>
            <a:ea typeface="+mn-ea"/>
            <a:cs typeface="+mn-cs"/>
          </a:endParaRPr>
        </a:p>
      </xdr:txBody>
    </xdr:sp>
    <xdr:clientData/>
  </xdr:oneCellAnchor>
  <xdr:oneCellAnchor>
    <xdr:from>
      <xdr:col>7</xdr:col>
      <xdr:colOff>154252</xdr:colOff>
      <xdr:row>30</xdr:row>
      <xdr:rowOff>21452</xdr:rowOff>
    </xdr:from>
    <xdr:ext cx="438912" cy="256032"/>
    <xdr:sp macro="" textlink="'TIME Series'!Q205">
      <xdr:nvSpPr>
        <xdr:cNvPr id="1058" name="Rectangle: Rounded Corners 1057">
          <a:extLst>
            <a:ext uri="{FF2B5EF4-FFF2-40B4-BE49-F238E27FC236}">
              <a16:creationId xmlns:a16="http://schemas.microsoft.com/office/drawing/2014/main" id="{71F60BCD-F762-4475-9619-02732C7F9D89}"/>
            </a:ext>
          </a:extLst>
        </xdr:cNvPr>
        <xdr:cNvSpPr/>
      </xdr:nvSpPr>
      <xdr:spPr>
        <a:xfrm>
          <a:off x="4419049" y="5427533"/>
          <a:ext cx="438912" cy="256032"/>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92AA27E8-AE9E-46E6-8701-60766F1BBED1}" type="TxLink">
            <a:rPr lang="en-US" sz="1100" b="1" i="0" u="none" strike="noStrike">
              <a:solidFill>
                <a:schemeClr val="bg1"/>
              </a:solidFill>
              <a:latin typeface="Aptos Narrow"/>
              <a:ea typeface="+mn-ea"/>
              <a:cs typeface="+mn-cs"/>
            </a:rPr>
            <a:pPr marL="0" indent="0" algn="l"/>
            <a:t>D75</a:t>
          </a:fld>
          <a:endParaRPr lang="en-US" sz="1100" b="1" i="0" u="none" strike="noStrike">
            <a:solidFill>
              <a:schemeClr val="bg1"/>
            </a:solidFill>
            <a:latin typeface="Aptos Narrow"/>
            <a:ea typeface="+mn-ea"/>
            <a:cs typeface="+mn-cs"/>
          </a:endParaRPr>
        </a:p>
      </xdr:txBody>
    </xdr:sp>
    <xdr:clientData/>
  </xdr:oneCellAnchor>
  <xdr:oneCellAnchor>
    <xdr:from>
      <xdr:col>3</xdr:col>
      <xdr:colOff>480540</xdr:colOff>
      <xdr:row>31</xdr:row>
      <xdr:rowOff>171621</xdr:rowOff>
    </xdr:from>
    <xdr:ext cx="471960" cy="283175"/>
    <xdr:sp macro="" textlink="'TIME Series'!Q206">
      <xdr:nvSpPr>
        <xdr:cNvPr id="1059" name="Rectangle: Rounded Corners 1058">
          <a:extLst>
            <a:ext uri="{FF2B5EF4-FFF2-40B4-BE49-F238E27FC236}">
              <a16:creationId xmlns:a16="http://schemas.microsoft.com/office/drawing/2014/main" id="{B8B49189-E9D6-4D54-8A2D-5C8AA30E1E99}"/>
            </a:ext>
          </a:extLst>
        </xdr:cNvPr>
        <xdr:cNvSpPr/>
      </xdr:nvSpPr>
      <xdr:spPr>
        <a:xfrm>
          <a:off x="2308310" y="5757905"/>
          <a:ext cx="471960" cy="283175"/>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BB89FA65-A448-4E15-9E3B-8338F5E64CDC}" type="TxLink">
            <a:rPr lang="en-US" sz="1100" b="1" i="0" u="none" strike="noStrike">
              <a:solidFill>
                <a:schemeClr val="bg1"/>
              </a:solidFill>
              <a:latin typeface="Aptos Narrow"/>
              <a:ea typeface="+mn-ea"/>
              <a:cs typeface="+mn-cs"/>
            </a:rPr>
            <a:pPr marL="0" indent="0" algn="l"/>
            <a:t>D21</a:t>
          </a:fld>
          <a:endParaRPr lang="en-US" sz="1100" b="1" i="0" u="none" strike="noStrike">
            <a:solidFill>
              <a:schemeClr val="bg1"/>
            </a:solidFill>
            <a:latin typeface="Aptos Narrow"/>
            <a:ea typeface="+mn-ea"/>
            <a:cs typeface="+mn-cs"/>
          </a:endParaRPr>
        </a:p>
      </xdr:txBody>
    </xdr:sp>
    <xdr:clientData/>
  </xdr:oneCellAnchor>
  <xdr:oneCellAnchor>
    <xdr:from>
      <xdr:col>4</xdr:col>
      <xdr:colOff>385524</xdr:colOff>
      <xdr:row>32</xdr:row>
      <xdr:rowOff>1888</xdr:rowOff>
    </xdr:from>
    <xdr:ext cx="438912" cy="256032"/>
    <xdr:sp macro="" textlink="'TIME Series'!Q207">
      <xdr:nvSpPr>
        <xdr:cNvPr id="1063" name="Rectangle: Rounded Corners 1062">
          <a:extLst>
            <a:ext uri="{FF2B5EF4-FFF2-40B4-BE49-F238E27FC236}">
              <a16:creationId xmlns:a16="http://schemas.microsoft.com/office/drawing/2014/main" id="{922E0BB0-0C8E-44C9-8B63-28F56335084C}"/>
            </a:ext>
          </a:extLst>
        </xdr:cNvPr>
        <xdr:cNvSpPr/>
      </xdr:nvSpPr>
      <xdr:spPr>
        <a:xfrm>
          <a:off x="2822551" y="5768374"/>
          <a:ext cx="438912" cy="256032"/>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A2D0F673-2915-4F1F-9A0B-47632FC7BECC}" type="TxLink">
            <a:rPr lang="en-US" sz="1100" b="1" i="0" u="none" strike="noStrike">
              <a:solidFill>
                <a:schemeClr val="bg1"/>
              </a:solidFill>
              <a:latin typeface="Aptos Narrow"/>
              <a:ea typeface="+mn-ea"/>
              <a:cs typeface="+mn-cs"/>
            </a:rPr>
            <a:pPr marL="0" indent="0" algn="l"/>
            <a:t>D65</a:t>
          </a:fld>
          <a:endParaRPr lang="en-US" sz="1100" b="1" i="0" u="none" strike="noStrike">
            <a:solidFill>
              <a:schemeClr val="bg1"/>
            </a:solidFill>
            <a:latin typeface="Aptos Narrow"/>
            <a:ea typeface="+mn-ea"/>
            <a:cs typeface="+mn-cs"/>
          </a:endParaRPr>
        </a:p>
      </xdr:txBody>
    </xdr:sp>
    <xdr:clientData/>
  </xdr:oneCellAnchor>
  <xdr:twoCellAnchor editAs="oneCell">
    <xdr:from>
      <xdr:col>3</xdr:col>
      <xdr:colOff>381000</xdr:colOff>
      <xdr:row>0</xdr:row>
      <xdr:rowOff>0</xdr:rowOff>
    </xdr:from>
    <xdr:to>
      <xdr:col>25</xdr:col>
      <xdr:colOff>566351</xdr:colOff>
      <xdr:row>2</xdr:row>
      <xdr:rowOff>42906</xdr:rowOff>
    </xdr:to>
    <xdr:pic>
      <xdr:nvPicPr>
        <xdr:cNvPr id="1088" name="Picture 1087">
          <a:extLst>
            <a:ext uri="{FF2B5EF4-FFF2-40B4-BE49-F238E27FC236}">
              <a16:creationId xmlns:a16="http://schemas.microsoft.com/office/drawing/2014/main" id="{9635DD94-B280-1E48-49D3-686FC19C41F9}"/>
            </a:ext>
          </a:extLst>
        </xdr:cNvPr>
        <xdr:cNvPicPr>
          <a:picLocks noChangeAspect="1"/>
        </xdr:cNvPicPr>
      </xdr:nvPicPr>
      <xdr:blipFill>
        <a:blip xmlns:r="http://schemas.openxmlformats.org/officeDocument/2006/relationships" r:embed="rId4"/>
        <a:stretch>
          <a:fillRect/>
        </a:stretch>
      </xdr:blipFill>
      <xdr:spPr>
        <a:xfrm>
          <a:off x="2208770" y="0"/>
          <a:ext cx="13589000" cy="403311"/>
        </a:xfrm>
        <a:prstGeom prst="rect">
          <a:avLst/>
        </a:prstGeom>
        <a:effectLst/>
      </xdr:spPr>
    </xdr:pic>
    <xdr:clientData/>
  </xdr:twoCellAnchor>
  <xdr:twoCellAnchor editAs="oneCell">
    <xdr:from>
      <xdr:col>5</xdr:col>
      <xdr:colOff>466474</xdr:colOff>
      <xdr:row>7</xdr:row>
      <xdr:rowOff>60068</xdr:rowOff>
    </xdr:from>
    <xdr:to>
      <xdr:col>6</xdr:col>
      <xdr:colOff>259083</xdr:colOff>
      <xdr:row>9</xdr:row>
      <xdr:rowOff>163041</xdr:rowOff>
    </xdr:to>
    <xdr:pic>
      <xdr:nvPicPr>
        <xdr:cNvPr id="1101" name="Picture 1100">
          <a:extLst>
            <a:ext uri="{FF2B5EF4-FFF2-40B4-BE49-F238E27FC236}">
              <a16:creationId xmlns:a16="http://schemas.microsoft.com/office/drawing/2014/main" id="{F9C23091-C2CE-4DE0-A897-E04D66B024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512758" y="1321487"/>
          <a:ext cx="401866" cy="463378"/>
        </a:xfrm>
        <a:prstGeom prst="rect">
          <a:avLst/>
        </a:prstGeom>
      </xdr:spPr>
    </xdr:pic>
    <xdr:clientData/>
  </xdr:twoCellAnchor>
  <xdr:twoCellAnchor>
    <xdr:from>
      <xdr:col>0</xdr:col>
      <xdr:colOff>6350</xdr:colOff>
      <xdr:row>0</xdr:row>
      <xdr:rowOff>0</xdr:rowOff>
    </xdr:from>
    <xdr:to>
      <xdr:col>3</xdr:col>
      <xdr:colOff>205946</xdr:colOff>
      <xdr:row>48</xdr:row>
      <xdr:rowOff>85811</xdr:rowOff>
    </xdr:to>
    <xdr:sp macro="" textlink="">
      <xdr:nvSpPr>
        <xdr:cNvPr id="38" name="Rectangle 37">
          <a:extLst>
            <a:ext uri="{FF2B5EF4-FFF2-40B4-BE49-F238E27FC236}">
              <a16:creationId xmlns:a16="http://schemas.microsoft.com/office/drawing/2014/main" id="{6D03BEBE-92F3-C880-2CE8-3E770C6089B4}"/>
            </a:ext>
          </a:extLst>
        </xdr:cNvPr>
        <xdr:cNvSpPr/>
      </xdr:nvSpPr>
      <xdr:spPr>
        <a:xfrm>
          <a:off x="6350" y="0"/>
          <a:ext cx="2027366" cy="8735541"/>
        </a:xfrm>
        <a:prstGeom prst="rect">
          <a:avLst/>
        </a:prstGeom>
        <a:solidFill>
          <a:schemeClr val="accent5">
            <a:lumMod val="75000"/>
          </a:schemeClr>
        </a:solidFill>
        <a:ln>
          <a:noFill/>
        </a:ln>
        <a:effectLst>
          <a:outerShdw blurRad="50800" dist="177800" sx="101000" sy="101000" algn="l" rotWithShape="0">
            <a:schemeClr val="accent5">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5</xdr:row>
      <xdr:rowOff>82201</xdr:rowOff>
    </xdr:from>
    <xdr:to>
      <xdr:col>2</xdr:col>
      <xdr:colOff>595352</xdr:colOff>
      <xdr:row>8</xdr:row>
      <xdr:rowOff>165884</xdr:rowOff>
    </xdr:to>
    <mc:AlternateContent xmlns:mc="http://schemas.openxmlformats.org/markup-compatibility/2006" xmlns:a14="http://schemas.microsoft.com/office/drawing/2010/main">
      <mc:Choice Requires="a14">
        <xdr:graphicFrame macro="">
          <xdr:nvGraphicFramePr>
            <xdr:cNvPr id="39" name="order mnth">
              <a:extLst>
                <a:ext uri="{FF2B5EF4-FFF2-40B4-BE49-F238E27FC236}">
                  <a16:creationId xmlns:a16="http://schemas.microsoft.com/office/drawing/2014/main" id="{F8097B4D-7E5C-4C1C-A639-C0C19C4CF993}"/>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order mnth"/>
            </a:graphicData>
          </a:graphic>
        </xdr:graphicFrame>
      </mc:Choice>
      <mc:Fallback xmlns="">
        <xdr:sp macro="" textlink="">
          <xdr:nvSpPr>
            <xdr:cNvPr id="0" name=""/>
            <xdr:cNvSpPr>
              <a:spLocks noTextEdit="1"/>
            </xdr:cNvSpPr>
          </xdr:nvSpPr>
          <xdr:spPr>
            <a:xfrm>
              <a:off x="0" y="983215"/>
              <a:ext cx="1813866" cy="6242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32092</xdr:colOff>
      <xdr:row>9</xdr:row>
      <xdr:rowOff>7816</xdr:rowOff>
    </xdr:from>
    <xdr:to>
      <xdr:col>3</xdr:col>
      <xdr:colOff>137297</xdr:colOff>
      <xdr:row>14</xdr:row>
      <xdr:rowOff>47817</xdr:rowOff>
    </xdr:to>
    <mc:AlternateContent xmlns:mc="http://schemas.openxmlformats.org/markup-compatibility/2006" xmlns:a14="http://schemas.microsoft.com/office/drawing/2010/main">
      <mc:Choice Requires="a14">
        <xdr:graphicFrame macro="">
          <xdr:nvGraphicFramePr>
            <xdr:cNvPr id="40" name="order days">
              <a:extLst>
                <a:ext uri="{FF2B5EF4-FFF2-40B4-BE49-F238E27FC236}">
                  <a16:creationId xmlns:a16="http://schemas.microsoft.com/office/drawing/2014/main" id="{82A8E524-AD6F-45F2-A3EC-0ECE137F6C9B}"/>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order days"/>
            </a:graphicData>
          </a:graphic>
        </xdr:graphicFrame>
      </mc:Choice>
      <mc:Fallback xmlns="">
        <xdr:sp macro="" textlink="">
          <xdr:nvSpPr>
            <xdr:cNvPr id="0" name=""/>
            <xdr:cNvSpPr>
              <a:spLocks noTextEdit="1"/>
            </xdr:cNvSpPr>
          </xdr:nvSpPr>
          <xdr:spPr>
            <a:xfrm>
              <a:off x="32093" y="1629640"/>
              <a:ext cx="1831032" cy="9410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25742</xdr:colOff>
      <xdr:row>14</xdr:row>
      <xdr:rowOff>52789</xdr:rowOff>
    </xdr:from>
    <xdr:to>
      <xdr:col>3</xdr:col>
      <xdr:colOff>137297</xdr:colOff>
      <xdr:row>21</xdr:row>
      <xdr:rowOff>42905</xdr:rowOff>
    </xdr:to>
    <mc:AlternateContent xmlns:mc="http://schemas.openxmlformats.org/markup-compatibility/2006" xmlns:a14="http://schemas.microsoft.com/office/drawing/2010/main">
      <mc:Choice Requires="a14">
        <xdr:graphicFrame macro="">
          <xdr:nvGraphicFramePr>
            <xdr:cNvPr id="41" name="order hr 1">
              <a:extLst>
                <a:ext uri="{FF2B5EF4-FFF2-40B4-BE49-F238E27FC236}">
                  <a16:creationId xmlns:a16="http://schemas.microsoft.com/office/drawing/2014/main" id="{A3996074-69F9-4384-80C0-4538853974A4}"/>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order hr 1"/>
            </a:graphicData>
          </a:graphic>
        </xdr:graphicFrame>
      </mc:Choice>
      <mc:Fallback xmlns="">
        <xdr:sp macro="" textlink="">
          <xdr:nvSpPr>
            <xdr:cNvPr id="0" name=""/>
            <xdr:cNvSpPr>
              <a:spLocks noTextEdit="1"/>
            </xdr:cNvSpPr>
          </xdr:nvSpPr>
          <xdr:spPr>
            <a:xfrm>
              <a:off x="25743" y="2575627"/>
              <a:ext cx="1916842" cy="13472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37</xdr:row>
      <xdr:rowOff>128810</xdr:rowOff>
    </xdr:from>
    <xdr:to>
      <xdr:col>3</xdr:col>
      <xdr:colOff>123398</xdr:colOff>
      <xdr:row>45</xdr:row>
      <xdr:rowOff>77228</xdr:rowOff>
    </xdr:to>
    <mc:AlternateContent xmlns:mc="http://schemas.openxmlformats.org/markup-compatibility/2006" xmlns:a14="http://schemas.microsoft.com/office/drawing/2010/main">
      <mc:Choice Requires="a14">
        <xdr:graphicFrame macro="">
          <xdr:nvGraphicFramePr>
            <xdr:cNvPr id="42" name="Route">
              <a:extLst>
                <a:ext uri="{FF2B5EF4-FFF2-40B4-BE49-F238E27FC236}">
                  <a16:creationId xmlns:a16="http://schemas.microsoft.com/office/drawing/2014/main" id="{57DC5E01-A752-4DFC-9319-43AF35523CAB}"/>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Route"/>
            </a:graphicData>
          </a:graphic>
        </xdr:graphicFrame>
      </mc:Choice>
      <mc:Fallback xmlns="">
        <xdr:sp macro="" textlink="">
          <xdr:nvSpPr>
            <xdr:cNvPr id="0" name=""/>
            <xdr:cNvSpPr>
              <a:spLocks noTextEdit="1"/>
            </xdr:cNvSpPr>
          </xdr:nvSpPr>
          <xdr:spPr>
            <a:xfrm>
              <a:off x="0" y="6796310"/>
              <a:ext cx="1951168" cy="1390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23512</xdr:colOff>
      <xdr:row>1</xdr:row>
      <xdr:rowOff>147766</xdr:rowOff>
    </xdr:from>
    <xdr:to>
      <xdr:col>2</xdr:col>
      <xdr:colOff>606168</xdr:colOff>
      <xdr:row>5</xdr:row>
      <xdr:rowOff>85810</xdr:rowOff>
    </xdr:to>
    <mc:AlternateContent xmlns:mc="http://schemas.openxmlformats.org/markup-compatibility/2006" xmlns:a14="http://schemas.microsoft.com/office/drawing/2010/main">
      <mc:Choice Requires="a14">
        <xdr:graphicFrame macro="">
          <xdr:nvGraphicFramePr>
            <xdr:cNvPr id="46" name="0rder yr">
              <a:extLst>
                <a:ext uri="{FF2B5EF4-FFF2-40B4-BE49-F238E27FC236}">
                  <a16:creationId xmlns:a16="http://schemas.microsoft.com/office/drawing/2014/main" id="{E4C2D632-6CB4-4CE5-AFCD-925845992F24}"/>
                </a:ext>
              </a:extLst>
            </xdr:cNvPr>
            <xdr:cNvGraphicFramePr/>
          </xdr:nvGraphicFramePr>
          <xdr:xfrm>
            <a:off x="0" y="0"/>
            <a:ext cx="0" cy="0"/>
          </xdr:xfrm>
          <a:graphic>
            <a:graphicData uri="http://schemas.microsoft.com/office/drawing/2010/slicer">
              <sle:slicer xmlns:sle="http://schemas.microsoft.com/office/drawing/2010/slicer" name="0rder yr"/>
            </a:graphicData>
          </a:graphic>
        </xdr:graphicFrame>
      </mc:Choice>
      <mc:Fallback xmlns="">
        <xdr:sp macro="" textlink="">
          <xdr:nvSpPr>
            <xdr:cNvPr id="0" name=""/>
            <xdr:cNvSpPr>
              <a:spLocks noTextEdit="1"/>
            </xdr:cNvSpPr>
          </xdr:nvSpPr>
          <xdr:spPr>
            <a:xfrm>
              <a:off x="23512" y="327969"/>
              <a:ext cx="1801170" cy="6588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23512</xdr:colOff>
      <xdr:row>25</xdr:row>
      <xdr:rowOff>126409</xdr:rowOff>
    </xdr:from>
    <xdr:to>
      <xdr:col>3</xdr:col>
      <xdr:colOff>128715</xdr:colOff>
      <xdr:row>32</xdr:row>
      <xdr:rowOff>8582</xdr:rowOff>
    </xdr:to>
    <mc:AlternateContent xmlns:mc="http://schemas.openxmlformats.org/markup-compatibility/2006" xmlns:a14="http://schemas.microsoft.com/office/drawing/2010/main">
      <mc:Choice Requires="a14">
        <xdr:graphicFrame macro="">
          <xdr:nvGraphicFramePr>
            <xdr:cNvPr id="47" name="Vehicle Info">
              <a:extLst>
                <a:ext uri="{FF2B5EF4-FFF2-40B4-BE49-F238E27FC236}">
                  <a16:creationId xmlns:a16="http://schemas.microsoft.com/office/drawing/2014/main" id="{9343A64A-0DFA-4AF2-94B4-C1A9F3A57CE9}"/>
                </a:ext>
              </a:extLst>
            </xdr:cNvPr>
            <xdr:cNvGraphicFramePr/>
          </xdr:nvGraphicFramePr>
          <xdr:xfrm>
            <a:off x="0" y="0"/>
            <a:ext cx="0" cy="0"/>
          </xdr:xfrm>
          <a:graphic>
            <a:graphicData uri="http://schemas.microsoft.com/office/drawing/2010/slicer">
              <sle:slicer xmlns:sle="http://schemas.microsoft.com/office/drawing/2010/slicer" name="Vehicle Info"/>
            </a:graphicData>
          </a:graphic>
        </xdr:graphicFrame>
      </mc:Choice>
      <mc:Fallback xmlns="">
        <xdr:sp macro="" textlink="">
          <xdr:nvSpPr>
            <xdr:cNvPr id="0" name=""/>
            <xdr:cNvSpPr>
              <a:spLocks noTextEdit="1"/>
            </xdr:cNvSpPr>
          </xdr:nvSpPr>
          <xdr:spPr>
            <a:xfrm>
              <a:off x="23512" y="4631477"/>
              <a:ext cx="1932973" cy="11435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572874</xdr:colOff>
      <xdr:row>3</xdr:row>
      <xdr:rowOff>45309</xdr:rowOff>
    </xdr:from>
    <xdr:to>
      <xdr:col>8</xdr:col>
      <xdr:colOff>598617</xdr:colOff>
      <xdr:row>8</xdr:row>
      <xdr:rowOff>164757</xdr:rowOff>
    </xdr:to>
    <xdr:sp macro="" textlink="">
      <xdr:nvSpPr>
        <xdr:cNvPr id="48" name="Rectangle: Rounded Corners 47">
          <a:extLst>
            <a:ext uri="{FF2B5EF4-FFF2-40B4-BE49-F238E27FC236}">
              <a16:creationId xmlns:a16="http://schemas.microsoft.com/office/drawing/2014/main" id="{C49D1B6F-D55F-4458-9442-49C2ECFD45A9}"/>
            </a:ext>
          </a:extLst>
        </xdr:cNvPr>
        <xdr:cNvSpPr/>
      </xdr:nvSpPr>
      <xdr:spPr>
        <a:xfrm>
          <a:off x="4228415" y="585917"/>
          <a:ext cx="1244256" cy="1020462"/>
        </a:xfrm>
        <a:prstGeom prst="roundRect">
          <a:avLst/>
        </a:prstGeom>
        <a:solidFill>
          <a:schemeClr val="bg1">
            <a:lumMod val="9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315440</xdr:colOff>
      <xdr:row>6</xdr:row>
      <xdr:rowOff>109495</xdr:rowOff>
    </xdr:from>
    <xdr:to>
      <xdr:col>9</xdr:col>
      <xdr:colOff>346263</xdr:colOff>
      <xdr:row>10</xdr:row>
      <xdr:rowOff>171622</xdr:rowOff>
    </xdr:to>
    <xdr:sp macro="" textlink="">
      <xdr:nvSpPr>
        <xdr:cNvPr id="49" name="Oval 48">
          <a:extLst>
            <a:ext uri="{FF2B5EF4-FFF2-40B4-BE49-F238E27FC236}">
              <a16:creationId xmlns:a16="http://schemas.microsoft.com/office/drawing/2014/main" id="{0B4B3521-6CAF-4BCE-AE90-E16AAC377AD7}"/>
            </a:ext>
          </a:extLst>
        </xdr:cNvPr>
        <xdr:cNvSpPr/>
      </xdr:nvSpPr>
      <xdr:spPr>
        <a:xfrm>
          <a:off x="5189494" y="1190711"/>
          <a:ext cx="640080" cy="782938"/>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506284</xdr:colOff>
      <xdr:row>3</xdr:row>
      <xdr:rowOff>79633</xdr:rowOff>
    </xdr:from>
    <xdr:to>
      <xdr:col>9</xdr:col>
      <xdr:colOff>34324</xdr:colOff>
      <xdr:row>5</xdr:row>
      <xdr:rowOff>21624</xdr:rowOff>
    </xdr:to>
    <xdr:sp macro="" textlink="">
      <xdr:nvSpPr>
        <xdr:cNvPr id="50" name="TextBox 49">
          <a:extLst>
            <a:ext uri="{FF2B5EF4-FFF2-40B4-BE49-F238E27FC236}">
              <a16:creationId xmlns:a16="http://schemas.microsoft.com/office/drawing/2014/main" id="{35EA2809-6176-4748-A328-7C93E0E0EC03}"/>
            </a:ext>
          </a:extLst>
        </xdr:cNvPr>
        <xdr:cNvSpPr txBox="1"/>
      </xdr:nvSpPr>
      <xdr:spPr>
        <a:xfrm>
          <a:off x="4161825" y="620241"/>
          <a:ext cx="1355810" cy="302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chemeClr val="tx1"/>
              </a:solidFill>
              <a:latin typeface="Aptos Black" panose="020B0004020202020204" pitchFamily="34" charset="0"/>
              <a:ea typeface="+mn-ea"/>
              <a:cs typeface="+mn-cs"/>
            </a:rPr>
            <a:t>COMPLETED</a:t>
          </a:r>
          <a:r>
            <a:rPr lang="en-US" sz="1000" b="1" baseline="0">
              <a:solidFill>
                <a:schemeClr val="tx1"/>
              </a:solidFill>
              <a:latin typeface="Aptos Black" panose="020B0004020202020204" pitchFamily="34" charset="0"/>
              <a:ea typeface="+mn-ea"/>
              <a:cs typeface="+mn-cs"/>
            </a:rPr>
            <a:t> OR.</a:t>
          </a:r>
          <a:endParaRPr lang="en-US" sz="1000" b="1">
            <a:solidFill>
              <a:schemeClr val="tx1">
                <a:lumMod val="95000"/>
                <a:lumOff val="5000"/>
              </a:schemeClr>
            </a:solidFill>
            <a:latin typeface="Aptos Black" panose="020B0004020202020204" pitchFamily="34" charset="0"/>
          </a:endParaRPr>
        </a:p>
      </xdr:txBody>
    </xdr:sp>
    <xdr:clientData/>
  </xdr:twoCellAnchor>
  <xdr:twoCellAnchor>
    <xdr:from>
      <xdr:col>6</xdr:col>
      <xdr:colOff>468828</xdr:colOff>
      <xdr:row>4</xdr:row>
      <xdr:rowOff>136269</xdr:rowOff>
    </xdr:from>
    <xdr:to>
      <xdr:col>9</xdr:col>
      <xdr:colOff>42704</xdr:colOff>
      <xdr:row>7</xdr:row>
      <xdr:rowOff>84782</xdr:rowOff>
    </xdr:to>
    <xdr:sp macro="" textlink="analysis1!G9">
      <xdr:nvSpPr>
        <xdr:cNvPr id="51" name="TextBox 50">
          <a:extLst>
            <a:ext uri="{FF2B5EF4-FFF2-40B4-BE49-F238E27FC236}">
              <a16:creationId xmlns:a16="http://schemas.microsoft.com/office/drawing/2014/main" id="{CD24A499-F1CA-4445-A5DB-CC6E51710C4D}"/>
            </a:ext>
          </a:extLst>
        </xdr:cNvPr>
        <xdr:cNvSpPr txBox="1"/>
      </xdr:nvSpPr>
      <xdr:spPr>
        <a:xfrm>
          <a:off x="4124369" y="857080"/>
          <a:ext cx="1401646" cy="489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ED1FA94-CF70-4BF2-86AD-5050A95F91AC}" type="TxLink">
            <a:rPr lang="en-US" sz="2000" b="1" i="0" u="none" strike="noStrike">
              <a:solidFill>
                <a:schemeClr val="tx1">
                  <a:lumMod val="85000"/>
                  <a:lumOff val="15000"/>
                </a:schemeClr>
              </a:solidFill>
              <a:latin typeface="Aptos Narrow"/>
              <a:ea typeface="+mn-ea"/>
              <a:cs typeface="+mn-cs"/>
            </a:rPr>
            <a:pPr marL="0" indent="0" algn="ctr"/>
            <a:t>733</a:t>
          </a:fld>
          <a:endParaRPr lang="en-US" sz="2000" b="1" i="0" u="none" strike="noStrike">
            <a:solidFill>
              <a:schemeClr val="tx1">
                <a:lumMod val="85000"/>
                <a:lumOff val="15000"/>
              </a:schemeClr>
            </a:solidFill>
            <a:latin typeface="Aptos Narrow"/>
            <a:ea typeface="+mn-ea"/>
            <a:cs typeface="+mn-cs"/>
          </a:endParaRPr>
        </a:p>
      </xdr:txBody>
    </xdr:sp>
    <xdr:clientData/>
  </xdr:twoCellAnchor>
  <xdr:twoCellAnchor editAs="oneCell">
    <xdr:from>
      <xdr:col>8</xdr:col>
      <xdr:colOff>422222</xdr:colOff>
      <xdr:row>7</xdr:row>
      <xdr:rowOff>60069</xdr:rowOff>
    </xdr:from>
    <xdr:to>
      <xdr:col>9</xdr:col>
      <xdr:colOff>214527</xdr:colOff>
      <xdr:row>10</xdr:row>
      <xdr:rowOff>8582</xdr:rowOff>
    </xdr:to>
    <xdr:pic>
      <xdr:nvPicPr>
        <xdr:cNvPr id="52" name="Picture 51">
          <a:extLst>
            <a:ext uri="{FF2B5EF4-FFF2-40B4-BE49-F238E27FC236}">
              <a16:creationId xmlns:a16="http://schemas.microsoft.com/office/drawing/2014/main" id="{28958166-93E3-464A-A0C1-7CCE40CBE48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96276" y="1321488"/>
          <a:ext cx="401562" cy="489121"/>
        </a:xfrm>
        <a:prstGeom prst="rect">
          <a:avLst/>
        </a:prstGeom>
      </xdr:spPr>
    </xdr:pic>
    <xdr:clientData/>
  </xdr:twoCellAnchor>
  <xdr:twoCellAnchor>
    <xdr:from>
      <xdr:col>9</xdr:col>
      <xdr:colOff>562234</xdr:colOff>
      <xdr:row>3</xdr:row>
      <xdr:rowOff>45309</xdr:rowOff>
    </xdr:from>
    <xdr:to>
      <xdr:col>11</xdr:col>
      <xdr:colOff>587977</xdr:colOff>
      <xdr:row>8</xdr:row>
      <xdr:rowOff>164757</xdr:rowOff>
    </xdr:to>
    <xdr:sp macro="" textlink="">
      <xdr:nvSpPr>
        <xdr:cNvPr id="54" name="Rectangle: Rounded Corners 53">
          <a:extLst>
            <a:ext uri="{FF2B5EF4-FFF2-40B4-BE49-F238E27FC236}">
              <a16:creationId xmlns:a16="http://schemas.microsoft.com/office/drawing/2014/main" id="{B432AB4B-1721-4750-B1DA-A7C611632772}"/>
            </a:ext>
          </a:extLst>
        </xdr:cNvPr>
        <xdr:cNvSpPr/>
      </xdr:nvSpPr>
      <xdr:spPr>
        <a:xfrm>
          <a:off x="6045545" y="585917"/>
          <a:ext cx="1244256" cy="1020462"/>
        </a:xfrm>
        <a:prstGeom prst="roundRect">
          <a:avLst/>
        </a:prstGeom>
        <a:solidFill>
          <a:schemeClr val="bg1">
            <a:lumMod val="9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304800</xdr:colOff>
      <xdr:row>6</xdr:row>
      <xdr:rowOff>116016</xdr:rowOff>
    </xdr:from>
    <xdr:to>
      <xdr:col>12</xdr:col>
      <xdr:colOff>335623</xdr:colOff>
      <xdr:row>10</xdr:row>
      <xdr:rowOff>178143</xdr:rowOff>
    </xdr:to>
    <xdr:sp macro="" textlink="">
      <xdr:nvSpPr>
        <xdr:cNvPr id="55" name="Oval 54">
          <a:extLst>
            <a:ext uri="{FF2B5EF4-FFF2-40B4-BE49-F238E27FC236}">
              <a16:creationId xmlns:a16="http://schemas.microsoft.com/office/drawing/2014/main" id="{F516EB79-2532-48DA-A248-314728D50791}"/>
            </a:ext>
          </a:extLst>
        </xdr:cNvPr>
        <xdr:cNvSpPr/>
      </xdr:nvSpPr>
      <xdr:spPr>
        <a:xfrm>
          <a:off x="7006624" y="1197232"/>
          <a:ext cx="640080" cy="782938"/>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420474</xdr:colOff>
      <xdr:row>7</xdr:row>
      <xdr:rowOff>96855</xdr:rowOff>
    </xdr:from>
    <xdr:to>
      <xdr:col>12</xdr:col>
      <xdr:colOff>248851</xdr:colOff>
      <xdr:row>10</xdr:row>
      <xdr:rowOff>34908</xdr:rowOff>
    </xdr:to>
    <xdr:pic>
      <xdr:nvPicPr>
        <xdr:cNvPr id="56" name="Picture 55">
          <a:extLst>
            <a:ext uri="{FF2B5EF4-FFF2-40B4-BE49-F238E27FC236}">
              <a16:creationId xmlns:a16="http://schemas.microsoft.com/office/drawing/2014/main" id="{DFE8A45A-B321-4418-B45A-D5BF85CFF462}"/>
            </a:ext>
          </a:extLst>
        </xdr:cNvPr>
        <xdr:cNvPicPr>
          <a:picLocks noChangeAspect="1"/>
        </xdr:cNvPicPr>
      </xdr:nvPicPr>
      <xdr:blipFill>
        <a:blip xmlns:r="http://schemas.openxmlformats.org/officeDocument/2006/relationships" r:embed="rId7" cstate="print">
          <a:alphaModFix/>
          <a:extLst>
            <a:ext uri="{28A0092B-C50C-407E-A947-70E740481C1C}">
              <a14:useLocalDpi xmlns:a14="http://schemas.microsoft.com/office/drawing/2010/main" val="0"/>
            </a:ext>
          </a:extLst>
        </a:blip>
        <a:stretch>
          <a:fillRect/>
        </a:stretch>
      </xdr:blipFill>
      <xdr:spPr>
        <a:xfrm>
          <a:off x="7122298" y="1358274"/>
          <a:ext cx="437634" cy="478661"/>
        </a:xfrm>
        <a:prstGeom prst="rect">
          <a:avLst/>
        </a:prstGeom>
        <a:noFill/>
        <a:ln>
          <a:noFill/>
        </a:ln>
      </xdr:spPr>
    </xdr:pic>
    <xdr:clientData/>
  </xdr:twoCellAnchor>
  <xdr:twoCellAnchor>
    <xdr:from>
      <xdr:col>10</xdr:col>
      <xdr:colOff>47369</xdr:colOff>
      <xdr:row>3</xdr:row>
      <xdr:rowOff>131205</xdr:rowOff>
    </xdr:from>
    <xdr:to>
      <xdr:col>11</xdr:col>
      <xdr:colOff>546490</xdr:colOff>
      <xdr:row>4</xdr:row>
      <xdr:rowOff>150255</xdr:rowOff>
    </xdr:to>
    <xdr:sp macro="" textlink="">
      <xdr:nvSpPr>
        <xdr:cNvPr id="57" name="TextBox 56">
          <a:extLst>
            <a:ext uri="{FF2B5EF4-FFF2-40B4-BE49-F238E27FC236}">
              <a16:creationId xmlns:a16="http://schemas.microsoft.com/office/drawing/2014/main" id="{F72996EF-99B9-48B0-A850-851825670734}"/>
            </a:ext>
          </a:extLst>
        </xdr:cNvPr>
        <xdr:cNvSpPr txBox="1"/>
      </xdr:nvSpPr>
      <xdr:spPr>
        <a:xfrm>
          <a:off x="6139937" y="671813"/>
          <a:ext cx="1108377" cy="199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chemeClr val="tx1"/>
              </a:solidFill>
              <a:latin typeface="Aptos Black" panose="020B0004020202020204" pitchFamily="34" charset="0"/>
              <a:ea typeface="+mn-ea"/>
              <a:cs typeface="+mn-cs"/>
            </a:rPr>
            <a:t>BACKLOG</a:t>
          </a:r>
          <a:r>
            <a:rPr lang="en-US" sz="1000" b="1" baseline="0">
              <a:solidFill>
                <a:schemeClr val="tx1">
                  <a:lumMod val="95000"/>
                  <a:lumOff val="5000"/>
                </a:schemeClr>
              </a:solidFill>
              <a:latin typeface="Aptos Black" panose="020B0004020202020204" pitchFamily="34" charset="0"/>
            </a:rPr>
            <a:t> </a:t>
          </a:r>
          <a:endParaRPr lang="en-US" sz="1000" b="1">
            <a:solidFill>
              <a:schemeClr val="tx1">
                <a:lumMod val="95000"/>
                <a:lumOff val="5000"/>
              </a:schemeClr>
            </a:solidFill>
            <a:latin typeface="Aptos Black" panose="020B0004020202020204" pitchFamily="34" charset="0"/>
          </a:endParaRPr>
        </a:p>
      </xdr:txBody>
    </xdr:sp>
    <xdr:clientData/>
  </xdr:twoCellAnchor>
  <xdr:twoCellAnchor>
    <xdr:from>
      <xdr:col>9</xdr:col>
      <xdr:colOff>471155</xdr:colOff>
      <xdr:row>5</xdr:row>
      <xdr:rowOff>20424</xdr:rowOff>
    </xdr:from>
    <xdr:to>
      <xdr:col>12</xdr:col>
      <xdr:colOff>45375</xdr:colOff>
      <xdr:row>7</xdr:row>
      <xdr:rowOff>20424</xdr:rowOff>
    </xdr:to>
    <xdr:sp macro="" textlink="analysis1!G10">
      <xdr:nvSpPr>
        <xdr:cNvPr id="59" name="TextBox 58">
          <a:extLst>
            <a:ext uri="{FF2B5EF4-FFF2-40B4-BE49-F238E27FC236}">
              <a16:creationId xmlns:a16="http://schemas.microsoft.com/office/drawing/2014/main" id="{064054C4-6E05-473F-9704-1118142C5235}"/>
            </a:ext>
          </a:extLst>
        </xdr:cNvPr>
        <xdr:cNvSpPr txBox="1"/>
      </xdr:nvSpPr>
      <xdr:spPr>
        <a:xfrm>
          <a:off x="5954466" y="921438"/>
          <a:ext cx="1401990" cy="360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04BEED6-E4A3-4BA6-BDD7-FCE1EFB906B1}" type="TxLink">
            <a:rPr lang="en-US" sz="2000" b="1" i="0" u="none" strike="noStrike">
              <a:solidFill>
                <a:schemeClr val="tx1">
                  <a:lumMod val="85000"/>
                  <a:lumOff val="15000"/>
                </a:schemeClr>
              </a:solidFill>
              <a:latin typeface="Aptos Narrow"/>
              <a:ea typeface="+mn-ea"/>
              <a:cs typeface="+mn-cs"/>
            </a:rPr>
            <a:pPr marL="0" indent="0" algn="ctr"/>
            <a:t>767</a:t>
          </a:fld>
          <a:endParaRPr lang="en-US" sz="2000" b="1" i="0" u="none" strike="noStrike">
            <a:solidFill>
              <a:schemeClr val="tx1">
                <a:lumMod val="85000"/>
                <a:lumOff val="15000"/>
              </a:schemeClr>
            </a:solidFill>
            <a:latin typeface="Aptos Narrow"/>
            <a:ea typeface="+mn-ea"/>
            <a:cs typeface="+mn-cs"/>
          </a:endParaRPr>
        </a:p>
      </xdr:txBody>
    </xdr:sp>
    <xdr:clientData/>
  </xdr:twoCellAnchor>
  <xdr:twoCellAnchor>
    <xdr:from>
      <xdr:col>12</xdr:col>
      <xdr:colOff>491527</xdr:colOff>
      <xdr:row>3</xdr:row>
      <xdr:rowOff>45309</xdr:rowOff>
    </xdr:from>
    <xdr:to>
      <xdr:col>14</xdr:col>
      <xdr:colOff>517269</xdr:colOff>
      <xdr:row>8</xdr:row>
      <xdr:rowOff>164757</xdr:rowOff>
    </xdr:to>
    <xdr:sp macro="" textlink="">
      <xdr:nvSpPr>
        <xdr:cNvPr id="60" name="Rectangle: Rounded Corners 59">
          <a:extLst>
            <a:ext uri="{FF2B5EF4-FFF2-40B4-BE49-F238E27FC236}">
              <a16:creationId xmlns:a16="http://schemas.microsoft.com/office/drawing/2014/main" id="{2B0F45AB-9882-439E-BB1D-FB7BEA00EBFA}"/>
            </a:ext>
          </a:extLst>
        </xdr:cNvPr>
        <xdr:cNvSpPr/>
      </xdr:nvSpPr>
      <xdr:spPr>
        <a:xfrm>
          <a:off x="7802608" y="585917"/>
          <a:ext cx="1244256" cy="1020462"/>
        </a:xfrm>
        <a:prstGeom prst="roundRect">
          <a:avLst/>
        </a:prstGeom>
        <a:solidFill>
          <a:schemeClr val="bg1">
            <a:lumMod val="9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234092</xdr:colOff>
      <xdr:row>6</xdr:row>
      <xdr:rowOff>122538</xdr:rowOff>
    </xdr:from>
    <xdr:to>
      <xdr:col>15</xdr:col>
      <xdr:colOff>264916</xdr:colOff>
      <xdr:row>11</xdr:row>
      <xdr:rowOff>4462</xdr:rowOff>
    </xdr:to>
    <xdr:sp macro="" textlink="">
      <xdr:nvSpPr>
        <xdr:cNvPr id="61" name="Oval 60">
          <a:extLst>
            <a:ext uri="{FF2B5EF4-FFF2-40B4-BE49-F238E27FC236}">
              <a16:creationId xmlns:a16="http://schemas.microsoft.com/office/drawing/2014/main" id="{B5001C0D-32A2-4EB6-B7D9-9EDA513BE60D}"/>
            </a:ext>
          </a:extLst>
        </xdr:cNvPr>
        <xdr:cNvSpPr/>
      </xdr:nvSpPr>
      <xdr:spPr>
        <a:xfrm>
          <a:off x="8763687" y="1203754"/>
          <a:ext cx="640080" cy="782938"/>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14</xdr:col>
      <xdr:colOff>343243</xdr:colOff>
      <xdr:row>7</xdr:row>
      <xdr:rowOff>59226</xdr:rowOff>
    </xdr:from>
    <xdr:to>
      <xdr:col>15</xdr:col>
      <xdr:colOff>153432</xdr:colOff>
      <xdr:row>10</xdr:row>
      <xdr:rowOff>17162</xdr:rowOff>
    </xdr:to>
    <xdr:pic>
      <xdr:nvPicPr>
        <xdr:cNvPr id="62" name="Picture 61">
          <a:extLst>
            <a:ext uri="{FF2B5EF4-FFF2-40B4-BE49-F238E27FC236}">
              <a16:creationId xmlns:a16="http://schemas.microsoft.com/office/drawing/2014/main" id="{607D20BA-19D7-4044-89F8-8D3474BB7F5F}"/>
            </a:ext>
          </a:extLst>
        </xdr:cNvPr>
        <xdr:cNvPicPr>
          <a:picLocks noChangeAspect="1"/>
        </xdr:cNvPicPr>
      </xdr:nvPicPr>
      <xdr:blipFill>
        <a:blip xmlns:r="http://schemas.openxmlformats.org/officeDocument/2006/relationships" r:embed="rId7" cstate="print">
          <a:alphaModFix/>
          <a:extLst>
            <a:ext uri="{28A0092B-C50C-407E-A947-70E740481C1C}">
              <a14:useLocalDpi xmlns:a14="http://schemas.microsoft.com/office/drawing/2010/main" val="0"/>
            </a:ext>
          </a:extLst>
        </a:blip>
        <a:stretch>
          <a:fillRect/>
        </a:stretch>
      </xdr:blipFill>
      <xdr:spPr>
        <a:xfrm>
          <a:off x="8872838" y="1320645"/>
          <a:ext cx="419445" cy="498544"/>
        </a:xfrm>
        <a:prstGeom prst="rect">
          <a:avLst/>
        </a:prstGeom>
        <a:noFill/>
        <a:ln>
          <a:noFill/>
        </a:ln>
      </xdr:spPr>
    </xdr:pic>
    <xdr:clientData/>
  </xdr:twoCellAnchor>
  <xdr:twoCellAnchor>
    <xdr:from>
      <xdr:col>12</xdr:col>
      <xdr:colOff>585918</xdr:colOff>
      <xdr:row>3</xdr:row>
      <xdr:rowOff>131205</xdr:rowOff>
    </xdr:from>
    <xdr:to>
      <xdr:col>14</xdr:col>
      <xdr:colOff>476124</xdr:colOff>
      <xdr:row>4</xdr:row>
      <xdr:rowOff>150255</xdr:rowOff>
    </xdr:to>
    <xdr:sp macro="" textlink="">
      <xdr:nvSpPr>
        <xdr:cNvPr id="63" name="TextBox 62">
          <a:extLst>
            <a:ext uri="{FF2B5EF4-FFF2-40B4-BE49-F238E27FC236}">
              <a16:creationId xmlns:a16="http://schemas.microsoft.com/office/drawing/2014/main" id="{FCE64DD6-C359-4B6C-B944-198BBAED4FCE}"/>
            </a:ext>
          </a:extLst>
        </xdr:cNvPr>
        <xdr:cNvSpPr txBox="1"/>
      </xdr:nvSpPr>
      <xdr:spPr>
        <a:xfrm>
          <a:off x="7896999" y="671813"/>
          <a:ext cx="1108720" cy="199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chemeClr val="tx1">
                  <a:lumMod val="95000"/>
                  <a:lumOff val="5000"/>
                </a:schemeClr>
              </a:solidFill>
              <a:latin typeface="Aptos Black" panose="020B0004020202020204" pitchFamily="34" charset="0"/>
            </a:rPr>
            <a:t>AVG</a:t>
          </a:r>
          <a:r>
            <a:rPr lang="en-US" sz="1000" b="1" baseline="0">
              <a:solidFill>
                <a:schemeClr val="tx1">
                  <a:lumMod val="95000"/>
                  <a:lumOff val="5000"/>
                </a:schemeClr>
              </a:solidFill>
              <a:latin typeface="Aptos Black" panose="020B0004020202020204" pitchFamily="34" charset="0"/>
            </a:rPr>
            <a:t>  DELAY </a:t>
          </a:r>
          <a:endParaRPr lang="en-US" sz="1000" b="1">
            <a:solidFill>
              <a:schemeClr val="tx1">
                <a:lumMod val="95000"/>
                <a:lumOff val="5000"/>
              </a:schemeClr>
            </a:solidFill>
            <a:latin typeface="Aptos Black" panose="020B0004020202020204" pitchFamily="34" charset="0"/>
          </a:endParaRPr>
        </a:p>
      </xdr:txBody>
    </xdr:sp>
    <xdr:clientData/>
  </xdr:twoCellAnchor>
  <xdr:twoCellAnchor>
    <xdr:from>
      <xdr:col>12</xdr:col>
      <xdr:colOff>439504</xdr:colOff>
      <xdr:row>4</xdr:row>
      <xdr:rowOff>179174</xdr:rowOff>
    </xdr:from>
    <xdr:to>
      <xdr:col>15</xdr:col>
      <xdr:colOff>13381</xdr:colOff>
      <xdr:row>7</xdr:row>
      <xdr:rowOff>41876</xdr:rowOff>
    </xdr:to>
    <xdr:sp macro="" textlink="'TIME Series'!C6">
      <xdr:nvSpPr>
        <xdr:cNvPr id="1024" name="TextBox 1023">
          <a:extLst>
            <a:ext uri="{FF2B5EF4-FFF2-40B4-BE49-F238E27FC236}">
              <a16:creationId xmlns:a16="http://schemas.microsoft.com/office/drawing/2014/main" id="{A659849E-7C8E-4B38-8EF9-B3D95E7930ED}"/>
            </a:ext>
          </a:extLst>
        </xdr:cNvPr>
        <xdr:cNvSpPr txBox="1"/>
      </xdr:nvSpPr>
      <xdr:spPr>
        <a:xfrm>
          <a:off x="7750585" y="899985"/>
          <a:ext cx="1401647" cy="403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157A359-C00A-4CCC-9313-3326070A9405}" type="TxLink">
            <a:rPr lang="en-US" sz="2000" b="1" i="0" u="none" strike="noStrike">
              <a:solidFill>
                <a:schemeClr val="tx1">
                  <a:lumMod val="85000"/>
                  <a:lumOff val="15000"/>
                </a:schemeClr>
              </a:solidFill>
              <a:latin typeface="Aptos Narrow"/>
              <a:ea typeface="+mn-ea"/>
              <a:cs typeface="+mn-cs"/>
            </a:rPr>
            <a:pPr marL="0" indent="0" algn="ctr"/>
            <a:t>14.5</a:t>
          </a:fld>
          <a:endParaRPr lang="en-US" sz="2000" b="1" i="0" u="none" strike="noStrike">
            <a:solidFill>
              <a:schemeClr val="tx1">
                <a:lumMod val="85000"/>
                <a:lumOff val="15000"/>
              </a:schemeClr>
            </a:solidFill>
            <a:latin typeface="Aptos Narrow"/>
            <a:ea typeface="+mn-ea"/>
            <a:cs typeface="+mn-cs"/>
          </a:endParaRPr>
        </a:p>
      </xdr:txBody>
    </xdr:sp>
    <xdr:clientData/>
  </xdr:twoCellAnchor>
  <xdr:twoCellAnchor>
    <xdr:from>
      <xdr:col>15</xdr:col>
      <xdr:colOff>352171</xdr:colOff>
      <xdr:row>3</xdr:row>
      <xdr:rowOff>45309</xdr:rowOff>
    </xdr:from>
    <xdr:to>
      <xdr:col>17</xdr:col>
      <xdr:colOff>377913</xdr:colOff>
      <xdr:row>8</xdr:row>
      <xdr:rowOff>164757</xdr:rowOff>
    </xdr:to>
    <xdr:sp macro="" textlink="">
      <xdr:nvSpPr>
        <xdr:cNvPr id="1025" name="Rectangle: Rounded Corners 1024">
          <a:extLst>
            <a:ext uri="{FF2B5EF4-FFF2-40B4-BE49-F238E27FC236}">
              <a16:creationId xmlns:a16="http://schemas.microsoft.com/office/drawing/2014/main" id="{0CC70DFB-84DA-42CE-9BBD-4417600C7F58}"/>
            </a:ext>
          </a:extLst>
        </xdr:cNvPr>
        <xdr:cNvSpPr/>
      </xdr:nvSpPr>
      <xdr:spPr>
        <a:xfrm>
          <a:off x="9491022" y="585917"/>
          <a:ext cx="1244256" cy="1020462"/>
        </a:xfrm>
        <a:prstGeom prst="roundRect">
          <a:avLst/>
        </a:prstGeom>
        <a:solidFill>
          <a:schemeClr val="bg1">
            <a:lumMod val="9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94736</xdr:colOff>
      <xdr:row>6</xdr:row>
      <xdr:rowOff>86154</xdr:rowOff>
    </xdr:from>
    <xdr:to>
      <xdr:col>18</xdr:col>
      <xdr:colOff>125559</xdr:colOff>
      <xdr:row>10</xdr:row>
      <xdr:rowOff>148281</xdr:rowOff>
    </xdr:to>
    <xdr:sp macro="" textlink="">
      <xdr:nvSpPr>
        <xdr:cNvPr id="1026" name="Oval 1025">
          <a:extLst>
            <a:ext uri="{FF2B5EF4-FFF2-40B4-BE49-F238E27FC236}">
              <a16:creationId xmlns:a16="http://schemas.microsoft.com/office/drawing/2014/main" id="{6F7D49DB-A303-4C2B-8FCE-DF2CDC194AFB}"/>
            </a:ext>
          </a:extLst>
        </xdr:cNvPr>
        <xdr:cNvSpPr/>
      </xdr:nvSpPr>
      <xdr:spPr>
        <a:xfrm>
          <a:off x="10452101" y="1167370"/>
          <a:ext cx="640080" cy="782938"/>
        </a:xfrm>
        <a:prstGeom prst="ellipse">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2000" b="1" i="0" u="none" strike="noStrike">
            <a:solidFill>
              <a:schemeClr val="tx1">
                <a:lumMod val="85000"/>
                <a:lumOff val="15000"/>
              </a:schemeClr>
            </a:solidFill>
            <a:latin typeface="Aptos Narrow"/>
            <a:ea typeface="+mn-ea"/>
            <a:cs typeface="+mn-cs"/>
          </a:endParaRPr>
        </a:p>
      </xdr:txBody>
    </xdr:sp>
    <xdr:clientData/>
  </xdr:twoCellAnchor>
  <xdr:twoCellAnchor>
    <xdr:from>
      <xdr:col>18</xdr:col>
      <xdr:colOff>324368</xdr:colOff>
      <xdr:row>2</xdr:row>
      <xdr:rowOff>101257</xdr:rowOff>
    </xdr:from>
    <xdr:to>
      <xdr:col>20</xdr:col>
      <xdr:colOff>350111</xdr:colOff>
      <xdr:row>8</xdr:row>
      <xdr:rowOff>40502</xdr:rowOff>
    </xdr:to>
    <xdr:sp macro="" textlink="">
      <xdr:nvSpPr>
        <xdr:cNvPr id="1027" name="Rectangle: Rounded Corners 1026">
          <a:extLst>
            <a:ext uri="{FF2B5EF4-FFF2-40B4-BE49-F238E27FC236}">
              <a16:creationId xmlns:a16="http://schemas.microsoft.com/office/drawing/2014/main" id="{E40923BC-0724-41D7-93A4-3EC893DC57A2}"/>
            </a:ext>
          </a:extLst>
        </xdr:cNvPr>
        <xdr:cNvSpPr/>
      </xdr:nvSpPr>
      <xdr:spPr>
        <a:xfrm>
          <a:off x="11290990" y="461662"/>
          <a:ext cx="1244256" cy="1020462"/>
        </a:xfrm>
        <a:prstGeom prst="round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endParaRPr lang="en-US" sz="2000" b="1" i="0" u="none" strike="noStrike">
            <a:solidFill>
              <a:schemeClr val="tx1">
                <a:lumMod val="85000"/>
                <a:lumOff val="15000"/>
              </a:schemeClr>
            </a:solidFill>
            <a:latin typeface="Aptos Narrow"/>
            <a:ea typeface="+mn-ea"/>
            <a:cs typeface="+mn-cs"/>
          </a:endParaRPr>
        </a:p>
      </xdr:txBody>
    </xdr:sp>
    <xdr:clientData/>
  </xdr:twoCellAnchor>
  <xdr:twoCellAnchor>
    <xdr:from>
      <xdr:col>17</xdr:col>
      <xdr:colOff>103316</xdr:colOff>
      <xdr:row>6</xdr:row>
      <xdr:rowOff>77573</xdr:rowOff>
    </xdr:from>
    <xdr:to>
      <xdr:col>18</xdr:col>
      <xdr:colOff>134139</xdr:colOff>
      <xdr:row>10</xdr:row>
      <xdr:rowOff>139700</xdr:rowOff>
    </xdr:to>
    <xdr:sp macro="" textlink="">
      <xdr:nvSpPr>
        <xdr:cNvPr id="1033" name="Oval 1032">
          <a:extLst>
            <a:ext uri="{FF2B5EF4-FFF2-40B4-BE49-F238E27FC236}">
              <a16:creationId xmlns:a16="http://schemas.microsoft.com/office/drawing/2014/main" id="{B5E6EA00-9342-44A1-9F4A-8C8D7AB98D7F}"/>
            </a:ext>
          </a:extLst>
        </xdr:cNvPr>
        <xdr:cNvSpPr/>
      </xdr:nvSpPr>
      <xdr:spPr>
        <a:xfrm>
          <a:off x="10460681" y="1158789"/>
          <a:ext cx="640080" cy="782938"/>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17</xdr:col>
      <xdr:colOff>214870</xdr:colOff>
      <xdr:row>7</xdr:row>
      <xdr:rowOff>60411</xdr:rowOff>
    </xdr:from>
    <xdr:to>
      <xdr:col>18</xdr:col>
      <xdr:colOff>24674</xdr:colOff>
      <xdr:row>9</xdr:row>
      <xdr:rowOff>153896</xdr:rowOff>
    </xdr:to>
    <xdr:pic>
      <xdr:nvPicPr>
        <xdr:cNvPr id="1035" name="Picture 1034">
          <a:extLst>
            <a:ext uri="{FF2B5EF4-FFF2-40B4-BE49-F238E27FC236}">
              <a16:creationId xmlns:a16="http://schemas.microsoft.com/office/drawing/2014/main" id="{8A27A4D4-7B4E-4C51-8FA2-F2D382800A55}"/>
            </a:ext>
          </a:extLst>
        </xdr:cNvPr>
        <xdr:cNvPicPr>
          <a:picLocks noChangeAspect="1"/>
        </xdr:cNvPicPr>
      </xdr:nvPicPr>
      <xdr:blipFill>
        <a:blip xmlns:r="http://schemas.openxmlformats.org/officeDocument/2006/relationships" r:embed="rId7" cstate="print">
          <a:alphaModFix/>
          <a:extLst>
            <a:ext uri="{28A0092B-C50C-407E-A947-70E740481C1C}">
              <a14:useLocalDpi xmlns:a14="http://schemas.microsoft.com/office/drawing/2010/main" val="0"/>
            </a:ext>
          </a:extLst>
        </a:blip>
        <a:stretch>
          <a:fillRect/>
        </a:stretch>
      </xdr:blipFill>
      <xdr:spPr>
        <a:xfrm>
          <a:off x="10572235" y="1321830"/>
          <a:ext cx="419061" cy="453890"/>
        </a:xfrm>
        <a:prstGeom prst="rect">
          <a:avLst/>
        </a:prstGeom>
        <a:noFill/>
        <a:ln>
          <a:noFill/>
        </a:ln>
      </xdr:spPr>
    </xdr:pic>
    <xdr:clientData/>
  </xdr:twoCellAnchor>
  <xdr:twoCellAnchor>
    <xdr:from>
      <xdr:col>18</xdr:col>
      <xdr:colOff>238557</xdr:colOff>
      <xdr:row>3</xdr:row>
      <xdr:rowOff>45309</xdr:rowOff>
    </xdr:from>
    <xdr:to>
      <xdr:col>20</xdr:col>
      <xdr:colOff>264300</xdr:colOff>
      <xdr:row>8</xdr:row>
      <xdr:rowOff>164757</xdr:rowOff>
    </xdr:to>
    <xdr:sp macro="" textlink="">
      <xdr:nvSpPr>
        <xdr:cNvPr id="1036" name="Rectangle: Rounded Corners 1035">
          <a:extLst>
            <a:ext uri="{FF2B5EF4-FFF2-40B4-BE49-F238E27FC236}">
              <a16:creationId xmlns:a16="http://schemas.microsoft.com/office/drawing/2014/main" id="{53418BF9-1CB0-425D-81F3-A9E40383BC0E}"/>
            </a:ext>
          </a:extLst>
        </xdr:cNvPr>
        <xdr:cNvSpPr/>
      </xdr:nvSpPr>
      <xdr:spPr>
        <a:xfrm>
          <a:off x="11205179" y="585917"/>
          <a:ext cx="1244256" cy="1020462"/>
        </a:xfrm>
        <a:prstGeom prst="roundRect">
          <a:avLst/>
        </a:prstGeom>
        <a:solidFill>
          <a:schemeClr val="bg1">
            <a:lumMod val="9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513152</xdr:colOff>
      <xdr:row>6</xdr:row>
      <xdr:rowOff>32609</xdr:rowOff>
    </xdr:from>
    <xdr:to>
      <xdr:col>20</xdr:col>
      <xdr:colOff>543975</xdr:colOff>
      <xdr:row>10</xdr:row>
      <xdr:rowOff>94736</xdr:rowOff>
    </xdr:to>
    <xdr:sp macro="" textlink="">
      <xdr:nvSpPr>
        <xdr:cNvPr id="1037" name="Oval 1036">
          <a:extLst>
            <a:ext uri="{FF2B5EF4-FFF2-40B4-BE49-F238E27FC236}">
              <a16:creationId xmlns:a16="http://schemas.microsoft.com/office/drawing/2014/main" id="{C2EB4255-66D9-4398-AC83-106728C0A9C0}"/>
            </a:ext>
          </a:extLst>
        </xdr:cNvPr>
        <xdr:cNvSpPr/>
      </xdr:nvSpPr>
      <xdr:spPr>
        <a:xfrm>
          <a:off x="12089030" y="1113825"/>
          <a:ext cx="640080" cy="782938"/>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214527</xdr:colOff>
      <xdr:row>2</xdr:row>
      <xdr:rowOff>144163</xdr:rowOff>
    </xdr:from>
    <xdr:to>
      <xdr:col>20</xdr:col>
      <xdr:colOff>403311</xdr:colOff>
      <xdr:row>5</xdr:row>
      <xdr:rowOff>137296</xdr:rowOff>
    </xdr:to>
    <xdr:sp macro="" textlink="">
      <xdr:nvSpPr>
        <xdr:cNvPr id="1038" name="TextBox 1037">
          <a:extLst>
            <a:ext uri="{FF2B5EF4-FFF2-40B4-BE49-F238E27FC236}">
              <a16:creationId xmlns:a16="http://schemas.microsoft.com/office/drawing/2014/main" id="{CB4ED749-9859-4A40-B8F5-EC430E6FA610}"/>
            </a:ext>
          </a:extLst>
        </xdr:cNvPr>
        <xdr:cNvSpPr txBox="1"/>
      </xdr:nvSpPr>
      <xdr:spPr>
        <a:xfrm>
          <a:off x="11181149" y="504568"/>
          <a:ext cx="1407297" cy="5337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chemeClr val="tx1">
                  <a:lumMod val="85000"/>
                  <a:lumOff val="15000"/>
                </a:schemeClr>
              </a:solidFill>
              <a:latin typeface="Aptos Black" panose="020B0004020202020204" pitchFamily="34" charset="0"/>
            </a:rPr>
            <a:t>AVG</a:t>
          </a:r>
          <a:r>
            <a:rPr lang="en-US" sz="1000" b="1" baseline="0">
              <a:solidFill>
                <a:schemeClr val="tx1">
                  <a:lumMod val="85000"/>
                  <a:lumOff val="15000"/>
                </a:schemeClr>
              </a:solidFill>
              <a:latin typeface="Aptos Black" panose="020B0004020202020204" pitchFamily="34" charset="0"/>
            </a:rPr>
            <a:t> CUSTOMER SAISFACTION</a:t>
          </a:r>
          <a:endParaRPr lang="en-US" sz="1000" b="1">
            <a:solidFill>
              <a:schemeClr val="tx1">
                <a:lumMod val="85000"/>
                <a:lumOff val="15000"/>
              </a:schemeClr>
            </a:solidFill>
            <a:latin typeface="Aptos Black" panose="020B0004020202020204" pitchFamily="34" charset="0"/>
          </a:endParaRPr>
        </a:p>
      </xdr:txBody>
    </xdr:sp>
    <xdr:clientData/>
  </xdr:twoCellAnchor>
  <xdr:twoCellAnchor editAs="oneCell">
    <xdr:from>
      <xdr:col>19</xdr:col>
      <xdr:colOff>598962</xdr:colOff>
      <xdr:row>7</xdr:row>
      <xdr:rowOff>51486</xdr:rowOff>
    </xdr:from>
    <xdr:to>
      <xdr:col>20</xdr:col>
      <xdr:colOff>477357</xdr:colOff>
      <xdr:row>9</xdr:row>
      <xdr:rowOff>102976</xdr:rowOff>
    </xdr:to>
    <xdr:pic>
      <xdr:nvPicPr>
        <xdr:cNvPr id="1049" name="Picture 1048">
          <a:extLst>
            <a:ext uri="{FF2B5EF4-FFF2-40B4-BE49-F238E27FC236}">
              <a16:creationId xmlns:a16="http://schemas.microsoft.com/office/drawing/2014/main" id="{58F5FD01-DBDA-452D-88ED-C707FFB25EC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74840" y="1312905"/>
          <a:ext cx="487652" cy="411895"/>
        </a:xfrm>
        <a:prstGeom prst="rect">
          <a:avLst/>
        </a:prstGeom>
        <a:ln>
          <a:noFill/>
        </a:ln>
      </xdr:spPr>
    </xdr:pic>
    <xdr:clientData/>
  </xdr:twoCellAnchor>
  <xdr:twoCellAnchor>
    <xdr:from>
      <xdr:col>15</xdr:col>
      <xdr:colOff>308918</xdr:colOff>
      <xdr:row>3</xdr:row>
      <xdr:rowOff>110696</xdr:rowOff>
    </xdr:from>
    <xdr:to>
      <xdr:col>17</xdr:col>
      <xdr:colOff>394729</xdr:colOff>
      <xdr:row>4</xdr:row>
      <xdr:rowOff>170764</xdr:rowOff>
    </xdr:to>
    <xdr:sp macro="" textlink="">
      <xdr:nvSpPr>
        <xdr:cNvPr id="1051" name="TextBox 1050">
          <a:extLst>
            <a:ext uri="{FF2B5EF4-FFF2-40B4-BE49-F238E27FC236}">
              <a16:creationId xmlns:a16="http://schemas.microsoft.com/office/drawing/2014/main" id="{534B67E9-FD2F-46AA-8E59-787F2A7413D5}"/>
            </a:ext>
          </a:extLst>
        </xdr:cNvPr>
        <xdr:cNvSpPr txBox="1"/>
      </xdr:nvSpPr>
      <xdr:spPr>
        <a:xfrm>
          <a:off x="9447769" y="651304"/>
          <a:ext cx="1304325" cy="240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chemeClr val="tx1">
                  <a:lumMod val="95000"/>
                  <a:lumOff val="5000"/>
                </a:schemeClr>
              </a:solidFill>
              <a:latin typeface="Aptos Black" panose="020B0004020202020204" pitchFamily="34" charset="0"/>
            </a:rPr>
            <a:t>AVG</a:t>
          </a:r>
          <a:r>
            <a:rPr lang="en-US" sz="1000" b="1" baseline="0">
              <a:solidFill>
                <a:schemeClr val="tx1">
                  <a:lumMod val="95000"/>
                  <a:lumOff val="5000"/>
                </a:schemeClr>
              </a:solidFill>
              <a:latin typeface="Aptos Black" panose="020B0004020202020204" pitchFamily="34" charset="0"/>
            </a:rPr>
            <a:t> DELIVERY T.</a:t>
          </a:r>
          <a:endParaRPr lang="en-US" sz="1000" b="1">
            <a:solidFill>
              <a:schemeClr val="tx1">
                <a:lumMod val="95000"/>
                <a:lumOff val="5000"/>
              </a:schemeClr>
            </a:solidFill>
            <a:latin typeface="Aptos Black" panose="020B0004020202020204" pitchFamily="34" charset="0"/>
          </a:endParaRPr>
        </a:p>
      </xdr:txBody>
    </xdr:sp>
    <xdr:clientData/>
  </xdr:twoCellAnchor>
  <xdr:twoCellAnchor>
    <xdr:from>
      <xdr:col>15</xdr:col>
      <xdr:colOff>244468</xdr:colOff>
      <xdr:row>5</xdr:row>
      <xdr:rowOff>3261</xdr:rowOff>
    </xdr:from>
    <xdr:to>
      <xdr:col>17</xdr:col>
      <xdr:colOff>427943</xdr:colOff>
      <xdr:row>7</xdr:row>
      <xdr:rowOff>37586</xdr:rowOff>
    </xdr:to>
    <xdr:sp macro="" textlink="'TIME Series'!D6">
      <xdr:nvSpPr>
        <xdr:cNvPr id="1053" name="TextBox 1052">
          <a:extLst>
            <a:ext uri="{FF2B5EF4-FFF2-40B4-BE49-F238E27FC236}">
              <a16:creationId xmlns:a16="http://schemas.microsoft.com/office/drawing/2014/main" id="{A15E1EBF-7798-4EBD-848C-75AAC537616E}"/>
            </a:ext>
          </a:extLst>
        </xdr:cNvPr>
        <xdr:cNvSpPr txBox="1"/>
      </xdr:nvSpPr>
      <xdr:spPr>
        <a:xfrm>
          <a:off x="9383319" y="904275"/>
          <a:ext cx="1401989" cy="394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DF6A736-6A82-4AA2-90DE-32AE49F3E407}" type="TxLink">
            <a:rPr lang="en-US" sz="2000" b="1" i="0" u="none" strike="noStrike">
              <a:solidFill>
                <a:schemeClr val="tx1">
                  <a:lumMod val="85000"/>
                  <a:lumOff val="15000"/>
                </a:schemeClr>
              </a:solidFill>
              <a:latin typeface="Aptos Narrow"/>
              <a:ea typeface="+mn-ea"/>
              <a:cs typeface="+mn-cs"/>
            </a:rPr>
            <a:pPr marL="0" indent="0" algn="ctr"/>
            <a:t>151.8</a:t>
          </a:fld>
          <a:endParaRPr lang="en-US" sz="2000" b="1" i="0" u="none" strike="noStrike">
            <a:solidFill>
              <a:schemeClr val="tx1">
                <a:lumMod val="85000"/>
                <a:lumOff val="15000"/>
              </a:schemeClr>
            </a:solidFill>
            <a:latin typeface="Aptos Narrow"/>
            <a:ea typeface="+mn-ea"/>
            <a:cs typeface="+mn-cs"/>
          </a:endParaRPr>
        </a:p>
      </xdr:txBody>
    </xdr:sp>
    <xdr:clientData/>
  </xdr:twoCellAnchor>
  <xdr:twoCellAnchor>
    <xdr:from>
      <xdr:col>18</xdr:col>
      <xdr:colOff>109840</xdr:colOff>
      <xdr:row>5</xdr:row>
      <xdr:rowOff>15275</xdr:rowOff>
    </xdr:from>
    <xdr:to>
      <xdr:col>20</xdr:col>
      <xdr:colOff>293317</xdr:colOff>
      <xdr:row>7</xdr:row>
      <xdr:rowOff>25572</xdr:rowOff>
    </xdr:to>
    <xdr:sp macro="" textlink="'TIME Series'!F6">
      <xdr:nvSpPr>
        <xdr:cNvPr id="1066" name="TextBox 1065">
          <a:extLst>
            <a:ext uri="{FF2B5EF4-FFF2-40B4-BE49-F238E27FC236}">
              <a16:creationId xmlns:a16="http://schemas.microsoft.com/office/drawing/2014/main" id="{09257ADD-3EB2-4638-8FED-9B4862DBA599}"/>
            </a:ext>
          </a:extLst>
        </xdr:cNvPr>
        <xdr:cNvSpPr txBox="1"/>
      </xdr:nvSpPr>
      <xdr:spPr>
        <a:xfrm>
          <a:off x="11076462" y="916289"/>
          <a:ext cx="1401990" cy="370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F2E4DF9-A0F6-44AC-B25A-70A00F76F4AD}" type="TxLink">
            <a:rPr lang="en-US" sz="2000" b="1" i="0" u="none" strike="noStrike">
              <a:solidFill>
                <a:schemeClr val="tx1">
                  <a:lumMod val="85000"/>
                  <a:lumOff val="15000"/>
                </a:schemeClr>
              </a:solidFill>
              <a:latin typeface="Aptos Narrow"/>
              <a:ea typeface="+mn-ea"/>
              <a:cs typeface="+mn-cs"/>
            </a:rPr>
            <a:pPr marL="0" indent="0" algn="ctr"/>
            <a:t>3.1</a:t>
          </a:fld>
          <a:endParaRPr lang="en-US" sz="2000" b="1" i="0" u="none" strike="noStrike">
            <a:solidFill>
              <a:schemeClr val="tx1">
                <a:lumMod val="85000"/>
                <a:lumOff val="15000"/>
              </a:schemeClr>
            </a:solidFill>
            <a:latin typeface="Aptos Narrow"/>
            <a:ea typeface="+mn-ea"/>
            <a:cs typeface="+mn-cs"/>
          </a:endParaRPr>
        </a:p>
      </xdr:txBody>
    </xdr:sp>
    <xdr:clientData/>
  </xdr:twoCellAnchor>
  <xdr:twoCellAnchor>
    <xdr:from>
      <xdr:col>4</xdr:col>
      <xdr:colOff>317500</xdr:colOff>
      <xdr:row>6</xdr:row>
      <xdr:rowOff>180202</xdr:rowOff>
    </xdr:from>
    <xdr:to>
      <xdr:col>5</xdr:col>
      <xdr:colOff>334663</xdr:colOff>
      <xdr:row>9</xdr:row>
      <xdr:rowOff>0</xdr:rowOff>
    </xdr:to>
    <xdr:sp macro="" textlink="'TIME Series'!P35">
      <xdr:nvSpPr>
        <xdr:cNvPr id="1068" name="Rectangle: Rounded Corners 1067">
          <a:extLst>
            <a:ext uri="{FF2B5EF4-FFF2-40B4-BE49-F238E27FC236}">
              <a16:creationId xmlns:a16="http://schemas.microsoft.com/office/drawing/2014/main" id="{F6D59831-87D4-44F0-B61C-C2DF001EA83E}"/>
            </a:ext>
          </a:extLst>
        </xdr:cNvPr>
        <xdr:cNvSpPr/>
      </xdr:nvSpPr>
      <xdr:spPr>
        <a:xfrm>
          <a:off x="2754527" y="1261418"/>
          <a:ext cx="626420" cy="360406"/>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935C1288-C922-4182-A8DC-AD4CDC472DD9}" type="TxLink">
            <a:rPr lang="en-US" sz="1600" b="1" i="0" u="none" strike="noStrike" spc="140" baseline="0">
              <a:solidFill>
                <a:schemeClr val="bg1"/>
              </a:solidFill>
              <a:latin typeface="Aptos Narrow"/>
              <a:ea typeface="+mn-ea"/>
              <a:cs typeface="+mn-cs"/>
            </a:rPr>
            <a:pPr marL="0" indent="0" algn="l"/>
            <a:t> </a:t>
          </a:fld>
          <a:r>
            <a:rPr lang="en-US" sz="1600" b="1" i="0" u="none" strike="noStrike" spc="140" baseline="0">
              <a:solidFill>
                <a:schemeClr val="bg1"/>
              </a:solidFill>
              <a:latin typeface="Aptos Narrow"/>
              <a:ea typeface="+mn-ea"/>
              <a:cs typeface="+mn-cs"/>
            </a:rPr>
            <a:t> </a:t>
          </a:r>
          <a:endParaRPr lang="en-US" sz="1200" b="1" i="0" u="none" strike="noStrike" spc="140" baseline="0">
            <a:solidFill>
              <a:schemeClr val="bg1"/>
            </a:solidFill>
            <a:latin typeface="Aptos Narrow"/>
            <a:ea typeface="+mn-ea"/>
            <a:cs typeface="+mn-cs"/>
          </a:endParaRPr>
        </a:p>
      </xdr:txBody>
    </xdr:sp>
    <xdr:clientData/>
  </xdr:twoCellAnchor>
  <xdr:twoCellAnchor>
    <xdr:from>
      <xdr:col>7</xdr:col>
      <xdr:colOff>314343</xdr:colOff>
      <xdr:row>6</xdr:row>
      <xdr:rowOff>171622</xdr:rowOff>
    </xdr:from>
    <xdr:to>
      <xdr:col>8</xdr:col>
      <xdr:colOff>343243</xdr:colOff>
      <xdr:row>9</xdr:row>
      <xdr:rowOff>0</xdr:rowOff>
    </xdr:to>
    <xdr:sp macro="" textlink="'TIME Series'!P51">
      <xdr:nvSpPr>
        <xdr:cNvPr id="1069" name="Rectangle: Rounded Corners 1068">
          <a:extLst>
            <a:ext uri="{FF2B5EF4-FFF2-40B4-BE49-F238E27FC236}">
              <a16:creationId xmlns:a16="http://schemas.microsoft.com/office/drawing/2014/main" id="{334FE348-9EB0-4266-A591-9F38B8D4174A}"/>
            </a:ext>
          </a:extLst>
        </xdr:cNvPr>
        <xdr:cNvSpPr/>
      </xdr:nvSpPr>
      <xdr:spPr>
        <a:xfrm>
          <a:off x="4579140" y="1252838"/>
          <a:ext cx="638157" cy="368986"/>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19328573-0600-4A1B-AE62-9C47FE5FEBD7}" type="TxLink">
            <a:rPr lang="en-US" sz="1600" b="1" i="0" u="none" strike="noStrike" spc="140" baseline="0">
              <a:solidFill>
                <a:schemeClr val="bg1"/>
              </a:solidFill>
              <a:latin typeface="Aptos Narrow"/>
              <a:ea typeface="+mn-ea"/>
              <a:cs typeface="+mn-cs"/>
            </a:rPr>
            <a:pPr marL="0" indent="0" algn="l"/>
            <a:t> </a:t>
          </a:fld>
          <a:endParaRPr lang="en-US" sz="1600" b="1" i="0" u="none" strike="noStrike" spc="140" baseline="0">
            <a:solidFill>
              <a:schemeClr val="bg1"/>
            </a:solidFill>
            <a:latin typeface="Aptos Narrow"/>
            <a:ea typeface="+mn-ea"/>
            <a:cs typeface="+mn-cs"/>
          </a:endParaRPr>
        </a:p>
      </xdr:txBody>
    </xdr:sp>
    <xdr:clientData/>
  </xdr:twoCellAnchor>
  <xdr:twoCellAnchor>
    <xdr:from>
      <xdr:col>10</xdr:col>
      <xdr:colOff>259698</xdr:colOff>
      <xdr:row>7</xdr:row>
      <xdr:rowOff>8581</xdr:rowOff>
    </xdr:from>
    <xdr:to>
      <xdr:col>11</xdr:col>
      <xdr:colOff>240271</xdr:colOff>
      <xdr:row>9</xdr:row>
      <xdr:rowOff>0</xdr:rowOff>
    </xdr:to>
    <xdr:sp macro="" textlink="'TIME Series'!P68">
      <xdr:nvSpPr>
        <xdr:cNvPr id="1070" name="Rectangle: Rounded Corners 1069">
          <a:extLst>
            <a:ext uri="{FF2B5EF4-FFF2-40B4-BE49-F238E27FC236}">
              <a16:creationId xmlns:a16="http://schemas.microsoft.com/office/drawing/2014/main" id="{4367987A-0EC7-4802-B6B9-82871F625EA8}"/>
            </a:ext>
          </a:extLst>
        </xdr:cNvPr>
        <xdr:cNvSpPr/>
      </xdr:nvSpPr>
      <xdr:spPr>
        <a:xfrm>
          <a:off x="6352266" y="1270000"/>
          <a:ext cx="589829" cy="351824"/>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B4450610-2775-4C2D-8589-872AA9F9239D}" type="TxLink">
            <a:rPr lang="en-US" sz="1600" b="1" i="0" u="none" strike="noStrike" spc="140" baseline="0">
              <a:solidFill>
                <a:schemeClr val="bg1"/>
              </a:solidFill>
              <a:latin typeface="Aptos Narrow"/>
              <a:ea typeface="+mn-ea"/>
              <a:cs typeface="+mn-cs"/>
            </a:rPr>
            <a:pPr marL="0" indent="0" algn="l"/>
            <a:t> </a:t>
          </a:fld>
          <a:endParaRPr lang="en-US" sz="1600" b="1" i="0" u="none" strike="noStrike" spc="140" baseline="0">
            <a:solidFill>
              <a:schemeClr val="bg1"/>
            </a:solidFill>
            <a:latin typeface="Aptos Narrow"/>
            <a:ea typeface="+mn-ea"/>
            <a:cs typeface="+mn-cs"/>
          </a:endParaRPr>
        </a:p>
      </xdr:txBody>
    </xdr:sp>
    <xdr:clientData/>
  </xdr:twoCellAnchor>
  <xdr:twoCellAnchor>
    <xdr:from>
      <xdr:col>13</xdr:col>
      <xdr:colOff>140867</xdr:colOff>
      <xdr:row>6</xdr:row>
      <xdr:rowOff>171622</xdr:rowOff>
    </xdr:from>
    <xdr:to>
      <xdr:col>14</xdr:col>
      <xdr:colOff>128715</xdr:colOff>
      <xdr:row>9</xdr:row>
      <xdr:rowOff>0</xdr:rowOff>
    </xdr:to>
    <xdr:sp macro="" textlink="'TIME Series'!P28">
      <xdr:nvSpPr>
        <xdr:cNvPr id="1071" name="Rectangle: Rounded Corners 1070">
          <a:extLst>
            <a:ext uri="{FF2B5EF4-FFF2-40B4-BE49-F238E27FC236}">
              <a16:creationId xmlns:a16="http://schemas.microsoft.com/office/drawing/2014/main" id="{525BB534-8FAD-4651-9DD0-9AEADA4F1CA9}"/>
            </a:ext>
          </a:extLst>
        </xdr:cNvPr>
        <xdr:cNvSpPr/>
      </xdr:nvSpPr>
      <xdr:spPr>
        <a:xfrm>
          <a:off x="8061205" y="1252838"/>
          <a:ext cx="597105" cy="368986"/>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F0D17EA1-4983-402D-9198-3B72176A7735}" type="TxLink">
            <a:rPr lang="en-US" sz="1600" b="1" i="0" u="none" strike="noStrike" spc="140" baseline="0">
              <a:solidFill>
                <a:schemeClr val="bg1"/>
              </a:solidFill>
              <a:latin typeface="Aptos Narrow"/>
              <a:ea typeface="+mn-ea"/>
              <a:cs typeface="+mn-cs"/>
            </a:rPr>
            <a:pPr marL="0" indent="0" algn="l"/>
            <a:t> </a:t>
          </a:fld>
          <a:endParaRPr lang="en-US" sz="1600" b="1" i="0" u="none" strike="noStrike" spc="140" baseline="0">
            <a:solidFill>
              <a:schemeClr val="bg1"/>
            </a:solidFill>
            <a:latin typeface="Aptos Narrow"/>
            <a:ea typeface="+mn-ea"/>
            <a:cs typeface="+mn-cs"/>
          </a:endParaRPr>
        </a:p>
      </xdr:txBody>
    </xdr:sp>
    <xdr:clientData/>
  </xdr:twoCellAnchor>
  <xdr:twoCellAnchor>
    <xdr:from>
      <xdr:col>16</xdr:col>
      <xdr:colOff>28559</xdr:colOff>
      <xdr:row>7</xdr:row>
      <xdr:rowOff>17162</xdr:rowOff>
    </xdr:from>
    <xdr:to>
      <xdr:col>17</xdr:col>
      <xdr:colOff>77230</xdr:colOff>
      <xdr:row>9</xdr:row>
      <xdr:rowOff>0</xdr:rowOff>
    </xdr:to>
    <xdr:sp macro="" textlink="'TIME Series'!P43">
      <xdr:nvSpPr>
        <xdr:cNvPr id="1073" name="Rectangle: Rounded Corners 1072">
          <a:extLst>
            <a:ext uri="{FF2B5EF4-FFF2-40B4-BE49-F238E27FC236}">
              <a16:creationId xmlns:a16="http://schemas.microsoft.com/office/drawing/2014/main" id="{606F3647-1B6B-4E59-99B3-327DD42DE5B3}"/>
            </a:ext>
          </a:extLst>
        </xdr:cNvPr>
        <xdr:cNvSpPr/>
      </xdr:nvSpPr>
      <xdr:spPr>
        <a:xfrm>
          <a:off x="9776667" y="1278581"/>
          <a:ext cx="657928" cy="343243"/>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539B53E3-D188-42D9-BA7F-352EA92FDBDE}" type="TxLink">
            <a:rPr lang="en-US" sz="1600" b="1" i="0" u="none" strike="noStrike" spc="140" baseline="0">
              <a:solidFill>
                <a:schemeClr val="bg1"/>
              </a:solidFill>
              <a:latin typeface="Aptos Narrow"/>
              <a:ea typeface="+mn-ea"/>
              <a:cs typeface="+mn-cs"/>
            </a:rPr>
            <a:pPr marL="0" indent="0" algn="l"/>
            <a:t> </a:t>
          </a:fld>
          <a:endParaRPr lang="en-US" sz="1600" b="1" i="0" u="none" strike="noStrike" spc="140" baseline="0">
            <a:solidFill>
              <a:schemeClr val="bg1"/>
            </a:solidFill>
            <a:latin typeface="Aptos Narrow"/>
            <a:ea typeface="+mn-ea"/>
            <a:cs typeface="+mn-cs"/>
          </a:endParaRPr>
        </a:p>
      </xdr:txBody>
    </xdr:sp>
    <xdr:clientData/>
  </xdr:twoCellAnchor>
  <xdr:twoCellAnchor>
    <xdr:from>
      <xdr:col>18</xdr:col>
      <xdr:colOff>480540</xdr:colOff>
      <xdr:row>6</xdr:row>
      <xdr:rowOff>163041</xdr:rowOff>
    </xdr:from>
    <xdr:to>
      <xdr:col>19</xdr:col>
      <xdr:colOff>463380</xdr:colOff>
      <xdr:row>8</xdr:row>
      <xdr:rowOff>145878</xdr:rowOff>
    </xdr:to>
    <xdr:sp macro="" textlink="'TIME Series'!P60">
      <xdr:nvSpPr>
        <xdr:cNvPr id="1074" name="Rectangle: Rounded Corners 1073">
          <a:extLst>
            <a:ext uri="{FF2B5EF4-FFF2-40B4-BE49-F238E27FC236}">
              <a16:creationId xmlns:a16="http://schemas.microsoft.com/office/drawing/2014/main" id="{65E90070-F132-442F-B54C-9FACFEB3D010}"/>
            </a:ext>
          </a:extLst>
        </xdr:cNvPr>
        <xdr:cNvSpPr/>
      </xdr:nvSpPr>
      <xdr:spPr>
        <a:xfrm>
          <a:off x="11447162" y="1244257"/>
          <a:ext cx="592096" cy="343243"/>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DA88C47F-466D-4FCF-9865-E99134106536}" type="TxLink">
            <a:rPr lang="en-US" sz="1600" b="1" i="0" u="none" strike="noStrike" spc="140" baseline="0">
              <a:solidFill>
                <a:schemeClr val="bg1"/>
              </a:solidFill>
              <a:latin typeface="Aptos Narrow"/>
              <a:ea typeface="+mn-ea"/>
              <a:cs typeface="+mn-cs"/>
            </a:rPr>
            <a:pPr marL="0" indent="0" algn="l"/>
            <a:t> </a:t>
          </a:fld>
          <a:endParaRPr lang="en-US" sz="1600" b="1" i="0" u="none" strike="noStrike" spc="140" baseline="0">
            <a:solidFill>
              <a:schemeClr val="bg1"/>
            </a:solidFill>
            <a:latin typeface="Aptos Narrow"/>
            <a:ea typeface="+mn-ea"/>
            <a:cs typeface="+mn-cs"/>
          </a:endParaRPr>
        </a:p>
      </xdr:txBody>
    </xdr:sp>
    <xdr:clientData/>
  </xdr:twoCellAnchor>
  <xdr:twoCellAnchor>
    <xdr:from>
      <xdr:col>21</xdr:col>
      <xdr:colOff>0</xdr:colOff>
      <xdr:row>2</xdr:row>
      <xdr:rowOff>171622</xdr:rowOff>
    </xdr:from>
    <xdr:to>
      <xdr:col>26</xdr:col>
      <xdr:colOff>480540</xdr:colOff>
      <xdr:row>26</xdr:row>
      <xdr:rowOff>94392</xdr:rowOff>
    </xdr:to>
    <xdr:graphicFrame macro="">
      <xdr:nvGraphicFramePr>
        <xdr:cNvPr id="1076" name="Chart 1075">
          <a:extLst>
            <a:ext uri="{FF2B5EF4-FFF2-40B4-BE49-F238E27FC236}">
              <a16:creationId xmlns:a16="http://schemas.microsoft.com/office/drawing/2014/main" id="{E1C37A78-AB5D-4C82-B725-4FBC96088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3</xdr:col>
      <xdr:colOff>469902</xdr:colOff>
      <xdr:row>28</xdr:row>
      <xdr:rowOff>126657</xdr:rowOff>
    </xdr:from>
    <xdr:ext cx="1699053" cy="195477"/>
    <xdr:sp macro="" textlink="'TIME Series'!P83">
      <xdr:nvSpPr>
        <xdr:cNvPr id="1084" name="Rectangle: Rounded Corners 1083">
          <a:extLst>
            <a:ext uri="{FF2B5EF4-FFF2-40B4-BE49-F238E27FC236}">
              <a16:creationId xmlns:a16="http://schemas.microsoft.com/office/drawing/2014/main" id="{C1CF4D54-0D4B-4519-B97D-8D3AEDBF7A0F}"/>
            </a:ext>
          </a:extLst>
        </xdr:cNvPr>
        <xdr:cNvSpPr/>
      </xdr:nvSpPr>
      <xdr:spPr>
        <a:xfrm>
          <a:off x="2297672" y="5172333"/>
          <a:ext cx="1699053" cy="195477"/>
        </a:xfrm>
        <a:prstGeom prst="roundRect">
          <a:avLst/>
        </a:prstGeom>
        <a:solidFill>
          <a:schemeClr val="bg1">
            <a:lumMod val="8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r>
            <a:rPr lang="en-US" sz="1100" b="1" i="0" u="none" strike="noStrike">
              <a:solidFill>
                <a:schemeClr val="tx1"/>
              </a:solidFill>
              <a:latin typeface="Aptos Narrow"/>
              <a:ea typeface="+mn-ea"/>
              <a:cs typeface="+mn-cs"/>
            </a:rPr>
            <a:t>First 7</a:t>
          </a:r>
          <a:r>
            <a:rPr lang="en-US" sz="1100" b="1" i="0" u="none" strike="noStrike" baseline="0">
              <a:solidFill>
                <a:schemeClr val="tx1"/>
              </a:solidFill>
              <a:latin typeface="Aptos Narrow"/>
              <a:ea typeface="+mn-ea"/>
              <a:cs typeface="+mn-cs"/>
            </a:rPr>
            <a:t> </a:t>
          </a:r>
          <a:r>
            <a:rPr lang="en-US" sz="1100" b="1" i="0" u="none" strike="noStrike">
              <a:solidFill>
                <a:schemeClr val="tx1"/>
              </a:solidFill>
              <a:latin typeface="Aptos Narrow"/>
              <a:ea typeface="+mn-ea"/>
              <a:cs typeface="+mn-cs"/>
            </a:rPr>
            <a:t>high</a:t>
          </a:r>
          <a:r>
            <a:rPr lang="en-US" sz="1100" b="1" i="0" u="none" strike="noStrike" baseline="0">
              <a:solidFill>
                <a:schemeClr val="tx1"/>
              </a:solidFill>
              <a:latin typeface="Aptos Narrow"/>
              <a:ea typeface="+mn-ea"/>
              <a:cs typeface="+mn-cs"/>
            </a:rPr>
            <a:t> </a:t>
          </a:r>
          <a:r>
            <a:rPr lang="en-US" sz="1100" b="1" i="0" u="none" strike="noStrike">
              <a:solidFill>
                <a:schemeClr val="tx1"/>
              </a:solidFill>
              <a:latin typeface="Aptos Narrow"/>
              <a:ea typeface="+mn-ea"/>
              <a:cs typeface="+mn-cs"/>
            </a:rPr>
            <a:t> performers </a:t>
          </a:r>
        </a:p>
      </xdr:txBody>
    </xdr:sp>
    <xdr:clientData/>
  </xdr:oneCellAnchor>
  <xdr:twoCellAnchor editAs="oneCell">
    <xdr:from>
      <xdr:col>19</xdr:col>
      <xdr:colOff>324023</xdr:colOff>
      <xdr:row>26</xdr:row>
      <xdr:rowOff>111958</xdr:rowOff>
    </xdr:from>
    <xdr:to>
      <xdr:col>20</xdr:col>
      <xdr:colOff>152400</xdr:colOff>
      <xdr:row>29</xdr:row>
      <xdr:rowOff>50011</xdr:rowOff>
    </xdr:to>
    <xdr:pic>
      <xdr:nvPicPr>
        <xdr:cNvPr id="1093" name="Picture 1092">
          <a:extLst>
            <a:ext uri="{FF2B5EF4-FFF2-40B4-BE49-F238E27FC236}">
              <a16:creationId xmlns:a16="http://schemas.microsoft.com/office/drawing/2014/main" id="{9BBCC4EF-5094-4318-8D8F-8A0E0D1EB11C}"/>
            </a:ext>
          </a:extLst>
        </xdr:cNvPr>
        <xdr:cNvPicPr>
          <a:picLocks noChangeAspect="1"/>
        </xdr:cNvPicPr>
      </xdr:nvPicPr>
      <xdr:blipFill>
        <a:blip xmlns:r="http://schemas.openxmlformats.org/officeDocument/2006/relationships" r:embed="rId7" cstate="print">
          <a:alphaModFix/>
          <a:extLst>
            <a:ext uri="{28A0092B-C50C-407E-A947-70E740481C1C}">
              <a14:useLocalDpi xmlns:a14="http://schemas.microsoft.com/office/drawing/2010/main" val="0"/>
            </a:ext>
          </a:extLst>
        </a:blip>
        <a:stretch>
          <a:fillRect/>
        </a:stretch>
      </xdr:blipFill>
      <xdr:spPr>
        <a:xfrm>
          <a:off x="11899901" y="4797228"/>
          <a:ext cx="437634" cy="478661"/>
        </a:xfrm>
        <a:prstGeom prst="rect">
          <a:avLst/>
        </a:prstGeom>
        <a:noFill/>
        <a:ln>
          <a:noFill/>
        </a:ln>
      </xdr:spPr>
    </xdr:pic>
    <xdr:clientData/>
  </xdr:twoCellAnchor>
  <xdr:twoCellAnchor>
    <xdr:from>
      <xdr:col>9</xdr:col>
      <xdr:colOff>223109</xdr:colOff>
      <xdr:row>12</xdr:row>
      <xdr:rowOff>0</xdr:rowOff>
    </xdr:from>
    <xdr:to>
      <xdr:col>13</xdr:col>
      <xdr:colOff>544340</xdr:colOff>
      <xdr:row>26</xdr:row>
      <xdr:rowOff>34324</xdr:rowOff>
    </xdr:to>
    <xdr:graphicFrame macro="">
      <xdr:nvGraphicFramePr>
        <xdr:cNvPr id="1095" name="Chart 1094">
          <a:extLst>
            <a:ext uri="{FF2B5EF4-FFF2-40B4-BE49-F238E27FC236}">
              <a16:creationId xmlns:a16="http://schemas.microsoft.com/office/drawing/2014/main" id="{DAF99F41-F5B6-40E3-9E8E-55A1A4F814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25743</xdr:colOff>
      <xdr:row>11</xdr:row>
      <xdr:rowOff>94392</xdr:rowOff>
    </xdr:from>
    <xdr:to>
      <xdr:col>20</xdr:col>
      <xdr:colOff>523446</xdr:colOff>
      <xdr:row>25</xdr:row>
      <xdr:rowOff>171621</xdr:rowOff>
    </xdr:to>
    <xdr:graphicFrame macro="">
      <xdr:nvGraphicFramePr>
        <xdr:cNvPr id="1096" name="Chart 1095">
          <a:extLst>
            <a:ext uri="{FF2B5EF4-FFF2-40B4-BE49-F238E27FC236}">
              <a16:creationId xmlns:a16="http://schemas.microsoft.com/office/drawing/2014/main" id="{6B600844-9FCC-4CEB-9549-27B52262BE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394730</xdr:colOff>
      <xdr:row>27</xdr:row>
      <xdr:rowOff>34323</xdr:rowOff>
    </xdr:from>
    <xdr:to>
      <xdr:col>26</xdr:col>
      <xdr:colOff>223107</xdr:colOff>
      <xdr:row>45</xdr:row>
      <xdr:rowOff>60067</xdr:rowOff>
    </xdr:to>
    <xdr:graphicFrame macro="">
      <xdr:nvGraphicFramePr>
        <xdr:cNvPr id="1098" name="Chart 1097">
          <a:extLst>
            <a:ext uri="{FF2B5EF4-FFF2-40B4-BE49-F238E27FC236}">
              <a16:creationId xmlns:a16="http://schemas.microsoft.com/office/drawing/2014/main" id="{B4BF3ACB-B82C-4FD2-9F91-39D285D9C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20</xdr:col>
      <xdr:colOff>349769</xdr:colOff>
      <xdr:row>31</xdr:row>
      <xdr:rowOff>160136</xdr:rowOff>
    </xdr:from>
    <xdr:ext cx="438912" cy="253140"/>
    <xdr:sp macro="" textlink="'TIME Series'!P92">
      <xdr:nvSpPr>
        <xdr:cNvPr id="7" name="Rectangle: Rounded Corners 6">
          <a:extLst>
            <a:ext uri="{FF2B5EF4-FFF2-40B4-BE49-F238E27FC236}">
              <a16:creationId xmlns:a16="http://schemas.microsoft.com/office/drawing/2014/main" id="{BAAC43E4-73C9-44AE-8D2F-8DFB644AA319}"/>
            </a:ext>
          </a:extLst>
        </xdr:cNvPr>
        <xdr:cNvSpPr>
          <a:spLocks noChangeAspect="1"/>
        </xdr:cNvSpPr>
      </xdr:nvSpPr>
      <xdr:spPr>
        <a:xfrm>
          <a:off x="12534904" y="5746420"/>
          <a:ext cx="438912" cy="253140"/>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92578E2E-A960-4874-913F-03BF40F95D52}" type="TxLink">
            <a:rPr lang="en-US" sz="1100" b="1" i="0" u="none" strike="noStrike">
              <a:solidFill>
                <a:schemeClr val="bg1"/>
              </a:solidFill>
              <a:latin typeface="Aptos Narrow"/>
              <a:ea typeface="+mn-ea"/>
              <a:cs typeface="+mn-cs"/>
            </a:rPr>
            <a:pPr marL="0" indent="0" algn="l"/>
            <a:t>D35</a:t>
          </a:fld>
          <a:endParaRPr lang="en-US" sz="1100" b="1" i="0" u="none" strike="noStrike">
            <a:solidFill>
              <a:schemeClr val="bg1"/>
            </a:solidFill>
            <a:latin typeface="Aptos Narrow"/>
            <a:ea typeface="+mn-ea"/>
            <a:cs typeface="+mn-cs"/>
          </a:endParaRPr>
        </a:p>
      </xdr:txBody>
    </xdr:sp>
    <xdr:clientData/>
  </xdr:oneCellAnchor>
  <xdr:oneCellAnchor>
    <xdr:from>
      <xdr:col>19</xdr:col>
      <xdr:colOff>467845</xdr:colOff>
      <xdr:row>31</xdr:row>
      <xdr:rowOff>158076</xdr:rowOff>
    </xdr:from>
    <xdr:ext cx="438912" cy="253140"/>
    <xdr:sp macro="" textlink="'TIME Series'!P91">
      <xdr:nvSpPr>
        <xdr:cNvPr id="8" name="Rectangle: Rounded Corners 7">
          <a:extLst>
            <a:ext uri="{FF2B5EF4-FFF2-40B4-BE49-F238E27FC236}">
              <a16:creationId xmlns:a16="http://schemas.microsoft.com/office/drawing/2014/main" id="{04B4FB0B-A182-4F36-9AC6-0B450AEFCCDE}"/>
            </a:ext>
          </a:extLst>
        </xdr:cNvPr>
        <xdr:cNvSpPr>
          <a:spLocks noChangeAspect="1"/>
        </xdr:cNvSpPr>
      </xdr:nvSpPr>
      <xdr:spPr>
        <a:xfrm>
          <a:off x="12043723" y="5744360"/>
          <a:ext cx="438912" cy="253140"/>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28D75E49-3125-4124-AC2C-8A2D4B58DBC3}" type="TxLink">
            <a:rPr lang="en-US" sz="1100" b="1" i="0" u="none" strike="noStrike">
              <a:solidFill>
                <a:schemeClr val="bg1"/>
              </a:solidFill>
              <a:latin typeface="Aptos Narrow"/>
              <a:ea typeface="+mn-ea"/>
              <a:cs typeface="+mn-cs"/>
            </a:rPr>
            <a:pPr marL="0" indent="0" algn="l"/>
            <a:t>D64</a:t>
          </a:fld>
          <a:endParaRPr lang="en-US" sz="1100" b="1" i="0" u="none" strike="noStrike">
            <a:solidFill>
              <a:schemeClr val="bg1"/>
            </a:solidFill>
            <a:latin typeface="Aptos Narrow"/>
            <a:ea typeface="+mn-ea"/>
            <a:cs typeface="+mn-cs"/>
          </a:endParaRPr>
        </a:p>
      </xdr:txBody>
    </xdr:sp>
    <xdr:clientData/>
  </xdr:oneCellAnchor>
  <xdr:oneCellAnchor>
    <xdr:from>
      <xdr:col>18</xdr:col>
      <xdr:colOff>560177</xdr:colOff>
      <xdr:row>30</xdr:row>
      <xdr:rowOff>27301</xdr:rowOff>
    </xdr:from>
    <xdr:ext cx="438912" cy="253140"/>
    <xdr:sp macro="" textlink="'TIME Series'!P88">
      <xdr:nvSpPr>
        <xdr:cNvPr id="9" name="Rectangle: Rounded Corners 8">
          <a:extLst>
            <a:ext uri="{FF2B5EF4-FFF2-40B4-BE49-F238E27FC236}">
              <a16:creationId xmlns:a16="http://schemas.microsoft.com/office/drawing/2014/main" id="{A2FEE490-2DDE-44C2-9665-591EF30CE5B2}"/>
            </a:ext>
          </a:extLst>
        </xdr:cNvPr>
        <xdr:cNvSpPr>
          <a:spLocks noChangeAspect="1"/>
        </xdr:cNvSpPr>
      </xdr:nvSpPr>
      <xdr:spPr>
        <a:xfrm>
          <a:off x="11526799" y="5433382"/>
          <a:ext cx="438912" cy="253140"/>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DBF2CC37-CC9B-40AE-AAB2-A5A9F687E678}" type="TxLink">
            <a:rPr lang="en-US" sz="1100" b="1" i="0" u="none" strike="noStrike">
              <a:solidFill>
                <a:schemeClr val="bg1"/>
              </a:solidFill>
              <a:latin typeface="Aptos Narrow"/>
              <a:ea typeface="+mn-ea"/>
              <a:cs typeface="+mn-cs"/>
            </a:rPr>
            <a:pPr marL="0" indent="0" algn="l"/>
            <a:t>D67</a:t>
          </a:fld>
          <a:endParaRPr lang="en-US" sz="1100" b="1" i="0" u="none" strike="noStrike">
            <a:solidFill>
              <a:schemeClr val="bg1"/>
            </a:solidFill>
            <a:latin typeface="Aptos Narrow"/>
            <a:ea typeface="+mn-ea"/>
            <a:cs typeface="+mn-cs"/>
          </a:endParaRPr>
        </a:p>
      </xdr:txBody>
    </xdr:sp>
    <xdr:clientData/>
  </xdr:oneCellAnchor>
  <xdr:oneCellAnchor>
    <xdr:from>
      <xdr:col>20</xdr:col>
      <xdr:colOff>343591</xdr:colOff>
      <xdr:row>30</xdr:row>
      <xdr:rowOff>16661</xdr:rowOff>
    </xdr:from>
    <xdr:ext cx="438912" cy="253140"/>
    <xdr:sp macro="" textlink="'TIME Series'!P90">
      <xdr:nvSpPr>
        <xdr:cNvPr id="10" name="Rectangle: Rounded Corners 9">
          <a:extLst>
            <a:ext uri="{FF2B5EF4-FFF2-40B4-BE49-F238E27FC236}">
              <a16:creationId xmlns:a16="http://schemas.microsoft.com/office/drawing/2014/main" id="{B60FD6C2-7B03-476F-B7AA-D65BC092990E}"/>
            </a:ext>
          </a:extLst>
        </xdr:cNvPr>
        <xdr:cNvSpPr>
          <a:spLocks noChangeAspect="1"/>
        </xdr:cNvSpPr>
      </xdr:nvSpPr>
      <xdr:spPr>
        <a:xfrm>
          <a:off x="12528726" y="5422742"/>
          <a:ext cx="438912" cy="253140"/>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4D610B70-B91C-4F30-8230-4C14D7DDF9FE}" type="TxLink">
            <a:rPr lang="en-US" sz="1100" b="1" i="0" u="none" strike="noStrike">
              <a:solidFill>
                <a:schemeClr val="bg1"/>
              </a:solidFill>
              <a:latin typeface="Aptos Narrow"/>
              <a:ea typeface="+mn-ea"/>
              <a:cs typeface="+mn-cs"/>
            </a:rPr>
            <a:pPr marL="0" indent="0" algn="l"/>
            <a:t>D87</a:t>
          </a:fld>
          <a:endParaRPr lang="en-US" sz="1100" b="1" i="0" u="none" strike="noStrike">
            <a:solidFill>
              <a:schemeClr val="bg1"/>
            </a:solidFill>
            <a:latin typeface="Aptos Narrow"/>
            <a:ea typeface="+mn-ea"/>
            <a:cs typeface="+mn-cs"/>
          </a:endParaRPr>
        </a:p>
      </xdr:txBody>
    </xdr:sp>
    <xdr:clientData/>
  </xdr:oneCellAnchor>
  <xdr:oneCellAnchor>
    <xdr:from>
      <xdr:col>19</xdr:col>
      <xdr:colOff>435924</xdr:colOff>
      <xdr:row>30</xdr:row>
      <xdr:rowOff>23181</xdr:rowOff>
    </xdr:from>
    <xdr:ext cx="438912" cy="253140"/>
    <xdr:sp macro="" textlink="'TIME Series'!P89">
      <xdr:nvSpPr>
        <xdr:cNvPr id="11" name="Rectangle: Rounded Corners 10">
          <a:extLst>
            <a:ext uri="{FF2B5EF4-FFF2-40B4-BE49-F238E27FC236}">
              <a16:creationId xmlns:a16="http://schemas.microsoft.com/office/drawing/2014/main" id="{8FDFA69D-6412-49C2-B7DD-6EE81728D3C2}"/>
            </a:ext>
          </a:extLst>
        </xdr:cNvPr>
        <xdr:cNvSpPr>
          <a:spLocks noChangeAspect="1"/>
        </xdr:cNvSpPr>
      </xdr:nvSpPr>
      <xdr:spPr>
        <a:xfrm>
          <a:off x="12011802" y="5429262"/>
          <a:ext cx="438912" cy="253140"/>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E1438276-B2B8-4335-8C75-AA09AAA2D32D}" type="TxLink">
            <a:rPr lang="en-US" sz="1100" b="1" i="0" u="none" strike="noStrike">
              <a:solidFill>
                <a:schemeClr val="bg1"/>
              </a:solidFill>
              <a:latin typeface="Aptos Narrow"/>
              <a:ea typeface="+mn-ea"/>
              <a:cs typeface="+mn-cs"/>
            </a:rPr>
            <a:pPr marL="0" indent="0" algn="l"/>
            <a:t>D14</a:t>
          </a:fld>
          <a:endParaRPr lang="en-US" sz="1100" b="1" i="0" u="none" strike="noStrike">
            <a:solidFill>
              <a:schemeClr val="bg1"/>
            </a:solidFill>
            <a:latin typeface="Aptos Narrow"/>
            <a:ea typeface="+mn-ea"/>
            <a:cs typeface="+mn-cs"/>
          </a:endParaRPr>
        </a:p>
      </xdr:txBody>
    </xdr:sp>
    <xdr:clientData/>
  </xdr:oneCellAnchor>
  <xdr:oneCellAnchor>
    <xdr:from>
      <xdr:col>16</xdr:col>
      <xdr:colOff>521389</xdr:colOff>
      <xdr:row>31</xdr:row>
      <xdr:rowOff>169562</xdr:rowOff>
    </xdr:from>
    <xdr:ext cx="1699053" cy="195477"/>
    <xdr:sp macro="" textlink="'TIME Series'!P83">
      <xdr:nvSpPr>
        <xdr:cNvPr id="12" name="Rectangle: Rounded Corners 11">
          <a:extLst>
            <a:ext uri="{FF2B5EF4-FFF2-40B4-BE49-F238E27FC236}">
              <a16:creationId xmlns:a16="http://schemas.microsoft.com/office/drawing/2014/main" id="{60B940A6-2E41-48FB-A0FD-B57FAD06FBFE}"/>
            </a:ext>
          </a:extLst>
        </xdr:cNvPr>
        <xdr:cNvSpPr/>
      </xdr:nvSpPr>
      <xdr:spPr>
        <a:xfrm>
          <a:off x="10269497" y="5755846"/>
          <a:ext cx="1699053" cy="195477"/>
        </a:xfrm>
        <a:prstGeom prst="roundRect">
          <a:avLst/>
        </a:prstGeom>
        <a:solidFill>
          <a:schemeClr val="bg1">
            <a:lumMod val="8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r>
            <a:rPr lang="en-US" sz="1100" b="1" i="0" u="none" strike="noStrike">
              <a:solidFill>
                <a:schemeClr val="tx1"/>
              </a:solidFill>
              <a:latin typeface="Aptos Narrow"/>
              <a:ea typeface="+mn-ea"/>
              <a:cs typeface="+mn-cs"/>
            </a:rPr>
            <a:t>First 5</a:t>
          </a:r>
          <a:r>
            <a:rPr lang="en-US" sz="1100" b="1" i="0" u="none" strike="noStrike" baseline="0">
              <a:solidFill>
                <a:schemeClr val="tx1"/>
              </a:solidFill>
              <a:latin typeface="Aptos Narrow"/>
              <a:ea typeface="+mn-ea"/>
              <a:cs typeface="+mn-cs"/>
            </a:rPr>
            <a:t> LEAST </a:t>
          </a:r>
          <a:r>
            <a:rPr lang="en-US" sz="1100" b="1" i="0" u="none" strike="noStrike">
              <a:solidFill>
                <a:schemeClr val="tx1"/>
              </a:solidFill>
              <a:latin typeface="Aptos Narrow"/>
              <a:ea typeface="+mn-ea"/>
              <a:cs typeface="+mn-cs"/>
            </a:rPr>
            <a:t> performers </a:t>
          </a:r>
        </a:p>
      </xdr:txBody>
    </xdr:sp>
    <xdr:clientData/>
  </xdr:oneCellAnchor>
  <xdr:oneCellAnchor>
    <xdr:from>
      <xdr:col>11</xdr:col>
      <xdr:colOff>255166</xdr:colOff>
      <xdr:row>31</xdr:row>
      <xdr:rowOff>148108</xdr:rowOff>
    </xdr:from>
    <xdr:ext cx="438912" cy="256032"/>
    <xdr:sp macro="" textlink="'TIME Series'!Q218">
      <xdr:nvSpPr>
        <xdr:cNvPr id="13" name="Rectangle: Rounded Corners 12">
          <a:extLst>
            <a:ext uri="{FF2B5EF4-FFF2-40B4-BE49-F238E27FC236}">
              <a16:creationId xmlns:a16="http://schemas.microsoft.com/office/drawing/2014/main" id="{29267EAF-FD29-45A5-9055-053444BD2AD8}"/>
            </a:ext>
          </a:extLst>
        </xdr:cNvPr>
        <xdr:cNvSpPr/>
      </xdr:nvSpPr>
      <xdr:spPr>
        <a:xfrm>
          <a:off x="6956990" y="5734392"/>
          <a:ext cx="438912" cy="256032"/>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C151BA97-1799-44D5-BDA2-EE6696A1F141}" type="TxLink">
            <a:rPr lang="en-US" sz="1100" b="1" i="0" u="none" strike="noStrike">
              <a:solidFill>
                <a:schemeClr val="bg1"/>
              </a:solidFill>
              <a:latin typeface="Aptos Narrow"/>
              <a:ea typeface="+mn-ea"/>
              <a:cs typeface="+mn-cs"/>
            </a:rPr>
            <a:pPr marL="0" indent="0" algn="l"/>
            <a:t>D64</a:t>
          </a:fld>
          <a:endParaRPr lang="en-US" sz="1100" b="1" i="0" u="none" strike="noStrike">
            <a:solidFill>
              <a:schemeClr val="bg1"/>
            </a:solidFill>
            <a:latin typeface="Aptos Narrow"/>
            <a:ea typeface="+mn-ea"/>
            <a:cs typeface="+mn-cs"/>
          </a:endParaRPr>
        </a:p>
      </xdr:txBody>
    </xdr:sp>
    <xdr:clientData/>
  </xdr:oneCellAnchor>
  <xdr:oneCellAnchor>
    <xdr:from>
      <xdr:col>10</xdr:col>
      <xdr:colOff>373241</xdr:colOff>
      <xdr:row>31</xdr:row>
      <xdr:rowOff>154631</xdr:rowOff>
    </xdr:from>
    <xdr:ext cx="438912" cy="256032"/>
    <xdr:sp macro="" textlink="'TIME Series'!Q217">
      <xdr:nvSpPr>
        <xdr:cNvPr id="14" name="Rectangle: Rounded Corners 13">
          <a:extLst>
            <a:ext uri="{FF2B5EF4-FFF2-40B4-BE49-F238E27FC236}">
              <a16:creationId xmlns:a16="http://schemas.microsoft.com/office/drawing/2014/main" id="{B2CF0535-7B80-4556-8805-075123A0937E}"/>
            </a:ext>
          </a:extLst>
        </xdr:cNvPr>
        <xdr:cNvSpPr/>
      </xdr:nvSpPr>
      <xdr:spPr>
        <a:xfrm>
          <a:off x="6465809" y="5740915"/>
          <a:ext cx="438912" cy="256032"/>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5388B82C-A4EC-4B65-9C32-89BAFDC993F5}" type="TxLink">
            <a:rPr lang="en-US" sz="1100" b="1" i="0" u="none" strike="noStrike">
              <a:solidFill>
                <a:schemeClr val="bg1"/>
              </a:solidFill>
              <a:latin typeface="Aptos Narrow"/>
              <a:ea typeface="+mn-ea"/>
              <a:cs typeface="+mn-cs"/>
            </a:rPr>
            <a:pPr marL="0" indent="0" algn="l"/>
            <a:t>D39</a:t>
          </a:fld>
          <a:endParaRPr lang="en-US" sz="1100" b="1" i="0" u="none" strike="noStrike">
            <a:solidFill>
              <a:schemeClr val="bg1"/>
            </a:solidFill>
            <a:latin typeface="Aptos Narrow"/>
            <a:ea typeface="+mn-ea"/>
            <a:cs typeface="+mn-cs"/>
          </a:endParaRPr>
        </a:p>
      </xdr:txBody>
    </xdr:sp>
    <xdr:clientData/>
  </xdr:oneCellAnchor>
  <xdr:oneCellAnchor>
    <xdr:from>
      <xdr:col>9</xdr:col>
      <xdr:colOff>491316</xdr:colOff>
      <xdr:row>30</xdr:row>
      <xdr:rowOff>32435</xdr:rowOff>
    </xdr:from>
    <xdr:ext cx="438912" cy="256032"/>
    <xdr:sp macro="" textlink="'TIME Series'!Q214">
      <xdr:nvSpPr>
        <xdr:cNvPr id="15" name="Rectangle: Rounded Corners 14">
          <a:extLst>
            <a:ext uri="{FF2B5EF4-FFF2-40B4-BE49-F238E27FC236}">
              <a16:creationId xmlns:a16="http://schemas.microsoft.com/office/drawing/2014/main" id="{664F8A8D-29EC-45BE-B3BC-34D1206B3DC5}"/>
            </a:ext>
          </a:extLst>
        </xdr:cNvPr>
        <xdr:cNvSpPr/>
      </xdr:nvSpPr>
      <xdr:spPr>
        <a:xfrm>
          <a:off x="5974627" y="5438516"/>
          <a:ext cx="438912" cy="256032"/>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A152081A-4774-4798-B498-0085CD9813CC}" type="TxLink">
            <a:rPr lang="en-US" sz="1100" b="1" i="0" u="none" strike="noStrike">
              <a:solidFill>
                <a:schemeClr val="bg1"/>
              </a:solidFill>
              <a:latin typeface="Aptos Narrow"/>
              <a:ea typeface="+mn-ea"/>
              <a:cs typeface="+mn-cs"/>
            </a:rPr>
            <a:pPr marL="0" indent="0" algn="l"/>
            <a:t>D86</a:t>
          </a:fld>
          <a:endParaRPr lang="en-US" sz="1100" b="1" i="0" u="none" strike="noStrike">
            <a:solidFill>
              <a:schemeClr val="bg1"/>
            </a:solidFill>
            <a:latin typeface="Aptos Narrow"/>
            <a:ea typeface="+mn-ea"/>
            <a:cs typeface="+mn-cs"/>
          </a:endParaRPr>
        </a:p>
      </xdr:txBody>
    </xdr:sp>
    <xdr:clientData/>
  </xdr:oneCellAnchor>
  <xdr:oneCellAnchor>
    <xdr:from>
      <xdr:col>11</xdr:col>
      <xdr:colOff>248987</xdr:colOff>
      <xdr:row>30</xdr:row>
      <xdr:rowOff>30377</xdr:rowOff>
    </xdr:from>
    <xdr:ext cx="438912" cy="256032"/>
    <xdr:sp macro="" textlink="'TIME Series'!Q216">
      <xdr:nvSpPr>
        <xdr:cNvPr id="16" name="Rectangle: Rounded Corners 15">
          <a:extLst>
            <a:ext uri="{FF2B5EF4-FFF2-40B4-BE49-F238E27FC236}">
              <a16:creationId xmlns:a16="http://schemas.microsoft.com/office/drawing/2014/main" id="{B03F30DE-B5AD-41E3-9EF5-A2C22814AEF3}"/>
            </a:ext>
          </a:extLst>
        </xdr:cNvPr>
        <xdr:cNvSpPr/>
      </xdr:nvSpPr>
      <xdr:spPr>
        <a:xfrm>
          <a:off x="6950811" y="5436458"/>
          <a:ext cx="438912" cy="256032"/>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76A3FF38-3576-4D91-999C-F34B254808DA}" type="TxLink">
            <a:rPr lang="en-US" sz="1100" b="1" i="0" u="none" strike="noStrike">
              <a:solidFill>
                <a:schemeClr val="bg1"/>
              </a:solidFill>
              <a:latin typeface="Aptos Narrow"/>
              <a:ea typeface="+mn-ea"/>
              <a:cs typeface="+mn-cs"/>
            </a:rPr>
            <a:pPr marL="0" indent="0" algn="l"/>
            <a:t>D29</a:t>
          </a:fld>
          <a:endParaRPr lang="en-US" sz="1100" b="1" i="0" u="none" strike="noStrike">
            <a:solidFill>
              <a:schemeClr val="bg1"/>
            </a:solidFill>
            <a:latin typeface="Aptos Narrow"/>
            <a:ea typeface="+mn-ea"/>
            <a:cs typeface="+mn-cs"/>
          </a:endParaRPr>
        </a:p>
      </xdr:txBody>
    </xdr:sp>
    <xdr:clientData/>
  </xdr:oneCellAnchor>
  <xdr:oneCellAnchor>
    <xdr:from>
      <xdr:col>10</xdr:col>
      <xdr:colOff>367062</xdr:colOff>
      <xdr:row>30</xdr:row>
      <xdr:rowOff>42907</xdr:rowOff>
    </xdr:from>
    <xdr:ext cx="448140" cy="257432"/>
    <xdr:sp macro="" textlink="'TIME Series'!Q215">
      <xdr:nvSpPr>
        <xdr:cNvPr id="18" name="Rectangle: Rounded Corners 17">
          <a:extLst>
            <a:ext uri="{FF2B5EF4-FFF2-40B4-BE49-F238E27FC236}">
              <a16:creationId xmlns:a16="http://schemas.microsoft.com/office/drawing/2014/main" id="{1227657F-8EF3-430F-84F2-DD2997C06E61}"/>
            </a:ext>
          </a:extLst>
        </xdr:cNvPr>
        <xdr:cNvSpPr/>
      </xdr:nvSpPr>
      <xdr:spPr>
        <a:xfrm>
          <a:off x="6459630" y="5448988"/>
          <a:ext cx="448140" cy="257432"/>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fld id="{6F2AC692-8B6A-4434-97DD-190FA5ED3B49}" type="TxLink">
            <a:rPr lang="en-US" sz="1100" b="1" i="0" u="none" strike="noStrike">
              <a:solidFill>
                <a:schemeClr val="bg1"/>
              </a:solidFill>
              <a:latin typeface="Aptos Narrow"/>
              <a:ea typeface="+mn-ea"/>
              <a:cs typeface="+mn-cs"/>
            </a:rPr>
            <a:pPr marL="0" indent="0" algn="l"/>
            <a:t>D44</a:t>
          </a:fld>
          <a:endParaRPr lang="en-US" sz="1100" b="1" i="0" u="none" strike="noStrike">
            <a:solidFill>
              <a:schemeClr val="bg1"/>
            </a:solidFill>
            <a:latin typeface="Aptos Narrow"/>
            <a:ea typeface="+mn-ea"/>
            <a:cs typeface="+mn-cs"/>
          </a:endParaRPr>
        </a:p>
      </xdr:txBody>
    </xdr:sp>
    <xdr:clientData/>
  </xdr:oneCellAnchor>
  <xdr:oneCellAnchor>
    <xdr:from>
      <xdr:col>7</xdr:col>
      <xdr:colOff>424937</xdr:colOff>
      <xdr:row>32</xdr:row>
      <xdr:rowOff>13044</xdr:rowOff>
    </xdr:from>
    <xdr:ext cx="1699053" cy="195477"/>
    <xdr:sp macro="" textlink="'TIME Series'!P83">
      <xdr:nvSpPr>
        <xdr:cNvPr id="20" name="Rectangle: Rounded Corners 19">
          <a:extLst>
            <a:ext uri="{FF2B5EF4-FFF2-40B4-BE49-F238E27FC236}">
              <a16:creationId xmlns:a16="http://schemas.microsoft.com/office/drawing/2014/main" id="{99D33A81-8208-4367-A5B6-A48A6D68748F}"/>
            </a:ext>
          </a:extLst>
        </xdr:cNvPr>
        <xdr:cNvSpPr/>
      </xdr:nvSpPr>
      <xdr:spPr>
        <a:xfrm>
          <a:off x="4689734" y="5779530"/>
          <a:ext cx="1699053" cy="195477"/>
        </a:xfrm>
        <a:prstGeom prst="roundRect">
          <a:avLst/>
        </a:prstGeom>
        <a:solidFill>
          <a:schemeClr val="bg1">
            <a:lumMod val="8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bIns="182880" rtlCol="0" anchor="t">
          <a:noAutofit/>
        </a:bodyPr>
        <a:lstStyle/>
        <a:p>
          <a:pPr marL="0" indent="0" algn="l"/>
          <a:r>
            <a:rPr lang="en-US" sz="1100" b="1" i="0" u="none" strike="noStrike">
              <a:solidFill>
                <a:schemeClr val="tx1"/>
              </a:solidFill>
              <a:latin typeface="Aptos Narrow"/>
              <a:ea typeface="+mn-ea"/>
              <a:cs typeface="+mn-cs"/>
            </a:rPr>
            <a:t>First 5</a:t>
          </a:r>
          <a:r>
            <a:rPr lang="en-US" sz="1100" b="1" i="0" u="none" strike="noStrike" baseline="0">
              <a:solidFill>
                <a:schemeClr val="tx1"/>
              </a:solidFill>
              <a:latin typeface="Aptos Narrow"/>
              <a:ea typeface="+mn-ea"/>
              <a:cs typeface="+mn-cs"/>
            </a:rPr>
            <a:t> LEAST </a:t>
          </a:r>
          <a:r>
            <a:rPr lang="en-US" sz="1100" b="1" i="0" u="none" strike="noStrike">
              <a:solidFill>
                <a:schemeClr val="tx1"/>
              </a:solidFill>
              <a:latin typeface="Aptos Narrow"/>
              <a:ea typeface="+mn-ea"/>
              <a:cs typeface="+mn-cs"/>
            </a:rPr>
            <a:t> performers </a:t>
          </a:r>
        </a:p>
      </xdr:txBody>
    </xdr:sp>
    <xdr:clientData/>
  </xdr:oneCellAnchor>
  <xdr:twoCellAnchor editAs="oneCell">
    <xdr:from>
      <xdr:col>0</xdr:col>
      <xdr:colOff>94392</xdr:colOff>
      <xdr:row>21</xdr:row>
      <xdr:rowOff>94390</xdr:rowOff>
    </xdr:from>
    <xdr:to>
      <xdr:col>3</xdr:col>
      <xdr:colOff>77230</xdr:colOff>
      <xdr:row>25</xdr:row>
      <xdr:rowOff>60066</xdr:rowOff>
    </xdr:to>
    <mc:AlternateContent xmlns:mc="http://schemas.openxmlformats.org/markup-compatibility/2006" xmlns:a14="http://schemas.microsoft.com/office/drawing/2010/main">
      <mc:Choice Requires="a14">
        <xdr:graphicFrame macro="">
          <xdr:nvGraphicFramePr>
            <xdr:cNvPr id="21" name="Order Status 2">
              <a:extLst>
                <a:ext uri="{FF2B5EF4-FFF2-40B4-BE49-F238E27FC236}">
                  <a16:creationId xmlns:a16="http://schemas.microsoft.com/office/drawing/2014/main" id="{73567C86-7F9B-4D53-AD77-345A48A836C2}"/>
                </a:ext>
              </a:extLst>
            </xdr:cNvPr>
            <xdr:cNvGraphicFramePr/>
          </xdr:nvGraphicFramePr>
          <xdr:xfrm>
            <a:off x="0" y="0"/>
            <a:ext cx="0" cy="0"/>
          </xdr:xfrm>
          <a:graphic>
            <a:graphicData uri="http://schemas.microsoft.com/office/drawing/2010/slicer">
              <sle:slicer xmlns:sle="http://schemas.microsoft.com/office/drawing/2010/slicer" name="Order Status 2"/>
            </a:graphicData>
          </a:graphic>
        </xdr:graphicFrame>
      </mc:Choice>
      <mc:Fallback xmlns="">
        <xdr:sp macro="" textlink="">
          <xdr:nvSpPr>
            <xdr:cNvPr id="0" name=""/>
            <xdr:cNvSpPr>
              <a:spLocks noTextEdit="1"/>
            </xdr:cNvSpPr>
          </xdr:nvSpPr>
          <xdr:spPr>
            <a:xfrm>
              <a:off x="94392" y="3878647"/>
              <a:ext cx="1810608" cy="6864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51487</xdr:colOff>
      <xdr:row>32</xdr:row>
      <xdr:rowOff>77229</xdr:rowOff>
    </xdr:from>
    <xdr:to>
      <xdr:col>3</xdr:col>
      <xdr:colOff>85811</xdr:colOff>
      <xdr:row>37</xdr:row>
      <xdr:rowOff>68648</xdr:rowOff>
    </xdr:to>
    <mc:AlternateContent xmlns:mc="http://schemas.openxmlformats.org/markup-compatibility/2006" xmlns:a14="http://schemas.microsoft.com/office/drawing/2010/main">
      <mc:Choice Requires="a14">
        <xdr:graphicFrame macro="">
          <xdr:nvGraphicFramePr>
            <xdr:cNvPr id="22" name="Delivery Zone 2">
              <a:extLst>
                <a:ext uri="{FF2B5EF4-FFF2-40B4-BE49-F238E27FC236}">
                  <a16:creationId xmlns:a16="http://schemas.microsoft.com/office/drawing/2014/main" id="{B9ABFFBC-C299-412A-B243-885918EC8C74}"/>
                </a:ext>
              </a:extLst>
            </xdr:cNvPr>
            <xdr:cNvGraphicFramePr/>
          </xdr:nvGraphicFramePr>
          <xdr:xfrm>
            <a:off x="0" y="0"/>
            <a:ext cx="0" cy="0"/>
          </xdr:xfrm>
          <a:graphic>
            <a:graphicData uri="http://schemas.microsoft.com/office/drawing/2010/slicer">
              <sle:slicer xmlns:sle="http://schemas.microsoft.com/office/drawing/2010/slicer" name="Delivery Zone 2"/>
            </a:graphicData>
          </a:graphic>
        </xdr:graphicFrame>
      </mc:Choice>
      <mc:Fallback xmlns="">
        <xdr:sp macro="" textlink="">
          <xdr:nvSpPr>
            <xdr:cNvPr id="0" name=""/>
            <xdr:cNvSpPr>
              <a:spLocks noTextEdit="1"/>
            </xdr:cNvSpPr>
          </xdr:nvSpPr>
          <xdr:spPr>
            <a:xfrm>
              <a:off x="51487" y="5843715"/>
              <a:ext cx="1862094" cy="8924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0.82311</cdr:x>
      <cdr:y>0</cdr:y>
    </cdr:from>
    <cdr:to>
      <cdr:x>0.90756</cdr:x>
      <cdr:y>0.12349</cdr:y>
    </cdr:to>
    <cdr:pic>
      <cdr:nvPicPr>
        <cdr:cNvPr id="2" name="Picture 1">
          <a:extLst xmlns:a="http://schemas.openxmlformats.org/drawingml/2006/main">
            <a:ext uri="{FF2B5EF4-FFF2-40B4-BE49-F238E27FC236}">
              <a16:creationId xmlns:a16="http://schemas.microsoft.com/office/drawing/2014/main" id="{04777E34-C297-C7FD-B6DE-F76A83A318C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alphaModFix/>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202585" y="0"/>
          <a:ext cx="431200" cy="357514"/>
        </a:xfrm>
        <a:prstGeom xmlns:a="http://schemas.openxmlformats.org/drawingml/2006/main" prst="rect">
          <a:avLst/>
        </a:prstGeom>
        <a:noFill xmlns:a="http://schemas.openxmlformats.org/drawingml/2006/main"/>
        <a:ln xmlns:a="http://schemas.openxmlformats.org/drawingml/2006/main">
          <a:noFill/>
        </a:ln>
      </cdr:spPr>
    </cdr:pic>
  </cdr:relSizeAnchor>
</c:userShapes>
</file>

<file path=xl/drawings/drawing3.xml><?xml version="1.0" encoding="utf-8"?>
<c:userShapes xmlns:c="http://schemas.openxmlformats.org/drawingml/2006/chart">
  <cdr:relSizeAnchor xmlns:cdr="http://schemas.openxmlformats.org/drawingml/2006/chartDrawing">
    <cdr:from>
      <cdr:x>0.83592</cdr:x>
      <cdr:y>0.01332</cdr:y>
    </cdr:from>
    <cdr:to>
      <cdr:x>0.95963</cdr:x>
      <cdr:y>0.12547</cdr:y>
    </cdr:to>
    <cdr:pic>
      <cdr:nvPicPr>
        <cdr:cNvPr id="2" name="Picture 1">
          <a:extLst xmlns:a="http://schemas.openxmlformats.org/drawingml/2006/main">
            <a:ext uri="{FF2B5EF4-FFF2-40B4-BE49-F238E27FC236}">
              <a16:creationId xmlns:a16="http://schemas.microsoft.com/office/drawing/2014/main" id="{B9727476-5223-78F0-DAE0-C2D1C896D39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2305677" y="34062"/>
          <a:ext cx="341224" cy="286786"/>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0.17647</cdr:x>
      <cdr:y>0</cdr:y>
    </cdr:from>
    <cdr:to>
      <cdr:x>0.24328</cdr:x>
      <cdr:y>0.13366</cdr:y>
    </cdr:to>
    <cdr:pic>
      <cdr:nvPicPr>
        <cdr:cNvPr id="2" name="Picture 1">
          <a:extLst xmlns:a="http://schemas.openxmlformats.org/drawingml/2006/main">
            <a:ext uri="{FF2B5EF4-FFF2-40B4-BE49-F238E27FC236}">
              <a16:creationId xmlns:a16="http://schemas.microsoft.com/office/drawing/2014/main" id="{B9727476-5223-78F0-DAE0-C2D1C896D39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507303" y="0"/>
          <a:ext cx="192056" cy="251049"/>
        </a:xfrm>
        <a:prstGeom xmlns:a="http://schemas.openxmlformats.org/drawingml/2006/main" prst="rect">
          <a:avLst/>
        </a:prstGeom>
      </cdr:spPr>
    </cdr:pic>
  </cdr:relSizeAnchor>
</c:userShapes>
</file>

<file path=xl/drawings/drawing5.xml><?xml version="1.0" encoding="utf-8"?>
<xdr:wsDr xmlns:xdr="http://schemas.openxmlformats.org/drawingml/2006/spreadsheetDrawing" xmlns:a="http://schemas.openxmlformats.org/drawingml/2006/main">
  <xdr:twoCellAnchor>
    <xdr:from>
      <xdr:col>0</xdr:col>
      <xdr:colOff>85809</xdr:colOff>
      <xdr:row>4</xdr:row>
      <xdr:rowOff>34324</xdr:rowOff>
    </xdr:from>
    <xdr:to>
      <xdr:col>18</xdr:col>
      <xdr:colOff>128714</xdr:colOff>
      <xdr:row>14</xdr:row>
      <xdr:rowOff>33639</xdr:rowOff>
    </xdr:to>
    <xdr:sp macro="" textlink="">
      <xdr:nvSpPr>
        <xdr:cNvPr id="2" name="Rectangle: Rounded Corners 1">
          <a:extLst>
            <a:ext uri="{FF2B5EF4-FFF2-40B4-BE49-F238E27FC236}">
              <a16:creationId xmlns:a16="http://schemas.microsoft.com/office/drawing/2014/main" id="{2681C1E4-DFEA-4A90-9901-1D02A301E7DB}"/>
            </a:ext>
          </a:extLst>
        </xdr:cNvPr>
        <xdr:cNvSpPr/>
      </xdr:nvSpPr>
      <xdr:spPr>
        <a:xfrm>
          <a:off x="85809" y="755135"/>
          <a:ext cx="11009527" cy="1801342"/>
        </a:xfrm>
        <a:prstGeom prst="roundRect">
          <a:avLst/>
        </a:prstGeom>
        <a:gradFill>
          <a:gsLst>
            <a:gs pos="0">
              <a:schemeClr val="accent5">
                <a:lumMod val="75000"/>
              </a:schemeClr>
            </a:gs>
            <a:gs pos="50000">
              <a:srgbClr val="004C22">
                <a:tint val="44500"/>
                <a:satMod val="160000"/>
              </a:srgbClr>
            </a:gs>
            <a:gs pos="100000">
              <a:schemeClr val="accent5">
                <a:lumMod val="60000"/>
                <a:lumOff val="40000"/>
              </a:schemeClr>
            </a:gs>
          </a:gsLst>
          <a:lin ang="18900000" scaled="1"/>
        </a:gradFill>
        <a:ln>
          <a:noFill/>
        </a:ln>
        <a:effectLst>
          <a:outerShdw blurRad="50800" dist="190500" dir="8100000" algn="tr" rotWithShape="0">
            <a:schemeClr val="accent5">
              <a:alpha val="51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223396</xdr:colOff>
      <xdr:row>6</xdr:row>
      <xdr:rowOff>0</xdr:rowOff>
    </xdr:from>
    <xdr:to>
      <xdr:col>9</xdr:col>
      <xdr:colOff>193602</xdr:colOff>
      <xdr:row>12</xdr:row>
      <xdr:rowOff>16064</xdr:rowOff>
    </xdr:to>
    <xdr:sp macro="" textlink="">
      <xdr:nvSpPr>
        <xdr:cNvPr id="3" name="Rectangle: Rounded Corners 2">
          <a:extLst>
            <a:ext uri="{FF2B5EF4-FFF2-40B4-BE49-F238E27FC236}">
              <a16:creationId xmlns:a16="http://schemas.microsoft.com/office/drawing/2014/main" id="{498D3574-88CD-4D3C-984D-2852A47F6A06}"/>
            </a:ext>
          </a:extLst>
        </xdr:cNvPr>
        <xdr:cNvSpPr/>
      </xdr:nvSpPr>
      <xdr:spPr>
        <a:xfrm>
          <a:off x="4488193" y="1081216"/>
          <a:ext cx="1188720" cy="1097280"/>
        </a:xfrm>
        <a:prstGeom prst="roundRect">
          <a:avLst/>
        </a:prstGeom>
        <a:solidFill>
          <a:schemeClr val="bg1">
            <a:lumMod val="9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472055</xdr:colOff>
      <xdr:row>5</xdr:row>
      <xdr:rowOff>171621</xdr:rowOff>
    </xdr:from>
    <xdr:to>
      <xdr:col>4</xdr:col>
      <xdr:colOff>442262</xdr:colOff>
      <xdr:row>12</xdr:row>
      <xdr:rowOff>7483</xdr:rowOff>
    </xdr:to>
    <xdr:sp macro="" textlink="">
      <xdr:nvSpPr>
        <xdr:cNvPr id="4" name="Rectangle: Rounded Corners 3">
          <a:extLst>
            <a:ext uri="{FF2B5EF4-FFF2-40B4-BE49-F238E27FC236}">
              <a16:creationId xmlns:a16="http://schemas.microsoft.com/office/drawing/2014/main" id="{DC228060-C17B-4381-B016-BB62E7EE38EE}"/>
            </a:ext>
          </a:extLst>
        </xdr:cNvPr>
        <xdr:cNvSpPr/>
      </xdr:nvSpPr>
      <xdr:spPr>
        <a:xfrm>
          <a:off x="1690569" y="1072635"/>
          <a:ext cx="1188720" cy="1097280"/>
        </a:xfrm>
        <a:prstGeom prst="roundRect">
          <a:avLst/>
        </a:prstGeom>
        <a:solidFill>
          <a:schemeClr val="bg1">
            <a:lumMod val="9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43097</xdr:colOff>
      <xdr:row>6</xdr:row>
      <xdr:rowOff>0</xdr:rowOff>
    </xdr:from>
    <xdr:to>
      <xdr:col>7</xdr:col>
      <xdr:colOff>13304</xdr:colOff>
      <xdr:row>12</xdr:row>
      <xdr:rowOff>16064</xdr:rowOff>
    </xdr:to>
    <xdr:sp macro="" textlink="">
      <xdr:nvSpPr>
        <xdr:cNvPr id="5" name="Rectangle: Rounded Corners 4">
          <a:extLst>
            <a:ext uri="{FF2B5EF4-FFF2-40B4-BE49-F238E27FC236}">
              <a16:creationId xmlns:a16="http://schemas.microsoft.com/office/drawing/2014/main" id="{594260E0-5BC8-4C86-94C2-729F8D4AE3C9}"/>
            </a:ext>
          </a:extLst>
        </xdr:cNvPr>
        <xdr:cNvSpPr/>
      </xdr:nvSpPr>
      <xdr:spPr>
        <a:xfrm>
          <a:off x="3089381" y="1081216"/>
          <a:ext cx="1188720" cy="1097280"/>
        </a:xfrm>
        <a:prstGeom prst="roundRect">
          <a:avLst/>
        </a:prstGeom>
        <a:solidFill>
          <a:schemeClr val="bg1">
            <a:lumMod val="9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583993</xdr:colOff>
      <xdr:row>6</xdr:row>
      <xdr:rowOff>0</xdr:rowOff>
    </xdr:from>
    <xdr:to>
      <xdr:col>13</xdr:col>
      <xdr:colOff>554199</xdr:colOff>
      <xdr:row>12</xdr:row>
      <xdr:rowOff>16064</xdr:rowOff>
    </xdr:to>
    <xdr:sp macro="" textlink="">
      <xdr:nvSpPr>
        <xdr:cNvPr id="6" name="Rectangle: Rounded Corners 5">
          <a:extLst>
            <a:ext uri="{FF2B5EF4-FFF2-40B4-BE49-F238E27FC236}">
              <a16:creationId xmlns:a16="http://schemas.microsoft.com/office/drawing/2014/main" id="{7E78B3D1-C804-442A-94A3-364BE7947C5A}"/>
            </a:ext>
          </a:extLst>
        </xdr:cNvPr>
        <xdr:cNvSpPr/>
      </xdr:nvSpPr>
      <xdr:spPr>
        <a:xfrm>
          <a:off x="7285817" y="1081216"/>
          <a:ext cx="1188720" cy="1097280"/>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403694</xdr:colOff>
      <xdr:row>6</xdr:row>
      <xdr:rowOff>0</xdr:rowOff>
    </xdr:from>
    <xdr:to>
      <xdr:col>11</xdr:col>
      <xdr:colOff>373901</xdr:colOff>
      <xdr:row>12</xdr:row>
      <xdr:rowOff>16064</xdr:rowOff>
    </xdr:to>
    <xdr:sp macro="" textlink="">
      <xdr:nvSpPr>
        <xdr:cNvPr id="7" name="Rectangle: Rounded Corners 6">
          <a:extLst>
            <a:ext uri="{FF2B5EF4-FFF2-40B4-BE49-F238E27FC236}">
              <a16:creationId xmlns:a16="http://schemas.microsoft.com/office/drawing/2014/main" id="{1326C302-C398-4F8B-9401-FF5BBB2DD619}"/>
            </a:ext>
          </a:extLst>
        </xdr:cNvPr>
        <xdr:cNvSpPr/>
      </xdr:nvSpPr>
      <xdr:spPr>
        <a:xfrm>
          <a:off x="5887005" y="1081216"/>
          <a:ext cx="1188720" cy="1097280"/>
        </a:xfrm>
        <a:prstGeom prst="roundRect">
          <a:avLst/>
        </a:prstGeom>
        <a:solidFill>
          <a:schemeClr val="bg1">
            <a:lumMod val="9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291757</xdr:colOff>
      <xdr:row>6</xdr:row>
      <xdr:rowOff>0</xdr:rowOff>
    </xdr:from>
    <xdr:to>
      <xdr:col>2</xdr:col>
      <xdr:colOff>261963</xdr:colOff>
      <xdr:row>12</xdr:row>
      <xdr:rowOff>16064</xdr:rowOff>
    </xdr:to>
    <xdr:sp macro="" textlink="">
      <xdr:nvSpPr>
        <xdr:cNvPr id="8" name="Rectangle: Rounded Corners 7">
          <a:extLst>
            <a:ext uri="{FF2B5EF4-FFF2-40B4-BE49-F238E27FC236}">
              <a16:creationId xmlns:a16="http://schemas.microsoft.com/office/drawing/2014/main" id="{C004F6CD-753C-4DEB-933D-C3803EB38F71}"/>
            </a:ext>
          </a:extLst>
        </xdr:cNvPr>
        <xdr:cNvSpPr/>
      </xdr:nvSpPr>
      <xdr:spPr>
        <a:xfrm>
          <a:off x="291757" y="1081216"/>
          <a:ext cx="1188720" cy="1097280"/>
        </a:xfrm>
        <a:prstGeom prst="roundRect">
          <a:avLst/>
        </a:prstGeom>
        <a:solidFill>
          <a:schemeClr val="accent5">
            <a:lumMod val="75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3</xdr:col>
      <xdr:colOff>463892</xdr:colOff>
      <xdr:row>4</xdr:row>
      <xdr:rowOff>111555</xdr:rowOff>
    </xdr:from>
    <xdr:to>
      <xdr:col>4</xdr:col>
      <xdr:colOff>489120</xdr:colOff>
      <xdr:row>7</xdr:row>
      <xdr:rowOff>79289</xdr:rowOff>
    </xdr:to>
    <xdr:sp macro="" textlink="">
      <xdr:nvSpPr>
        <xdr:cNvPr id="9" name="Oval 8">
          <a:extLst>
            <a:ext uri="{FF2B5EF4-FFF2-40B4-BE49-F238E27FC236}">
              <a16:creationId xmlns:a16="http://schemas.microsoft.com/office/drawing/2014/main" id="{9877FF17-A0D8-4936-90AA-43B6B74263E3}"/>
            </a:ext>
          </a:extLst>
        </xdr:cNvPr>
        <xdr:cNvSpPr/>
      </xdr:nvSpPr>
      <xdr:spPr>
        <a:xfrm>
          <a:off x="2291662" y="832366"/>
          <a:ext cx="634485" cy="508342"/>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394729</xdr:colOff>
      <xdr:row>9</xdr:row>
      <xdr:rowOff>171622</xdr:rowOff>
    </xdr:from>
    <xdr:to>
      <xdr:col>2</xdr:col>
      <xdr:colOff>377053</xdr:colOff>
      <xdr:row>12</xdr:row>
      <xdr:rowOff>171794</xdr:rowOff>
    </xdr:to>
    <xdr:sp macro="" textlink="">
      <xdr:nvSpPr>
        <xdr:cNvPr id="10" name="Oval 9">
          <a:extLst>
            <a:ext uri="{FF2B5EF4-FFF2-40B4-BE49-F238E27FC236}">
              <a16:creationId xmlns:a16="http://schemas.microsoft.com/office/drawing/2014/main" id="{52A0D542-A1FC-49F4-A66C-0BBE688C6377}"/>
            </a:ext>
          </a:extLst>
        </xdr:cNvPr>
        <xdr:cNvSpPr/>
      </xdr:nvSpPr>
      <xdr:spPr>
        <a:xfrm>
          <a:off x="1003986" y="1793446"/>
          <a:ext cx="591581" cy="54078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60A500"/>
            </a:solidFill>
          </a:endParaRPr>
        </a:p>
      </xdr:txBody>
    </xdr:sp>
    <xdr:clientData/>
  </xdr:twoCellAnchor>
  <xdr:twoCellAnchor>
    <xdr:from>
      <xdr:col>11</xdr:col>
      <xdr:colOff>429054</xdr:colOff>
      <xdr:row>10</xdr:row>
      <xdr:rowOff>60068</xdr:rowOff>
    </xdr:from>
    <xdr:to>
      <xdr:col>12</xdr:col>
      <xdr:colOff>454797</xdr:colOff>
      <xdr:row>13</xdr:row>
      <xdr:rowOff>68649</xdr:rowOff>
    </xdr:to>
    <xdr:sp macro="" textlink="">
      <xdr:nvSpPr>
        <xdr:cNvPr id="11" name="Oval 10">
          <a:extLst>
            <a:ext uri="{FF2B5EF4-FFF2-40B4-BE49-F238E27FC236}">
              <a16:creationId xmlns:a16="http://schemas.microsoft.com/office/drawing/2014/main" id="{7AE5D00D-E860-424F-A928-37223CB22AB4}"/>
            </a:ext>
          </a:extLst>
        </xdr:cNvPr>
        <xdr:cNvSpPr/>
      </xdr:nvSpPr>
      <xdr:spPr>
        <a:xfrm>
          <a:off x="7130878" y="1862095"/>
          <a:ext cx="635000" cy="549189"/>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355427</xdr:colOff>
      <xdr:row>4</xdr:row>
      <xdr:rowOff>128716</xdr:rowOff>
    </xdr:from>
    <xdr:to>
      <xdr:col>11</xdr:col>
      <xdr:colOff>351824</xdr:colOff>
      <xdr:row>7</xdr:row>
      <xdr:rowOff>107091</xdr:rowOff>
    </xdr:to>
    <xdr:sp macro="" textlink="">
      <xdr:nvSpPr>
        <xdr:cNvPr id="12" name="Oval 11">
          <a:extLst>
            <a:ext uri="{FF2B5EF4-FFF2-40B4-BE49-F238E27FC236}">
              <a16:creationId xmlns:a16="http://schemas.microsoft.com/office/drawing/2014/main" id="{981636FC-5F14-4E16-AC6E-AA24E2757B2F}"/>
            </a:ext>
          </a:extLst>
        </xdr:cNvPr>
        <xdr:cNvSpPr/>
      </xdr:nvSpPr>
      <xdr:spPr>
        <a:xfrm>
          <a:off x="6447995" y="849527"/>
          <a:ext cx="605653" cy="518983"/>
        </a:xfrm>
        <a:prstGeom prst="ellipse">
          <a:avLst/>
        </a:prstGeom>
        <a:solidFill>
          <a:schemeClr val="bg1"/>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85690</xdr:colOff>
      <xdr:row>4</xdr:row>
      <xdr:rowOff>85811</xdr:rowOff>
    </xdr:from>
    <xdr:to>
      <xdr:col>7</xdr:col>
      <xdr:colOff>102971</xdr:colOff>
      <xdr:row>7</xdr:row>
      <xdr:rowOff>60068</xdr:rowOff>
    </xdr:to>
    <xdr:sp macro="" textlink="">
      <xdr:nvSpPr>
        <xdr:cNvPr id="14" name="Oval 13">
          <a:extLst>
            <a:ext uri="{FF2B5EF4-FFF2-40B4-BE49-F238E27FC236}">
              <a16:creationId xmlns:a16="http://schemas.microsoft.com/office/drawing/2014/main" id="{9544AAE8-48A3-4E05-8A18-AB588BD992FF}"/>
            </a:ext>
          </a:extLst>
        </xdr:cNvPr>
        <xdr:cNvSpPr/>
      </xdr:nvSpPr>
      <xdr:spPr>
        <a:xfrm>
          <a:off x="3741231" y="806622"/>
          <a:ext cx="626537" cy="514865"/>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310463</xdr:colOff>
      <xdr:row>6</xdr:row>
      <xdr:rowOff>77231</xdr:rowOff>
    </xdr:from>
    <xdr:to>
      <xdr:col>2</xdr:col>
      <xdr:colOff>189813</xdr:colOff>
      <xdr:row>7</xdr:row>
      <xdr:rowOff>169048</xdr:rowOff>
    </xdr:to>
    <xdr:sp macro="" textlink="">
      <xdr:nvSpPr>
        <xdr:cNvPr id="15" name="TextBox 14">
          <a:extLst>
            <a:ext uri="{FF2B5EF4-FFF2-40B4-BE49-F238E27FC236}">
              <a16:creationId xmlns:a16="http://schemas.microsoft.com/office/drawing/2014/main" id="{4C89A3F8-4995-42BA-9FAC-6E7FC7850E28}"/>
            </a:ext>
          </a:extLst>
        </xdr:cNvPr>
        <xdr:cNvSpPr txBox="1"/>
      </xdr:nvSpPr>
      <xdr:spPr>
        <a:xfrm>
          <a:off x="310463" y="1158447"/>
          <a:ext cx="1097864" cy="272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chemeClr val="bg1">
                  <a:lumMod val="95000"/>
                </a:schemeClr>
              </a:solidFill>
              <a:latin typeface="Aptos Black" panose="020B0004020202020204" pitchFamily="34" charset="0"/>
            </a:rPr>
            <a:t>TOTAL   ORDER</a:t>
          </a:r>
        </a:p>
      </xdr:txBody>
    </xdr:sp>
    <xdr:clientData/>
  </xdr:twoCellAnchor>
  <xdr:twoCellAnchor>
    <xdr:from>
      <xdr:col>2</xdr:col>
      <xdr:colOff>510951</xdr:colOff>
      <xdr:row>7</xdr:row>
      <xdr:rowOff>154630</xdr:rowOff>
    </xdr:from>
    <xdr:to>
      <xdr:col>4</xdr:col>
      <xdr:colOff>390644</xdr:colOff>
      <xdr:row>8</xdr:row>
      <xdr:rowOff>173680</xdr:rowOff>
    </xdr:to>
    <xdr:sp macro="" textlink="">
      <xdr:nvSpPr>
        <xdr:cNvPr id="16" name="TextBox 15">
          <a:extLst>
            <a:ext uri="{FF2B5EF4-FFF2-40B4-BE49-F238E27FC236}">
              <a16:creationId xmlns:a16="http://schemas.microsoft.com/office/drawing/2014/main" id="{C6CA4955-6A19-42B0-8802-637DF7B50A05}"/>
            </a:ext>
          </a:extLst>
        </xdr:cNvPr>
        <xdr:cNvSpPr txBox="1"/>
      </xdr:nvSpPr>
      <xdr:spPr>
        <a:xfrm>
          <a:off x="1729465" y="1416049"/>
          <a:ext cx="1098206" cy="199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a:solidFill>
                <a:schemeClr val="tx1">
                  <a:lumMod val="95000"/>
                  <a:lumOff val="5000"/>
                </a:schemeClr>
              </a:solidFill>
              <a:latin typeface="Aptos Black" panose="020B0004020202020204" pitchFamily="34" charset="0"/>
              <a:ea typeface="+mn-ea"/>
              <a:cs typeface="+mn-cs"/>
            </a:rPr>
            <a:t>COMPLETION</a:t>
          </a:r>
          <a:r>
            <a:rPr lang="en-US" sz="1000" b="1">
              <a:solidFill>
                <a:schemeClr val="bg1">
                  <a:lumMod val="95000"/>
                </a:schemeClr>
              </a:solidFill>
              <a:latin typeface="Aptos Black" panose="020B0004020202020204" pitchFamily="34" charset="0"/>
              <a:ea typeface="+mn-ea"/>
              <a:cs typeface="+mn-cs"/>
            </a:rPr>
            <a:t> %</a:t>
          </a:r>
        </a:p>
      </xdr:txBody>
    </xdr:sp>
    <xdr:clientData/>
  </xdr:twoCellAnchor>
  <xdr:twoCellAnchor>
    <xdr:from>
      <xdr:col>5</xdr:col>
      <xdr:colOff>75854</xdr:colOff>
      <xdr:row>7</xdr:row>
      <xdr:rowOff>87870</xdr:rowOff>
    </xdr:from>
    <xdr:to>
      <xdr:col>6</xdr:col>
      <xdr:colOff>564461</xdr:colOff>
      <xdr:row>8</xdr:row>
      <xdr:rowOff>102973</xdr:rowOff>
    </xdr:to>
    <xdr:sp macro="" textlink="">
      <xdr:nvSpPr>
        <xdr:cNvPr id="17" name="TextBox 16">
          <a:extLst>
            <a:ext uri="{FF2B5EF4-FFF2-40B4-BE49-F238E27FC236}">
              <a16:creationId xmlns:a16="http://schemas.microsoft.com/office/drawing/2014/main" id="{6343AE77-5A67-40D9-BD55-75A7A5734317}"/>
            </a:ext>
          </a:extLst>
        </xdr:cNvPr>
        <xdr:cNvSpPr txBox="1"/>
      </xdr:nvSpPr>
      <xdr:spPr>
        <a:xfrm>
          <a:off x="3122138" y="1349289"/>
          <a:ext cx="1097864" cy="195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a:solidFill>
                <a:schemeClr val="tx1">
                  <a:lumMod val="95000"/>
                  <a:lumOff val="5000"/>
                </a:schemeClr>
              </a:solidFill>
              <a:latin typeface="Aptos Black" panose="020B0004020202020204" pitchFamily="34" charset="0"/>
              <a:ea typeface="+mn-ea"/>
              <a:cs typeface="+mn-cs"/>
            </a:rPr>
            <a:t>BACKLOG </a:t>
          </a:r>
        </a:p>
      </xdr:txBody>
    </xdr:sp>
    <xdr:clientData/>
  </xdr:twoCellAnchor>
  <xdr:twoCellAnchor>
    <xdr:from>
      <xdr:col>7</xdr:col>
      <xdr:colOff>251876</xdr:colOff>
      <xdr:row>7</xdr:row>
      <xdr:rowOff>109323</xdr:rowOff>
    </xdr:from>
    <xdr:to>
      <xdr:col>9</xdr:col>
      <xdr:colOff>131225</xdr:colOff>
      <xdr:row>8</xdr:row>
      <xdr:rowOff>128373</xdr:rowOff>
    </xdr:to>
    <xdr:sp macro="" textlink="">
      <xdr:nvSpPr>
        <xdr:cNvPr id="18" name="TextBox 17">
          <a:extLst>
            <a:ext uri="{FF2B5EF4-FFF2-40B4-BE49-F238E27FC236}">
              <a16:creationId xmlns:a16="http://schemas.microsoft.com/office/drawing/2014/main" id="{DEED8FCD-6FAF-4697-8DCC-22496551E8C6}"/>
            </a:ext>
          </a:extLst>
        </xdr:cNvPr>
        <xdr:cNvSpPr txBox="1"/>
      </xdr:nvSpPr>
      <xdr:spPr>
        <a:xfrm>
          <a:off x="4516673" y="1370742"/>
          <a:ext cx="1097863" cy="199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a:solidFill>
                <a:schemeClr val="tx1">
                  <a:lumMod val="95000"/>
                  <a:lumOff val="5000"/>
                </a:schemeClr>
              </a:solidFill>
              <a:latin typeface="Aptos Black" panose="020B0004020202020204" pitchFamily="34" charset="0"/>
              <a:ea typeface="+mn-ea"/>
              <a:cs typeface="+mn-cs"/>
            </a:rPr>
            <a:t>AVG DELIVERY T.</a:t>
          </a:r>
        </a:p>
      </xdr:txBody>
    </xdr:sp>
    <xdr:clientData/>
  </xdr:twoCellAnchor>
  <xdr:twoCellAnchor>
    <xdr:from>
      <xdr:col>9</xdr:col>
      <xdr:colOff>392505</xdr:colOff>
      <xdr:row>7</xdr:row>
      <xdr:rowOff>126485</xdr:rowOff>
    </xdr:from>
    <xdr:to>
      <xdr:col>11</xdr:col>
      <xdr:colOff>283176</xdr:colOff>
      <xdr:row>8</xdr:row>
      <xdr:rowOff>128716</xdr:rowOff>
    </xdr:to>
    <xdr:sp macro="" textlink="">
      <xdr:nvSpPr>
        <xdr:cNvPr id="19" name="TextBox 18">
          <a:extLst>
            <a:ext uri="{FF2B5EF4-FFF2-40B4-BE49-F238E27FC236}">
              <a16:creationId xmlns:a16="http://schemas.microsoft.com/office/drawing/2014/main" id="{3917BED6-851C-4B07-BB39-1E7FC18FEABB}"/>
            </a:ext>
          </a:extLst>
        </xdr:cNvPr>
        <xdr:cNvSpPr txBox="1"/>
      </xdr:nvSpPr>
      <xdr:spPr>
        <a:xfrm>
          <a:off x="5875816" y="1387904"/>
          <a:ext cx="1109184" cy="182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000" b="1">
              <a:solidFill>
                <a:schemeClr val="tx1">
                  <a:lumMod val="95000"/>
                  <a:lumOff val="5000"/>
                </a:schemeClr>
              </a:solidFill>
              <a:latin typeface="Aptos Black" panose="020B0004020202020204" pitchFamily="34" charset="0"/>
              <a:ea typeface="+mn-ea"/>
              <a:cs typeface="+mn-cs"/>
            </a:rPr>
            <a:t>AVG  DELAY </a:t>
          </a:r>
        </a:p>
      </xdr:txBody>
    </xdr:sp>
    <xdr:clientData/>
  </xdr:twoCellAnchor>
  <xdr:twoCellAnchor>
    <xdr:from>
      <xdr:col>11</xdr:col>
      <xdr:colOff>573250</xdr:colOff>
      <xdr:row>5</xdr:row>
      <xdr:rowOff>171622</xdr:rowOff>
    </xdr:from>
    <xdr:to>
      <xdr:col>14</xdr:col>
      <xdr:colOff>25743</xdr:colOff>
      <xdr:row>8</xdr:row>
      <xdr:rowOff>92162</xdr:rowOff>
    </xdr:to>
    <xdr:sp macro="" textlink="">
      <xdr:nvSpPr>
        <xdr:cNvPr id="20" name="TextBox 19">
          <a:extLst>
            <a:ext uri="{FF2B5EF4-FFF2-40B4-BE49-F238E27FC236}">
              <a16:creationId xmlns:a16="http://schemas.microsoft.com/office/drawing/2014/main" id="{0224D918-A0A7-485E-8440-C6EC4B369872}"/>
            </a:ext>
          </a:extLst>
        </xdr:cNvPr>
        <xdr:cNvSpPr txBox="1"/>
      </xdr:nvSpPr>
      <xdr:spPr>
        <a:xfrm>
          <a:off x="7275074" y="1072636"/>
          <a:ext cx="1280264" cy="461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a:solidFill>
                <a:schemeClr val="tx1">
                  <a:lumMod val="95000"/>
                  <a:lumOff val="5000"/>
                </a:schemeClr>
              </a:solidFill>
              <a:latin typeface="Aptos Black" panose="020B0004020202020204" pitchFamily="34" charset="0"/>
              <a:ea typeface="+mn-ea"/>
              <a:cs typeface="+mn-cs"/>
            </a:rPr>
            <a:t>AVG</a:t>
          </a:r>
          <a:r>
            <a:rPr lang="en-US" sz="800" b="1" baseline="0">
              <a:solidFill>
                <a:schemeClr val="bg1"/>
              </a:solidFill>
            </a:rPr>
            <a:t> </a:t>
          </a:r>
          <a:r>
            <a:rPr lang="en-US" sz="1000" b="1">
              <a:solidFill>
                <a:schemeClr val="tx1">
                  <a:lumMod val="95000"/>
                  <a:lumOff val="5000"/>
                </a:schemeClr>
              </a:solidFill>
              <a:latin typeface="Aptos Black" panose="020B0004020202020204" pitchFamily="34" charset="0"/>
              <a:ea typeface="+mn-ea"/>
              <a:cs typeface="+mn-cs"/>
            </a:rPr>
            <a:t>CUSTOMER</a:t>
          </a:r>
          <a:r>
            <a:rPr lang="en-US" sz="800" b="1" baseline="0">
              <a:solidFill>
                <a:schemeClr val="bg1"/>
              </a:solidFill>
            </a:rPr>
            <a:t> </a:t>
          </a:r>
          <a:r>
            <a:rPr lang="en-US" sz="900" b="1" baseline="0">
              <a:solidFill>
                <a:schemeClr val="bg1"/>
              </a:solidFill>
              <a:latin typeface="Aptos Black" panose="020B0004020202020204" pitchFamily="34" charset="0"/>
            </a:rPr>
            <a:t>SATISFACTION</a:t>
          </a:r>
          <a:endParaRPr lang="en-US" sz="900" b="1">
            <a:solidFill>
              <a:schemeClr val="bg1"/>
            </a:solidFill>
            <a:latin typeface="Aptos Black" panose="020B0004020202020204" pitchFamily="34" charset="0"/>
          </a:endParaRPr>
        </a:p>
      </xdr:txBody>
    </xdr:sp>
    <xdr:clientData/>
  </xdr:twoCellAnchor>
  <xdr:twoCellAnchor>
    <xdr:from>
      <xdr:col>0</xdr:col>
      <xdr:colOff>179173</xdr:colOff>
      <xdr:row>8</xdr:row>
      <xdr:rowOff>8581</xdr:rowOff>
    </xdr:from>
    <xdr:to>
      <xdr:col>2</xdr:col>
      <xdr:colOff>58523</xdr:colOff>
      <xdr:row>9</xdr:row>
      <xdr:rowOff>171794</xdr:rowOff>
    </xdr:to>
    <xdr:sp macro="" textlink="analysis1!$B$6">
      <xdr:nvSpPr>
        <xdr:cNvPr id="21" name="TextBox 20">
          <a:extLst>
            <a:ext uri="{FF2B5EF4-FFF2-40B4-BE49-F238E27FC236}">
              <a16:creationId xmlns:a16="http://schemas.microsoft.com/office/drawing/2014/main" id="{77A230D9-17C8-4780-A225-34FA32EF46AD}"/>
            </a:ext>
          </a:extLst>
        </xdr:cNvPr>
        <xdr:cNvSpPr txBox="1"/>
      </xdr:nvSpPr>
      <xdr:spPr>
        <a:xfrm>
          <a:off x="179173" y="1450203"/>
          <a:ext cx="1097864" cy="343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C8E282-0975-4B5B-94EB-384E1B629A5F}" type="TxLink">
            <a:rPr lang="en-US" sz="2000" b="1" i="0" u="none" strike="noStrike">
              <a:solidFill>
                <a:srgbClr val="000000"/>
              </a:solidFill>
              <a:latin typeface="Aptos Black" panose="020B0004020202020204" pitchFamily="34" charset="0"/>
            </a:rPr>
            <a:pPr algn="ctr"/>
            <a:t>1,500</a:t>
          </a:fld>
          <a:endParaRPr lang="en-US" sz="2000" b="1">
            <a:latin typeface="Aptos Black" panose="020B0004020202020204" pitchFamily="34" charset="0"/>
          </a:endParaRPr>
        </a:p>
      </xdr:txBody>
    </xdr:sp>
    <xdr:clientData/>
  </xdr:twoCellAnchor>
  <xdr:twoCellAnchor>
    <xdr:from>
      <xdr:col>2</xdr:col>
      <xdr:colOff>365557</xdr:colOff>
      <xdr:row>9</xdr:row>
      <xdr:rowOff>14588</xdr:rowOff>
    </xdr:from>
    <xdr:to>
      <xdr:col>4</xdr:col>
      <xdr:colOff>535394</xdr:colOff>
      <xdr:row>10</xdr:row>
      <xdr:rowOff>39987</xdr:rowOff>
    </xdr:to>
    <xdr:sp macro="" textlink="analysis1!G9">
      <xdr:nvSpPr>
        <xdr:cNvPr id="22" name="TextBox 21">
          <a:extLst>
            <a:ext uri="{FF2B5EF4-FFF2-40B4-BE49-F238E27FC236}">
              <a16:creationId xmlns:a16="http://schemas.microsoft.com/office/drawing/2014/main" id="{57763E2A-52A8-47C0-BECF-041480BF1EE5}"/>
            </a:ext>
          </a:extLst>
        </xdr:cNvPr>
        <xdr:cNvSpPr txBox="1"/>
      </xdr:nvSpPr>
      <xdr:spPr>
        <a:xfrm>
          <a:off x="1584071" y="1636412"/>
          <a:ext cx="1388350" cy="205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4E6FED9-080C-492F-9959-60BE8B238569}" type="TxLink">
            <a:rPr lang="en-US" sz="2000" b="1" i="0" u="none" strike="noStrike">
              <a:solidFill>
                <a:srgbClr val="000000"/>
              </a:solidFill>
              <a:latin typeface="Aptos Black" panose="020B0004020202020204" pitchFamily="34" charset="0"/>
              <a:ea typeface="+mn-ea"/>
              <a:cs typeface="+mn-cs"/>
            </a:rPr>
            <a:pPr marL="0" indent="0" algn="ctr"/>
            <a:t>733</a:t>
          </a:fld>
          <a:endParaRPr lang="en-US" sz="2000" b="1" i="0" u="none" strike="noStrike">
            <a:solidFill>
              <a:srgbClr val="000000"/>
            </a:solidFill>
            <a:latin typeface="Aptos Black" panose="020B0004020202020204" pitchFamily="34" charset="0"/>
            <a:ea typeface="+mn-ea"/>
            <a:cs typeface="+mn-cs"/>
          </a:endParaRPr>
        </a:p>
      </xdr:txBody>
    </xdr:sp>
    <xdr:clientData/>
  </xdr:twoCellAnchor>
  <xdr:twoCellAnchor>
    <xdr:from>
      <xdr:col>4</xdr:col>
      <xdr:colOff>547299</xdr:colOff>
      <xdr:row>8</xdr:row>
      <xdr:rowOff>143305</xdr:rowOff>
    </xdr:from>
    <xdr:to>
      <xdr:col>7</xdr:col>
      <xdr:colOff>108223</xdr:colOff>
      <xdr:row>9</xdr:row>
      <xdr:rowOff>168705</xdr:rowOff>
    </xdr:to>
    <xdr:sp macro="" textlink="analysis1!G10">
      <xdr:nvSpPr>
        <xdr:cNvPr id="23" name="TextBox 22">
          <a:extLst>
            <a:ext uri="{FF2B5EF4-FFF2-40B4-BE49-F238E27FC236}">
              <a16:creationId xmlns:a16="http://schemas.microsoft.com/office/drawing/2014/main" id="{3BBB2937-181F-4D06-83C8-C1EAC3F78F9F}"/>
            </a:ext>
          </a:extLst>
        </xdr:cNvPr>
        <xdr:cNvSpPr txBox="1"/>
      </xdr:nvSpPr>
      <xdr:spPr>
        <a:xfrm>
          <a:off x="2984326" y="1584927"/>
          <a:ext cx="1388694" cy="205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36053C0-2FA4-4E74-882E-C7135B0E267D}" type="TxLink">
            <a:rPr lang="en-US" sz="2000" b="1" i="0" u="none" strike="noStrike">
              <a:solidFill>
                <a:srgbClr val="000000"/>
              </a:solidFill>
              <a:latin typeface="Aptos Black" panose="020B0004020202020204" pitchFamily="34" charset="0"/>
              <a:ea typeface="+mn-ea"/>
              <a:cs typeface="+mn-cs"/>
            </a:rPr>
            <a:pPr marL="0" indent="0" algn="ctr"/>
            <a:t>767</a:t>
          </a:fld>
          <a:endParaRPr lang="en-US" sz="2000" b="1" i="0" u="none" strike="noStrike">
            <a:solidFill>
              <a:srgbClr val="000000"/>
            </a:solidFill>
            <a:latin typeface="Aptos Black" panose="020B0004020202020204" pitchFamily="34" charset="0"/>
            <a:ea typeface="+mn-ea"/>
            <a:cs typeface="+mn-cs"/>
          </a:endParaRPr>
        </a:p>
      </xdr:txBody>
    </xdr:sp>
    <xdr:clientData/>
  </xdr:twoCellAnchor>
  <xdr:twoCellAnchor>
    <xdr:from>
      <xdr:col>9</xdr:col>
      <xdr:colOff>209216</xdr:colOff>
      <xdr:row>9</xdr:row>
      <xdr:rowOff>14931</xdr:rowOff>
    </xdr:from>
    <xdr:to>
      <xdr:col>11</xdr:col>
      <xdr:colOff>379396</xdr:colOff>
      <xdr:row>10</xdr:row>
      <xdr:rowOff>40330</xdr:rowOff>
    </xdr:to>
    <xdr:sp macro="" textlink="analysis1!C6">
      <xdr:nvSpPr>
        <xdr:cNvPr id="24" name="TextBox 23">
          <a:extLst>
            <a:ext uri="{FF2B5EF4-FFF2-40B4-BE49-F238E27FC236}">
              <a16:creationId xmlns:a16="http://schemas.microsoft.com/office/drawing/2014/main" id="{573493C6-C22F-4D76-9EA9-5990EB9948BC}"/>
            </a:ext>
          </a:extLst>
        </xdr:cNvPr>
        <xdr:cNvSpPr txBox="1"/>
      </xdr:nvSpPr>
      <xdr:spPr>
        <a:xfrm>
          <a:off x="5692527" y="1636755"/>
          <a:ext cx="1388693" cy="205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DB24191-D63A-4997-A43F-40A7F44A2C0E}" type="TxLink">
            <a:rPr lang="en-US" sz="2000" b="1" i="0" u="none" strike="noStrike">
              <a:solidFill>
                <a:srgbClr val="000000"/>
              </a:solidFill>
              <a:latin typeface="Aptos Black" panose="020B0004020202020204" pitchFamily="34" charset="0"/>
              <a:ea typeface="+mn-ea"/>
              <a:cs typeface="+mn-cs"/>
            </a:rPr>
            <a:pPr marL="0" indent="0" algn="ctr"/>
            <a:t>14.5</a:t>
          </a:fld>
          <a:endParaRPr lang="en-US" sz="2000" b="1" i="0" u="none" strike="noStrike">
            <a:solidFill>
              <a:srgbClr val="000000"/>
            </a:solidFill>
            <a:latin typeface="Aptos Black" panose="020B0004020202020204" pitchFamily="34" charset="0"/>
            <a:ea typeface="+mn-ea"/>
            <a:cs typeface="+mn-cs"/>
          </a:endParaRPr>
        </a:p>
      </xdr:txBody>
    </xdr:sp>
    <xdr:clientData/>
  </xdr:twoCellAnchor>
  <xdr:twoCellAnchor>
    <xdr:from>
      <xdr:col>7</xdr:col>
      <xdr:colOff>83633</xdr:colOff>
      <xdr:row>9</xdr:row>
      <xdr:rowOff>4120</xdr:rowOff>
    </xdr:from>
    <xdr:to>
      <xdr:col>9</xdr:col>
      <xdr:colOff>253469</xdr:colOff>
      <xdr:row>10</xdr:row>
      <xdr:rowOff>29519</xdr:rowOff>
    </xdr:to>
    <xdr:sp macro="" textlink="analysis1!D6">
      <xdr:nvSpPr>
        <xdr:cNvPr id="25" name="TextBox 24">
          <a:extLst>
            <a:ext uri="{FF2B5EF4-FFF2-40B4-BE49-F238E27FC236}">
              <a16:creationId xmlns:a16="http://schemas.microsoft.com/office/drawing/2014/main" id="{0B999072-A606-460D-A97C-DF9CB3DF36C8}"/>
            </a:ext>
          </a:extLst>
        </xdr:cNvPr>
        <xdr:cNvSpPr txBox="1"/>
      </xdr:nvSpPr>
      <xdr:spPr>
        <a:xfrm>
          <a:off x="4348430" y="1625944"/>
          <a:ext cx="1388350" cy="205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D064ACF-5C6A-4ED7-B4E7-1703D2C872D8}" type="TxLink">
            <a:rPr lang="en-US" sz="2000" b="1" i="0" u="none" strike="noStrike">
              <a:solidFill>
                <a:srgbClr val="000000"/>
              </a:solidFill>
              <a:latin typeface="Aptos Black" panose="020B0004020202020204" pitchFamily="34" charset="0"/>
              <a:ea typeface="+mn-ea"/>
              <a:cs typeface="+mn-cs"/>
            </a:rPr>
            <a:pPr marL="0" indent="0" algn="ctr"/>
            <a:t>151.8</a:t>
          </a:fld>
          <a:endParaRPr lang="en-US" sz="2000" b="1" i="0" u="none" strike="noStrike">
            <a:solidFill>
              <a:srgbClr val="000000"/>
            </a:solidFill>
            <a:latin typeface="Aptos Black" panose="020B0004020202020204" pitchFamily="34" charset="0"/>
            <a:ea typeface="+mn-ea"/>
            <a:cs typeface="+mn-cs"/>
          </a:endParaRPr>
        </a:p>
      </xdr:txBody>
    </xdr:sp>
    <xdr:clientData/>
  </xdr:twoCellAnchor>
  <xdr:twoCellAnchor>
    <xdr:from>
      <xdr:col>6</xdr:col>
      <xdr:colOff>405712</xdr:colOff>
      <xdr:row>30</xdr:row>
      <xdr:rowOff>94392</xdr:rowOff>
    </xdr:from>
    <xdr:to>
      <xdr:col>12</xdr:col>
      <xdr:colOff>429053</xdr:colOff>
      <xdr:row>46</xdr:row>
      <xdr:rowOff>30376</xdr:rowOff>
    </xdr:to>
    <xdr:graphicFrame macro="">
      <xdr:nvGraphicFramePr>
        <xdr:cNvPr id="32" name="Chart 31">
          <a:extLst>
            <a:ext uri="{FF2B5EF4-FFF2-40B4-BE49-F238E27FC236}">
              <a16:creationId xmlns:a16="http://schemas.microsoft.com/office/drawing/2014/main" id="{F43B4CAF-80B5-41C9-BF93-809D1E852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120136</xdr:colOff>
      <xdr:row>15</xdr:row>
      <xdr:rowOff>94391</xdr:rowOff>
    </xdr:from>
    <xdr:to>
      <xdr:col>6</xdr:col>
      <xdr:colOff>34325</xdr:colOff>
      <xdr:row>29</xdr:row>
      <xdr:rowOff>34325</xdr:rowOff>
    </xdr:to>
    <xdr:graphicFrame macro="">
      <xdr:nvGraphicFramePr>
        <xdr:cNvPr id="33" name="Chart 32">
          <a:extLst>
            <a:ext uri="{FF2B5EF4-FFF2-40B4-BE49-F238E27FC236}">
              <a16:creationId xmlns:a16="http://schemas.microsoft.com/office/drawing/2014/main" id="{3D657B91-F6F3-4007-9F71-3D4930AB05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590892</xdr:colOff>
      <xdr:row>15</xdr:row>
      <xdr:rowOff>128717</xdr:rowOff>
    </xdr:from>
    <xdr:to>
      <xdr:col>18</xdr:col>
      <xdr:colOff>471958</xdr:colOff>
      <xdr:row>29</xdr:row>
      <xdr:rowOff>85812</xdr:rowOff>
    </xdr:to>
    <xdr:graphicFrame macro="">
      <xdr:nvGraphicFramePr>
        <xdr:cNvPr id="37" name="Chart 36">
          <a:extLst>
            <a:ext uri="{FF2B5EF4-FFF2-40B4-BE49-F238E27FC236}">
              <a16:creationId xmlns:a16="http://schemas.microsoft.com/office/drawing/2014/main" id="{90D6DE5C-F024-4EA4-B7E1-073205493C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19049</xdr:colOff>
      <xdr:row>0</xdr:row>
      <xdr:rowOff>6350</xdr:rowOff>
    </xdr:from>
    <xdr:to>
      <xdr:col>29</xdr:col>
      <xdr:colOff>25742</xdr:colOff>
      <xdr:row>2</xdr:row>
      <xdr:rowOff>0</xdr:rowOff>
    </xdr:to>
    <xdr:sp macro="" textlink="">
      <xdr:nvSpPr>
        <xdr:cNvPr id="45" name="Rectangle: Rounded Corners 44">
          <a:extLst>
            <a:ext uri="{FF2B5EF4-FFF2-40B4-BE49-F238E27FC236}">
              <a16:creationId xmlns:a16="http://schemas.microsoft.com/office/drawing/2014/main" id="{78E973DC-685C-4510-B569-C6BAA73B4100}"/>
            </a:ext>
          </a:extLst>
        </xdr:cNvPr>
        <xdr:cNvSpPr/>
      </xdr:nvSpPr>
      <xdr:spPr>
        <a:xfrm>
          <a:off x="19049" y="6350"/>
          <a:ext cx="17675139" cy="354055"/>
        </a:xfrm>
        <a:prstGeom prst="roundRect">
          <a:avLst/>
        </a:prstGeom>
        <a:gradFill>
          <a:gsLst>
            <a:gs pos="0">
              <a:schemeClr val="accent5">
                <a:lumMod val="75000"/>
              </a:schemeClr>
            </a:gs>
            <a:gs pos="46000">
              <a:schemeClr val="accent5">
                <a:lumMod val="75000"/>
              </a:schemeClr>
            </a:gs>
            <a:gs pos="100000">
              <a:schemeClr val="accent5">
                <a:lumMod val="75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231689</xdr:colOff>
      <xdr:row>16</xdr:row>
      <xdr:rowOff>51488</xdr:rowOff>
    </xdr:from>
    <xdr:to>
      <xdr:col>12</xdr:col>
      <xdr:colOff>257433</xdr:colOff>
      <xdr:row>29</xdr:row>
      <xdr:rowOff>42907</xdr:rowOff>
    </xdr:to>
    <xdr:graphicFrame macro="">
      <xdr:nvGraphicFramePr>
        <xdr:cNvPr id="60" name="Chart 59">
          <a:extLst>
            <a:ext uri="{FF2B5EF4-FFF2-40B4-BE49-F238E27FC236}">
              <a16:creationId xmlns:a16="http://schemas.microsoft.com/office/drawing/2014/main" id="{AAFF8E06-C76C-4347-A368-142B67826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254000</xdr:colOff>
      <xdr:row>14</xdr:row>
      <xdr:rowOff>0</xdr:rowOff>
    </xdr:from>
    <xdr:to>
      <xdr:col>19</xdr:col>
      <xdr:colOff>393700</xdr:colOff>
      <xdr:row>20</xdr:row>
      <xdr:rowOff>114300</xdr:rowOff>
    </xdr:to>
    <xdr:sp macro="" textlink="">
      <xdr:nvSpPr>
        <xdr:cNvPr id="3080" name="Rectangle 3079">
          <a:extLst>
            <a:ext uri="{FF2B5EF4-FFF2-40B4-BE49-F238E27FC236}">
              <a16:creationId xmlns:a16="http://schemas.microsoft.com/office/drawing/2014/main" id="{292BDA25-5C2C-E16A-AC24-BC54FF83D4D8}"/>
            </a:ext>
          </a:extLst>
        </xdr:cNvPr>
        <xdr:cNvSpPr/>
      </xdr:nvSpPr>
      <xdr:spPr>
        <a:xfrm>
          <a:off x="9398000" y="2578100"/>
          <a:ext cx="2578100" cy="1219200"/>
        </a:xfrm>
        <a:prstGeom prst="rect">
          <a:avLst/>
        </a:prstGeom>
        <a:noFill/>
        <a:ln w="15875">
          <a:gradFill>
            <a:gsLst>
              <a:gs pos="43068">
                <a:srgbClr val="2BAB31"/>
              </a:gs>
              <a:gs pos="90225">
                <a:schemeClr val="bg1">
                  <a:lumMod val="75000"/>
                </a:schemeClr>
              </a:gs>
              <a:gs pos="56895">
                <a:schemeClr val="bg1">
                  <a:lumMod val="75000"/>
                </a:schemeClr>
              </a:gs>
              <a:gs pos="33335">
                <a:schemeClr val="bg1">
                  <a:lumMod val="75000"/>
                </a:schemeClr>
              </a:gs>
              <a:gs pos="0">
                <a:schemeClr val="bg1">
                  <a:lumMod val="75000"/>
                </a:schemeClr>
              </a:gs>
              <a:gs pos="74000">
                <a:schemeClr val="bg1">
                  <a:lumMod val="85000"/>
                </a:schemeClr>
              </a:gs>
              <a:gs pos="83000">
                <a:srgbClr val="2BAB31"/>
              </a:gs>
              <a:gs pos="100000">
                <a:schemeClr val="bg1">
                  <a:lumMod val="65000"/>
                </a:schemeClr>
              </a:gs>
            </a:gsLst>
            <a:lin ang="5400000" scaled="1"/>
          </a:gradFill>
        </a:ln>
        <a:effectLst>
          <a:glow rad="63500">
            <a:schemeClr val="accent6">
              <a:satMod val="175000"/>
            </a:schemeClr>
          </a:glow>
          <a:outerShdw dist="863600" dir="19200000" sx="119000" sy="119000" algn="t" rotWithShape="0">
            <a:schemeClr val="bg1">
              <a:lumMod val="65000"/>
              <a:alpha val="94000"/>
            </a:schemeClr>
          </a:outerShdw>
          <a:softEdge rad="508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123910</xdr:colOff>
      <xdr:row>30</xdr:row>
      <xdr:rowOff>34325</xdr:rowOff>
    </xdr:from>
    <xdr:to>
      <xdr:col>6</xdr:col>
      <xdr:colOff>137297</xdr:colOff>
      <xdr:row>47</xdr:row>
      <xdr:rowOff>8581</xdr:rowOff>
    </xdr:to>
    <xdr:graphicFrame macro="">
      <xdr:nvGraphicFramePr>
        <xdr:cNvPr id="3083" name="Chart 3082">
          <a:extLst>
            <a:ext uri="{FF2B5EF4-FFF2-40B4-BE49-F238E27FC236}">
              <a16:creationId xmlns:a16="http://schemas.microsoft.com/office/drawing/2014/main" id="{C76AFD0B-C1FF-4EAB-84B5-04953808C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566352</xdr:colOff>
      <xdr:row>30</xdr:row>
      <xdr:rowOff>42905</xdr:rowOff>
    </xdr:from>
    <xdr:to>
      <xdr:col>18</xdr:col>
      <xdr:colOff>300337</xdr:colOff>
      <xdr:row>48</xdr:row>
      <xdr:rowOff>60068</xdr:rowOff>
    </xdr:to>
    <xdr:graphicFrame macro="">
      <xdr:nvGraphicFramePr>
        <xdr:cNvPr id="3084" name="Chart 3083">
          <a:extLst>
            <a:ext uri="{FF2B5EF4-FFF2-40B4-BE49-F238E27FC236}">
              <a16:creationId xmlns:a16="http://schemas.microsoft.com/office/drawing/2014/main" id="{8BDB63C0-D8AA-4BA2-8287-B1C70944E4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311150</xdr:colOff>
      <xdr:row>0</xdr:row>
      <xdr:rowOff>31750</xdr:rowOff>
    </xdr:from>
    <xdr:to>
      <xdr:col>26</xdr:col>
      <xdr:colOff>163040</xdr:colOff>
      <xdr:row>1</xdr:row>
      <xdr:rowOff>145878</xdr:rowOff>
    </xdr:to>
    <xdr:sp macro="" textlink="">
      <xdr:nvSpPr>
        <xdr:cNvPr id="27" name="TextBox 26">
          <a:extLst>
            <a:ext uri="{FF2B5EF4-FFF2-40B4-BE49-F238E27FC236}">
              <a16:creationId xmlns:a16="http://schemas.microsoft.com/office/drawing/2014/main" id="{D7F803D3-C21B-9FEE-0138-83BA3497A20C}"/>
            </a:ext>
          </a:extLst>
        </xdr:cNvPr>
        <xdr:cNvSpPr txBox="1"/>
      </xdr:nvSpPr>
      <xdr:spPr>
        <a:xfrm>
          <a:off x="311150" y="31750"/>
          <a:ext cx="15692566" cy="294331"/>
        </a:xfrm>
        <a:prstGeom prst="rect">
          <a:avLst/>
        </a:prstGeom>
        <a:noFill/>
        <a:ln w="9525" cmpd="sng">
          <a:noFill/>
        </a:ln>
        <a:effectLst>
          <a:innerShdw blurRad="63500" dist="50800" dir="13500000">
            <a:schemeClr val="bg1">
              <a:lumMod val="75000"/>
            </a:schemeClr>
          </a:innerShdw>
        </a:effectLst>
      </xdr:spPr>
      <xdr:style>
        <a:lnRef idx="0">
          <a:scrgbClr r="0" g="0" b="0"/>
        </a:lnRef>
        <a:fillRef idx="0">
          <a:scrgbClr r="0" g="0" b="0"/>
        </a:fillRef>
        <a:effectRef idx="0">
          <a:scrgbClr r="0" g="0" b="0"/>
        </a:effectRef>
        <a:fontRef idx="minor">
          <a:schemeClr val="dk1"/>
        </a:fontRef>
      </xdr:style>
      <xdr:txBody>
        <a:bodyPr vertOverflow="clip" horzOverflow="clip" wrap="square" lIns="0" rIns="329184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b="1" i="0">
              <a:solidFill>
                <a:schemeClr val="bg1"/>
              </a:solidFill>
              <a:effectLst/>
              <a:latin typeface="+mn-lt"/>
              <a:ea typeface="+mn-ea"/>
              <a:cs typeface="+mn-cs"/>
            </a:rPr>
            <a:t> </a:t>
          </a:r>
          <a:r>
            <a:rPr lang="en-US" sz="2400" b="1" i="0">
              <a:solidFill>
                <a:schemeClr val="bg1"/>
              </a:solidFill>
              <a:effectLst/>
              <a:latin typeface="+mn-lt"/>
              <a:ea typeface="+mn-ea"/>
              <a:cs typeface="+mn-cs"/>
            </a:rPr>
            <a:t>Optimizing Order Fulfilment Analysis</a:t>
          </a:r>
          <a:r>
            <a:rPr lang="en-US" sz="2400" b="1" i="0" baseline="0">
              <a:solidFill>
                <a:schemeClr val="bg1"/>
              </a:solidFill>
              <a:effectLst/>
              <a:latin typeface="+mn-lt"/>
              <a:ea typeface="+mn-ea"/>
              <a:cs typeface="+mn-cs"/>
            </a:rPr>
            <a:t> for </a:t>
          </a:r>
          <a:r>
            <a:rPr lang="en-US" sz="2400" b="1" i="0">
              <a:solidFill>
                <a:schemeClr val="bg1"/>
              </a:solidFill>
              <a:effectLst/>
              <a:latin typeface="+mn-lt"/>
              <a:ea typeface="+mn-ea"/>
              <a:cs typeface="+mn-cs"/>
            </a:rPr>
            <a:t>Streamline Logistics Solutions</a:t>
          </a:r>
          <a:endParaRPr lang="en-US" sz="1800" b="1" i="0">
            <a:solidFill>
              <a:schemeClr val="bg1"/>
            </a:solidFill>
            <a:effectLst/>
            <a:latin typeface="+mn-lt"/>
            <a:ea typeface="+mn-ea"/>
            <a:cs typeface="+mn-cs"/>
          </a:endParaRPr>
        </a:p>
        <a:p>
          <a:pPr algn="ctr"/>
          <a:endParaRPr lang="en-US" sz="1100" b="1">
            <a:solidFill>
              <a:schemeClr val="bg1"/>
            </a:solidFill>
          </a:endParaRPr>
        </a:p>
      </xdr:txBody>
    </xdr:sp>
    <xdr:clientData/>
  </xdr:twoCellAnchor>
  <xdr:twoCellAnchor>
    <xdr:from>
      <xdr:col>11</xdr:col>
      <xdr:colOff>473170</xdr:colOff>
      <xdr:row>8</xdr:row>
      <xdr:rowOff>68648</xdr:rowOff>
    </xdr:from>
    <xdr:to>
      <xdr:col>14</xdr:col>
      <xdr:colOff>34093</xdr:colOff>
      <xdr:row>10</xdr:row>
      <xdr:rowOff>81005</xdr:rowOff>
    </xdr:to>
    <xdr:sp macro="" textlink="analysis1!E6">
      <xdr:nvSpPr>
        <xdr:cNvPr id="31" name="TextBox 30">
          <a:extLst>
            <a:ext uri="{FF2B5EF4-FFF2-40B4-BE49-F238E27FC236}">
              <a16:creationId xmlns:a16="http://schemas.microsoft.com/office/drawing/2014/main" id="{508D982A-6ABB-4F70-ADDF-637B9F0F680C}"/>
            </a:ext>
          </a:extLst>
        </xdr:cNvPr>
        <xdr:cNvSpPr txBox="1"/>
      </xdr:nvSpPr>
      <xdr:spPr>
        <a:xfrm>
          <a:off x="7174994" y="1510270"/>
          <a:ext cx="1388694" cy="372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A59E0D3-936B-43AC-8BD1-6ED27723AC6C}" type="TxLink">
            <a:rPr lang="en-US" sz="2000" b="1" i="0" u="none" strike="noStrike">
              <a:solidFill>
                <a:srgbClr val="000000"/>
              </a:solidFill>
              <a:latin typeface="Aptos Black" panose="020B0004020202020204" pitchFamily="34" charset="0"/>
              <a:ea typeface="+mn-ea"/>
              <a:cs typeface="+mn-cs"/>
            </a:rPr>
            <a:pPr marL="0" indent="0" algn="ctr"/>
            <a:t>3.1</a:t>
          </a:fld>
          <a:endParaRPr lang="en-US" sz="2000" b="1" i="0" u="none" strike="noStrike">
            <a:solidFill>
              <a:srgbClr val="000000"/>
            </a:solidFill>
            <a:latin typeface="Aptos Black" panose="020B0004020202020204" pitchFamily="34" charset="0"/>
            <a:ea typeface="+mn-ea"/>
            <a:cs typeface="+mn-cs"/>
          </a:endParaRPr>
        </a:p>
      </xdr:txBody>
    </xdr:sp>
    <xdr:clientData/>
  </xdr:twoCellAnchor>
  <xdr:twoCellAnchor editAs="oneCell">
    <xdr:from>
      <xdr:col>14</xdr:col>
      <xdr:colOff>283861</xdr:colOff>
      <xdr:row>6</xdr:row>
      <xdr:rowOff>17161</xdr:rowOff>
    </xdr:from>
    <xdr:to>
      <xdr:col>17</xdr:col>
      <xdr:colOff>326081</xdr:colOff>
      <xdr:row>13</xdr:row>
      <xdr:rowOff>77229</xdr:rowOff>
    </xdr:to>
    <xdr:pic>
      <xdr:nvPicPr>
        <xdr:cNvPr id="48" name="Picture 47">
          <a:extLst>
            <a:ext uri="{FF2B5EF4-FFF2-40B4-BE49-F238E27FC236}">
              <a16:creationId xmlns:a16="http://schemas.microsoft.com/office/drawing/2014/main" id="{F1066B09-FD62-8AF7-3727-B12FE1B0B131}"/>
            </a:ext>
          </a:extLst>
        </xdr:cNvPr>
        <xdr:cNvPicPr>
          <a:picLocks noChangeAspect="1"/>
        </xdr:cNvPicPr>
      </xdr:nvPicPr>
      <xdr:blipFill>
        <a:blip xmlns:r="http://schemas.openxmlformats.org/officeDocument/2006/relationships" r:embed="rId7" cstate="print">
          <a:alphaModFix amt="50000"/>
          <a:extLst>
            <a:ext uri="{28A0092B-C50C-407E-A947-70E740481C1C}">
              <a14:useLocalDpi xmlns:a14="http://schemas.microsoft.com/office/drawing/2010/main" val="0"/>
            </a:ext>
          </a:extLst>
        </a:blip>
        <a:stretch>
          <a:fillRect/>
        </a:stretch>
      </xdr:blipFill>
      <xdr:spPr>
        <a:xfrm>
          <a:off x="8813456" y="1098377"/>
          <a:ext cx="1869990" cy="1321487"/>
        </a:xfrm>
        <a:prstGeom prst="rect">
          <a:avLst/>
        </a:prstGeom>
        <a:ln>
          <a:noFill/>
        </a:ln>
      </xdr:spPr>
    </xdr:pic>
    <xdr:clientData/>
  </xdr:twoCellAnchor>
  <xdr:twoCellAnchor editAs="oneCell">
    <xdr:from>
      <xdr:col>10</xdr:col>
      <xdr:colOff>542666</xdr:colOff>
      <xdr:row>16</xdr:row>
      <xdr:rowOff>119792</xdr:rowOff>
    </xdr:from>
    <xdr:to>
      <xdr:col>11</xdr:col>
      <xdr:colOff>161668</xdr:colOff>
      <xdr:row>18</xdr:row>
      <xdr:rowOff>6987</xdr:rowOff>
    </xdr:to>
    <xdr:pic>
      <xdr:nvPicPr>
        <xdr:cNvPr id="3078" name="Picture 3077">
          <a:extLst>
            <a:ext uri="{FF2B5EF4-FFF2-40B4-BE49-F238E27FC236}">
              <a16:creationId xmlns:a16="http://schemas.microsoft.com/office/drawing/2014/main" id="{EE6A2B17-F1C8-4E35-BB16-2D8D4968AE28}"/>
            </a:ext>
          </a:extLst>
        </xdr:cNvPr>
        <xdr:cNvPicPr>
          <a:picLocks noChangeAspect="1"/>
        </xdr:cNvPicPr>
      </xdr:nvPicPr>
      <xdr:blipFill>
        <a:blip xmlns:r="http://schemas.openxmlformats.org/officeDocument/2006/relationships" r:embed="rId8" cstate="print">
          <a:alphaModFix/>
          <a:extLst>
            <a:ext uri="{28A0092B-C50C-407E-A947-70E740481C1C}">
              <a14:useLocalDpi xmlns:a14="http://schemas.microsoft.com/office/drawing/2010/main" val="0"/>
            </a:ext>
          </a:extLst>
        </a:blip>
        <a:stretch>
          <a:fillRect/>
        </a:stretch>
      </xdr:blipFill>
      <xdr:spPr>
        <a:xfrm>
          <a:off x="6635234" y="3003035"/>
          <a:ext cx="228258" cy="247601"/>
        </a:xfrm>
        <a:prstGeom prst="rect">
          <a:avLst/>
        </a:prstGeom>
        <a:noFill/>
        <a:ln>
          <a:noFill/>
        </a:ln>
      </xdr:spPr>
    </xdr:pic>
    <xdr:clientData/>
  </xdr:twoCellAnchor>
  <xdr:twoCellAnchor editAs="oneCell">
    <xdr:from>
      <xdr:col>18</xdr:col>
      <xdr:colOff>1373</xdr:colOff>
      <xdr:row>17</xdr:row>
      <xdr:rowOff>3433</xdr:rowOff>
    </xdr:from>
    <xdr:to>
      <xdr:col>18</xdr:col>
      <xdr:colOff>229631</xdr:colOff>
      <xdr:row>18</xdr:row>
      <xdr:rowOff>70830</xdr:rowOff>
    </xdr:to>
    <xdr:pic>
      <xdr:nvPicPr>
        <xdr:cNvPr id="3079" name="Picture 3078">
          <a:extLst>
            <a:ext uri="{FF2B5EF4-FFF2-40B4-BE49-F238E27FC236}">
              <a16:creationId xmlns:a16="http://schemas.microsoft.com/office/drawing/2014/main" id="{9F074927-31B6-4AB8-A8ED-70A14AFF8699}"/>
            </a:ext>
          </a:extLst>
        </xdr:cNvPr>
        <xdr:cNvPicPr>
          <a:picLocks noChangeAspect="1"/>
        </xdr:cNvPicPr>
      </xdr:nvPicPr>
      <xdr:blipFill>
        <a:blip xmlns:r="http://schemas.openxmlformats.org/officeDocument/2006/relationships" r:embed="rId8" cstate="print">
          <a:alphaModFix/>
          <a:extLst>
            <a:ext uri="{28A0092B-C50C-407E-A947-70E740481C1C}">
              <a14:useLocalDpi xmlns:a14="http://schemas.microsoft.com/office/drawing/2010/main" val="0"/>
            </a:ext>
          </a:extLst>
        </a:blip>
        <a:stretch>
          <a:fillRect/>
        </a:stretch>
      </xdr:blipFill>
      <xdr:spPr>
        <a:xfrm>
          <a:off x="10967995" y="3066879"/>
          <a:ext cx="228258" cy="247600"/>
        </a:xfrm>
        <a:prstGeom prst="rect">
          <a:avLst/>
        </a:prstGeom>
        <a:noFill/>
        <a:ln>
          <a:noFill/>
        </a:ln>
      </xdr:spPr>
    </xdr:pic>
    <xdr:clientData/>
  </xdr:twoCellAnchor>
  <xdr:twoCellAnchor editAs="oneCell">
    <xdr:from>
      <xdr:col>7</xdr:col>
      <xdr:colOff>182435</xdr:colOff>
      <xdr:row>33</xdr:row>
      <xdr:rowOff>74656</xdr:rowOff>
    </xdr:from>
    <xdr:to>
      <xdr:col>7</xdr:col>
      <xdr:colOff>404685</xdr:colOff>
      <xdr:row>34</xdr:row>
      <xdr:rowOff>112755</xdr:rowOff>
    </xdr:to>
    <xdr:pic>
      <xdr:nvPicPr>
        <xdr:cNvPr id="3082" name="Picture 3081">
          <a:extLst>
            <a:ext uri="{FF2B5EF4-FFF2-40B4-BE49-F238E27FC236}">
              <a16:creationId xmlns:a16="http://schemas.microsoft.com/office/drawing/2014/main" id="{9E8A8E9B-3AFD-4FEA-B5EF-A5BF3DE380B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447232" y="6021345"/>
          <a:ext cx="222250" cy="218302"/>
        </a:xfrm>
        <a:prstGeom prst="rect">
          <a:avLst/>
        </a:prstGeom>
      </xdr:spPr>
    </xdr:pic>
    <xdr:clientData/>
  </xdr:twoCellAnchor>
  <xdr:twoCellAnchor>
    <xdr:from>
      <xdr:col>23</xdr:col>
      <xdr:colOff>205946</xdr:colOff>
      <xdr:row>1</xdr:row>
      <xdr:rowOff>154459</xdr:rowOff>
    </xdr:from>
    <xdr:to>
      <xdr:col>26</xdr:col>
      <xdr:colOff>389855</xdr:colOff>
      <xdr:row>49</xdr:row>
      <xdr:rowOff>154460</xdr:rowOff>
    </xdr:to>
    <xdr:sp macro="" textlink="">
      <xdr:nvSpPr>
        <xdr:cNvPr id="28" name="Rectangle 27">
          <a:extLst>
            <a:ext uri="{FF2B5EF4-FFF2-40B4-BE49-F238E27FC236}">
              <a16:creationId xmlns:a16="http://schemas.microsoft.com/office/drawing/2014/main" id="{F07D5AD6-B683-B4D6-3B13-4A8F55F80D97}"/>
            </a:ext>
          </a:extLst>
        </xdr:cNvPr>
        <xdr:cNvSpPr/>
      </xdr:nvSpPr>
      <xdr:spPr>
        <a:xfrm>
          <a:off x="14218851" y="334662"/>
          <a:ext cx="2011680" cy="8649730"/>
        </a:xfrm>
        <a:prstGeom prst="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23</xdr:col>
      <xdr:colOff>240271</xdr:colOff>
      <xdr:row>15</xdr:row>
      <xdr:rowOff>165444</xdr:rowOff>
    </xdr:from>
    <xdr:to>
      <xdr:col>26</xdr:col>
      <xdr:colOff>377568</xdr:colOff>
      <xdr:row>21</xdr:row>
      <xdr:rowOff>77229</xdr:rowOff>
    </xdr:to>
    <mc:AlternateContent xmlns:mc="http://schemas.openxmlformats.org/markup-compatibility/2006" xmlns:a14="http://schemas.microsoft.com/office/drawing/2010/main">
      <mc:Choice Requires="a14">
        <xdr:graphicFrame macro="">
          <xdr:nvGraphicFramePr>
            <xdr:cNvPr id="34" name="order hr">
              <a:extLst>
                <a:ext uri="{FF2B5EF4-FFF2-40B4-BE49-F238E27FC236}">
                  <a16:creationId xmlns:a16="http://schemas.microsoft.com/office/drawing/2014/main" id="{089F9617-567F-40E1-BF37-67F9219E363A}"/>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order hr"/>
            </a:graphicData>
          </a:graphic>
        </xdr:graphicFrame>
      </mc:Choice>
      <mc:Fallback xmlns="">
        <xdr:sp macro="" textlink="">
          <xdr:nvSpPr>
            <xdr:cNvPr id="0" name=""/>
            <xdr:cNvSpPr>
              <a:spLocks noTextEdit="1"/>
            </xdr:cNvSpPr>
          </xdr:nvSpPr>
          <xdr:spPr>
            <a:xfrm>
              <a:off x="14253176" y="2868485"/>
              <a:ext cx="1965068" cy="10788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240339</xdr:colOff>
      <xdr:row>21</xdr:row>
      <xdr:rowOff>97151</xdr:rowOff>
    </xdr:from>
    <xdr:to>
      <xdr:col>26</xdr:col>
      <xdr:colOff>258633</xdr:colOff>
      <xdr:row>26</xdr:row>
      <xdr:rowOff>8581</xdr:rowOff>
    </xdr:to>
    <mc:AlternateContent xmlns:mc="http://schemas.openxmlformats.org/markup-compatibility/2006" xmlns:a14="http://schemas.microsoft.com/office/drawing/2010/main">
      <mc:Choice Requires="a14">
        <xdr:graphicFrame macro="">
          <xdr:nvGraphicFramePr>
            <xdr:cNvPr id="36" name="Order Week">
              <a:extLst>
                <a:ext uri="{FF2B5EF4-FFF2-40B4-BE49-F238E27FC236}">
                  <a16:creationId xmlns:a16="http://schemas.microsoft.com/office/drawing/2014/main" id="{8AA0C150-03F3-4485-839D-A4326D9960EA}"/>
                </a:ext>
              </a:extLst>
            </xdr:cNvPr>
            <xdr:cNvGraphicFramePr/>
          </xdr:nvGraphicFramePr>
          <xdr:xfrm>
            <a:off x="0" y="0"/>
            <a:ext cx="0" cy="0"/>
          </xdr:xfrm>
          <a:graphic>
            <a:graphicData uri="http://schemas.microsoft.com/office/drawing/2010/slicer">
              <sle:slicer xmlns:sle="http://schemas.microsoft.com/office/drawing/2010/slicer" name="Order Week"/>
            </a:graphicData>
          </a:graphic>
        </xdr:graphicFrame>
      </mc:Choice>
      <mc:Fallback xmlns="">
        <xdr:sp macro="" textlink="">
          <xdr:nvSpPr>
            <xdr:cNvPr id="0" name=""/>
            <xdr:cNvSpPr>
              <a:spLocks noTextEdit="1"/>
            </xdr:cNvSpPr>
          </xdr:nvSpPr>
          <xdr:spPr>
            <a:xfrm>
              <a:off x="14253244" y="3881408"/>
              <a:ext cx="1846065" cy="1222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262140</xdr:colOff>
      <xdr:row>26</xdr:row>
      <xdr:rowOff>4079</xdr:rowOff>
    </xdr:from>
    <xdr:to>
      <xdr:col>26</xdr:col>
      <xdr:colOff>251700</xdr:colOff>
      <xdr:row>30</xdr:row>
      <xdr:rowOff>120135</xdr:rowOff>
    </xdr:to>
    <mc:AlternateContent xmlns:mc="http://schemas.openxmlformats.org/markup-compatibility/2006" xmlns:a14="http://schemas.microsoft.com/office/drawing/2010/main">
      <mc:Choice Requires="a14">
        <xdr:graphicFrame macro="">
          <xdr:nvGraphicFramePr>
            <xdr:cNvPr id="39" name="Delivery Zone 1">
              <a:extLst>
                <a:ext uri="{FF2B5EF4-FFF2-40B4-BE49-F238E27FC236}">
                  <a16:creationId xmlns:a16="http://schemas.microsoft.com/office/drawing/2014/main" id="{08C59553-CD1B-485D-99BC-55DFC83EAF81}"/>
                </a:ext>
              </a:extLst>
            </xdr:cNvPr>
            <xdr:cNvGraphicFramePr/>
          </xdr:nvGraphicFramePr>
          <xdr:xfrm>
            <a:off x="0" y="0"/>
            <a:ext cx="0" cy="0"/>
          </xdr:xfrm>
          <a:graphic>
            <a:graphicData uri="http://schemas.microsoft.com/office/drawing/2010/slicer">
              <sle:slicer xmlns:sle="http://schemas.microsoft.com/office/drawing/2010/slicer" name="Delivery Zone 1"/>
            </a:graphicData>
          </a:graphic>
        </xdr:graphicFrame>
      </mc:Choice>
      <mc:Fallback xmlns="">
        <xdr:sp macro="" textlink="">
          <xdr:nvSpPr>
            <xdr:cNvPr id="0" name=""/>
            <xdr:cNvSpPr>
              <a:spLocks noTextEdit="1"/>
            </xdr:cNvSpPr>
          </xdr:nvSpPr>
          <xdr:spPr>
            <a:xfrm>
              <a:off x="14275045" y="4689349"/>
              <a:ext cx="1817331" cy="8368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241972</xdr:colOff>
      <xdr:row>30</xdr:row>
      <xdr:rowOff>173387</xdr:rowOff>
    </xdr:from>
    <xdr:to>
      <xdr:col>26</xdr:col>
      <xdr:colOff>335521</xdr:colOff>
      <xdr:row>35</xdr:row>
      <xdr:rowOff>8581</xdr:rowOff>
    </xdr:to>
    <mc:AlternateContent xmlns:mc="http://schemas.openxmlformats.org/markup-compatibility/2006" xmlns:a14="http://schemas.microsoft.com/office/drawing/2010/main">
      <mc:Choice Requires="a14">
        <xdr:graphicFrame macro="">
          <xdr:nvGraphicFramePr>
            <xdr:cNvPr id="41" name="Order Status 1">
              <a:extLst>
                <a:ext uri="{FF2B5EF4-FFF2-40B4-BE49-F238E27FC236}">
                  <a16:creationId xmlns:a16="http://schemas.microsoft.com/office/drawing/2014/main" id="{06BBC08B-A7B7-4B6F-8E61-851B9CC66B4E}"/>
                </a:ext>
              </a:extLst>
            </xdr:cNvPr>
            <xdr:cNvGraphicFramePr/>
          </xdr:nvGraphicFramePr>
          <xdr:xfrm>
            <a:off x="0" y="0"/>
            <a:ext cx="0" cy="0"/>
          </xdr:xfrm>
          <a:graphic>
            <a:graphicData uri="http://schemas.microsoft.com/office/drawing/2010/slicer">
              <sle:slicer xmlns:sle="http://schemas.microsoft.com/office/drawing/2010/slicer" name="Order Status 1"/>
            </a:graphicData>
          </a:graphic>
        </xdr:graphicFrame>
      </mc:Choice>
      <mc:Fallback xmlns="">
        <xdr:sp macro="" textlink="">
          <xdr:nvSpPr>
            <xdr:cNvPr id="0" name=""/>
            <xdr:cNvSpPr>
              <a:spLocks noTextEdit="1"/>
            </xdr:cNvSpPr>
          </xdr:nvSpPr>
          <xdr:spPr>
            <a:xfrm>
              <a:off x="14254877" y="5579468"/>
              <a:ext cx="1921320" cy="7362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265295</xdr:colOff>
      <xdr:row>11</xdr:row>
      <xdr:rowOff>10248</xdr:rowOff>
    </xdr:from>
    <xdr:to>
      <xdr:col>26</xdr:col>
      <xdr:colOff>304113</xdr:colOff>
      <xdr:row>15</xdr:row>
      <xdr:rowOff>145879</xdr:rowOff>
    </xdr:to>
    <mc:AlternateContent xmlns:mc="http://schemas.openxmlformats.org/markup-compatibility/2006" xmlns:a14="http://schemas.microsoft.com/office/drawing/2010/main">
      <mc:Choice Requires="a14">
        <xdr:graphicFrame macro="">
          <xdr:nvGraphicFramePr>
            <xdr:cNvPr id="49" name="order days 1">
              <a:extLst>
                <a:ext uri="{FF2B5EF4-FFF2-40B4-BE49-F238E27FC236}">
                  <a16:creationId xmlns:a16="http://schemas.microsoft.com/office/drawing/2014/main" id="{396D9451-05FF-4B1D-8B5C-3E9C8A98DC06}"/>
                </a:ext>
              </a:extLst>
            </xdr:cNvPr>
            <xdr:cNvGraphicFramePr/>
          </xdr:nvGraphicFramePr>
          <xdr:xfrm>
            <a:off x="0" y="0"/>
            <a:ext cx="0" cy="0"/>
          </xdr:xfrm>
          <a:graphic>
            <a:graphicData uri="http://schemas.microsoft.com/office/drawing/2010/slicer">
              <sle:slicer xmlns:sle="http://schemas.microsoft.com/office/drawing/2010/slicer" name="order days 1"/>
            </a:graphicData>
          </a:graphic>
        </xdr:graphicFrame>
      </mc:Choice>
      <mc:Fallback xmlns="">
        <xdr:sp macro="" textlink="">
          <xdr:nvSpPr>
            <xdr:cNvPr id="0" name=""/>
            <xdr:cNvSpPr>
              <a:spLocks noTextEdit="1"/>
            </xdr:cNvSpPr>
          </xdr:nvSpPr>
          <xdr:spPr>
            <a:xfrm>
              <a:off x="14278200" y="1992478"/>
              <a:ext cx="1866589" cy="8564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236164</xdr:colOff>
      <xdr:row>35</xdr:row>
      <xdr:rowOff>17162</xdr:rowOff>
    </xdr:from>
    <xdr:to>
      <xdr:col>26</xdr:col>
      <xdr:colOff>362096</xdr:colOff>
      <xdr:row>40</xdr:row>
      <xdr:rowOff>171622</xdr:rowOff>
    </xdr:to>
    <mc:AlternateContent xmlns:mc="http://schemas.openxmlformats.org/markup-compatibility/2006" xmlns:a14="http://schemas.microsoft.com/office/drawing/2010/main">
      <mc:Choice Requires="a14">
        <xdr:graphicFrame macro="">
          <xdr:nvGraphicFramePr>
            <xdr:cNvPr id="52" name="Vehicle Info 1">
              <a:extLst>
                <a:ext uri="{FF2B5EF4-FFF2-40B4-BE49-F238E27FC236}">
                  <a16:creationId xmlns:a16="http://schemas.microsoft.com/office/drawing/2014/main" id="{F7C583F0-410B-40FF-B060-FC376EC2C14B}"/>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Vehicle Info 1"/>
            </a:graphicData>
          </a:graphic>
        </xdr:graphicFrame>
      </mc:Choice>
      <mc:Fallback xmlns="">
        <xdr:sp macro="" textlink="">
          <xdr:nvSpPr>
            <xdr:cNvPr id="0" name=""/>
            <xdr:cNvSpPr>
              <a:spLocks noTextEdit="1"/>
            </xdr:cNvSpPr>
          </xdr:nvSpPr>
          <xdr:spPr>
            <a:xfrm>
              <a:off x="14249069" y="6324257"/>
              <a:ext cx="1953703" cy="1271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223109</xdr:colOff>
      <xdr:row>40</xdr:row>
      <xdr:rowOff>145878</xdr:rowOff>
    </xdr:from>
    <xdr:to>
      <xdr:col>26</xdr:col>
      <xdr:colOff>323279</xdr:colOff>
      <xdr:row>47</xdr:row>
      <xdr:rowOff>60067</xdr:rowOff>
    </xdr:to>
    <mc:AlternateContent xmlns:mc="http://schemas.openxmlformats.org/markup-compatibility/2006" xmlns:a14="http://schemas.microsoft.com/office/drawing/2010/main">
      <mc:Choice Requires="a14">
        <xdr:graphicFrame macro="">
          <xdr:nvGraphicFramePr>
            <xdr:cNvPr id="53" name="Route 1">
              <a:extLst>
                <a:ext uri="{FF2B5EF4-FFF2-40B4-BE49-F238E27FC236}">
                  <a16:creationId xmlns:a16="http://schemas.microsoft.com/office/drawing/2014/main" id="{BA378BFA-0389-4E22-9465-FA8B1CABDD12}"/>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Route 1"/>
            </a:graphicData>
          </a:graphic>
        </xdr:graphicFrame>
      </mc:Choice>
      <mc:Fallback xmlns="">
        <xdr:sp macro="" textlink="">
          <xdr:nvSpPr>
            <xdr:cNvPr id="0" name=""/>
            <xdr:cNvSpPr>
              <a:spLocks noTextEdit="1"/>
            </xdr:cNvSpPr>
          </xdr:nvSpPr>
          <xdr:spPr>
            <a:xfrm>
              <a:off x="14236014" y="7353986"/>
              <a:ext cx="1927941" cy="1175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223109</xdr:colOff>
      <xdr:row>7</xdr:row>
      <xdr:rowOff>17161</xdr:rowOff>
    </xdr:from>
    <xdr:to>
      <xdr:col>26</xdr:col>
      <xdr:colOff>312176</xdr:colOff>
      <xdr:row>10</xdr:row>
      <xdr:rowOff>100844</xdr:rowOff>
    </xdr:to>
    <mc:AlternateContent xmlns:mc="http://schemas.openxmlformats.org/markup-compatibility/2006" xmlns:a14="http://schemas.microsoft.com/office/drawing/2010/main">
      <mc:Choice Requires="a14">
        <xdr:graphicFrame macro="">
          <xdr:nvGraphicFramePr>
            <xdr:cNvPr id="54" name="order mnth 1">
              <a:extLst>
                <a:ext uri="{FF2B5EF4-FFF2-40B4-BE49-F238E27FC236}">
                  <a16:creationId xmlns:a16="http://schemas.microsoft.com/office/drawing/2014/main" id="{D4BE93AD-F02A-40D1-8E37-CC175D880D3C}"/>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order mnth 1"/>
            </a:graphicData>
          </a:graphic>
        </xdr:graphicFrame>
      </mc:Choice>
      <mc:Fallback xmlns="">
        <xdr:sp macro="" textlink="">
          <xdr:nvSpPr>
            <xdr:cNvPr id="0" name=""/>
            <xdr:cNvSpPr>
              <a:spLocks noTextEdit="1"/>
            </xdr:cNvSpPr>
          </xdr:nvSpPr>
          <xdr:spPr>
            <a:xfrm>
              <a:off x="14236014" y="1278580"/>
              <a:ext cx="1916838" cy="6242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257432</xdr:colOff>
      <xdr:row>2</xdr:row>
      <xdr:rowOff>111555</xdr:rowOff>
    </xdr:from>
    <xdr:to>
      <xdr:col>26</xdr:col>
      <xdr:colOff>230831</xdr:colOff>
      <xdr:row>6</xdr:row>
      <xdr:rowOff>102974</xdr:rowOff>
    </xdr:to>
    <mc:AlternateContent xmlns:mc="http://schemas.openxmlformats.org/markup-compatibility/2006" xmlns:a14="http://schemas.microsoft.com/office/drawing/2010/main">
      <mc:Choice Requires="a14">
        <xdr:graphicFrame macro="">
          <xdr:nvGraphicFramePr>
            <xdr:cNvPr id="58" name="0rder yr 1">
              <a:extLst>
                <a:ext uri="{FF2B5EF4-FFF2-40B4-BE49-F238E27FC236}">
                  <a16:creationId xmlns:a16="http://schemas.microsoft.com/office/drawing/2014/main" id="{DD358AE7-A2FC-465E-BD4A-0F72BF4768C6}"/>
                </a:ext>
              </a:extLst>
            </xdr:cNvPr>
            <xdr:cNvGraphicFramePr/>
          </xdr:nvGraphicFramePr>
          <xdr:xfrm>
            <a:off x="0" y="0"/>
            <a:ext cx="0" cy="0"/>
          </xdr:xfrm>
          <a:graphic>
            <a:graphicData uri="http://schemas.microsoft.com/office/drawing/2010/slicer">
              <sle:slicer xmlns:sle="http://schemas.microsoft.com/office/drawing/2010/slicer" name="0rder yr 1"/>
            </a:graphicData>
          </a:graphic>
        </xdr:graphicFrame>
      </mc:Choice>
      <mc:Fallback xmlns="">
        <xdr:sp macro="" textlink="">
          <xdr:nvSpPr>
            <xdr:cNvPr id="0" name=""/>
            <xdr:cNvSpPr>
              <a:spLocks noTextEdit="1"/>
            </xdr:cNvSpPr>
          </xdr:nvSpPr>
          <xdr:spPr>
            <a:xfrm>
              <a:off x="14270337" y="471960"/>
              <a:ext cx="1801170" cy="7122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524229</xdr:colOff>
      <xdr:row>10</xdr:row>
      <xdr:rowOff>102973</xdr:rowOff>
    </xdr:from>
    <xdr:to>
      <xdr:col>2</xdr:col>
      <xdr:colOff>233353</xdr:colOff>
      <xdr:row>12</xdr:row>
      <xdr:rowOff>55778</xdr:rowOff>
    </xdr:to>
    <xdr:pic>
      <xdr:nvPicPr>
        <xdr:cNvPr id="62" name="Picture 61">
          <a:extLst>
            <a:ext uri="{FF2B5EF4-FFF2-40B4-BE49-F238E27FC236}">
              <a16:creationId xmlns:a16="http://schemas.microsoft.com/office/drawing/2014/main" id="{74CA42AF-160F-465F-A2FE-0854F038AEC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33486" y="1905000"/>
          <a:ext cx="318381" cy="313210"/>
        </a:xfrm>
        <a:prstGeom prst="rect">
          <a:avLst/>
        </a:prstGeom>
      </xdr:spPr>
    </xdr:pic>
    <xdr:clientData/>
  </xdr:twoCellAnchor>
  <xdr:twoCellAnchor editAs="oneCell">
    <xdr:from>
      <xdr:col>4</xdr:col>
      <xdr:colOff>51486</xdr:colOff>
      <xdr:row>5</xdr:row>
      <xdr:rowOff>17162</xdr:rowOff>
    </xdr:from>
    <xdr:to>
      <xdr:col>4</xdr:col>
      <xdr:colOff>352633</xdr:colOff>
      <xdr:row>6</xdr:row>
      <xdr:rowOff>133605</xdr:rowOff>
    </xdr:to>
    <xdr:pic>
      <xdr:nvPicPr>
        <xdr:cNvPr id="3073" name="Picture 3072">
          <a:extLst>
            <a:ext uri="{FF2B5EF4-FFF2-40B4-BE49-F238E27FC236}">
              <a16:creationId xmlns:a16="http://schemas.microsoft.com/office/drawing/2014/main" id="{42F31143-3646-41AB-B343-D54EAE15E4E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488513" y="918176"/>
          <a:ext cx="301147" cy="296645"/>
        </a:xfrm>
        <a:prstGeom prst="rect">
          <a:avLst/>
        </a:prstGeom>
      </xdr:spPr>
    </xdr:pic>
    <xdr:clientData/>
  </xdr:twoCellAnchor>
  <xdr:twoCellAnchor editAs="oneCell">
    <xdr:from>
      <xdr:col>6</xdr:col>
      <xdr:colOff>248850</xdr:colOff>
      <xdr:row>5</xdr:row>
      <xdr:rowOff>3835</xdr:rowOff>
    </xdr:from>
    <xdr:to>
      <xdr:col>6</xdr:col>
      <xdr:colOff>574930</xdr:colOff>
      <xdr:row>6</xdr:row>
      <xdr:rowOff>176814</xdr:rowOff>
    </xdr:to>
    <xdr:pic>
      <xdr:nvPicPr>
        <xdr:cNvPr id="3074" name="Picture 3073">
          <a:extLst>
            <a:ext uri="{FF2B5EF4-FFF2-40B4-BE49-F238E27FC236}">
              <a16:creationId xmlns:a16="http://schemas.microsoft.com/office/drawing/2014/main" id="{6DB0072A-C6CA-4729-A2AC-59434EB468F3}"/>
            </a:ext>
          </a:extLst>
        </xdr:cNvPr>
        <xdr:cNvPicPr>
          <a:picLocks noChangeAspect="1"/>
        </xdr:cNvPicPr>
      </xdr:nvPicPr>
      <xdr:blipFill>
        <a:blip xmlns:r="http://schemas.openxmlformats.org/officeDocument/2006/relationships" r:embed="rId8" cstate="print">
          <a:alphaModFix/>
          <a:extLst>
            <a:ext uri="{28A0092B-C50C-407E-A947-70E740481C1C}">
              <a14:useLocalDpi xmlns:a14="http://schemas.microsoft.com/office/drawing/2010/main" val="0"/>
            </a:ext>
          </a:extLst>
        </a:blip>
        <a:stretch>
          <a:fillRect/>
        </a:stretch>
      </xdr:blipFill>
      <xdr:spPr>
        <a:xfrm>
          <a:off x="3904391" y="904849"/>
          <a:ext cx="326080" cy="353181"/>
        </a:xfrm>
        <a:prstGeom prst="rect">
          <a:avLst/>
        </a:prstGeom>
        <a:noFill/>
        <a:ln>
          <a:noFill/>
        </a:ln>
      </xdr:spPr>
    </xdr:pic>
    <xdr:clientData/>
  </xdr:twoCellAnchor>
  <xdr:twoCellAnchor>
    <xdr:from>
      <xdr:col>8</xdr:col>
      <xdr:colOff>195187</xdr:colOff>
      <xdr:row>4</xdr:row>
      <xdr:rowOff>109494</xdr:rowOff>
    </xdr:from>
    <xdr:to>
      <xdr:col>9</xdr:col>
      <xdr:colOff>212467</xdr:colOff>
      <xdr:row>7</xdr:row>
      <xdr:rowOff>83751</xdr:rowOff>
    </xdr:to>
    <xdr:sp macro="" textlink="">
      <xdr:nvSpPr>
        <xdr:cNvPr id="3075" name="Oval 3074">
          <a:extLst>
            <a:ext uri="{FF2B5EF4-FFF2-40B4-BE49-F238E27FC236}">
              <a16:creationId xmlns:a16="http://schemas.microsoft.com/office/drawing/2014/main" id="{C686F955-4F6D-48B9-9AD6-226F344E649B}"/>
            </a:ext>
          </a:extLst>
        </xdr:cNvPr>
        <xdr:cNvSpPr/>
      </xdr:nvSpPr>
      <xdr:spPr>
        <a:xfrm>
          <a:off x="5069241" y="830305"/>
          <a:ext cx="626537" cy="514865"/>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368987</xdr:colOff>
      <xdr:row>5</xdr:row>
      <xdr:rowOff>0</xdr:rowOff>
    </xdr:from>
    <xdr:to>
      <xdr:col>9</xdr:col>
      <xdr:colOff>98562</xdr:colOff>
      <xdr:row>7</xdr:row>
      <xdr:rowOff>7141</xdr:rowOff>
    </xdr:to>
    <xdr:pic>
      <xdr:nvPicPr>
        <xdr:cNvPr id="3077" name="Picture 3076">
          <a:extLst>
            <a:ext uri="{FF2B5EF4-FFF2-40B4-BE49-F238E27FC236}">
              <a16:creationId xmlns:a16="http://schemas.microsoft.com/office/drawing/2014/main" id="{712183A3-3A18-434B-8CCA-D143029B134B}"/>
            </a:ext>
          </a:extLst>
        </xdr:cNvPr>
        <xdr:cNvPicPr>
          <a:picLocks noChangeAspect="1"/>
        </xdr:cNvPicPr>
      </xdr:nvPicPr>
      <xdr:blipFill>
        <a:blip xmlns:r="http://schemas.openxmlformats.org/officeDocument/2006/relationships" r:embed="rId8" cstate="print">
          <a:alphaModFix/>
          <a:extLst>
            <a:ext uri="{28A0092B-C50C-407E-A947-70E740481C1C}">
              <a14:useLocalDpi xmlns:a14="http://schemas.microsoft.com/office/drawing/2010/main" val="0"/>
            </a:ext>
          </a:extLst>
        </a:blip>
        <a:stretch>
          <a:fillRect/>
        </a:stretch>
      </xdr:blipFill>
      <xdr:spPr>
        <a:xfrm>
          <a:off x="5243041" y="901014"/>
          <a:ext cx="338832" cy="367546"/>
        </a:xfrm>
        <a:prstGeom prst="rect">
          <a:avLst/>
        </a:prstGeom>
        <a:noFill/>
        <a:ln>
          <a:noFill/>
        </a:ln>
      </xdr:spPr>
    </xdr:pic>
    <xdr:clientData/>
  </xdr:twoCellAnchor>
  <xdr:twoCellAnchor editAs="oneCell">
    <xdr:from>
      <xdr:col>10</xdr:col>
      <xdr:colOff>492724</xdr:colOff>
      <xdr:row>5</xdr:row>
      <xdr:rowOff>52781</xdr:rowOff>
    </xdr:from>
    <xdr:to>
      <xdr:col>11</xdr:col>
      <xdr:colOff>205945</xdr:colOff>
      <xdr:row>7</xdr:row>
      <xdr:rowOff>41655</xdr:rowOff>
    </xdr:to>
    <xdr:pic>
      <xdr:nvPicPr>
        <xdr:cNvPr id="3085" name="Picture 3084">
          <a:extLst>
            <a:ext uri="{FF2B5EF4-FFF2-40B4-BE49-F238E27FC236}">
              <a16:creationId xmlns:a16="http://schemas.microsoft.com/office/drawing/2014/main" id="{8E503691-9D89-47F0-9101-829124E31C1C}"/>
            </a:ext>
          </a:extLst>
        </xdr:cNvPr>
        <xdr:cNvPicPr>
          <a:picLocks noChangeAspect="1"/>
        </xdr:cNvPicPr>
      </xdr:nvPicPr>
      <xdr:blipFill>
        <a:blip xmlns:r="http://schemas.openxmlformats.org/officeDocument/2006/relationships" r:embed="rId8" cstate="print">
          <a:alphaModFix/>
          <a:extLst>
            <a:ext uri="{28A0092B-C50C-407E-A947-70E740481C1C}">
              <a14:useLocalDpi xmlns:a14="http://schemas.microsoft.com/office/drawing/2010/main" val="0"/>
            </a:ext>
          </a:extLst>
        </a:blip>
        <a:stretch>
          <a:fillRect/>
        </a:stretch>
      </xdr:blipFill>
      <xdr:spPr>
        <a:xfrm>
          <a:off x="6585292" y="953795"/>
          <a:ext cx="322477" cy="349279"/>
        </a:xfrm>
        <a:prstGeom prst="rect">
          <a:avLst/>
        </a:prstGeom>
        <a:noFill/>
        <a:ln>
          <a:noFill/>
        </a:ln>
      </xdr:spPr>
    </xdr:pic>
    <xdr:clientData/>
  </xdr:twoCellAnchor>
  <xdr:twoCellAnchor editAs="oneCell">
    <xdr:from>
      <xdr:col>11</xdr:col>
      <xdr:colOff>549190</xdr:colOff>
      <xdr:row>11</xdr:row>
      <xdr:rowOff>37446</xdr:rowOff>
    </xdr:from>
    <xdr:to>
      <xdr:col>12</xdr:col>
      <xdr:colOff>308919</xdr:colOff>
      <xdr:row>12</xdr:row>
      <xdr:rowOff>169324</xdr:rowOff>
    </xdr:to>
    <xdr:pic>
      <xdr:nvPicPr>
        <xdr:cNvPr id="3086" name="Picture 3085">
          <a:extLst>
            <a:ext uri="{FF2B5EF4-FFF2-40B4-BE49-F238E27FC236}">
              <a16:creationId xmlns:a16="http://schemas.microsoft.com/office/drawing/2014/main" id="{91B27BE8-7148-4821-97B1-497CE3347E0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251014" y="2019676"/>
          <a:ext cx="368986" cy="312080"/>
        </a:xfrm>
        <a:prstGeom prst="rect">
          <a:avLst/>
        </a:prstGeom>
        <a:ln>
          <a:noFill/>
        </a:ln>
      </xdr:spPr>
    </xdr:pic>
    <xdr:clientData/>
  </xdr:twoCellAnchor>
  <xdr:twoCellAnchor>
    <xdr:from>
      <xdr:col>18</xdr:col>
      <xdr:colOff>454796</xdr:colOff>
      <xdr:row>1</xdr:row>
      <xdr:rowOff>154460</xdr:rowOff>
    </xdr:from>
    <xdr:to>
      <xdr:col>23</xdr:col>
      <xdr:colOff>102972</xdr:colOff>
      <xdr:row>46</xdr:row>
      <xdr:rowOff>145879</xdr:rowOff>
    </xdr:to>
    <xdr:graphicFrame macro="">
      <xdr:nvGraphicFramePr>
        <xdr:cNvPr id="26" name="Chart 25">
          <a:extLst>
            <a:ext uri="{FF2B5EF4-FFF2-40B4-BE49-F238E27FC236}">
              <a16:creationId xmlns:a16="http://schemas.microsoft.com/office/drawing/2014/main" id="{84918781-426F-49F7-BAB4-2C9B756386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0.84383</cdr:x>
      <cdr:y>0.03371</cdr:y>
    </cdr:from>
    <cdr:to>
      <cdr:x>0.91688</cdr:x>
      <cdr:y>0.15322</cdr:y>
    </cdr:to>
    <cdr:pic>
      <cdr:nvPicPr>
        <cdr:cNvPr id="2" name="Picture 1">
          <a:extLst xmlns:a="http://schemas.openxmlformats.org/drawingml/2006/main">
            <a:ext uri="{FF2B5EF4-FFF2-40B4-BE49-F238E27FC236}">
              <a16:creationId xmlns:a16="http://schemas.microsoft.com/office/drawing/2014/main" id="{04777E34-C297-C7FD-B6DE-F76A83A318C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alphaModFix/>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2127251" y="57150"/>
          <a:ext cx="184150" cy="202635"/>
        </a:xfrm>
        <a:prstGeom xmlns:a="http://schemas.openxmlformats.org/drawingml/2006/main" prst="rect">
          <a:avLst/>
        </a:prstGeom>
        <a:noFill xmlns:a="http://schemas.openxmlformats.org/drawingml/2006/main"/>
        <a:ln xmlns:a="http://schemas.openxmlformats.org/drawingml/2006/main">
          <a:noFill/>
        </a:ln>
      </cdr:spPr>
    </cdr:pic>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5.926261458335" backgroundQuery="1" createdVersion="8" refreshedVersion="8" minRefreshableVersion="3" recordCount="0" supportSubquery="1" supportAdvancedDrill="1" xr:uid="{AFB80B41-DAE7-42EB-A08A-73C8E7DA7A35}">
  <cacheSource type="external" connectionId="4"/>
  <cacheFields count="9">
    <cacheField name="[Measures].[ORDER]" caption="ORDER" numFmtId="0" hierarchy="37" level="32767"/>
    <cacheField name="[Measures].[Average of Delays (min)]" caption="Average of Delays (min)" numFmtId="0" hierarchy="50" level="32767"/>
    <cacheField name="[Measures].[Average of Delivery Time (min)]" caption="Average of Delivery Time (min)" numFmtId="0" hierarchy="52" level="32767"/>
    <cacheField name="[Measures].[#COMPLETED.]" caption="#COMPLETED." numFmtId="0" hierarchy="38" level="32767"/>
    <cacheField name="[Measures].[Average of Cust. Rating]" caption="Average of Cust. Rating" numFmtId="0" hierarchy="68" level="32767"/>
    <cacheField name="[Delivery data].[order days].[order days]" caption="order days" numFmtId="0" hierarchy="31" level="1">
      <sharedItems containsSemiMixedTypes="0" containsString="0" containsNumber="1" containsInteger="1" minValue="1" maxValue="8" count="8">
        <n v="1"/>
        <n v="2"/>
        <n v="3"/>
        <n v="4"/>
        <n v="5"/>
        <n v="6"/>
        <n v="7"/>
        <n v="8"/>
      </sharedItems>
      <extLst>
        <ext xmlns:x15="http://schemas.microsoft.com/office/spreadsheetml/2010/11/main" uri="{4F2E5C28-24EA-4eb8-9CBF-B6C8F9C3D259}">
          <x15:cachedUniqueNames>
            <x15:cachedUniqueName index="0" name="[Delivery data].[order days].&amp;[1]"/>
            <x15:cachedUniqueName index="1" name="[Delivery data].[order days].&amp;[2]"/>
            <x15:cachedUniqueName index="2" name="[Delivery data].[order days].&amp;[3]"/>
            <x15:cachedUniqueName index="3" name="[Delivery data].[order days].&amp;[4]"/>
            <x15:cachedUniqueName index="4" name="[Delivery data].[order days].&amp;[5]"/>
            <x15:cachedUniqueName index="5" name="[Delivery data].[order days].&amp;[6]"/>
            <x15:cachedUniqueName index="6" name="[Delivery data].[order days].&amp;[7]"/>
            <x15:cachedUniqueName index="7" name="[Delivery data].[order days].&amp;[8]"/>
          </x15:cachedUniqueNames>
        </ext>
      </extLst>
    </cacheField>
    <cacheField name="[Measures].[Backlog]" caption="Backlog" numFmtId="0" hierarchy="43" level="32767"/>
    <cacheField name="[Delivery data].[order hr].[order hr]" caption="order hr" numFmtId="0" hierarchy="6" level="1">
      <sharedItems containsSemiMixedTypes="0" containsNonDate="0" containsString="0"/>
    </cacheField>
    <cacheField name="[Delivery data].[Order Status].[Order Status]" caption="Order Status" numFmtId="0" hierarchy="12"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7"/>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0"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fieldsUsage count="2">
        <fieldUsage x="-1"/>
        <fieldUsage x="8"/>
      </fieldsUsage>
    </cacheHierarchy>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0"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0" memberValueDatatype="130" unbalanced="0"/>
    <cacheHierarchy uniqueName="[Delivery data].[Delivery Zone]" caption="Delivery Zone" attribute="1" defaultMemberUniqueName="[Delivery data].[Delivery Zone].[All]" allUniqueName="[Delivery data].[Delivery Zone].[All]" dimensionUniqueName="[Delivery data]" displayFolder="" count="0"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fieldsUsage count="2">
        <fieldUsage x="-1"/>
        <fieldUsage x="5"/>
      </fieldsUsage>
    </cacheHierarchy>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oneField="1">
      <fieldsUsage count="1">
        <fieldUsage x="0"/>
      </fieldsUsage>
    </cacheHierarchy>
    <cacheHierarchy uniqueName="[Measures].[#COMPLETED.]" caption="#COMPLETED." measure="1" displayFolder="" measureGroup="ALL Measures" count="0" oneField="1">
      <fieldsUsage count="1">
        <fieldUsage x="3"/>
      </fieldsUsage>
    </cacheHierarchy>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oneField="1">
      <fieldsUsage count="1">
        <fieldUsage x="6"/>
      </fieldsUsage>
    </cacheHierarchy>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oneField="1" hidden="1">
      <fieldsUsage count="1">
        <fieldUsage x="4"/>
      </fieldsUsage>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5.968362500003" backgroundQuery="1" createdVersion="8" refreshedVersion="8" minRefreshableVersion="3" recordCount="0" supportSubquery="1" supportAdvancedDrill="1" xr:uid="{F43E6CEE-D330-405C-A4C6-E6CEECD66624}">
  <cacheSource type="external" connectionId="4"/>
  <cacheFields count="8">
    <cacheField name="[Measures].[ORDER]" caption="ORDER" numFmtId="0" hierarchy="37" level="32767"/>
    <cacheField name="[Measures].[Average of Delays (min)]" caption="Average of Delays (min)" numFmtId="0" hierarchy="50" level="32767"/>
    <cacheField name="[Measures].[Average of Delivery Time (min)]" caption="Average of Delivery Time (min)" numFmtId="0" hierarchy="52" level="32767"/>
    <cacheField name="[Measures].[#COMPLETED.]" caption="#COMPLETED." numFmtId="0" hierarchy="38" level="32767"/>
    <cacheField name="[Measures].[Average of Cust. Rating]" caption="Average of Cust. Rating" numFmtId="0" hierarchy="68" level="32767"/>
    <cacheField name="[Delivery data].[order days].[order days]" caption="order days" numFmtId="0" hierarchy="31" level="1">
      <sharedItems containsSemiMixedTypes="0" containsString="0" containsNumber="1" containsInteger="1" minValue="1" maxValue="8" count="8">
        <n v="1"/>
        <n v="2"/>
        <n v="3"/>
        <n v="4"/>
        <n v="5"/>
        <n v="6"/>
        <n v="7"/>
        <n v="8"/>
      </sharedItems>
      <extLst>
        <ext xmlns:x15="http://schemas.microsoft.com/office/spreadsheetml/2010/11/main" uri="{4F2E5C28-24EA-4eb8-9CBF-B6C8F9C3D259}">
          <x15:cachedUniqueNames>
            <x15:cachedUniqueName index="0" name="[Delivery data].[order days].&amp;[1]"/>
            <x15:cachedUniqueName index="1" name="[Delivery data].[order days].&amp;[2]"/>
            <x15:cachedUniqueName index="2" name="[Delivery data].[order days].&amp;[3]"/>
            <x15:cachedUniqueName index="3" name="[Delivery data].[order days].&amp;[4]"/>
            <x15:cachedUniqueName index="4" name="[Delivery data].[order days].&amp;[5]"/>
            <x15:cachedUniqueName index="5" name="[Delivery data].[order days].&amp;[6]"/>
            <x15:cachedUniqueName index="6" name="[Delivery data].[order days].&amp;[7]"/>
            <x15:cachedUniqueName index="7" name="[Delivery data].[order days].&amp;[8]"/>
          </x15:cachedUniqueNames>
        </ext>
      </extLst>
    </cacheField>
    <cacheField name="[Delivery data].[order hr].[order hr]" caption="order hr" numFmtId="0" hierarchy="6" level="1">
      <sharedItems containsSemiMixedTypes="0" containsNonDate="0" containsString="0"/>
    </cacheField>
    <cacheField name="[Delivery data].[Order Status].[Order Status]" caption="Order Status" numFmtId="0" hierarchy="12"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6"/>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0"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fieldsUsage count="2">
        <fieldUsage x="-1"/>
        <fieldUsage x="7"/>
      </fieldsUsage>
    </cacheHierarchy>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0"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0" memberValueDatatype="130" unbalanced="0"/>
    <cacheHierarchy uniqueName="[Delivery data].[Delivery Zone]" caption="Delivery Zone" attribute="1" defaultMemberUniqueName="[Delivery data].[Delivery Zone].[All]" allUniqueName="[Delivery data].[Delivery Zone].[All]" dimensionUniqueName="[Delivery data]" displayFolder="" count="0"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fieldsUsage count="2">
        <fieldUsage x="-1"/>
        <fieldUsage x="5"/>
      </fieldsUsage>
    </cacheHierarchy>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oneField="1">
      <fieldsUsage count="1">
        <fieldUsage x="0"/>
      </fieldsUsage>
    </cacheHierarchy>
    <cacheHierarchy uniqueName="[Measures].[#COMPLETED.]" caption="#COMPLETED." measure="1" displayFolder="" measureGroup="ALL Measures" count="0" oneField="1">
      <fieldsUsage count="1">
        <fieldUsage x="3"/>
      </fieldsUsage>
    </cacheHierarchy>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oneField="1" hidden="1">
      <fieldsUsage count="1">
        <fieldUsage x="4"/>
      </fieldsUsage>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064583334" backgroundQuery="1" createdVersion="8" refreshedVersion="8" minRefreshableVersion="3" recordCount="0" supportSubquery="1" supportAdvancedDrill="1" xr:uid="{957D3582-44D3-4858-845A-A50D45F0FB83}">
  <cacheSource type="external" connectionId="4"/>
  <cacheFields count="7">
    <cacheField name="[Measures].[ORDER]" caption="ORDER" numFmtId="0" hierarchy="37" level="32767"/>
    <cacheField name="[Measures].[Average of Delays (min)]" caption="Average of Delays (min)" numFmtId="0" hierarchy="50" level="32767"/>
    <cacheField name="[Measures].[Average of Delivery Time (min)]" caption="Average of Delivery Time (min)" numFmtId="0" hierarchy="52" level="32767"/>
    <cacheField name="[Measures].[#COMPLETED.]" caption="#COMPLETED." numFmtId="0" hierarchy="38" level="32767"/>
    <cacheField name="[Measures].[Average of Cust. Rating]" caption="Average of Cust. Rating" numFmtId="0" hierarchy="68" level="32767"/>
    <cacheField name="[Measures].[Backlog]" caption="Backlog" numFmtId="0" hierarchy="43" level="32767"/>
    <cacheField name="[Delivery data].[order days].[order days]" caption="order days" numFmtId="0" hierarchy="31"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0" memberValueDatatype="20" unbalanced="0"/>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0" memberValueDatatype="130" unbalanced="0"/>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cacheHierarchy uniqueName="[Delivery data].[Delivery Zone]" caption="Delivery Zone" attribute="1" defaultMemberUniqueName="[Delivery data].[Delivery Zone].[All]" allUniqueName="[Delivery data].[Delivery Zone].[All]" dimensionUniqueName="[Delivery data]" displayFolder="" count="0"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fieldsUsage count="2">
        <fieldUsage x="-1"/>
        <fieldUsage x="6"/>
      </fieldsUsage>
    </cacheHierarchy>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oneField="1">
      <fieldsUsage count="1">
        <fieldUsage x="0"/>
      </fieldsUsage>
    </cacheHierarchy>
    <cacheHierarchy uniqueName="[Measures].[#COMPLETED.]" caption="#COMPLETED." measure="1" displayFolder="" measureGroup="ALL Measures" count="0" oneField="1">
      <fieldsUsage count="1">
        <fieldUsage x="3"/>
      </fieldsUsage>
    </cacheHierarchy>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oneField="1">
      <fieldsUsage count="1">
        <fieldUsage x="5"/>
      </fieldsUsage>
    </cacheHierarchy>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oneField="1" hidden="1">
      <fieldsUsage count="1">
        <fieldUsage x="4"/>
      </fieldsUsage>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09837965" backgroundQuery="1" createdVersion="8" refreshedVersion="8" minRefreshableVersion="3" recordCount="0" supportSubquery="1" supportAdvancedDrill="1" xr:uid="{665136A1-2E73-4F79-817A-9E17406F738F}">
  <cacheSource type="external" connectionId="4"/>
  <cacheFields count="2">
    <cacheField name="[Delivery data].[order days].[order days]" caption="order days" numFmtId="0" hierarchy="31" level="1">
      <sharedItems containsSemiMixedTypes="0" containsString="0" containsNumber="1" containsInteger="1" minValue="1" maxValue="8" count="8">
        <n v="1"/>
        <n v="2"/>
        <n v="3"/>
        <n v="4"/>
        <n v="5"/>
        <n v="6"/>
        <n v="7"/>
        <n v="8"/>
      </sharedItems>
      <extLst>
        <ext xmlns:x15="http://schemas.microsoft.com/office/spreadsheetml/2010/11/main" uri="{4F2E5C28-24EA-4eb8-9CBF-B6C8F9C3D259}">
          <x15:cachedUniqueNames>
            <x15:cachedUniqueName index="0" name="[Delivery data].[order days].&amp;[1]"/>
            <x15:cachedUniqueName index="1" name="[Delivery data].[order days].&amp;[2]"/>
            <x15:cachedUniqueName index="2" name="[Delivery data].[order days].&amp;[3]"/>
            <x15:cachedUniqueName index="3" name="[Delivery data].[order days].&amp;[4]"/>
            <x15:cachedUniqueName index="4" name="[Delivery data].[order days].&amp;[5]"/>
            <x15:cachedUniqueName index="5" name="[Delivery data].[order days].&amp;[6]"/>
            <x15:cachedUniqueName index="6" name="[Delivery data].[order days].&amp;[7]"/>
            <x15:cachedUniqueName index="7" name="[Delivery data].[order days].&amp;[8]"/>
          </x15:cachedUniqueNames>
        </ext>
      </extLst>
    </cacheField>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1"/>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cacheHierarchy uniqueName="[Delivery data].[Delivery Zone]" caption="Delivery Zone" attribute="1" defaultMemberUniqueName="[Delivery data].[Delivery Zone].[All]" allUniqueName="[Delivery data].[Delivery Zone].[All]" dimensionUniqueName="[Delivery data]" displayFolder="" count="2"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fieldsUsage count="2">
        <fieldUsage x="-1"/>
        <fieldUsage x="0"/>
      </fieldsUsage>
    </cacheHierarchy>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1064815" backgroundQuery="1" createdVersion="8" refreshedVersion="8" minRefreshableVersion="3" recordCount="0" supportSubquery="1" supportAdvancedDrill="1" xr:uid="{23B7B7AA-AB26-44A9-A05A-AF140788C531}">
  <cacheSource type="external" connectionId="4"/>
  <cacheFields count="3">
    <cacheField name="[Delivery data].[Allocation Rules].[Allocation Rules]" caption="Allocation Rules" numFmtId="0" hierarchy="20" level="1">
      <sharedItems count="3">
        <s v="Custom Rules"/>
        <s v="Expedited Rules"/>
        <s v="Standard Rules"/>
      </sharedItems>
    </cacheField>
    <cacheField name="[Measures].[Count of Order ID]" caption="Count of Order ID" numFmtId="0" hierarchy="57" level="32767"/>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2"/>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cacheHierarchy uniqueName="[Delivery data].[Delivery Zone]" caption="Delivery Zone" attribute="1" defaultMemberUniqueName="[Delivery data].[Delivery Zone].[All]" allUniqueName="[Delivery data].[Delivery Zone].[All]" dimensionUniqueName="[Delivery data]" displayFolder="" count="2"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2" memberValueDatatype="130" unbalanced="0">
      <fieldsUsage count="2">
        <fieldUsage x="-1"/>
        <fieldUsage x="0"/>
      </fieldsUsage>
    </cacheHierarchy>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12152781" backgroundQuery="1" createdVersion="8" refreshedVersion="8" minRefreshableVersion="3" recordCount="0" supportSubquery="1" supportAdvancedDrill="1" xr:uid="{A1A12A9F-B629-4C52-A057-B645CC0AF6CF}">
  <cacheSource type="external" connectionId="4"/>
  <cacheFields count="3">
    <cacheField name="[Delivery data].[Driver ID].[Driver ID]" caption="Driver ID" numFmtId="0" hierarchy="13" level="1">
      <sharedItems count="100">
        <s v="D1"/>
        <s v="D10"/>
        <s v="D100"/>
        <s v="D11"/>
        <s v="D12"/>
        <s v="D13"/>
        <s v="D14"/>
        <s v="D15"/>
        <s v="D16"/>
        <s v="D17"/>
        <s v="D18"/>
        <s v="D19"/>
        <s v="D2"/>
        <s v="D20"/>
        <s v="D21"/>
        <s v="D22"/>
        <s v="D23"/>
        <s v="D24"/>
        <s v="D25"/>
        <s v="D26"/>
        <s v="D27"/>
        <s v="D28"/>
        <s v="D29"/>
        <s v="D3"/>
        <s v="D30"/>
        <s v="D31"/>
        <s v="D32"/>
        <s v="D33"/>
        <s v="D34"/>
        <s v="D35"/>
        <s v="D36"/>
        <s v="D37"/>
        <s v="D38"/>
        <s v="D39"/>
        <s v="D4"/>
        <s v="D40"/>
        <s v="D41"/>
        <s v="D42"/>
        <s v="D43"/>
        <s v="D44"/>
        <s v="D45"/>
        <s v="D46"/>
        <s v="D47"/>
        <s v="D48"/>
        <s v="D49"/>
        <s v="D5"/>
        <s v="D50"/>
        <s v="D51"/>
        <s v="D52"/>
        <s v="D53"/>
        <s v="D54"/>
        <s v="D55"/>
        <s v="D56"/>
        <s v="D57"/>
        <s v="D58"/>
        <s v="D59"/>
        <s v="D6"/>
        <s v="D60"/>
        <s v="D61"/>
        <s v="D62"/>
        <s v="D63"/>
        <s v="D64"/>
        <s v="D65"/>
        <s v="D66"/>
        <s v="D67"/>
        <s v="D68"/>
        <s v="D69"/>
        <s v="D7"/>
        <s v="D70"/>
        <s v="D71"/>
        <s v="D72"/>
        <s v="D73"/>
        <s v="D74"/>
        <s v="D75"/>
        <s v="D76"/>
        <s v="D77"/>
        <s v="D78"/>
        <s v="D79"/>
        <s v="D8"/>
        <s v="D80"/>
        <s v="D81"/>
        <s v="D82"/>
        <s v="D83"/>
        <s v="D84"/>
        <s v="D85"/>
        <s v="D86"/>
        <s v="D87"/>
        <s v="D88"/>
        <s v="D89"/>
        <s v="D9"/>
        <s v="D90"/>
        <s v="D91"/>
        <s v="D92"/>
        <s v="D93"/>
        <s v="D94"/>
        <s v="D95"/>
        <s v="D96"/>
        <s v="D97"/>
        <s v="D98"/>
        <s v="D99"/>
      </sharedItems>
    </cacheField>
    <cacheField name="[Measures].[Average of Delivery Time (min)]" caption="Average of Delivery Time (min)" numFmtId="0" hierarchy="52" level="32767"/>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2"/>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2" memberValueDatatype="130" unbalanced="0">
      <fieldsUsage count="2">
        <fieldUsage x="-1"/>
        <fieldUsage x="0"/>
      </fieldsUsage>
    </cacheHierarchy>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cacheHierarchy uniqueName="[Delivery data].[Delivery Zone]" caption="Delivery Zone" attribute="1" defaultMemberUniqueName="[Delivery data].[Delivery Zone].[All]" allUniqueName="[Delivery data].[Delivery Zone].[All]" dimensionUniqueName="[Delivery data]" displayFolder="" count="2"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12962966" backgroundQuery="1" createdVersion="8" refreshedVersion="8" minRefreshableVersion="3" recordCount="0" supportSubquery="1" supportAdvancedDrill="1" xr:uid="{5B368DEF-8203-4046-B4F0-CF49C167383A}">
  <cacheSource type="external" connectionId="4"/>
  <cacheFields count="4">
    <cacheField name="[Delivery data].[order days].[order days]" caption="order days" numFmtId="0" hierarchy="31" level="1">
      <sharedItems containsSemiMixedTypes="0" containsString="0" containsNumber="1" containsInteger="1" minValue="1" maxValue="8" count="8">
        <n v="1"/>
        <n v="2"/>
        <n v="3"/>
        <n v="4"/>
        <n v="5"/>
        <n v="6"/>
        <n v="7"/>
        <n v="8"/>
      </sharedItems>
      <extLst>
        <ext xmlns:x15="http://schemas.microsoft.com/office/spreadsheetml/2010/11/main" uri="{4F2E5C28-24EA-4eb8-9CBF-B6C8F9C3D259}">
          <x15:cachedUniqueNames>
            <x15:cachedUniqueName index="0" name="[Delivery data].[order days].&amp;[1]"/>
            <x15:cachedUniqueName index="1" name="[Delivery data].[order days].&amp;[2]"/>
            <x15:cachedUniqueName index="2" name="[Delivery data].[order days].&amp;[3]"/>
            <x15:cachedUniqueName index="3" name="[Delivery data].[order days].&amp;[4]"/>
            <x15:cachedUniqueName index="4" name="[Delivery data].[order days].&amp;[5]"/>
            <x15:cachedUniqueName index="5" name="[Delivery data].[order days].&amp;[6]"/>
            <x15:cachedUniqueName index="6" name="[Delivery data].[order days].&amp;[7]"/>
            <x15:cachedUniqueName index="7" name="[Delivery data].[order days].&amp;[8]"/>
          </x15:cachedUniqueNames>
        </ext>
      </extLst>
    </cacheField>
    <cacheField name="[Delivery data].[Delivery Zone].[Delivery Zone]" caption="Delivery Zone" numFmtId="0" hierarchy="19" level="1">
      <sharedItems count="3">
        <s v="Zone1"/>
        <s v="Zone2"/>
        <s v="Zone3"/>
      </sharedItems>
    </cacheField>
    <cacheField name="[Measures].[Count of Order ID]" caption="Count of Order ID" numFmtId="0" hierarchy="57" level="32767"/>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3"/>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cacheHierarchy uniqueName="[Delivery data].[Delivery Zone]" caption="Delivery Zone" attribute="1" defaultMemberUniqueName="[Delivery data].[Delivery Zone].[All]" allUniqueName="[Delivery data].[Delivery Zone].[All]" dimensionUniqueName="[Delivery data]" displayFolder="" count="2" memberValueDatatype="130" unbalanced="0">
      <fieldsUsage count="2">
        <fieldUsage x="-1"/>
        <fieldUsage x="1"/>
      </fieldsUsage>
    </cacheHierarchy>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fieldsUsage count="2">
        <fieldUsage x="-1"/>
        <fieldUsage x="0"/>
      </fieldsUsage>
    </cacheHierarchy>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oneField="1" hidden="1">
      <fieldsUsage count="1">
        <fieldUsage x="2"/>
      </fieldsUsage>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13657406" backgroundQuery="1" createdVersion="8" refreshedVersion="8" minRefreshableVersion="3" recordCount="0" supportSubquery="1" supportAdvancedDrill="1" xr:uid="{708BBBEC-FB5A-458D-B688-5E077222E916}">
  <cacheSource type="external" connectionId="4"/>
  <cacheFields count="4">
    <cacheField name="[Delivery data].[Route].[Route]" caption="Route" numFmtId="0" hierarchy="18" level="1">
      <sharedItems count="5">
        <s v="Route1"/>
        <s v="Route2"/>
        <s v="Route3"/>
        <s v="Route4"/>
        <s v="Route5"/>
      </sharedItems>
    </cacheField>
    <cacheField name="[Delivery data].[order days].[order days]" caption="order days" numFmtId="0" hierarchy="31" level="1">
      <sharedItems containsSemiMixedTypes="0" containsString="0" containsNumber="1" containsInteger="1" minValue="1" maxValue="8" count="8">
        <n v="1"/>
        <n v="2"/>
        <n v="3"/>
        <n v="4"/>
        <n v="5"/>
        <n v="6"/>
        <n v="7"/>
        <n v="8"/>
      </sharedItems>
      <extLst>
        <ext xmlns:x15="http://schemas.microsoft.com/office/spreadsheetml/2010/11/main" uri="{4F2E5C28-24EA-4eb8-9CBF-B6C8F9C3D259}">
          <x15:cachedUniqueNames>
            <x15:cachedUniqueName index="0" name="[Delivery data].[order days].&amp;[1]"/>
            <x15:cachedUniqueName index="1" name="[Delivery data].[order days].&amp;[2]"/>
            <x15:cachedUniqueName index="2" name="[Delivery data].[order days].&amp;[3]"/>
            <x15:cachedUniqueName index="3" name="[Delivery data].[order days].&amp;[4]"/>
            <x15:cachedUniqueName index="4" name="[Delivery data].[order days].&amp;[5]"/>
            <x15:cachedUniqueName index="5" name="[Delivery data].[order days].&amp;[6]"/>
            <x15:cachedUniqueName index="6" name="[Delivery data].[order days].&amp;[7]"/>
            <x15:cachedUniqueName index="7" name="[Delivery data].[order days].&amp;[8]"/>
          </x15:cachedUniqueNames>
        </ext>
      </extLst>
    </cacheField>
    <cacheField name="[Measures].[Count of Route]" caption="Count of Route" numFmtId="0" hierarchy="55" level="32767"/>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3"/>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fieldsUsage count="2">
        <fieldUsage x="-1"/>
        <fieldUsage x="0"/>
      </fieldsUsage>
    </cacheHierarchy>
    <cacheHierarchy uniqueName="[Delivery data].[Delivery Zone]" caption="Delivery Zone" attribute="1" defaultMemberUniqueName="[Delivery data].[Delivery Zone].[All]" allUniqueName="[Delivery data].[Delivery Zone].[All]" dimensionUniqueName="[Delivery data]" displayFolder="" count="2"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fieldsUsage count="2">
        <fieldUsage x="-1"/>
        <fieldUsage x="1"/>
      </fieldsUsage>
    </cacheHierarchy>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14814814" backgroundQuery="1" createdVersion="8" refreshedVersion="8" minRefreshableVersion="3" recordCount="0" supportSubquery="1" supportAdvancedDrill="1" xr:uid="{2BB6FBCB-1AF3-4409-A10F-262E6F5F6B11}">
  <cacheSource type="external" connectionId="4"/>
  <cacheFields count="4">
    <cacheField name="[Delivery data].[Order Week].[Order Week]" caption="Order Week" numFmtId="0" hierarchy="8" level="1">
      <sharedItems count="2">
        <s v="WeekDays"/>
        <s v="Weekends"/>
      </sharedItems>
    </cacheField>
    <cacheField name="[Delivery data].[Customer Feedback].[Customer Feedback]" caption="Customer Feedback" numFmtId="0" hierarchy="17" level="1">
      <sharedItems count="3">
        <s v="Negative"/>
        <s v="Neutral"/>
        <s v="Positive"/>
      </sharedItems>
    </cacheField>
    <cacheField name="[Measures].[Count of Customer Feedback]" caption="Count of Customer Feedback" numFmtId="0" hierarchy="61" level="32767"/>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3"/>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fieldsUsage count="2">
        <fieldUsage x="-1"/>
        <fieldUsage x="0"/>
      </fieldsUsage>
    </cacheHierarchy>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2" memberValueDatatype="130" unbalanced="0">
      <fieldsUsage count="2">
        <fieldUsage x="-1"/>
        <fieldUsage x="1"/>
      </fieldsUsage>
    </cacheHierarchy>
    <cacheHierarchy uniqueName="[Delivery data].[Route]" caption="Route" attribute="1" defaultMemberUniqueName="[Delivery data].[Route].[All]" allUniqueName="[Delivery data].[Route].[All]" dimensionUniqueName="[Delivery data]" displayFolder="" count="2" memberValueDatatype="130" unbalanced="0"/>
    <cacheHierarchy uniqueName="[Delivery data].[Delivery Zone]" caption="Delivery Zone" attribute="1" defaultMemberUniqueName="[Delivery data].[Delivery Zone].[All]" allUniqueName="[Delivery data].[Delivery Zone].[All]" dimensionUniqueName="[Delivery data]" displayFolder="" count="2"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15740738" backgroundQuery="1" createdVersion="8" refreshedVersion="8" minRefreshableVersion="3" recordCount="0" supportSubquery="1" supportAdvancedDrill="1" xr:uid="{7D09EAA5-3B59-4734-B057-746431487A74}">
  <cacheSource type="external" connectionId="4"/>
  <cacheFields count="4">
    <cacheField name="[Delivery data].[order days].[order days]" caption="order days" numFmtId="0" hierarchy="31" level="1">
      <sharedItems containsSemiMixedTypes="0" containsString="0" containsNumber="1" containsInteger="1" minValue="1" maxValue="8" count="8">
        <n v="1"/>
        <n v="2"/>
        <n v="3"/>
        <n v="4"/>
        <n v="5"/>
        <n v="6"/>
        <n v="7"/>
        <n v="8"/>
      </sharedItems>
      <extLst>
        <ext xmlns:x15="http://schemas.microsoft.com/office/spreadsheetml/2010/11/main" uri="{4F2E5C28-24EA-4eb8-9CBF-B6C8F9C3D259}">
          <x15:cachedUniqueNames>
            <x15:cachedUniqueName index="0" name="[Delivery data].[order days].&amp;[1]"/>
            <x15:cachedUniqueName index="1" name="[Delivery data].[order days].&amp;[2]"/>
            <x15:cachedUniqueName index="2" name="[Delivery data].[order days].&amp;[3]"/>
            <x15:cachedUniqueName index="3" name="[Delivery data].[order days].&amp;[4]"/>
            <x15:cachedUniqueName index="4" name="[Delivery data].[order days].&amp;[5]"/>
            <x15:cachedUniqueName index="5" name="[Delivery data].[order days].&amp;[6]"/>
            <x15:cachedUniqueName index="6" name="[Delivery data].[order days].&amp;[7]"/>
            <x15:cachedUniqueName index="7" name="[Delivery data].[order days].&amp;[8]"/>
          </x15:cachedUniqueNames>
        </ext>
      </extLst>
    </cacheField>
    <cacheField name="[Measures].[Average of Delays (min)]" caption="Average of Delays (min)" numFmtId="0" hierarchy="50" level="32767"/>
    <cacheField name="[Delivery data].[Delivery Zone].[Delivery Zone]" caption="Delivery Zone" numFmtId="0" hierarchy="19" level="1">
      <sharedItems count="3">
        <s v="Zone1"/>
        <s v="Zone2"/>
        <s v="Zone3"/>
      </sharedItems>
    </cacheField>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3"/>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cacheHierarchy uniqueName="[Delivery data].[Delivery Zone]" caption="Delivery Zone" attribute="1" defaultMemberUniqueName="[Delivery data].[Delivery Zone].[All]" allUniqueName="[Delivery data].[Delivery Zone].[All]" dimensionUniqueName="[Delivery data]" displayFolder="" count="2" memberValueDatatype="130" unbalanced="0">
      <fieldsUsage count="2">
        <fieldUsage x="-1"/>
        <fieldUsage x="2"/>
      </fieldsUsage>
    </cacheHierarchy>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fieldsUsage count="2">
        <fieldUsage x="-1"/>
        <fieldUsage x="0"/>
      </fieldsUsage>
    </cacheHierarchy>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16435184" backgroundQuery="1" createdVersion="8" refreshedVersion="8" minRefreshableVersion="3" recordCount="0" supportSubquery="1" supportAdvancedDrill="1" xr:uid="{3CC063EB-55E1-4FE3-A714-5109415AB3F6}">
  <cacheSource type="external" connectionId="4"/>
  <cacheFields count="3">
    <cacheField name="[Delivery data].[Order Status].[Order Status]" caption="Order Status" numFmtId="0" hierarchy="12" level="1">
      <sharedItems count="2">
        <s v="Completed"/>
        <s v="In Progress"/>
      </sharedItems>
    </cacheField>
    <cacheField name="[Measures].[Count of Order Status]" caption="Count of Order Status" numFmtId="0" hierarchy="48" level="32767"/>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2"/>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fieldsUsage count="2">
        <fieldUsage x="-1"/>
        <fieldUsage x="0"/>
      </fieldsUsage>
    </cacheHierarchy>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cacheHierarchy uniqueName="[Delivery data].[Delivery Zone]" caption="Delivery Zone" attribute="1" defaultMemberUniqueName="[Delivery data].[Delivery Zone].[All]" allUniqueName="[Delivery data].[Delivery Zone].[All]" dimensionUniqueName="[Delivery data]" displayFolder="" count="2"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17361108" backgroundQuery="1" createdVersion="8" refreshedVersion="8" minRefreshableVersion="3" recordCount="0" supportSubquery="1" supportAdvancedDrill="1" xr:uid="{33305811-ED68-4C59-9D42-C5F2C662B5D8}">
  <cacheSource type="external" connectionId="4"/>
  <cacheFields count="4">
    <cacheField name="[Delivery data].[Route].[Route]" caption="Route" numFmtId="0" hierarchy="18" level="1">
      <sharedItems count="5">
        <s v="Route1"/>
        <s v="Route2"/>
        <s v="Route3"/>
        <s v="Route4"/>
        <s v="Route5"/>
      </sharedItems>
    </cacheField>
    <cacheField name="[Measures].[Average of Delays (min)]" caption="Average of Delays (min)" numFmtId="0" hierarchy="50" level="32767"/>
    <cacheField name="[Delivery data].[Driver ID].[Driver ID]" caption="Driver ID" numFmtId="0" hierarchy="13" level="1">
      <sharedItems count="100">
        <s v="D1"/>
        <s v="D10"/>
        <s v="D100"/>
        <s v="D11"/>
        <s v="D12"/>
        <s v="D13"/>
        <s v="D14"/>
        <s v="D15"/>
        <s v="D16"/>
        <s v="D17"/>
        <s v="D18"/>
        <s v="D19"/>
        <s v="D2"/>
        <s v="D20"/>
        <s v="D21"/>
        <s v="D22"/>
        <s v="D23"/>
        <s v="D24"/>
        <s v="D25"/>
        <s v="D26"/>
        <s v="D27"/>
        <s v="D28"/>
        <s v="D29"/>
        <s v="D3"/>
        <s v="D30"/>
        <s v="D31"/>
        <s v="D32"/>
        <s v="D33"/>
        <s v="D34"/>
        <s v="D35"/>
        <s v="D36"/>
        <s v="D37"/>
        <s v="D38"/>
        <s v="D39"/>
        <s v="D4"/>
        <s v="D40"/>
        <s v="D41"/>
        <s v="D42"/>
        <s v="D43"/>
        <s v="D44"/>
        <s v="D45"/>
        <s v="D46"/>
        <s v="D47"/>
        <s v="D48"/>
        <s v="D49"/>
        <s v="D5"/>
        <s v="D50"/>
        <s v="D51"/>
        <s v="D52"/>
        <s v="D53"/>
        <s v="D54"/>
        <s v="D55"/>
        <s v="D56"/>
        <s v="D57"/>
        <s v="D58"/>
        <s v="D59"/>
        <s v="D6"/>
        <s v="D60"/>
        <s v="D61"/>
        <s v="D62"/>
        <s v="D63"/>
        <s v="D64"/>
        <s v="D65"/>
        <s v="D66"/>
        <s v="D67"/>
        <s v="D68"/>
        <s v="D69"/>
        <s v="D7"/>
        <s v="D70"/>
        <s v="D71"/>
        <s v="D72"/>
        <s v="D73"/>
        <s v="D74"/>
        <s v="D75"/>
        <s v="D76"/>
        <s v="D77"/>
        <s v="D78"/>
        <s v="D79"/>
        <s v="D8"/>
        <s v="D80"/>
        <s v="D81"/>
        <s v="D82"/>
        <s v="D83"/>
        <s v="D84"/>
        <s v="D85"/>
        <s v="D86"/>
        <s v="D87"/>
        <s v="D88"/>
        <s v="D89"/>
        <s v="D9"/>
        <s v="D90"/>
        <s v="D91"/>
        <s v="D92"/>
        <s v="D93"/>
        <s v="D94"/>
        <s v="D95"/>
        <s v="D96"/>
        <s v="D97"/>
        <s v="D98"/>
        <s v="D99"/>
      </sharedItems>
    </cacheField>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3"/>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2" memberValueDatatype="130" unbalanced="0">
      <fieldsUsage count="2">
        <fieldUsage x="-1"/>
        <fieldUsage x="2"/>
      </fieldsUsage>
    </cacheHierarchy>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fieldsUsage count="2">
        <fieldUsage x="-1"/>
        <fieldUsage x="0"/>
      </fieldsUsage>
    </cacheHierarchy>
    <cacheHierarchy uniqueName="[Delivery data].[Delivery Zone]" caption="Delivery Zone" attribute="1" defaultMemberUniqueName="[Delivery data].[Delivery Zone].[All]" allUniqueName="[Delivery data].[Delivery Zone].[All]" dimensionUniqueName="[Delivery data]" displayFolder="" count="2"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18518517" backgroundQuery="1" createdVersion="8" refreshedVersion="8" minRefreshableVersion="3" recordCount="0" supportSubquery="1" supportAdvancedDrill="1" xr:uid="{0AF1BB82-CBAF-4B10-A606-73F44F7D389F}">
  <cacheSource type="external" connectionId="4"/>
  <cacheFields count="4">
    <cacheField name="[Delivery data].[Allocation Rules].[Allocation Rules]" caption="Allocation Rules" numFmtId="0" hierarchy="20" level="1">
      <sharedItems count="3">
        <s v="Custom Rules"/>
        <s v="Expedited Rules"/>
        <s v="Standard Rules"/>
      </sharedItems>
    </cacheField>
    <cacheField name="[Delivery data].[Customer Feedback].[Customer Feedback]" caption="Customer Feedback" numFmtId="0" hierarchy="17" level="1">
      <sharedItems count="3">
        <s v="Negative"/>
        <s v="Neutral"/>
        <s v="Positive"/>
      </sharedItems>
    </cacheField>
    <cacheField name="[Measures].[Count of Customer Feedback]" caption="Count of Customer Feedback" numFmtId="0" hierarchy="61" level="32767"/>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3"/>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2" memberValueDatatype="130" unbalanced="0">
      <fieldsUsage count="2">
        <fieldUsage x="-1"/>
        <fieldUsage x="1"/>
      </fieldsUsage>
    </cacheHierarchy>
    <cacheHierarchy uniqueName="[Delivery data].[Route]" caption="Route" attribute="1" defaultMemberUniqueName="[Delivery data].[Route].[All]" allUniqueName="[Delivery data].[Route].[All]" dimensionUniqueName="[Delivery data]" displayFolder="" count="2" memberValueDatatype="130" unbalanced="0"/>
    <cacheHierarchy uniqueName="[Delivery data].[Delivery Zone]" caption="Delivery Zone" attribute="1" defaultMemberUniqueName="[Delivery data].[Delivery Zone].[All]" allUniqueName="[Delivery data].[Delivery Zone].[All]" dimensionUniqueName="[Delivery data]" displayFolder="" count="2"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2" memberValueDatatype="130" unbalanced="0">
      <fieldsUsage count="2">
        <fieldUsage x="-1"/>
        <fieldUsage x="0"/>
      </fieldsUsage>
    </cacheHierarchy>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19097224" backgroundQuery="1" createdVersion="8" refreshedVersion="8" minRefreshableVersion="3" recordCount="0" supportSubquery="1" supportAdvancedDrill="1" xr:uid="{544D79A5-3604-4D16-8091-69365483B749}">
  <cacheSource type="external" connectionId="4"/>
  <cacheFields count="4">
    <cacheField name="[Delivery data].[Customer Feedback].[Customer Feedback]" caption="Customer Feedback" numFmtId="0" hierarchy="17" level="1">
      <sharedItems count="3">
        <s v="Negative"/>
        <s v="Neutral"/>
        <s v="Positive"/>
      </sharedItems>
    </cacheField>
    <cacheField name="[Delivery data].[Delivery Zone].[Delivery Zone]" caption="Delivery Zone" numFmtId="0" hierarchy="19" level="1">
      <sharedItems count="3">
        <s v="Zone1"/>
        <s v="Zone2"/>
        <s v="Zone3"/>
      </sharedItems>
    </cacheField>
    <cacheField name="[Measures].[Count of Customer Feedback]" caption="Count of Customer Feedback" numFmtId="0" hierarchy="61" level="32767"/>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3"/>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2" memberValueDatatype="130" unbalanced="0">
      <fieldsUsage count="2">
        <fieldUsage x="-1"/>
        <fieldUsage x="0"/>
      </fieldsUsage>
    </cacheHierarchy>
    <cacheHierarchy uniqueName="[Delivery data].[Route]" caption="Route" attribute="1" defaultMemberUniqueName="[Delivery data].[Route].[All]" allUniqueName="[Delivery data].[Route].[All]" dimensionUniqueName="[Delivery data]" displayFolder="" count="0" memberValueDatatype="130" unbalanced="0"/>
    <cacheHierarchy uniqueName="[Delivery data].[Delivery Zone]" caption="Delivery Zone" attribute="1" defaultMemberUniqueName="[Delivery data].[Delivery Zone].[All]" allUniqueName="[Delivery data].[Delivery Zone].[All]" dimensionUniqueName="[Delivery data]" displayFolder="" count="2" memberValueDatatype="130" unbalanced="0">
      <fieldsUsage count="2">
        <fieldUsage x="-1"/>
        <fieldUsage x="1"/>
      </fieldsUsage>
    </cacheHierarchy>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20023148" backgroundQuery="1" createdVersion="8" refreshedVersion="8" minRefreshableVersion="3" recordCount="0" supportSubquery="1" supportAdvancedDrill="1" xr:uid="{34A06854-337B-49C6-A5C6-9EFD0D02F57B}">
  <cacheSource type="external" connectionId="4"/>
  <cacheFields count="3">
    <cacheField name="[Delivery data].[Allocation Rules].[Allocation Rules]" caption="Allocation Rules" numFmtId="0" hierarchy="20" level="1">
      <sharedItems count="3">
        <s v="Custom Rules"/>
        <s v="Expedited Rules"/>
        <s v="Standard Rules"/>
      </sharedItems>
    </cacheField>
    <cacheField name="[Measures].[Count of Order ID]" caption="Count of Order ID" numFmtId="0" hierarchy="57" level="32767"/>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2"/>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cacheHierarchy uniqueName="[Delivery data].[Delivery Zone]" caption="Delivery Zone" attribute="1" defaultMemberUniqueName="[Delivery data].[Delivery Zone].[All]" allUniqueName="[Delivery data].[Delivery Zone].[All]" dimensionUniqueName="[Delivery data]" displayFolder="" count="2"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2" memberValueDatatype="130" unbalanced="0">
      <fieldsUsage count="2">
        <fieldUsage x="-1"/>
        <fieldUsage x="0"/>
      </fieldsUsage>
    </cacheHierarchy>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20601849" backgroundQuery="1" createdVersion="8" refreshedVersion="8" minRefreshableVersion="3" recordCount="0" supportSubquery="1" supportAdvancedDrill="1" xr:uid="{1313BF51-EBA6-408C-942B-B08858F57232}">
  <cacheSource type="external" connectionId="4"/>
  <cacheFields count="4">
    <cacheField name="[Delivery data].[Vehicle Info].[Vehicle Info]" caption="Vehicle Info" numFmtId="0" hierarchy="14" level="1">
      <sharedItems count="3">
        <s v="Bike C"/>
        <s v="Truck B"/>
        <s v="Van A"/>
      </sharedItems>
    </cacheField>
    <cacheField name="[Measures].[Average of Delivery Time (min)]" caption="Average of Delivery Time (min)" numFmtId="0" hierarchy="52" level="32767"/>
    <cacheField name="[Delivery data].[Delivery Zone].[Delivery Zone]" caption="Delivery Zone" numFmtId="0" hierarchy="19" level="1">
      <sharedItems count="3">
        <s v="Zone1"/>
        <s v="Zone2"/>
        <s v="Zone3"/>
      </sharedItems>
    </cacheField>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3"/>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2" memberValueDatatype="130" unbalanced="0">
      <fieldsUsage count="2">
        <fieldUsage x="-1"/>
        <fieldUsage x="0"/>
      </fieldsUsage>
    </cacheHierarchy>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cacheHierarchy uniqueName="[Delivery data].[Delivery Zone]" caption="Delivery Zone" attribute="1" defaultMemberUniqueName="[Delivery data].[Delivery Zone].[All]" allUniqueName="[Delivery data].[Delivery Zone].[All]" dimensionUniqueName="[Delivery data]" displayFolder="" count="2" memberValueDatatype="130" unbalanced="0">
      <fieldsUsage count="2">
        <fieldUsage x="-1"/>
        <fieldUsage x="2"/>
      </fieldsUsage>
    </cacheHierarchy>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2152778" backgroundQuery="1" createdVersion="8" refreshedVersion="8" minRefreshableVersion="3" recordCount="0" supportSubquery="1" supportAdvancedDrill="1" xr:uid="{C0F6E8BD-DDA9-49B7-BA91-AEA7B7414AB8}">
  <cacheSource type="external" connectionId="4"/>
  <cacheFields count="4">
    <cacheField name="[Delivery data].[Delivery Zone].[Delivery Zone]" caption="Delivery Zone" numFmtId="0" hierarchy="19" level="1">
      <sharedItems count="3">
        <s v="Zone1"/>
        <s v="Zone2"/>
        <s v="Zone3"/>
      </sharedItems>
    </cacheField>
    <cacheField name="[Measures].[Count of Order ID]" caption="Count of Order ID" numFmtId="0" hierarchy="57" level="32767"/>
    <cacheField name="[Delivery data].[Order Status].[Order Status]" caption="Order Status" numFmtId="0" hierarchy="12" level="1">
      <sharedItems count="2">
        <s v="Completed"/>
        <s v="In Progress"/>
      </sharedItems>
    </cacheField>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3"/>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fieldsUsage count="2">
        <fieldUsage x="-1"/>
        <fieldUsage x="2"/>
      </fieldsUsage>
    </cacheHierarchy>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0"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cacheHierarchy uniqueName="[Delivery data].[Delivery Zone]" caption="Delivery Zone" attribute="1" defaultMemberUniqueName="[Delivery data].[Delivery Zone].[All]" allUniqueName="[Delivery data].[Delivery Zone].[All]" dimensionUniqueName="[Delivery data]" displayFolder="" count="2" memberValueDatatype="130" unbalanced="0">
      <fieldsUsage count="2">
        <fieldUsage x="-1"/>
        <fieldUsage x="0"/>
      </fieldsUsage>
    </cacheHierarchy>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22222219" backgroundQuery="1" createdVersion="8" refreshedVersion="8" minRefreshableVersion="3" recordCount="0" supportSubquery="1" supportAdvancedDrill="1" xr:uid="{C817D23B-FCC8-43A2-9933-0824431E91B0}">
  <cacheSource type="external" connectionId="4"/>
  <cacheFields count="4">
    <cacheField name="[Delivery data].[Route].[Route]" caption="Route" numFmtId="0" hierarchy="18" level="1">
      <sharedItems count="5">
        <s v="Route1"/>
        <s v="Route2"/>
        <s v="Route3"/>
        <s v="Route4"/>
        <s v="Route5"/>
      </sharedItems>
    </cacheField>
    <cacheField name="[Measures].[Average of Delivery Time (min)]" caption="Average of Delivery Time (min)" numFmtId="0" hierarchy="52" level="32767"/>
    <cacheField name="[Measures].[Average of Delays (min)]" caption="Average of Delays (min)" numFmtId="0" hierarchy="50" level="32767"/>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3"/>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fieldsUsage count="2">
        <fieldUsage x="-1"/>
        <fieldUsage x="0"/>
      </fieldsUsage>
    </cacheHierarchy>
    <cacheHierarchy uniqueName="[Delivery data].[Delivery Zone]" caption="Delivery Zone" attribute="1" defaultMemberUniqueName="[Delivery data].[Delivery Zone].[All]" allUniqueName="[Delivery data].[Delivery Zone].[All]" dimensionUniqueName="[Delivery data]" displayFolder="" count="2"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22916666" backgroundQuery="1" createdVersion="8" refreshedVersion="8" minRefreshableVersion="3" recordCount="0" supportSubquery="1" supportAdvancedDrill="1" xr:uid="{FB882321-8196-48F6-AA85-AB178C84FF44}">
  <cacheSource type="external" connectionId="4"/>
  <cacheFields count="2">
    <cacheField name="[Delivery data].[Allocation Rules].[Allocation Rules]" caption="Allocation Rules" numFmtId="0" hierarchy="20" level="1">
      <sharedItems count="3">
        <s v="Custom Rules"/>
        <s v="Expedited Rules"/>
        <s v="Standard Rules"/>
      </sharedItems>
    </cacheField>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1"/>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cacheHierarchy uniqueName="[Delivery data].[Delivery Zone]" caption="Delivery Zone" attribute="1" defaultMemberUniqueName="[Delivery data].[Delivery Zone].[All]" allUniqueName="[Delivery data].[Delivery Zone].[All]" dimensionUniqueName="[Delivery data]" displayFolder="" count="2"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2" memberValueDatatype="130" unbalanced="0">
      <fieldsUsage count="2">
        <fieldUsage x="-1"/>
        <fieldUsage x="0"/>
      </fieldsUsage>
    </cacheHierarchy>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23379628" backgroundQuery="1" createdVersion="8" refreshedVersion="8" minRefreshableVersion="3" recordCount="0" supportSubquery="1" supportAdvancedDrill="1" xr:uid="{49A664A1-8FD1-4245-8A97-42B30A75679F}">
  <cacheSource type="external" connectionId="4"/>
  <cacheFields count="4">
    <cacheField name="[Delivery data].[Vehicle Info].[Vehicle Info]" caption="Vehicle Info" numFmtId="0" hierarchy="14" level="1">
      <sharedItems count="3">
        <s v="Bike C"/>
        <s v="Truck B"/>
        <s v="Van A"/>
      </sharedItems>
    </cacheField>
    <cacheField name="[Delivery data].[Delivery Zone].[Delivery Zone]" caption="Delivery Zone" numFmtId="0" hierarchy="19" level="1">
      <sharedItems count="3">
        <s v="Zone1"/>
        <s v="Zone2"/>
        <s v="Zone3"/>
      </sharedItems>
    </cacheField>
    <cacheField name="[Measures].[Average of Delays (min)]" caption="Average of Delays (min)" numFmtId="0" hierarchy="50" level="32767"/>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3"/>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2" memberValueDatatype="130" unbalanced="0">
      <fieldsUsage count="2">
        <fieldUsage x="-1"/>
        <fieldUsage x="0"/>
      </fieldsUsage>
    </cacheHierarchy>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cacheHierarchy uniqueName="[Delivery data].[Delivery Zone]" caption="Delivery Zone" attribute="1" defaultMemberUniqueName="[Delivery data].[Delivery Zone].[All]" allUniqueName="[Delivery data].[Delivery Zone].[All]" dimensionUniqueName="[Delivery data]" displayFolder="" count="2" memberValueDatatype="130" unbalanced="0">
      <fieldsUsage count="2">
        <fieldUsage x="-1"/>
        <fieldUsage x="1"/>
      </fieldsUsage>
    </cacheHierarchy>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24421297" backgroundQuery="1" createdVersion="8" refreshedVersion="8" minRefreshableVersion="3" recordCount="0" supportSubquery="1" supportAdvancedDrill="1" xr:uid="{A1AD3B7D-4016-4F04-84FE-124EBE04BFE1}">
  <cacheSource type="external" connectionId="4"/>
  <cacheFields count="3">
    <cacheField name="[Delivery data].[Order Timestamp (Day)].[Order Timestamp (Day)]" caption="Order Timestamp (Day)" numFmtId="0" hierarchy="33" level="1">
      <sharedItems count="8">
        <s v="1-Sep"/>
        <s v="2-Sep"/>
        <s v="3-Sep"/>
        <s v="4-Sep"/>
        <s v="5-Sep"/>
        <s v="6-Sep"/>
        <s v="7-Sep"/>
        <s v="8-Sep"/>
      </sharedItems>
    </cacheField>
    <cacheField name="[Measures].[Count of Order ID]" caption="Count of Order ID" numFmtId="0" hierarchy="57" level="32767"/>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2"/>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cacheHierarchy uniqueName="[Delivery data].[Delivery Zone]" caption="Delivery Zone" attribute="1" defaultMemberUniqueName="[Delivery data].[Delivery Zone].[All]" allUniqueName="[Delivery data].[Delivery Zone].[All]" dimensionUniqueName="[Delivery data]" displayFolder="" count="2"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2" memberValueDatatype="130" unbalanced="0">
      <fieldsUsage count="2">
        <fieldUsage x="-1"/>
        <fieldUsage x="0"/>
      </fieldsUsage>
    </cacheHierarchy>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24768521" backgroundQuery="1" createdVersion="8" refreshedVersion="8" minRefreshableVersion="3" recordCount="0" supportSubquery="1" supportAdvancedDrill="1" xr:uid="{D2131CEE-B794-46AE-8BC0-2936AD3C1052}">
  <cacheSource type="external" connectionId="4"/>
  <cacheFields count="6">
    <cacheField name="[Measures].[ORDER]" caption="ORDER" numFmtId="0" hierarchy="37" level="32767"/>
    <cacheField name="[Measures].[Average of Delays (min)]" caption="Average of Delays (min)" numFmtId="0" hierarchy="50" level="32767"/>
    <cacheField name="[Measures].[Average of Delivery Time (min)]" caption="Average of Delivery Time (min)" numFmtId="0" hierarchy="52" level="32767"/>
    <cacheField name="[Measures].[Average of Cust. Rating]" caption="Average of Cust. Rating" numFmtId="0" hierarchy="68" level="32767"/>
    <cacheField name="[Measures].[#COMPLETED.]" caption="#COMPLETED." numFmtId="0" hierarchy="38" level="32767"/>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5"/>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cacheHierarchy uniqueName="[Delivery data].[Delivery Zone]" caption="Delivery Zone" attribute="1" defaultMemberUniqueName="[Delivery data].[Delivery Zone].[All]" allUniqueName="[Delivery data].[Delivery Zone].[All]" dimensionUniqueName="[Delivery data]" displayFolder="" count="2"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oneField="1">
      <fieldsUsage count="1">
        <fieldUsage x="0"/>
      </fieldsUsage>
    </cacheHierarchy>
    <cacheHierarchy uniqueName="[Measures].[#COMPLETED.]" caption="#COMPLETED." measure="1" displayFolder="" measureGroup="ALL Measures" count="0" oneField="1">
      <fieldsUsage count="1">
        <fieldUsage x="4"/>
      </fieldsUsage>
    </cacheHierarchy>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oneField="1" hidden="1">
      <fieldsUsage count="1">
        <fieldUsage x="3"/>
      </fieldsUsage>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26388891" backgroundQuery="1" createdVersion="8" refreshedVersion="8" minRefreshableVersion="3" recordCount="0" supportSubquery="1" supportAdvancedDrill="1" xr:uid="{77C21B98-DADF-4426-AD17-5DE6102B582E}">
  <cacheSource type="external" connectionId="4"/>
  <cacheFields count="4">
    <cacheField name="[Delivery data].[Order Timestamp (Hour)].[Order Timestamp (Hour)]" caption="Order Timestamp (Hour)" numFmtId="0" hierarchy="34" level="1">
      <sharedItems count="9">
        <s v="10"/>
        <s v="11"/>
        <s v="12"/>
        <s v="13"/>
        <s v="14"/>
        <s v="15"/>
        <s v="16"/>
        <s v="8"/>
        <s v="9"/>
      </sharedItems>
    </cacheField>
    <cacheField name="[Measures].[Count of Vehicle Info]" caption="Count of Vehicle Info" numFmtId="0" hierarchy="62" level="32767"/>
    <cacheField name="[Measures].[Count of Order ID]" caption="Count of Order ID" numFmtId="0" hierarchy="57" level="32767"/>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3"/>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cacheHierarchy uniqueName="[Delivery data].[Delivery Zone]" caption="Delivery Zone" attribute="1" defaultMemberUniqueName="[Delivery data].[Delivery Zone].[All]" allUniqueName="[Delivery data].[Delivery Zone].[All]" dimensionUniqueName="[Delivery data]" displayFolder="" count="2"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2" memberValueDatatype="130" unbalanced="0">
      <fieldsUsage count="2">
        <fieldUsage x="-1"/>
        <fieldUsage x="0"/>
      </fieldsUsage>
    </cacheHierarchy>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oneField="1" hidden="1">
      <fieldsUsage count="1">
        <fieldUsage x="2"/>
      </fieldsUsage>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oneField="1" hidden="1">
      <fieldsUsage count="1">
        <fieldUsage x="1"/>
      </fieldsUsage>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27546299" backgroundQuery="1" createdVersion="8" refreshedVersion="8" minRefreshableVersion="3" recordCount="0" supportSubquery="1" supportAdvancedDrill="1" xr:uid="{693F869C-6B89-4586-8337-863181F3EE89}">
  <cacheSource type="external" connectionId="4"/>
  <cacheFields count="4">
    <cacheField name="[Delivery data].[Driver ID].[Driver ID]" caption="Driver ID" numFmtId="0" hierarchy="13" level="1">
      <sharedItems count="100">
        <s v="D1"/>
        <s v="D10"/>
        <s v="D100"/>
        <s v="D11"/>
        <s v="D12"/>
        <s v="D13"/>
        <s v="D14"/>
        <s v="D15"/>
        <s v="D16"/>
        <s v="D17"/>
        <s v="D18"/>
        <s v="D19"/>
        <s v="D2"/>
        <s v="D20"/>
        <s v="D21"/>
        <s v="D22"/>
        <s v="D23"/>
        <s v="D24"/>
        <s v="D25"/>
        <s v="D26"/>
        <s v="D27"/>
        <s v="D28"/>
        <s v="D29"/>
        <s v="D3"/>
        <s v="D30"/>
        <s v="D31"/>
        <s v="D32"/>
        <s v="D33"/>
        <s v="D34"/>
        <s v="D35"/>
        <s v="D36"/>
        <s v="D37"/>
        <s v="D38"/>
        <s v="D39"/>
        <s v="D4"/>
        <s v="D40"/>
        <s v="D41"/>
        <s v="D42"/>
        <s v="D43"/>
        <s v="D44"/>
        <s v="D45"/>
        <s v="D46"/>
        <s v="D47"/>
        <s v="D48"/>
        <s v="D49"/>
        <s v="D5"/>
        <s v="D50"/>
        <s v="D51"/>
        <s v="D52"/>
        <s v="D53"/>
        <s v="D54"/>
        <s v="D55"/>
        <s v="D56"/>
        <s v="D57"/>
        <s v="D58"/>
        <s v="D59"/>
        <s v="D6"/>
        <s v="D60"/>
        <s v="D61"/>
        <s v="D62"/>
        <s v="D63"/>
        <s v="D64"/>
        <s v="D65"/>
        <s v="D66"/>
        <s v="D67"/>
        <s v="D68"/>
        <s v="D69"/>
        <s v="D7"/>
        <s v="D70"/>
        <s v="D71"/>
        <s v="D72"/>
        <s v="D73"/>
        <s v="D74"/>
        <s v="D75"/>
        <s v="D76"/>
        <s v="D77"/>
        <s v="D78"/>
        <s v="D79"/>
        <s v="D8"/>
        <s v="D80"/>
        <s v="D81"/>
        <s v="D82"/>
        <s v="D83"/>
        <s v="D84"/>
        <s v="D85"/>
        <s v="D86"/>
        <s v="D87"/>
        <s v="D88"/>
        <s v="D89"/>
        <s v="D9"/>
        <s v="D90"/>
        <s v="D91"/>
        <s v="D92"/>
        <s v="D93"/>
        <s v="D94"/>
        <s v="D95"/>
        <s v="D96"/>
        <s v="D97"/>
        <s v="D98"/>
        <s v="D99"/>
      </sharedItems>
    </cacheField>
    <cacheField name="[Measures].[Average of Delivery Time (min)]" caption="Average of Delivery Time (min)" numFmtId="0" hierarchy="52" level="32767"/>
    <cacheField name="[Measures].[Average of Delays (min)]" caption="Average of Delays (min)" numFmtId="0" hierarchy="50" level="32767"/>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3"/>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2" memberValueDatatype="130" unbalanced="0">
      <fieldsUsage count="2">
        <fieldUsage x="-1"/>
        <fieldUsage x="0"/>
      </fieldsUsage>
    </cacheHierarchy>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cacheHierarchy uniqueName="[Delivery data].[Delivery Zone]" caption="Delivery Zone" attribute="1" defaultMemberUniqueName="[Delivery data].[Delivery Zone].[All]" allUniqueName="[Delivery data].[Delivery Zone].[All]" dimensionUniqueName="[Delivery data]" displayFolder="" count="2"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83.1571287037" backgroundQuery="1" createdVersion="8" refreshedVersion="8" minRefreshableVersion="3" recordCount="0" supportSubquery="1" supportAdvancedDrill="1" xr:uid="{CDA79293-B6D9-4038-A729-CAC80D87BA5A}">
  <cacheSource type="external" connectionId="4"/>
  <cacheFields count="3">
    <cacheField name="[Delivery data].[Driver ID].[Driver ID]" caption="Driver ID" numFmtId="0" hierarchy="13" level="1">
      <sharedItems count="100">
        <s v="D1"/>
        <s v="D10"/>
        <s v="D100"/>
        <s v="D11"/>
        <s v="D12"/>
        <s v="D13"/>
        <s v="D14"/>
        <s v="D15"/>
        <s v="D16"/>
        <s v="D17"/>
        <s v="D18"/>
        <s v="D19"/>
        <s v="D2"/>
        <s v="D20"/>
        <s v="D21"/>
        <s v="D22"/>
        <s v="D23"/>
        <s v="D24"/>
        <s v="D25"/>
        <s v="D26"/>
        <s v="D27"/>
        <s v="D28"/>
        <s v="D29"/>
        <s v="D3"/>
        <s v="D30"/>
        <s v="D31"/>
        <s v="D32"/>
        <s v="D33"/>
        <s v="D34"/>
        <s v="D35"/>
        <s v="D36"/>
        <s v="D37"/>
        <s v="D38"/>
        <s v="D39"/>
        <s v="D4"/>
        <s v="D40"/>
        <s v="D41"/>
        <s v="D42"/>
        <s v="D43"/>
        <s v="D44"/>
        <s v="D45"/>
        <s v="D46"/>
        <s v="D47"/>
        <s v="D48"/>
        <s v="D49"/>
        <s v="D5"/>
        <s v="D50"/>
        <s v="D51"/>
        <s v="D52"/>
        <s v="D53"/>
        <s v="D54"/>
        <s v="D55"/>
        <s v="D56"/>
        <s v="D57"/>
        <s v="D58"/>
        <s v="D59"/>
        <s v="D6"/>
        <s v="D60"/>
        <s v="D61"/>
        <s v="D62"/>
        <s v="D63"/>
        <s v="D64"/>
        <s v="D65"/>
        <s v="D66"/>
        <s v="D67"/>
        <s v="D68"/>
        <s v="D69"/>
        <s v="D7"/>
        <s v="D70"/>
        <s v="D71"/>
        <s v="D72"/>
        <s v="D73"/>
        <s v="D74"/>
        <s v="D75"/>
        <s v="D76"/>
        <s v="D77"/>
        <s v="D78"/>
        <s v="D79"/>
        <s v="D8"/>
        <s v="D80"/>
        <s v="D81"/>
        <s v="D82"/>
        <s v="D83"/>
        <s v="D84"/>
        <s v="D85"/>
        <s v="D86"/>
        <s v="D87"/>
        <s v="D88"/>
        <s v="D89"/>
        <s v="D9"/>
        <s v="D90"/>
        <s v="D91"/>
        <s v="D92"/>
        <s v="D93"/>
        <s v="D94"/>
        <s v="D95"/>
        <s v="D96"/>
        <s v="D97"/>
        <s v="D98"/>
        <s v="D99"/>
      </sharedItems>
    </cacheField>
    <cacheField name="[Measures].[Average of Delays (min)]" caption="Average of Delays (min)" numFmtId="0" hierarchy="50" level="32767"/>
    <cacheField name="[Delivery data].[order hr].[order hr]" caption="order hr" numFmtId="0" hierarchy="6" level="1">
      <sharedItems containsSemiMixedTypes="0" containsNonDate="0" containsString="0"/>
    </cacheField>
  </cacheFields>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fieldsUsage count="2">
        <fieldUsage x="-1"/>
        <fieldUsage x="2"/>
      </fieldsUsage>
    </cacheHierarchy>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2"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2" memberValueDatatype="130" unbalanced="0">
      <fieldsUsage count="2">
        <fieldUsage x="-1"/>
        <fieldUsage x="0"/>
      </fieldsUsage>
    </cacheHierarchy>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cacheHierarchy uniqueName="[Delivery data].[Delivery Zone]" caption="Delivery Zone" attribute="1" defaultMemberUniqueName="[Delivery data].[Delivery Zone].[All]" allUniqueName="[Delivery data].[Delivery Zone].[All]" dimensionUniqueName="[Delivery data]" displayFolder="" count="2"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dimensions count="4">
    <dimension name="ALL Measures" uniqueName="[ALL Measures]" caption="ALL Measures"/>
    <dimension name="Allocation Rule explained" uniqueName="[Allocation Rule explained]" caption="Allocation Rule explained"/>
    <dimension name="Delivery data" uniqueName="[Delivery data]" caption="Delivery data"/>
    <dimension measure="1" name="Measures" uniqueName="[Measures]" caption="Measures"/>
  </dimensions>
  <measureGroups count="3">
    <measureGroup name="ALL Measures" caption="ALL Measures"/>
    <measureGroup name="Allocation Rule explained" caption="Allocation Rule explained"/>
    <measureGroup name="Delivery data" caption="Delivery data"/>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5.926033680553" backgroundQuery="1" createdVersion="3" refreshedVersion="8" minRefreshableVersion="3" recordCount="0" supportSubquery="1" supportAdvancedDrill="1" xr:uid="{6F662060-3B7C-4ED3-9926-84D4B349CF5F}">
  <cacheSource type="external" connectionId="4">
    <extLst>
      <ext xmlns:x14="http://schemas.microsoft.com/office/spreadsheetml/2009/9/main" uri="{F057638F-6D5F-4e77-A914-E7F072B9BCA8}">
        <x14:sourceConnection name="ThisWorkbookDataModel"/>
      </ext>
    </extLst>
  </cacheSource>
  <cacheFields count="0"/>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0" memberValueDatatype="20" unbalanced="0"/>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0"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2" memberValueDatatype="130" unbalanced="0"/>
    <cacheHierarchy uniqueName="[Delivery data].[0rder yr]" caption="0rder yr" attribute="1" defaultMemberUniqueName="[Delivery data].[0rder yr].[All]" allUniqueName="[Delivery data].[0rder yr].[All]" dimensionUniqueName="[Delivery data]" displayFolder="" count="2" memberValueDatatype="20" unbalanced="0"/>
    <cacheHierarchy uniqueName="[Delivery data].[Order Status]" caption="Order Status" attribute="1" defaultMemberUniqueName="[Delivery data].[Order Status].[All]" allUniqueName="[Delivery data].[Order Status].[All]" dimensionUniqueName="[Delivery data]" displayFolder="" count="0" memberValueDatatype="130" unbalanced="0"/>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0"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0" memberValueDatatype="130" unbalanced="0"/>
    <cacheHierarchy uniqueName="[Delivery data].[Delivery Zone]" caption="Delivery Zone" attribute="1" defaultMemberUniqueName="[Delivery data].[Delivery Zone].[All]" allUniqueName="[Delivery data].[Delivery Zone].[All]" dimensionUniqueName="[Delivery data]" displayFolder="" count="0"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0" memberValueDatatype="20" unbalanced="0"/>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364975899"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5.926043865744" backgroundQuery="1" createdVersion="3" refreshedVersion="8" minRefreshableVersion="3" recordCount="0" supportSubquery="1" supportAdvancedDrill="1" xr:uid="{B9466FEB-11D3-4F4D-89CF-38B70CD02638}">
  <cacheSource type="external" connectionId="4">
    <extLst>
      <ext xmlns:x14="http://schemas.microsoft.com/office/spreadsheetml/2009/9/main" uri="{F057638F-6D5F-4e77-A914-E7F072B9BCA8}">
        <x14:sourceConnection name="ThisWorkbookDataModel"/>
      </ext>
    </extLst>
  </cacheSource>
  <cacheFields count="0"/>
  <cacheHierarchies count="75">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Allocation Rule explained].[Allocation Rule]" caption="Allocation Rule" attribute="1" defaultMemberUniqueName="[Allocation Rule explained].[Allocation Rule].[All]" allUniqueName="[Allocation Rule explained].[Allocation Rule].[All]" dimensionUniqueName="[Allocation Rule explained]" displayFolder="" count="0" memberValueDatatype="130" unbalanced="0"/>
    <cacheHierarchy uniqueName="[Allocation Rule explained].[Explanation]" caption="Explanation" attribute="1" defaultMemberUniqueName="[Allocation Rule explained].[Explanation].[All]" allUniqueName="[Allocation Rule explained].[Explanation].[All]" dimensionUniqueName="[Allocation Rule explained]" displayFolder="" count="0" memberValueDatatype="130" unbalanced="0"/>
    <cacheHierarchy uniqueName="[Delivery data].[Order ID]" caption="Order ID" attribute="1" defaultMemberUniqueName="[Delivery data].[Order ID].[All]" allUniqueName="[Delivery data].[Order ID].[All]" dimensionUniqueName="[Delivery data]" displayFolder="" count="0" memberValueDatatype="20" unbalanced="0"/>
    <cacheHierarchy uniqueName="[Delivery data].[Delivery City]" caption="Delivery City" attribute="1" defaultMemberUniqueName="[Delivery data].[Delivery City].[All]" allUniqueName="[Delivery data].[Delivery City].[All]" dimensionUniqueName="[Delivery data]" displayFolder="" count="0" memberValueDatatype="130" unbalanced="0"/>
    <cacheHierarchy uniqueName="[Delivery data].[Order Timestamp]" caption="Order Timestamp" attribute="1" time="1" defaultMemberUniqueName="[Delivery data].[Order Timestamp].[All]" allUniqueName="[Delivery data].[Order Timestamp].[All]" dimensionUniqueName="[Delivery data]" displayFolder="" count="0" memberValueDatatype="7" unbalanced="0"/>
    <cacheHierarchy uniqueName="[Delivery data].[order hr]" caption="order hr" attribute="1" defaultMemberUniqueName="[Delivery data].[order hr].[All]" allUniqueName="[Delivery data].[order hr].[All]" dimensionUniqueName="[Delivery data]" displayFolder="" count="2" memberValueDatatype="20" unbalanced="0"/>
    <cacheHierarchy uniqueName="[Delivery data].[Order Day Name]" caption="Order Day Name" attribute="1" defaultMemberUniqueName="[Delivery data].[Order Day Name].[All]" allUniqueName="[Delivery data].[Order Day Name].[All]" dimensionUniqueName="[Delivery data]" displayFolder="" count="0" memberValueDatatype="130" unbalanced="0"/>
    <cacheHierarchy uniqueName="[Delivery data].[Order Week]" caption="Order Week" attribute="1" defaultMemberUniqueName="[Delivery data].[Order Week].[All]" allUniqueName="[Delivery data].[Order Week].[All]" dimensionUniqueName="[Delivery data]" displayFolder="" count="2" memberValueDatatype="130" unbalanced="0"/>
    <cacheHierarchy uniqueName="[Delivery data].[order Week (Mnth)]" caption="order Week (Mnth)" attribute="1" defaultMemberUniqueName="[Delivery data].[order Week (Mnth)].[All]" allUniqueName="[Delivery data].[order Week (Mnth)].[All]" dimensionUniqueName="[Delivery data]" displayFolder="" count="0" memberValueDatatype="20" unbalanced="0"/>
    <cacheHierarchy uniqueName="[Delivery data].[order mnth]" caption="order mnth" attribute="1" defaultMemberUniqueName="[Delivery data].[order mnth].[All]" allUniqueName="[Delivery data].[order mnth].[All]" dimensionUniqueName="[Delivery data]" displayFolder="" count="0" memberValueDatatype="130" unbalanced="0"/>
    <cacheHierarchy uniqueName="[Delivery data].[0rder yr]" caption="0rder yr" attribute="1" defaultMemberUniqueName="[Delivery data].[0rder yr].[All]" allUniqueName="[Delivery data].[0rder yr].[All]" dimensionUniqueName="[Delivery data]" displayFolder="" count="0" memberValueDatatype="20" unbalanced="0"/>
    <cacheHierarchy uniqueName="[Delivery data].[Order Status]" caption="Order Status" attribute="1" defaultMemberUniqueName="[Delivery data].[Order Status].[All]" allUniqueName="[Delivery data].[Order Status].[All]" dimensionUniqueName="[Delivery data]" displayFolder="" count="2" memberValueDatatype="130" unbalanced="0"/>
    <cacheHierarchy uniqueName="[Delivery data].[Driver ID]" caption="Driver ID" attribute="1" defaultMemberUniqueName="[Delivery data].[Driver ID].[All]" allUniqueName="[Delivery data].[Driver ID].[All]" dimensionUniqueName="[Delivery data]" displayFolder="" count="0" memberValueDatatype="130" unbalanced="0"/>
    <cacheHierarchy uniqueName="[Delivery data].[Vehicle Info]" caption="Vehicle Info" attribute="1" defaultMemberUniqueName="[Delivery data].[Vehicle Info].[All]" allUniqueName="[Delivery data].[Vehicle Info].[All]" dimensionUniqueName="[Delivery data]" displayFolder="" count="2" memberValueDatatype="130" unbalanced="0"/>
    <cacheHierarchy uniqueName="[Delivery data].[Delivery Time (min)]" caption="Delivery Time (min)" attribute="1" defaultMemberUniqueName="[Delivery data].[Delivery Time (min)].[All]" allUniqueName="[Delivery data].[Delivery Time (min)].[All]" dimensionUniqueName="[Delivery data]" displayFolder="" count="0" memberValueDatatype="20" unbalanced="0"/>
    <cacheHierarchy uniqueName="[Delivery data].[Delays (min)]" caption="Delays (min)" attribute="1" defaultMemberUniqueName="[Delivery data].[Delays (min)].[All]" allUniqueName="[Delivery data].[Delays (min)].[All]" dimensionUniqueName="[Delivery data]" displayFolder="" count="0" memberValueDatatype="20" unbalanced="0"/>
    <cacheHierarchy uniqueName="[Delivery data].[Customer Feedback]" caption="Customer Feedback" attribute="1" defaultMemberUniqueName="[Delivery data].[Customer Feedback].[All]" allUniqueName="[Delivery data].[Customer Feedback].[All]" dimensionUniqueName="[Delivery data]" displayFolder="" count="0" memberValueDatatype="130" unbalanced="0"/>
    <cacheHierarchy uniqueName="[Delivery data].[Route]" caption="Route" attribute="1" defaultMemberUniqueName="[Delivery data].[Route].[All]" allUniqueName="[Delivery data].[Route].[All]" dimensionUniqueName="[Delivery data]" displayFolder="" count="2" memberValueDatatype="130" unbalanced="0"/>
    <cacheHierarchy uniqueName="[Delivery data].[Delivery Zone]" caption="Delivery Zone" attribute="1" defaultMemberUniqueName="[Delivery data].[Delivery Zone].[All]" allUniqueName="[Delivery data].[Delivery Zone].[All]" dimensionUniqueName="[Delivery data]" displayFolder="" count="2" memberValueDatatype="130" unbalanced="0"/>
    <cacheHierarchy uniqueName="[Delivery data].[Allocation Rules]" caption="Allocation Rules" attribute="1" defaultMemberUniqueName="[Delivery data].[Allocation Rules].[All]" allUniqueName="[Delivery data].[Allocation Rules].[All]" dimensionUniqueName="[Delivery data]" displayFolder="" count="0" memberValueDatatype="130" unbalanced="0"/>
    <cacheHierarchy uniqueName="[Delivery data].[Timestamp for Tracking]" caption="Timestamp for Tracking" attribute="1" time="1" defaultMemberUniqueName="[Delivery data].[Timestamp for Tracking].[All]" allUniqueName="[Delivery data].[Timestamp for Tracking].[All]" dimensionUniqueName="[Delivery data]" displayFolder="" count="0" memberValueDatatype="7" unbalanced="0"/>
    <cacheHierarchy uniqueName="[Delivery data].[Time]" caption="Time" attribute="1" time="1" defaultMemberUniqueName="[Delivery data].[Time].[All]" allUniqueName="[Delivery data].[Time].[All]" dimensionUniqueName="[Delivery data]" displayFolder="" count="0" memberValueDatatype="7" unbalanced="0"/>
    <cacheHierarchy uniqueName="[Delivery data].[Tracking Hr]" caption="Tracking Hr" attribute="1" defaultMemberUniqueName="[Delivery data].[Tracking Hr].[All]" allUniqueName="[Delivery data].[Tracking Hr].[All]" dimensionUniqueName="[Delivery data]" displayFolder="" count="0" memberValueDatatype="20" unbalanced="0"/>
    <cacheHierarchy uniqueName="[Delivery data].[Tracking Min]" caption="Tracking Min" attribute="1" defaultMemberUniqueName="[Delivery data].[Tracking Min].[All]" allUniqueName="[Delivery data].[Tracking Min].[All]" dimensionUniqueName="[Delivery data]" displayFolder="" count="0" memberValueDatatype="20" unbalanced="0"/>
    <cacheHierarchy uniqueName="[Delivery data].[Year]" caption="Year" attribute="1" defaultMemberUniqueName="[Delivery data].[Year].[All]" allUniqueName="[Delivery data].[Year].[All]" dimensionUniqueName="[Delivery data]" displayFolder="" count="0" memberValueDatatype="20" unbalanced="0"/>
    <cacheHierarchy uniqueName="[Delivery data].[Month number]" caption="Month number" attribute="1" defaultMemberUniqueName="[Delivery data].[Month number].[All]" allUniqueName="[Delivery data].[Month number].[All]" dimensionUniqueName="[Delivery data]" displayFolder="" count="0" memberValueDatatype="20" unbalanced="0"/>
    <cacheHierarchy uniqueName="[Delivery data].[month track]" caption="month track" attribute="1" defaultMemberUniqueName="[Delivery data].[month track].[All]" allUniqueName="[Delivery data].[month track].[All]" dimensionUniqueName="[Delivery data]" displayFolder="" count="0" memberValueDatatype="130" unbalanced="0"/>
    <cacheHierarchy uniqueName="[Delivery data].[Cust. Rating]" caption="Cust. Rating" attribute="1" defaultMemberUniqueName="[Delivery data].[Cust. Rating].[All]" allUniqueName="[Delivery data].[Cust. Rating].[All]" dimensionUniqueName="[Delivery data]" displayFolder="" count="0" memberValueDatatype="5" unbalanced="0"/>
    <cacheHierarchy uniqueName="[Delivery data].[Month]" caption="Month" attribute="1" defaultMemberUniqueName="[Delivery data].[Month].[All]" allUniqueName="[Delivery data].[Month].[All]" dimensionUniqueName="[Delivery data]" displayFolder="" count="0" memberValueDatatype="130" unbalanced="0"/>
    <cacheHierarchy uniqueName="[Delivery data].[Day]" caption="Day" attribute="1" defaultMemberUniqueName="[Delivery data].[Day].[All]" allUniqueName="[Delivery data].[Day].[All]" dimensionUniqueName="[Delivery data]" displayFolder="" count="0" memberValueDatatype="130" unbalanced="0"/>
    <cacheHierarchy uniqueName="[Delivery data].[order days]" caption="order days" attribute="1" defaultMemberUniqueName="[Delivery data].[order days].[All]" allUniqueName="[Delivery data].[order days].[All]" dimensionUniqueName="[Delivery data]" displayFolder="" count="2" memberValueDatatype="20" unbalanced="0"/>
    <cacheHierarchy uniqueName="[Delivery data].[customer sat.]" caption="customer sat." attribute="1" defaultMemberUniqueName="[Delivery data].[customer sat.].[All]" allUniqueName="[Delivery data].[customer sat.].[All]" dimensionUniqueName="[Delivery data]" displayFolder="" count="0" memberValueDatatype="5" unbalanced="0"/>
    <cacheHierarchy uniqueName="[Delivery data].[Order Timestamp (Day)]" caption="Order Timestamp (Day)" attribute="1" defaultMemberUniqueName="[Delivery data].[Order Timestamp (Day)].[All]" allUniqueName="[Delivery data].[Order Timestamp (Day)].[All]" dimensionUniqueName="[Delivery data]" displayFolder="" count="0" memberValueDatatype="130" unbalanced="0"/>
    <cacheHierarchy uniqueName="[Delivery data].[Order Timestamp (Hour)]" caption="Order Timestamp (Hour)" attribute="1" defaultMemberUniqueName="[Delivery data].[Order Timestamp (Hour)].[All]" allUniqueName="[Delivery data].[Order Timestamp (Hour)].[All]" dimensionUniqueName="[Delivery data]" displayFolder="" count="0" memberValueDatatype="130" unbalanced="0"/>
    <cacheHierarchy uniqueName="[Delivery data].[Order Timestamp (Minute)]" caption="Order Timestamp (Minute)" attribute="1" defaultMemberUniqueName="[Delivery data].[Order Timestamp (Minute)].[All]" allUniqueName="[Delivery data].[Order Timestamp (Minute)].[All]" dimensionUniqueName="[Delivery data]" displayFolder="" count="0" memberValueDatatype="130" unbalanced="0"/>
    <cacheHierarchy uniqueName="[Delivery data].[Order Timestamp (Day Index)]" caption="Order Timestamp (Day Index)" attribute="1" defaultMemberUniqueName="[Delivery data].[Order Timestamp (Day Index)].[All]" allUniqueName="[Delivery data].[Order Timestamp (Day Index)].[All]" dimensionUniqueName="[Delivery data]" displayFolder="" count="0" memberValueDatatype="5" unbalanced="0" hidden="1"/>
    <cacheHierarchy uniqueName="[Measures].[ORDER]" caption="ORDER" measure="1" displayFolder="" measureGroup="ALL Measures" count="0"/>
    <cacheHierarchy uniqueName="[Measures].[#COMPLETED.]" caption="#COMPLETED." measure="1" displayFolder="" measureGroup="ALL Measures" count="0"/>
    <cacheHierarchy uniqueName="[Measures].[Negative feedback]" caption="Negative feedback" measure="1" displayFolder="" measureGroup="ALL Measures" count="0"/>
    <cacheHierarchy uniqueName="[Measures].[Positive Feedback]" caption="Positive Feedback" measure="1" displayFolder="" measureGroup="ALL Measures" count="0"/>
    <cacheHierarchy uniqueName="[Measures].[Neutral]" caption="Neutral" measure="1" displayFolder="" measureGroup="ALL Measures" count="0"/>
    <cacheHierarchy uniqueName="[Measures].[Customer Satis.]" caption="Customer Satis." measure="1" displayFolder="" measureGroup="ALL Measures" count="0"/>
    <cacheHierarchy uniqueName="[Measures].[Backlog]" caption="Backlog" measure="1" displayFolder="" measureGroup="Allocation Rule explained" count="0"/>
    <cacheHierarchy uniqueName="[Measures].[__XL_Count Allocation Rule explained]" caption="__XL_Count Allocation Rule explained" measure="1" displayFolder="" measureGroup="Allocation Rule explained" count="0" hidden="1"/>
    <cacheHierarchy uniqueName="[Measures].[__XL_Count Delivery data]" caption="__XL_Count Delivery data" measure="1" displayFolder="" measureGroup="Delivery data"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Count of Order Status]" caption="Count of Order Status" measure="1" displayFolder="" measureGroup="Delivery data" count="0" hidden="1">
      <extLst>
        <ext xmlns:x15="http://schemas.microsoft.com/office/spreadsheetml/2010/11/main" uri="{B97F6D7D-B522-45F9-BDA1-12C45D357490}">
          <x15:cacheHierarchy aggregatedColumn="12"/>
        </ext>
      </extLst>
    </cacheHierarchy>
    <cacheHierarchy uniqueName="[Measures].[Sum of Delays (min)]" caption="Sum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Average of Delays (min)]" caption="Average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Delivery Time (min)]" caption="Sum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Average of Delivery Time (min)]" caption="Average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um of customer sat.]" caption="Sum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 Rating]" caption="Count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Count of Route]" caption="Count of Route" measure="1" displayFolder="" measureGroup="Delivery data" count="0" hidden="1">
      <extLst>
        <ext xmlns:x15="http://schemas.microsoft.com/office/spreadsheetml/2010/11/main" uri="{B97F6D7D-B522-45F9-BDA1-12C45D357490}">
          <x15:cacheHierarchy aggregatedColumn="18"/>
        </ext>
      </extLst>
    </cacheHierarchy>
    <cacheHierarchy uniqueName="[Measures].[Sum of Order ID]" caption="Sum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Order ID]" caption="Count of Order ID" measure="1" displayFolder="" measureGroup="Delivery data" count="0" hidden="1">
      <extLst>
        <ext xmlns:x15="http://schemas.microsoft.com/office/spreadsheetml/2010/11/main" uri="{B97F6D7D-B522-45F9-BDA1-12C45D357490}">
          <x15:cacheHierarchy aggregatedColumn="3"/>
        </ext>
      </extLst>
    </cacheHierarchy>
    <cacheHierarchy uniqueName="[Measures].[Count of Delivery Time (min)]" caption="Count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Count of Allocation Rules]" caption="Count of Allocation Rules" measure="1" displayFolder="" measureGroup="Delivery data" count="0" hidden="1">
      <extLst>
        <ext xmlns:x15="http://schemas.microsoft.com/office/spreadsheetml/2010/11/main" uri="{B97F6D7D-B522-45F9-BDA1-12C45D357490}">
          <x15:cacheHierarchy aggregatedColumn="20"/>
        </ext>
      </extLst>
    </cacheHierarchy>
    <cacheHierarchy uniqueName="[Measures].[Count of Delivery Zone]" caption="Count of Delivery Zone" measure="1" displayFolder="" measureGroup="Delivery data" count="0" hidden="1">
      <extLst>
        <ext xmlns:x15="http://schemas.microsoft.com/office/spreadsheetml/2010/11/main" uri="{B97F6D7D-B522-45F9-BDA1-12C45D357490}">
          <x15:cacheHierarchy aggregatedColumn="19"/>
        </ext>
      </extLst>
    </cacheHierarchy>
    <cacheHierarchy uniqueName="[Measures].[Count of Customer Feedback]" caption="Count of Customer Feedback" measure="1" displayFolder="" measureGroup="Delivery data" count="0" hidden="1">
      <extLst>
        <ext xmlns:x15="http://schemas.microsoft.com/office/spreadsheetml/2010/11/main" uri="{B97F6D7D-B522-45F9-BDA1-12C45D357490}">
          <x15:cacheHierarchy aggregatedColumn="17"/>
        </ext>
      </extLst>
    </cacheHierarchy>
    <cacheHierarchy uniqueName="[Measures].[Count of Vehicle Info]" caption="Count of Vehicle Info" measure="1" displayFolder="" measureGroup="Delivery data" count="0" hidden="1">
      <extLst>
        <ext xmlns:x15="http://schemas.microsoft.com/office/spreadsheetml/2010/11/main" uri="{B97F6D7D-B522-45F9-BDA1-12C45D357490}">
          <x15:cacheHierarchy aggregatedColumn="14"/>
        </ext>
      </extLst>
    </cacheHierarchy>
    <cacheHierarchy uniqueName="[Measures].[Average of customer sat.]" caption="Average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StdDev of customer sat.]" caption="StdDev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 of customer sat.]" caption="Var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Count of customer sat.]" caption="Count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Varp of customer sat.]" caption="Varp of customer sat." measure="1" displayFolder="" measureGroup="Delivery data" count="0" hidden="1">
      <extLst>
        <ext xmlns:x15="http://schemas.microsoft.com/office/spreadsheetml/2010/11/main" uri="{B97F6D7D-B522-45F9-BDA1-12C45D357490}">
          <x15:cacheHierarchy aggregatedColumn="32"/>
        </ext>
      </extLst>
    </cacheHierarchy>
    <cacheHierarchy uniqueName="[Measures].[Average of Cust. Rating]" caption="Average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um of Cust. Rating]" caption="Sum of Cust. Rating" measure="1" displayFolder="" measureGroup="Delivery data" count="0" hidden="1">
      <extLst>
        <ext xmlns:x15="http://schemas.microsoft.com/office/spreadsheetml/2010/11/main" uri="{B97F6D7D-B522-45F9-BDA1-12C45D357490}">
          <x15:cacheHierarchy aggregatedColumn="28"/>
        </ext>
      </extLst>
    </cacheHierarchy>
    <cacheHierarchy uniqueName="[Measures].[StdDev of Delivery Time (min)]" caption="StdDev of Delivery Time (min)" measure="1" displayFolder="" measureGroup="Delivery data" count="0" hidden="1">
      <extLst>
        <ext xmlns:x15="http://schemas.microsoft.com/office/spreadsheetml/2010/11/main" uri="{B97F6D7D-B522-45F9-BDA1-12C45D357490}">
          <x15:cacheHierarchy aggregatedColumn="15"/>
        </ext>
      </extLst>
    </cacheHierarchy>
    <cacheHierarchy uniqueName="[Measures].[StdDev of Delays (min)]" caption="StdDev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ax of Delays (min)]" caption="Max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Min of Delays (min)]" caption="Min of Delays (min)" measure="1" displayFolder="" measureGroup="Delivery data" count="0" hidden="1">
      <extLst>
        <ext xmlns:x15="http://schemas.microsoft.com/office/spreadsheetml/2010/11/main" uri="{B97F6D7D-B522-45F9-BDA1-12C45D357490}">
          <x15:cacheHierarchy aggregatedColumn="16"/>
        </ext>
      </extLst>
    </cacheHierarchy>
    <cacheHierarchy uniqueName="[Measures].[Sum of order days]" caption="Sum of order days" measure="1" displayFolder="" measureGroup="Delivery data"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16478020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78E380-4AAB-45D2-A957-7A35E8EAE984}" name="PivotTable12" cacheId="281" applyNumberFormats="0" applyBorderFormats="0" applyFontFormats="0" applyPatternFormats="0" applyAlignmentFormats="0" applyWidthHeightFormats="1" dataCaption="Values" tag="5e92b37f-cc1d-452c-ba3e-35ae2e604603" updatedVersion="8" minRefreshableVersion="3" useAutoFormatting="1" subtotalHiddenItems="1" itemPrintTitles="1" createdVersion="8" indent="0" outline="1" outlineData="1" multipleFieldFilters="0" chartFormat="7">
  <location ref="H14:L19"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4">
    <i>
      <x/>
    </i>
    <i>
      <x v="1"/>
    </i>
    <i>
      <x v="2"/>
    </i>
    <i t="grand">
      <x/>
    </i>
  </colItems>
  <dataFields count="1">
    <dataField name="Average of Delays (min)" fld="2" subtotal="average" baseField="0" baseItem="0" numFmtId="164"/>
  </dataFields>
  <chartFormats count="12">
    <chartFormat chart="5" format="6" series="1">
      <pivotArea type="data" outline="0" fieldPosition="0">
        <references count="2">
          <reference field="4294967294" count="1" selected="0">
            <x v="0"/>
          </reference>
          <reference field="1" count="1" selected="0">
            <x v="0"/>
          </reference>
        </references>
      </pivotArea>
    </chartFormat>
    <chartFormat chart="5" format="7" series="1">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2">
          <reference field="4294967294" count="1" selected="0">
            <x v="0"/>
          </reference>
          <reference field="1" count="1" selected="0">
            <x v="2"/>
          </reference>
        </references>
      </pivotArea>
    </chartFormat>
    <chartFormat chart="5" format="9">
      <pivotArea type="data" outline="0" fieldPosition="0">
        <references count="3">
          <reference field="4294967294" count="1" selected="0">
            <x v="0"/>
          </reference>
          <reference field="0" count="1" selected="0">
            <x v="0"/>
          </reference>
          <reference field="1" count="1" selected="0">
            <x v="0"/>
          </reference>
        </references>
      </pivotArea>
    </chartFormat>
    <chartFormat chart="5" format="10">
      <pivotArea type="data" outline="0" fieldPosition="0">
        <references count="3">
          <reference field="4294967294" count="1" selected="0">
            <x v="0"/>
          </reference>
          <reference field="0" count="1" selected="0">
            <x v="0"/>
          </reference>
          <reference field="1" count="1" selected="0">
            <x v="2"/>
          </reference>
        </references>
      </pivotArea>
    </chartFormat>
    <chartFormat chart="5" format="11">
      <pivotArea type="data" outline="0" fieldPosition="0">
        <references count="3">
          <reference field="4294967294" count="1" selected="0">
            <x v="0"/>
          </reference>
          <reference field="0" count="1" selected="0">
            <x v="0"/>
          </reference>
          <reference field="1" count="1" selected="0">
            <x v="1"/>
          </reference>
        </references>
      </pivotArea>
    </chartFormat>
    <chartFormat chart="5" format="12">
      <pivotArea type="data" outline="0" fieldPosition="0">
        <references count="3">
          <reference field="4294967294" count="1" selected="0">
            <x v="0"/>
          </reference>
          <reference field="0" count="1" selected="0">
            <x v="2"/>
          </reference>
          <reference field="1" count="1" selected="0">
            <x v="0"/>
          </reference>
        </references>
      </pivotArea>
    </chartFormat>
    <chartFormat chart="5" format="13">
      <pivotArea type="data" outline="0" fieldPosition="0">
        <references count="3">
          <reference field="4294967294" count="1" selected="0">
            <x v="0"/>
          </reference>
          <reference field="0" count="1" selected="0">
            <x v="2"/>
          </reference>
          <reference field="1" count="1" selected="0">
            <x v="1"/>
          </reference>
        </references>
      </pivotArea>
    </chartFormat>
    <chartFormat chart="5" format="14">
      <pivotArea type="data" outline="0" fieldPosition="0">
        <references count="3">
          <reference field="4294967294" count="1" selected="0">
            <x v="0"/>
          </reference>
          <reference field="0" count="1" selected="0">
            <x v="2"/>
          </reference>
          <reference field="1" count="1" selected="0">
            <x v="2"/>
          </reference>
        </references>
      </pivotArea>
    </chartFormat>
    <chartFormat chart="5" format="15">
      <pivotArea type="data" outline="0" fieldPosition="0">
        <references count="3">
          <reference field="4294967294" count="1" selected="0">
            <x v="0"/>
          </reference>
          <reference field="0" count="1" selected="0">
            <x v="1"/>
          </reference>
          <reference field="1" count="1" selected="0">
            <x v="2"/>
          </reference>
        </references>
      </pivotArea>
    </chartFormat>
    <chartFormat chart="5" format="16">
      <pivotArea type="data" outline="0" fieldPosition="0">
        <references count="3">
          <reference field="4294967294" count="1" selected="0">
            <x v="0"/>
          </reference>
          <reference field="0" count="1" selected="0">
            <x v="1"/>
          </reference>
          <reference field="1" count="1" selected="0">
            <x v="0"/>
          </reference>
        </references>
      </pivotArea>
    </chartFormat>
    <chartFormat chart="5" format="17">
      <pivotArea type="data" outline="0" fieldPosition="0">
        <references count="3">
          <reference field="4294967294" count="1" selected="0">
            <x v="0"/>
          </reference>
          <reference field="0" count="1" selected="0">
            <x v="1"/>
          </reference>
          <reference field="1" count="1" selected="0">
            <x v="1"/>
          </reference>
        </references>
      </pivotArea>
    </chartFormat>
  </chartFormats>
  <pivotHierarchies count="7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elays (m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20B13D-459C-426F-B4DD-719B66241D34}" name="PivotTable15" cacheId="278" applyNumberFormats="0" applyBorderFormats="0" applyFontFormats="0" applyPatternFormats="0" applyAlignmentFormats="0" applyWidthHeightFormats="1" dataCaption="Values" tag="0e23cf14-e718-4797-9b08-420105b55992" updatedVersion="8" minRefreshableVersion="3" useAutoFormatting="1" subtotalHiddenItems="1" itemPrintTitles="1" createdVersion="8" indent="0" outline="1" outlineData="1" multipleFieldFilters="0">
  <location ref="O15:O19" firstHeaderRow="1" firstDataRow="1" firstDataCol="1"/>
  <pivotFields count="2">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4">
    <i>
      <x/>
    </i>
    <i>
      <x v="1"/>
    </i>
    <i>
      <x v="2"/>
    </i>
    <i t="grand">
      <x/>
    </i>
  </rowItems>
  <pivotHierarchies count="7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sat."/>
    <pivotHierarchy dragToData="1" caption="StdDev of customer sat."/>
    <pivotHierarchy dragToData="1" caption="Var of customer sat."/>
    <pivotHierarchy dragToData="1" caption="Count of customer sat."/>
    <pivotHierarchy dragToData="1" caption="Varp of customer sa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5A65A8-5ABD-487C-92A8-CAE57C1E813F}" name="PivotTable6" cacheId="266" applyNumberFormats="0" applyBorderFormats="0" applyFontFormats="0" applyPatternFormats="0" applyAlignmentFormats="0" applyWidthHeightFormats="1" dataCaption="Values" tag="f62d88b1-4101-4d47-a486-f2be31c3f7db" updatedVersion="8" minRefreshableVersion="3" useAutoFormatting="1" subtotalHiddenItems="1" itemPrintTitles="1" createdVersion="8" indent="0" outline="1" outlineData="1" multipleFieldFilters="0" chartFormat="17">
  <location ref="B45:C49"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Order ID" fld="1" subtotal="count" baseField="0" baseItem="0" numFmtId="1"/>
  </dataFields>
  <chartFormats count="4">
    <chartFormat chart="16" format="29" series="1">
      <pivotArea type="data" outline="0" fieldPosition="0">
        <references count="1">
          <reference field="4294967294" count="1" selected="0">
            <x v="0"/>
          </reference>
        </references>
      </pivotArea>
    </chartFormat>
    <chartFormat chart="16" format="30">
      <pivotArea type="data" outline="0" fieldPosition="0">
        <references count="2">
          <reference field="4294967294" count="1" selected="0">
            <x v="0"/>
          </reference>
          <reference field="0" count="1" selected="0">
            <x v="0"/>
          </reference>
        </references>
      </pivotArea>
    </chartFormat>
    <chartFormat chart="16" format="31">
      <pivotArea type="data" outline="0" fieldPosition="0">
        <references count="2">
          <reference field="4294967294" count="1" selected="0">
            <x v="0"/>
          </reference>
          <reference field="0" count="1" selected="0">
            <x v="1"/>
          </reference>
        </references>
      </pivotArea>
    </chartFormat>
    <chartFormat chart="16" format="32">
      <pivotArea type="data" outline="0" fieldPosition="0">
        <references count="2">
          <reference field="4294967294" count="1" selected="0">
            <x v="0"/>
          </reference>
          <reference field="0" count="1" selected="0">
            <x v="2"/>
          </reference>
        </references>
      </pivotArea>
    </chartFormat>
  </chartFormats>
  <pivotHierarchies count="7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F895D9-1159-41A0-81D6-EC67C472CD1B}" name="PivotTable11" cacheId="29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M36:O46" firstHeaderRow="0" firstDataRow="1" firstDataCol="1"/>
  <pivotFields count="4">
    <pivotField axis="axisRow" allDrilled="1" subtotalTop="0" showAll="0" defaultSubtotal="0" defaultAttributeDrillState="1">
      <items count="9">
        <item x="2"/>
        <item x="0"/>
        <item x="1"/>
        <item x="3"/>
        <item x="4"/>
        <item x="5"/>
        <item x="6"/>
        <item x="7"/>
        <item x="8"/>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Fields count="1">
    <field x="-2"/>
  </colFields>
  <colItems count="2">
    <i>
      <x/>
    </i>
    <i i="1">
      <x v="1"/>
    </i>
  </colItems>
  <dataFields count="2">
    <dataField name="Count of Vehicle Info" fld="1" subtotal="count" baseField="0" baseItem="0"/>
    <dataField name="Count of Order ID" fld="2" subtotal="count" baseField="0" baseItem="1"/>
  </dataFields>
  <pivotHierarchies count="75">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36477A-9CA3-45A8-B6FD-6387BF450502}" name="ORDER STATUS PIVOT" cacheId="254" applyNumberFormats="0" applyBorderFormats="0" applyFontFormats="0" applyPatternFormats="0" applyAlignmentFormats="0" applyWidthHeightFormats="1" dataCaption="Values" errorCaption="0" showError="1" tag="01a95e6f-fb10-4da7-8f4d-d6932e64bf16" updatedVersion="8" minRefreshableVersion="3" useAutoFormatting="1" subtotalHiddenItems="1" rowGrandTotals="0" colGrandTotals="0" itemPrintTitles="1" createdVersion="8" indent="0" outline="1" outlineData="1">
  <location ref="B8:C10"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Count of Order Status" fld="1" subtotal="count" baseField="0" baseItem="0"/>
  </dataFields>
  <pivotHierarchies count="7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B4EACC-AFF9-46ED-AE9F-A5C1AA4B5EE3}" name="PivotTable16" cacheId="293" applyNumberFormats="0" applyBorderFormats="0" applyFontFormats="0" applyPatternFormats="0" applyAlignmentFormats="0" applyWidthHeightFormats="1" dataCaption="Values" tag="709791bb-910e-48e1-acc4-2a217dff62a6" updatedVersion="8" minRefreshableVersion="3" useAutoFormatting="1" subtotalHiddenItems="1" itemPrintTitles="1" createdVersion="8" indent="0" outline="1" outlineData="1" multipleFieldFilters="0" chartFormat="27">
  <location ref="I65:K166" firstHeaderRow="0" firstDataRow="1" firstDataCol="1"/>
  <pivotFields count="4">
    <pivotField axis="axisRow" allDrilled="1" subtotalTop="0" showAll="0" sortType="ascending"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Fields count="1">
    <field x="-2"/>
  </colFields>
  <colItems count="2">
    <i>
      <x/>
    </i>
    <i i="1">
      <x v="1"/>
    </i>
  </colItems>
  <dataFields count="2">
    <dataField name="Avg  Del Time(min)" fld="1" subtotal="average" baseField="0" baseItem="11" numFmtId="1"/>
    <dataField name="Avg Delays (min)" fld="2" subtotal="average" baseField="0" baseItem="11" numFmtId="1"/>
  </dataFields>
  <chartFormats count="6">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5"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1"/>
          </reference>
        </references>
      </pivotArea>
    </chartFormat>
  </chartFormats>
  <pivotHierarchies count="7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g Delays (min)"/>
    <pivotHierarchy dragToData="1"/>
    <pivotHierarchy dragToData="1" caption="Avg  Del Time(m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3BB0D3-7827-4357-AC10-C4955587598D}" name="PivotTable3" cacheId="275" applyNumberFormats="0" applyBorderFormats="0" applyFontFormats="0" applyPatternFormats="0" applyAlignmentFormats="0" applyWidthHeightFormats="1" dataCaption="Values" tag="a9a2d3bf-9676-4372-9e3a-4844fe1e2900" updatedVersion="8" minRefreshableVersion="3" useAutoFormatting="1" subtotalHiddenItems="1" itemPrintTitles="1" createdVersion="8" indent="0" outline="1" outlineData="1" multipleFieldFilters="0" chartFormat="55">
  <location ref="B15:D21" firstHeaderRow="0"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2">
    <i>
      <x/>
    </i>
    <i i="1">
      <x v="1"/>
    </i>
  </colItems>
  <dataFields count="2">
    <dataField name="Average of Delivery Time (min)" fld="1" subtotal="average" baseField="0" baseItem="0" numFmtId="164"/>
    <dataField name="Average of Delays (min)" fld="2" subtotal="average" baseField="0" baseItem="0" numFmtId="164"/>
  </dataFields>
  <chartFormats count="2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0" count="1" selected="0">
            <x v="4"/>
          </reference>
        </references>
      </pivotArea>
    </chartFormat>
    <chartFormat chart="5" format="3" series="1">
      <pivotArea type="data" outline="0" fieldPosition="0">
        <references count="1">
          <reference field="4294967294" count="1" selected="0">
            <x v="1"/>
          </reference>
        </references>
      </pivotArea>
    </chartFormat>
    <chartFormat chart="5" format="4">
      <pivotArea type="data" outline="0" fieldPosition="0">
        <references count="2">
          <reference field="4294967294" count="1" selected="0">
            <x v="1"/>
          </reference>
          <reference field="0" count="1" selected="0">
            <x v="4"/>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 chart="6" format="7">
      <pivotArea type="data" outline="0" fieldPosition="0">
        <references count="2">
          <reference field="4294967294" count="1" selected="0">
            <x v="1"/>
          </reference>
          <reference field="0" count="1" selected="0">
            <x v="4"/>
          </reference>
        </references>
      </pivotArea>
    </chartFormat>
    <chartFormat chart="6" format="8" series="1">
      <pivotArea type="data" outline="0" fieldPosition="0">
        <references count="1">
          <reference field="4294967294" count="1" selected="0">
            <x v="0"/>
          </reference>
        </references>
      </pivotArea>
    </chartFormat>
    <chartFormat chart="25" format="20" series="1">
      <pivotArea type="data" outline="0" fieldPosition="0">
        <references count="1">
          <reference field="4294967294" count="1" selected="0">
            <x v="0"/>
          </reference>
        </references>
      </pivotArea>
    </chartFormat>
    <chartFormat chart="25" format="21" series="1">
      <pivotArea type="data" outline="0" fieldPosition="0">
        <references count="1">
          <reference field="4294967294" count="1" selected="0">
            <x v="1"/>
          </reference>
        </references>
      </pivotArea>
    </chartFormat>
    <chartFormat chart="33" format="22" series="1">
      <pivotArea type="data" outline="0" fieldPosition="0">
        <references count="1">
          <reference field="4294967294" count="1" selected="0">
            <x v="0"/>
          </reference>
        </references>
      </pivotArea>
    </chartFormat>
    <chartFormat chart="33" format="23" series="1">
      <pivotArea type="data" outline="0" fieldPosition="0">
        <references count="1">
          <reference field="4294967294" count="1" selected="0">
            <x v="1"/>
          </reference>
        </references>
      </pivotArea>
    </chartFormat>
    <chartFormat chart="34" format="24" series="1">
      <pivotArea type="data" outline="0" fieldPosition="0">
        <references count="1">
          <reference field="4294967294" count="1" selected="0">
            <x v="0"/>
          </reference>
        </references>
      </pivotArea>
    </chartFormat>
    <chartFormat chart="34" format="25" series="1">
      <pivotArea type="data" outline="0" fieldPosition="0">
        <references count="1">
          <reference field="4294967294" count="1" selected="0">
            <x v="1"/>
          </reference>
        </references>
      </pivotArea>
    </chartFormat>
    <chartFormat chart="36" format="24" series="1">
      <pivotArea type="data" outline="0" fieldPosition="0">
        <references count="1">
          <reference field="4294967294" count="1" selected="0">
            <x v="0"/>
          </reference>
        </references>
      </pivotArea>
    </chartFormat>
    <chartFormat chart="36" format="25" series="1">
      <pivotArea type="data" outline="0" fieldPosition="0">
        <references count="1">
          <reference field="4294967294" count="1" selected="0">
            <x v="1"/>
          </reference>
        </references>
      </pivotArea>
    </chartFormat>
    <chartFormat chart="40" format="28" series="1">
      <pivotArea type="data" outline="0" fieldPosition="0">
        <references count="1">
          <reference field="4294967294" count="1" selected="0">
            <x v="0"/>
          </reference>
        </references>
      </pivotArea>
    </chartFormat>
    <chartFormat chart="40" format="29" series="1">
      <pivotArea type="data" outline="0" fieldPosition="0">
        <references count="1">
          <reference field="4294967294" count="1" selected="0">
            <x v="1"/>
          </reference>
        </references>
      </pivotArea>
    </chartFormat>
    <chartFormat chart="46" format="33" series="1">
      <pivotArea type="data" outline="0" fieldPosition="0">
        <references count="1">
          <reference field="4294967294" count="1" selected="0">
            <x v="0"/>
          </reference>
        </references>
      </pivotArea>
    </chartFormat>
    <chartFormat chart="46" format="34">
      <pivotArea type="data" outline="0" fieldPosition="0">
        <references count="2">
          <reference field="4294967294" count="1" selected="0">
            <x v="0"/>
          </reference>
          <reference field="0" count="1" selected="0">
            <x v="4"/>
          </reference>
        </references>
      </pivotArea>
    </chartFormat>
    <chartFormat chart="46" format="35" series="1">
      <pivotArea type="data" outline="0" fieldPosition="0">
        <references count="1">
          <reference field="4294967294" count="1" selected="0">
            <x v="1"/>
          </reference>
        </references>
      </pivotArea>
    </chartFormat>
    <chartFormat chart="50" format="39" series="1">
      <pivotArea type="data" outline="0" fieldPosition="0">
        <references count="1">
          <reference field="4294967294" count="1" selected="0">
            <x v="0"/>
          </reference>
        </references>
      </pivotArea>
    </chartFormat>
    <chartFormat chart="50" format="40">
      <pivotArea type="data" outline="0" fieldPosition="0">
        <references count="2">
          <reference field="4294967294" count="1" selected="0">
            <x v="0"/>
          </reference>
          <reference field="0" count="1" selected="0">
            <x v="4"/>
          </reference>
        </references>
      </pivotArea>
    </chartFormat>
    <chartFormat chart="50" format="41" series="1">
      <pivotArea type="data" outline="0" fieldPosition="0">
        <references count="1">
          <reference field="4294967294" count="1" selected="0">
            <x v="1"/>
          </reference>
        </references>
      </pivotArea>
    </chartFormat>
    <chartFormat chart="54" format="45" series="1">
      <pivotArea type="data" outline="0" fieldPosition="0">
        <references count="1">
          <reference field="4294967294" count="1" selected="0">
            <x v="0"/>
          </reference>
        </references>
      </pivotArea>
    </chartFormat>
    <chartFormat chart="54" format="46">
      <pivotArea type="data" outline="0" fieldPosition="0">
        <references count="2">
          <reference field="4294967294" count="1" selected="0">
            <x v="0"/>
          </reference>
          <reference field="0" count="1" selected="0">
            <x v="4"/>
          </reference>
        </references>
      </pivotArea>
    </chartFormat>
    <chartFormat chart="54" format="47" series="1">
      <pivotArea type="data" outline="0" fieldPosition="0">
        <references count="1">
          <reference field="4294967294" count="1" selected="0">
            <x v="1"/>
          </reference>
        </references>
      </pivotArea>
    </chartFormat>
    <chartFormat chart="54" format="48">
      <pivotArea type="data" outline="0" fieldPosition="0">
        <references count="2">
          <reference field="4294967294" count="1" selected="0">
            <x v="1"/>
          </reference>
          <reference field="0"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elays (min)"/>
    <pivotHierarchy dragToData="1"/>
    <pivotHierarchy dragToData="1" caption="Average of Delivery Time (m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9EF36D-9E27-4383-936B-2FF5C778ACBB}" name="PivotTable5" cacheId="269" applyNumberFormats="0" applyBorderFormats="0" applyFontFormats="0" applyPatternFormats="0" applyAlignmentFormats="0" applyWidthHeightFormats="1" dataCaption="Values" tag="01cfb7a6-ad82-4da9-a819-a64abed877cc" updatedVersion="8" minRefreshableVersion="3" useAutoFormatting="1" subtotalHiddenItems="1" itemPrintTitles="1" createdVersion="8" indent="0" outline="1" outlineData="1" multipleFieldFilters="0" chartFormat="15">
  <location ref="B36:F41" firstHeaderRow="1" firstDataRow="2" firstDataCol="1"/>
  <pivotFields count="4">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4">
    <i>
      <x/>
    </i>
    <i>
      <x v="1"/>
    </i>
    <i>
      <x v="2"/>
    </i>
    <i t="grand">
      <x/>
    </i>
  </rowItems>
  <colFields count="1">
    <field x="2"/>
  </colFields>
  <colItems count="4">
    <i>
      <x/>
    </i>
    <i>
      <x v="1"/>
    </i>
    <i>
      <x v="2"/>
    </i>
    <i t="grand">
      <x/>
    </i>
  </colItems>
  <dataFields count="1">
    <dataField name="Avg Delivery Time (min)" fld="1" subtotal="average" baseField="0" baseItem="0" numFmtId="164"/>
  </dataFields>
  <chartFormats count="11">
    <chartFormat chart="14" format="69" series="1">
      <pivotArea type="data" outline="0" fieldPosition="0">
        <references count="2">
          <reference field="4294967294" count="1" selected="0">
            <x v="0"/>
          </reference>
          <reference field="2" count="1" selected="0">
            <x v="0"/>
          </reference>
        </references>
      </pivotArea>
    </chartFormat>
    <chartFormat chart="14" format="70">
      <pivotArea type="data" outline="0" fieldPosition="0">
        <references count="3">
          <reference field="4294967294" count="1" selected="0">
            <x v="0"/>
          </reference>
          <reference field="0" count="1" selected="0">
            <x v="0"/>
          </reference>
          <reference field="2" count="1" selected="0">
            <x v="0"/>
          </reference>
        </references>
      </pivotArea>
    </chartFormat>
    <chartFormat chart="14" format="71">
      <pivotArea type="data" outline="0" fieldPosition="0">
        <references count="3">
          <reference field="4294967294" count="1" selected="0">
            <x v="0"/>
          </reference>
          <reference field="0" count="1" selected="0">
            <x v="1"/>
          </reference>
          <reference field="2" count="1" selected="0">
            <x v="0"/>
          </reference>
        </references>
      </pivotArea>
    </chartFormat>
    <chartFormat chart="14" format="72">
      <pivotArea type="data" outline="0" fieldPosition="0">
        <references count="3">
          <reference field="4294967294" count="1" selected="0">
            <x v="0"/>
          </reference>
          <reference field="0" count="1" selected="0">
            <x v="2"/>
          </reference>
          <reference field="2" count="1" selected="0">
            <x v="0"/>
          </reference>
        </references>
      </pivotArea>
    </chartFormat>
    <chartFormat chart="14" format="73" series="1">
      <pivotArea type="data" outline="0" fieldPosition="0">
        <references count="2">
          <reference field="4294967294" count="1" selected="0">
            <x v="0"/>
          </reference>
          <reference field="2" count="1" selected="0">
            <x v="1"/>
          </reference>
        </references>
      </pivotArea>
    </chartFormat>
    <chartFormat chart="14" format="74">
      <pivotArea type="data" outline="0" fieldPosition="0">
        <references count="3">
          <reference field="4294967294" count="1" selected="0">
            <x v="0"/>
          </reference>
          <reference field="0" count="1" selected="0">
            <x v="0"/>
          </reference>
          <reference field="2" count="1" selected="0">
            <x v="1"/>
          </reference>
        </references>
      </pivotArea>
    </chartFormat>
    <chartFormat chart="14" format="75">
      <pivotArea type="data" outline="0" fieldPosition="0">
        <references count="3">
          <reference field="4294967294" count="1" selected="0">
            <x v="0"/>
          </reference>
          <reference field="0" count="1" selected="0">
            <x v="1"/>
          </reference>
          <reference field="2" count="1" selected="0">
            <x v="1"/>
          </reference>
        </references>
      </pivotArea>
    </chartFormat>
    <chartFormat chart="14" format="76" series="1">
      <pivotArea type="data" outline="0" fieldPosition="0">
        <references count="2">
          <reference field="4294967294" count="1" selected="0">
            <x v="0"/>
          </reference>
          <reference field="2" count="1" selected="0">
            <x v="2"/>
          </reference>
        </references>
      </pivotArea>
    </chartFormat>
    <chartFormat chart="14" format="77">
      <pivotArea type="data" outline="0" fieldPosition="0">
        <references count="3">
          <reference field="4294967294" count="1" selected="0">
            <x v="0"/>
          </reference>
          <reference field="0" count="1" selected="0">
            <x v="0"/>
          </reference>
          <reference field="2" count="1" selected="0">
            <x v="2"/>
          </reference>
        </references>
      </pivotArea>
    </chartFormat>
    <chartFormat chart="14" format="78">
      <pivotArea type="data" outline="0" fieldPosition="0">
        <references count="3">
          <reference field="4294967294" count="1" selected="0">
            <x v="0"/>
          </reference>
          <reference field="0" count="1" selected="0">
            <x v="1"/>
          </reference>
          <reference field="2" count="1" selected="0">
            <x v="2"/>
          </reference>
        </references>
      </pivotArea>
    </chartFormat>
    <chartFormat chart="14" format="79">
      <pivotArea type="data" outline="0" fieldPosition="0">
        <references count="3">
          <reference field="4294967294" count="1" selected="0">
            <x v="0"/>
          </reference>
          <reference field="0" count="1" selected="0">
            <x v="2"/>
          </reference>
          <reference field="2" count="1" selected="0">
            <x v="2"/>
          </reference>
        </references>
      </pivotArea>
    </chartFormat>
  </chartFormats>
  <pivotHierarchies count="7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g Delays (min)"/>
    <pivotHierarchy dragToData="1"/>
    <pivotHierarchy dragToData="1" caption="Avg Delivery Time (min)"/>
    <pivotHierarchy dragToData="1"/>
    <pivotHierarchy dragToData="1"/>
    <pivotHierarchy dragToData="1"/>
    <pivotHierarchy dragToData="1"/>
    <pivotHierarchy dragToData="1"/>
    <pivotHierarchy dragToData="1" caption="Count of Delivery Time (m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2745904-CE3E-47C4-BBF2-9096E73DB5EE}" name="PivotTable1" cacheId="287" applyNumberFormats="0" applyBorderFormats="0" applyFontFormats="0" applyPatternFormats="0" applyAlignmentFormats="0" applyWidthHeightFormats="1" dataCaption="Values" tag="d7dd96ef-1503-4c29-a72a-1d8879b425c2" updatedVersion="8" minRefreshableVersion="3" useAutoFormatting="1" subtotalHiddenItems="1" itemPrintTitles="1" createdVersion="8" indent="0" outline="1" outlineData="1" multipleFieldFilters="0">
  <location ref="B5:F6"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name="Average of Delays (min)" fld="1" subtotal="average" baseField="0" baseItem="1" numFmtId="164"/>
    <dataField name="Average of Delivery Time (min)" fld="2" subtotal="average" baseField="0" baseItem="1" numFmtId="164"/>
    <dataField name="Average of Cust. Rating" fld="3" subtotal="average" baseField="0" baseItem="1" numFmtId="164"/>
    <dataField fld="4" subtotal="count" baseField="0" baseItem="0"/>
  </dataFields>
  <pivotHierarchies count="75">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elays (min)"/>
    <pivotHierarchy dragToData="1"/>
    <pivotHierarchy dragToData="1" caption="Average of Delivery Time (m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 Rating"/>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768546-C309-489C-9960-F4211DAA8B7D}" name="PivotTable8" cacheId="260" applyNumberFormats="0" applyBorderFormats="0" applyFontFormats="0" applyPatternFormats="0" applyAlignmentFormats="0" applyWidthHeightFormats="1" dataCaption="Values" tag="74519fef-d41e-4a5a-80cf-b6383e228360" updatedVersion="8" minRefreshableVersion="3" useAutoFormatting="1" subtotalHiddenItems="1" colGrandTotals="0" itemPrintTitles="1" createdVersion="8" indent="0" outline="1" outlineData="1" multipleFieldFilters="0" chartFormat="14">
  <location ref="B56:E61"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3">
    <i>
      <x/>
    </i>
    <i>
      <x v="1"/>
    </i>
    <i>
      <x v="2"/>
    </i>
  </colItems>
  <dataFields count="1">
    <dataField name="Count of Customer Feedback" fld="2" subtotal="count" baseField="0" baseItem="0"/>
  </dataFields>
  <chartFormats count="5">
    <chartFormat chart="13" format="28" series="1">
      <pivotArea type="data" outline="0" fieldPosition="0">
        <references count="2">
          <reference field="4294967294" count="1" selected="0">
            <x v="0"/>
          </reference>
          <reference field="1" count="1" selected="0">
            <x v="0"/>
          </reference>
        </references>
      </pivotArea>
    </chartFormat>
    <chartFormat chart="13" format="29">
      <pivotArea type="data" outline="0" fieldPosition="0">
        <references count="3">
          <reference field="4294967294" count="1" selected="0">
            <x v="0"/>
          </reference>
          <reference field="0" count="1" selected="0">
            <x v="0"/>
          </reference>
          <reference field="1" count="1" selected="0">
            <x v="0"/>
          </reference>
        </references>
      </pivotArea>
    </chartFormat>
    <chartFormat chart="13" format="30" series="1">
      <pivotArea type="data" outline="0" fieldPosition="0">
        <references count="2">
          <reference field="4294967294" count="1" selected="0">
            <x v="0"/>
          </reference>
          <reference field="1" count="1" selected="0">
            <x v="2"/>
          </reference>
        </references>
      </pivotArea>
    </chartFormat>
    <chartFormat chart="13" format="31" series="1">
      <pivotArea type="data" outline="0" fieldPosition="0">
        <references count="2">
          <reference field="4294967294" count="1" selected="0">
            <x v="0"/>
          </reference>
          <reference field="1" count="1" selected="0">
            <x v="1"/>
          </reference>
        </references>
      </pivotArea>
    </chartFormat>
    <chartFormat chart="13" format="32"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DDCA882-AD02-4A2B-A10B-D3CE75B82F0D}" name="PivotTable10" cacheId="284" applyNumberFormats="0" applyBorderFormats="0" applyFontFormats="0" applyPatternFormats="0" applyAlignmentFormats="0" applyWidthHeightFormats="1" dataCaption="Values" tag="c4211059-1049-4056-aea5-4a5273217c93" updatedVersion="8" minRefreshableVersion="3" useAutoFormatting="1" subtotalHiddenItems="1" itemPrintTitles="1" createdVersion="8" indent="0" outline="1" outlineData="1" multipleFieldFilters="0" chartFormat="5">
  <location ref="J35:K44" firstHeaderRow="1" firstDataRow="1"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Items count="1">
    <i/>
  </colItems>
  <dataFields count="1">
    <dataField name="Count of Order ID" fld="1" subtotal="count" baseField="0" baseItem="0"/>
  </dataFields>
  <pivotHierarchies count="7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DECD7EF-92AF-4821-A68A-AB873EA1076C}" name="PivotTable4" cacheId="272" applyNumberFormats="0" applyBorderFormats="0" applyFontFormats="0" applyPatternFormats="0" applyAlignmentFormats="0" applyWidthHeightFormats="1" dataCaption="Values" tag="6d09b818-4d98-4873-9783-c34cd2efc388" updatedVersion="8" minRefreshableVersion="3" useAutoFormatting="1" subtotalHiddenItems="1" colGrandTotals="0" itemPrintTitles="1" createdVersion="8" indent="0" outline="1" outlineData="1" multipleFieldFilters="0" chartFormat="9">
  <location ref="B25:D30" firstHeaderRow="1" firstDataRow="2" firstDataCol="1"/>
  <pivotFields count="4">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4">
    <i>
      <x/>
    </i>
    <i>
      <x v="1"/>
    </i>
    <i>
      <x v="2"/>
    </i>
    <i t="grand">
      <x/>
    </i>
  </rowItems>
  <colFields count="1">
    <field x="2"/>
  </colFields>
  <colItems count="2">
    <i>
      <x/>
    </i>
    <i>
      <x v="1"/>
    </i>
  </colItems>
  <dataFields count="1">
    <dataField name="Count of Order ID" fld="1" subtotal="count" baseField="0" baseItem="0" numFmtId="1"/>
  </dataFields>
  <pivotHierarchies count="7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9C7E3A0-6C4A-475C-B52B-262044F63D6B}" name="PivotTable9" cacheId="25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chartFormat="25">
  <location ref="B66:G167" firstHeaderRow="1" firstDataRow="2" firstDataCol="1"/>
  <pivotFields count="4">
    <pivotField axis="axisCol" compact="0" allDrilled="1" outline="0" subtotalTop="0" showAll="0" dataSourceSort="1" defaultSubtotal="0" defaultAttributeDrillState="1">
      <items count="5">
        <item x="0"/>
        <item x="1"/>
        <item x="2"/>
        <item x="3"/>
        <item x="4"/>
      </items>
    </pivotField>
    <pivotField dataField="1" compact="0" outline="0" subtotalTop="0" showAll="0" defaultSubtotal="0"/>
    <pivotField name="." axis="axisRow" compact="0" allDrilled="1" outline="0" subtotalTop="0" showAll="0" sortType="ascending"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pivotField>
    <pivotField compact="0" allDrilled="1" outline="0" subtotalTop="0" showAll="0" dataSourceSort="1" defaultSubtotal="0" defaultAttributeDrillState="1"/>
  </pivotFields>
  <rowFields count="1">
    <field x="2"/>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Fields count="1">
    <field x="0"/>
  </colFields>
  <colItems count="5">
    <i>
      <x/>
    </i>
    <i>
      <x v="1"/>
    </i>
    <i>
      <x v="2"/>
    </i>
    <i>
      <x v="3"/>
    </i>
    <i>
      <x v="4"/>
    </i>
  </colItems>
  <dataFields count="1">
    <dataField name="Average of Delays (min)" fld="1" subtotal="average" baseField="0" baseItem="0" numFmtId="164"/>
  </dataFields>
  <formats count="2">
    <format dxfId="164">
      <pivotArea dataOnly="0" labelOnly="1" outline="0" fieldPosition="0">
        <references count="1">
          <reference field="2" count="1">
            <x v="0"/>
          </reference>
        </references>
      </pivotArea>
    </format>
    <format dxfId="163">
      <pivotArea dataOnly="0" labelOnly="1" outline="0" fieldPosition="0">
        <references count="1">
          <reference field="2" count="1">
            <x v="0"/>
          </reference>
        </references>
      </pivotArea>
    </format>
  </formats>
  <chartFormats count="6">
    <chartFormat chart="24" format="10" series="1">
      <pivotArea type="data" outline="0" fieldPosition="0">
        <references count="2">
          <reference field="4294967294" count="1" selected="0">
            <x v="0"/>
          </reference>
          <reference field="0" count="1" selected="0">
            <x v="0"/>
          </reference>
        </references>
      </pivotArea>
    </chartFormat>
    <chartFormat chart="24" format="11" series="1">
      <pivotArea type="data" outline="0" fieldPosition="0">
        <references count="2">
          <reference field="4294967294" count="1" selected="0">
            <x v="0"/>
          </reference>
          <reference field="0" count="1" selected="0">
            <x v="1"/>
          </reference>
        </references>
      </pivotArea>
    </chartFormat>
    <chartFormat chart="24" format="12" series="1">
      <pivotArea type="data" outline="0" fieldPosition="0">
        <references count="2">
          <reference field="4294967294" count="1" selected="0">
            <x v="0"/>
          </reference>
          <reference field="0" count="1" selected="0">
            <x v="2"/>
          </reference>
        </references>
      </pivotArea>
    </chartFormat>
    <chartFormat chart="24" format="13" series="1">
      <pivotArea type="data" outline="0" fieldPosition="0">
        <references count="2">
          <reference field="4294967294" count="1" selected="0">
            <x v="0"/>
          </reference>
          <reference field="0" count="1" selected="0">
            <x v="3"/>
          </reference>
        </references>
      </pivotArea>
    </chartFormat>
    <chartFormat chart="24" format="14" series="1">
      <pivotArea type="data" outline="0" fieldPosition="0">
        <references count="2">
          <reference field="4294967294" count="1" selected="0">
            <x v="0"/>
          </reference>
          <reference field="0" count="1" selected="0">
            <x v="4"/>
          </reference>
        </references>
      </pivotArea>
    </chartFormat>
    <chartFormat chart="24" format="15"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elays (m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0" showColHeaders="1" showRowStripes="0" showColStripes="0" showLastColumn="1"/>
  <rowHierarchiesUsage count="1">
    <rowHierarchyUsage hierarchyUsage="13"/>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57A561D-D774-46AC-83A5-8B064D9553A2}" name="PivotTable7" cacheId="263" applyNumberFormats="0" applyBorderFormats="0" applyFontFormats="0" applyPatternFormats="0" applyAlignmentFormats="0" applyWidthHeightFormats="1" dataCaption="Values" tag="1ba0e54c-dab5-4648-b9a9-0f55baeddd73" updatedVersion="8" minRefreshableVersion="3" useAutoFormatting="1" subtotalHiddenItems="1" itemPrintTitles="1" createdVersion="8" indent="0" outline="1" outlineData="1" multipleFieldFilters="0" chartFormat="19">
  <location ref="E46:I51" firstHeaderRow="1" firstDataRow="2" firstDataCol="1"/>
  <pivotFields count="4">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4">
    <i>
      <x/>
    </i>
    <i>
      <x v="1"/>
    </i>
    <i>
      <x v="2"/>
    </i>
    <i t="grand">
      <x/>
    </i>
  </colItems>
  <dataFields count="1">
    <dataField name="Count of Customer Feedback" fld="2" subtotal="count" baseField="0" baseItem="0"/>
  </dataFields>
  <chartFormats count="3">
    <chartFormat chart="18" format="15" series="1">
      <pivotArea type="data" outline="0" fieldPosition="0">
        <references count="2">
          <reference field="4294967294" count="1" selected="0">
            <x v="0"/>
          </reference>
          <reference field="0" count="1" selected="0">
            <x v="0"/>
          </reference>
        </references>
      </pivotArea>
    </chartFormat>
    <chartFormat chart="18" format="16" series="1">
      <pivotArea type="data" outline="0" fieldPosition="0">
        <references count="2">
          <reference field="4294967294" count="1" selected="0">
            <x v="0"/>
          </reference>
          <reference field="0" count="1" selected="0">
            <x v="2"/>
          </reference>
        </references>
      </pivotArea>
    </chartFormat>
    <chartFormat chart="18" format="17" series="1">
      <pivotArea type="data" outline="0" fieldPosition="0">
        <references count="2">
          <reference field="4294967294" count="1" selected="0">
            <x v="0"/>
          </reference>
          <reference field="0" count="1" selected="0">
            <x v="1"/>
          </reference>
        </references>
      </pivotArea>
    </chartFormat>
  </chartFormats>
  <pivotHierarchies count="7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2D9DA37-A7C7-4781-8974-96B741E0C59A}" name="DELAY COMPARISM PIVOT" cacheId="296" applyNumberFormats="0" applyBorderFormats="0" applyFontFormats="0" applyPatternFormats="0" applyAlignmentFormats="0" applyWidthHeightFormats="1" dataCaption="Values" errorCaption="&quot; &quot;" showError="1" missingCaption="&quot; &quot;" updatedVersion="8" minRefreshableVersion="3" useAutoFormatting="1" pageWrap="10" subtotalHiddenItems="1" rowGrandTotals="0" colGrandTotals="0" itemPrintTitles="1" createdVersion="8" indent="0" outline="1" outlineData="1" chartFormat="2">
  <location ref="J199:K299" firstHeaderRow="1" firstDataRow="1" firstDataCol="1"/>
  <pivotFields count="3">
    <pivotField axis="axisRow" allDrilled="1" subtotalTop="0" showAll="0" dataSourceSort="1"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pivotField>
    <pivotField dataField="1" subtotalTop="0" showAll="0" defaultSubtotal="0"/>
    <pivotField allDrilled="1" subtotalTop="0" showAll="0" dataSourceSort="1" defaultSubtotal="0" defaultAttributeDrillState="1"/>
  </pivotFields>
  <rowFields count="1">
    <field x="0"/>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Items count="1">
    <i/>
  </colItems>
  <dataFields count="1">
    <dataField name="Average of Delays (min)" fld="1" subtotal="average" baseField="0" baseItem="0" numFmtId="164"/>
  </dataFields>
  <formats count="5">
    <format dxfId="132">
      <pivotArea type="all" dataOnly="0" outline="0" fieldPosition="0"/>
    </format>
    <format dxfId="131">
      <pivotArea outline="0" collapsedLevelsAreSubtotals="1" fieldPosition="0"/>
    </format>
    <format dxfId="130">
      <pivotArea field="0" type="button" dataOnly="0" labelOnly="1" outline="0" axis="axisRow" fieldPosition="0"/>
    </format>
    <format dxfId="129">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8">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s>
  <chartFormats count="6">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0" count="1" selected="0">
            <x v="54"/>
          </reference>
        </references>
      </pivotArea>
    </chartFormat>
    <chartFormat chart="4" format="5">
      <pivotArea type="data" outline="0" fieldPosition="0">
        <references count="2">
          <reference field="4294967294" count="1" selected="0">
            <x v="0"/>
          </reference>
          <reference field="0" count="1" selected="0">
            <x v="58"/>
          </reference>
        </references>
      </pivotArea>
    </chartFormat>
    <chartFormat chart="4" format="6">
      <pivotArea type="data" outline="0" fieldPosition="0">
        <references count="2">
          <reference field="4294967294" count="1" selected="0">
            <x v="0"/>
          </reference>
          <reference field="0" count="1" selected="0">
            <x v="72"/>
          </reference>
        </references>
      </pivotArea>
    </chartFormat>
    <chartFormat chart="4" format="7">
      <pivotArea type="data" outline="0" fieldPosition="0">
        <references count="2">
          <reference field="4294967294" count="1" selected="0">
            <x v="0"/>
          </reference>
          <reference field="0" count="1" selected="0">
            <x v="95"/>
          </reference>
        </references>
      </pivotArea>
    </chartFormat>
    <chartFormat chart="4" format="8">
      <pivotArea type="data" outline="0" fieldPosition="0">
        <references count="2">
          <reference field="4294967294" count="1" selected="0">
            <x v="0"/>
          </reference>
          <reference field="0" count="1" selected="0">
            <x v="80"/>
          </reference>
        </references>
      </pivotArea>
    </chartFormat>
  </chartFormats>
  <pivotHierarchies count="7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elays (m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FE3303E-A282-4E7A-8557-CB5996C24720}" name="PivotTable5" cacheId="242" applyNumberFormats="0" applyBorderFormats="0" applyFontFormats="0" applyPatternFormats="0" applyAlignmentFormats="0" applyWidthHeightFormats="1" dataCaption="Values" tag="a14148a7-fbb2-4a41-a065-8a11133b6051" updatedVersion="8" minRefreshableVersion="3" useAutoFormatting="1" subtotalHiddenItems="1" rowGrandTotals="0" colGrandTotals="0" itemPrintTitles="1" createdVersion="8" indent="0" compact="0" compactData="0" multipleFieldFilters="0" chartFormat="9">
  <location ref="AB219:AE228" firstHeaderRow="1" firstDataRow="2" firstDataCol="1"/>
  <pivotFields count="4">
    <pivotField axis="axisRow" compact="0" allDrilled="1" outline="0" subtotalTop="0" showAll="0" dataSourceSort="1" defaultSubtotal="0" defaultAttributeDrillState="1">
      <items count="8">
        <item x="0"/>
        <item x="1"/>
        <item x="2"/>
        <item x="3"/>
        <item x="4"/>
        <item x="5"/>
        <item x="6"/>
        <item x="7"/>
      </items>
    </pivotField>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8">
    <i>
      <x/>
    </i>
    <i>
      <x v="1"/>
    </i>
    <i>
      <x v="2"/>
    </i>
    <i>
      <x v="3"/>
    </i>
    <i>
      <x v="4"/>
    </i>
    <i>
      <x v="5"/>
    </i>
    <i>
      <x v="6"/>
    </i>
    <i>
      <x v="7"/>
    </i>
  </rowItems>
  <colFields count="1">
    <field x="1"/>
  </colFields>
  <colItems count="3">
    <i>
      <x/>
    </i>
    <i>
      <x v="1"/>
    </i>
    <i>
      <x v="2"/>
    </i>
  </colItems>
  <dataFields count="1">
    <dataField name="Count of Order ID" fld="2" subtotal="count" baseField="0" baseItem="0"/>
  </dataFields>
  <pivotHierarchies count="7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7905632-FCB7-425F-80FC-380730216202}" name="COMOARISM TABLE" cacheId="233" applyNumberFormats="0" applyBorderFormats="0" applyFontFormats="0" applyPatternFormats="0" applyAlignmentFormats="0" applyWidthHeightFormats="1" dataCaption="Values" tag="35a102de-97db-4c5e-991f-91ecf90a35c5" updatedVersion="8" minRefreshableVersion="3" useAutoFormatting="1" subtotalHiddenItems="1" rowGrandTotals="0" colGrandTotals="0" itemPrintTitles="1" createdVersion="8" indent="0" compact="0" compactData="0" multipleFieldFilters="0">
  <location ref="K19:K27" firstHeaderRow="1" firstDataRow="1" firstDataCol="1"/>
  <pivotFields count="2">
    <pivotField axis="axisRow" compact="0" allDrilled="1" outline="0" subtotalTop="0" showAll="0" dataSourceSort="1" defaultSubtotal="0" defaultAttributeDrillState="1">
      <items count="8">
        <item x="0"/>
        <item x="1"/>
        <item x="2"/>
        <item x="3"/>
        <item x="4"/>
        <item x="5"/>
        <item x="6"/>
        <item x="7"/>
      </items>
    </pivotField>
    <pivotField compact="0" allDrilled="1" outline="0" subtotalTop="0" showAll="0" dataSourceSort="1" defaultSubtotal="0" defaultAttributeDrillState="1"/>
  </pivotFields>
  <rowFields count="1">
    <field x="0"/>
  </rowFields>
  <rowItems count="8">
    <i>
      <x/>
    </i>
    <i>
      <x v="1"/>
    </i>
    <i>
      <x v="2"/>
    </i>
    <i>
      <x v="3"/>
    </i>
    <i>
      <x v="4"/>
    </i>
    <i>
      <x v="5"/>
    </i>
    <i>
      <x v="6"/>
    </i>
    <i>
      <x v="7"/>
    </i>
  </rowItems>
  <pivotHierarchies count="7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elays (min)"/>
    <pivotHierarchy dragToData="1"/>
    <pivotHierarchy dragToData="1" caption="Average of Delivery Time (min)"/>
    <pivotHierarchy dragToData="1"/>
    <pivotHierarchy dragToData="1"/>
    <pivotHierarchy dragToData="1"/>
    <pivotHierarchy dragToData="1"/>
    <pivotHierarchy dragToData="1" caption="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 Rating"/>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0D79D17-C88E-4BA5-97A6-573778183BC9}" name="WEEKDAYS" cacheId="248" applyNumberFormats="0" applyBorderFormats="0" applyFontFormats="0" applyPatternFormats="0" applyAlignmentFormats="0" applyWidthHeightFormats="1" dataCaption="Values" tag="394beda6-029b-4e6e-8225-27b4e9dac8b9" updatedVersion="8" minRefreshableVersion="3" useAutoFormatting="1" subtotalHiddenItems="1" rowGrandTotals="0" colGrandTotals="0" itemPrintTitles="1" createdVersion="8" indent="0" compact="0" compactData="0" multipleFieldFilters="0" chartFormat="13">
  <location ref="U224:X227" firstHeaderRow="1" firstDataRow="2" firstDataCol="1"/>
  <pivotFields count="4">
    <pivotField axis="axisRow" compact="0" allDrilled="1" outline="0" subtotalTop="0" showAll="0" dataSourceSort="1" defaultSubtotal="0" defaultAttributeDrillState="1">
      <items count="2">
        <item x="0"/>
        <item x="1"/>
      </items>
    </pivotField>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2">
    <i>
      <x/>
    </i>
    <i>
      <x v="1"/>
    </i>
  </rowItems>
  <colFields count="1">
    <field x="1"/>
  </colFields>
  <colItems count="3">
    <i>
      <x/>
    </i>
    <i>
      <x v="1"/>
    </i>
    <i>
      <x v="2"/>
    </i>
  </colItems>
  <dataFields count="1">
    <dataField name="Count of Customer Feedback" fld="2" subtotal="count" baseField="0" baseItem="0"/>
  </dataFields>
  <chartFormats count="4">
    <chartFormat chart="12" format="29" series="1">
      <pivotArea type="data" outline="0" fieldPosition="0">
        <references count="2">
          <reference field="4294967294" count="1" selected="0">
            <x v="0"/>
          </reference>
          <reference field="1" count="1" selected="0">
            <x v="0"/>
          </reference>
        </references>
      </pivotArea>
    </chartFormat>
    <chartFormat chart="12" format="30" series="1">
      <pivotArea type="data" outline="0" fieldPosition="0">
        <references count="2">
          <reference field="4294967294" count="1" selected="0">
            <x v="0"/>
          </reference>
          <reference field="1" count="1" selected="0">
            <x v="1"/>
          </reference>
        </references>
      </pivotArea>
    </chartFormat>
    <chartFormat chart="12" format="31" series="1">
      <pivotArea type="data" outline="0" fieldPosition="0">
        <references count="2">
          <reference field="4294967294" count="1" selected="0">
            <x v="0"/>
          </reference>
          <reference field="1" count="1" selected="0">
            <x v="2"/>
          </reference>
        </references>
      </pivotArea>
    </chartFormat>
    <chartFormat chart="12" format="32"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473EC8C-E832-421B-B37E-039A5012EEE4}" name="Time series 1" cacheId="230" applyNumberFormats="0" applyBorderFormats="0" applyFontFormats="0" applyPatternFormats="0" applyAlignmentFormats="0" applyWidthHeightFormats="1" dataCaption="Values" errorCaption="0" showError="1" tag="e2a01749-9922-4b2c-9f7e-a42c493d5526" updatedVersion="8" minRefreshableVersion="3" useAutoFormatting="1" subtotalHiddenItems="1" itemPrintTitles="1" createdVersion="8" indent="0" outline="1" outlineData="1" multipleFieldFilters="0">
  <location ref="B5:G6"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fld="0" subtotal="count" baseField="0" baseItem="0"/>
    <dataField name="Average of Delays (min)" fld="1" subtotal="average" baseField="0" baseItem="1" numFmtId="164"/>
    <dataField name="Average of Delivery Time (min)" fld="2" subtotal="average" baseField="0" baseItem="1" numFmtId="164"/>
    <dataField fld="3" subtotal="count" baseField="0" baseItem="0"/>
    <dataField name="Average of Cust. Rating" fld="4" subtotal="average" baseField="0" baseItem="1" numFmtId="164"/>
    <dataField fld="5" subtotal="count" baseField="0" baseItem="5" numFmtId="164"/>
  </dataFields>
  <pivotHierarchies count="75">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elays (min)"/>
    <pivotHierarchy dragToData="1"/>
    <pivotHierarchy dragToData="1" caption="Average of Delivery Time (m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 Rating"/>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Delivery data]"/>
        <x15:activeTabTopLevelEntity name="[Allocation Rule explai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65CCCF6-9A57-4277-B13D-EE11B74861A5}" name="CUSTOMER FEEDBACK" cacheId="236" applyNumberFormats="0" applyBorderFormats="0" applyFontFormats="0" applyPatternFormats="0" applyAlignmentFormats="0" applyWidthHeightFormats="1" dataCaption="Values" tag="48ea7912-c1b2-43a9-9dc4-f5c94f612f6c" updatedVersion="8" minRefreshableVersion="3" useAutoFormatting="1" subtotalHiddenItems="1" rowGrandTotals="0" colGrandTotals="0" itemPrintTitles="1" createdVersion="8" indent="0" compact="0" compactData="0" multipleFieldFilters="0" chartFormat="30">
  <location ref="U218:V221" firstHeaderRow="1" firstDataRow="1" firstDataCol="1"/>
  <pivotFields count="3">
    <pivotField axis="axisRow" compact="0" allDrilled="1" outline="0" subtotalTop="0" showAll="0" defaultSubtotal="0" defaultAttributeDrillState="1">
      <items count="3">
        <item x="0"/>
        <item x="1"/>
        <item x="2"/>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3">
    <i>
      <x/>
    </i>
    <i>
      <x v="1"/>
    </i>
    <i>
      <x v="2"/>
    </i>
  </rowItems>
  <colItems count="1">
    <i/>
  </colItems>
  <dataFields count="1">
    <dataField name="Count of Order ID" fld="1" subtotal="count" baseField="0" baseItem="1"/>
  </dataFields>
  <chartFormats count="4">
    <chartFormat chart="28" format="76" series="1">
      <pivotArea type="data" outline="0" fieldPosition="0">
        <references count="1">
          <reference field="4294967294" count="1" selected="0">
            <x v="0"/>
          </reference>
        </references>
      </pivotArea>
    </chartFormat>
    <chartFormat chart="28" format="77">
      <pivotArea type="data" outline="0" fieldPosition="0">
        <references count="2">
          <reference field="4294967294" count="1" selected="0">
            <x v="0"/>
          </reference>
          <reference field="0" count="1" selected="0">
            <x v="0"/>
          </reference>
        </references>
      </pivotArea>
    </chartFormat>
    <chartFormat chart="28" format="78">
      <pivotArea type="data" outline="0" fieldPosition="0">
        <references count="2">
          <reference field="4294967294" count="1" selected="0">
            <x v="0"/>
          </reference>
          <reference field="0" count="1" selected="0">
            <x v="1"/>
          </reference>
        </references>
      </pivotArea>
    </chartFormat>
    <chartFormat chart="28" format="79">
      <pivotArea type="data" outline="0" fieldPosition="0">
        <references count="2">
          <reference field="4294967294" count="1" selected="0">
            <x v="0"/>
          </reference>
          <reference field="0" count="1" selected="0">
            <x v="2"/>
          </reference>
        </references>
      </pivotArea>
    </chartFormat>
  </chartFormats>
  <pivotHierarchies count="7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83AD56B-81C3-47B1-9769-EC0FF8BD20FB}" name="DONT NEED SLICER" cacheId="0" applyNumberFormats="0" applyBorderFormats="0" applyFontFormats="0" applyPatternFormats="0" applyAlignmentFormats="0" applyWidthHeightFormats="1" dataCaption="Values" tag="57f3784a-51a3-42b2-ba18-fb9d78eaec72" updatedVersion="8" minRefreshableVersion="3" useAutoFormatting="1" subtotalHiddenItems="1" rowGrandTotals="0" colGrandTotals="0" itemPrintTitles="1" createdVersion="8" indent="0" compact="0" compactData="0" multipleFieldFilters="0">
  <location ref="J4:P12" firstHeaderRow="0" firstDataRow="1" firstDataCol="1"/>
  <pivotFields count="9">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8">
        <item x="0"/>
        <item x="1"/>
        <item x="2"/>
        <item x="3"/>
        <item x="4"/>
        <item x="5"/>
        <item x="6"/>
        <item x="7"/>
      </items>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5"/>
  </rowFields>
  <rowItems count="8">
    <i>
      <x/>
    </i>
    <i>
      <x v="1"/>
    </i>
    <i>
      <x v="2"/>
    </i>
    <i>
      <x v="3"/>
    </i>
    <i>
      <x v="4"/>
    </i>
    <i>
      <x v="5"/>
    </i>
    <i>
      <x v="6"/>
    </i>
    <i>
      <x v="7"/>
    </i>
  </rowItems>
  <colFields count="1">
    <field x="-2"/>
  </colFields>
  <colItems count="6">
    <i>
      <x/>
    </i>
    <i i="1">
      <x v="1"/>
    </i>
    <i i="2">
      <x v="2"/>
    </i>
    <i i="3">
      <x v="3"/>
    </i>
    <i i="4">
      <x v="4"/>
    </i>
    <i i="5">
      <x v="5"/>
    </i>
  </colItems>
  <dataFields count="6">
    <dataField fld="0" subtotal="count" baseField="0" baseItem="0"/>
    <dataField name="Average of Delays (min)" fld="1" subtotal="average" baseField="0" baseItem="1" numFmtId="164"/>
    <dataField name="Average of Delivery Time (min)" fld="2" subtotal="average" baseField="0" baseItem="1" numFmtId="164"/>
    <dataField fld="3" subtotal="count" baseField="0" baseItem="0"/>
    <dataField name="Average of Cust. Rating" fld="4" subtotal="average" baseField="0" baseItem="1" numFmtId="164"/>
    <dataField fld="6" subtotal="count" baseField="0" baseItem="0"/>
  </dataFields>
  <formats count="5">
    <format dxfId="137">
      <pivotArea type="all" dataOnly="0" outline="0" fieldPosition="0"/>
    </format>
    <format dxfId="136">
      <pivotArea outline="0" collapsedLevelsAreSubtotals="1" fieldPosition="0"/>
    </format>
    <format dxfId="135">
      <pivotArea field="5" type="button" dataOnly="0" labelOnly="1" outline="0" axis="axisRow" fieldPosition="0"/>
    </format>
    <format dxfId="134">
      <pivotArea dataOnly="0" labelOnly="1" outline="0" fieldPosition="0">
        <references count="1">
          <reference field="5" count="0"/>
        </references>
      </pivotArea>
    </format>
    <format dxfId="133">
      <pivotArea dataOnly="0" labelOnly="1" outline="0" fieldPosition="0">
        <references count="1">
          <reference field="4294967294" count="5">
            <x v="0"/>
            <x v="1"/>
            <x v="2"/>
            <x v="3"/>
            <x v="4"/>
          </reference>
        </references>
      </pivotArea>
    </format>
  </formats>
  <pivotHierarchies count="75">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Delivery data].[order hr].&amp;[16]"/>
      </members>
    </pivotHierarchy>
    <pivotHierarchy dragToData="1"/>
    <pivotHierarchy multipleItemSelectionAllowed="1" dragToData="1"/>
    <pivotHierarchy dragToData="1"/>
    <pivotHierarchy dragToData="1"/>
    <pivotHierarchy dragToData="1"/>
    <pivotHierarchy multipleItemSelectionAllowed="1" dragToData="1">
      <members count="1" level="1">
        <member name="[Delivery data].[Order Status].&amp;[In Progress]"/>
      </members>
    </pivotHierarchy>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elays (min)"/>
    <pivotHierarchy dragToData="1"/>
    <pivotHierarchy dragToData="1" caption="Average of Delivery Time (m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 Rating"/>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Delivery data]"/>
        <x15:activeTabTopLevelEntity name="[Allocation Rule explai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C9E5AE7-70DD-42A0-BB87-97497A095DB5}" name="form button pivot" cacheId="1" applyNumberFormats="0" applyBorderFormats="0" applyFontFormats="0" applyPatternFormats="0" applyAlignmentFormats="0" applyWidthHeightFormats="1" dataCaption="Values" tag="6d6a8f0e-e99c-491d-9ca7-b832eab31503" updatedVersion="8" minRefreshableVersion="3" useAutoFormatting="1" subtotalHiddenItems="1" rowGrandTotals="0" colGrandTotals="0" itemPrintTitles="1" createdVersion="8" indent="0" compact="0" compactData="0" multipleFieldFilters="0">
  <location ref="B13:G21" firstHeaderRow="0" firstDataRow="1" firstDataCol="1"/>
  <pivotFields count="8">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8">
        <item x="0"/>
        <item x="1"/>
        <item x="2"/>
        <item x="3"/>
        <item x="4"/>
        <item x="5"/>
        <item x="6"/>
        <item x="7"/>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5"/>
  </rowFields>
  <rowItems count="8">
    <i>
      <x/>
    </i>
    <i>
      <x v="1"/>
    </i>
    <i>
      <x v="2"/>
    </i>
    <i>
      <x v="3"/>
    </i>
    <i>
      <x v="4"/>
    </i>
    <i>
      <x v="5"/>
    </i>
    <i>
      <x v="6"/>
    </i>
    <i>
      <x v="7"/>
    </i>
  </rowItems>
  <colFields count="1">
    <field x="-2"/>
  </colFields>
  <colItems count="5">
    <i>
      <x/>
    </i>
    <i i="1">
      <x v="1"/>
    </i>
    <i i="2">
      <x v="2"/>
    </i>
    <i i="3">
      <x v="3"/>
    </i>
    <i i="4">
      <x v="4"/>
    </i>
  </colItems>
  <dataFields count="5">
    <dataField fld="0" subtotal="count" baseField="0" baseItem="0"/>
    <dataField name="Average of Delays (min)" fld="1" subtotal="average" baseField="0" baseItem="1" numFmtId="164"/>
    <dataField name="Average of Delivery Time (min)" fld="2" subtotal="average" baseField="0" baseItem="1" numFmtId="164"/>
    <dataField fld="3" subtotal="count" baseField="0" baseItem="0"/>
    <dataField name="Average of Cust. Rating" fld="4" subtotal="average" baseField="0" baseItem="1" numFmtId="164"/>
  </dataFields>
  <pivotHierarchies count="75">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Delivery data].[order hr].&amp;[16]"/>
      </members>
    </pivotHierarchy>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elays (min)"/>
    <pivotHierarchy dragToData="1"/>
    <pivotHierarchy dragToData="1" caption="Average of Delivery Time (m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 Rating"/>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AEB4B5D-8EB1-41C9-9021-661FE2D8B0E2}" name="Drivers against del." cacheId="239" applyNumberFormats="0" applyBorderFormats="0" applyFontFormats="0" applyPatternFormats="0" applyAlignmentFormats="0" applyWidthHeightFormats="1" dataCaption="Values" missingCaption="&quot; &quot;" tag="71a3050f-2e97-4280-a750-b48a19a9b62c" updatedVersion="8" minRefreshableVersion="3" useAutoFormatting="1" subtotalHiddenItems="1" rowGrandTotals="0" colGrandTotals="0" itemPrintTitles="1" createdVersion="8" indent="0" outline="1" outlineData="1" multipleFieldFilters="0" chartFormat="32">
  <location ref="J77:K177" firstHeaderRow="1" firstDataRow="1" firstDataCol="1"/>
  <pivotFields count="3">
    <pivotField axis="axisRow" allDrilled="1" subtotalTop="0" showAll="0" dataSourceSort="1"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pivotField>
    <pivotField dataField="1" subtotalTop="0" showAll="0" defaultSubtotal="0"/>
    <pivotField allDrilled="1" subtotalTop="0" showAll="0" dataSourceSort="1" defaultSubtotal="0" defaultAttributeDrillState="1"/>
  </pivotFields>
  <rowFields count="1">
    <field x="0"/>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Items count="1">
    <i/>
  </colItems>
  <dataFields count="1">
    <dataField name="Average of Delivery Time (min)" fld="1" subtotal="average" baseField="0" baseItem="0" numFmtId="164"/>
  </dataFields>
  <formats count="24">
    <format dxfId="161">
      <pivotArea type="all" dataOnly="0" outline="0" fieldPosition="0"/>
    </format>
    <format dxfId="160">
      <pivotArea outline="0" collapsedLevelsAreSubtotals="1" fieldPosition="0"/>
    </format>
    <format dxfId="159">
      <pivotArea field="0" type="button" dataOnly="0" labelOnly="1" outline="0" axis="axisRow" fieldPosition="0"/>
    </format>
    <format dxfId="158">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57">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56">
      <pivotArea dataOnly="0" labelOnly="1" outline="0" axis="axisValues" fieldPosition="0"/>
    </format>
    <format dxfId="155">
      <pivotArea type="all" dataOnly="0" outline="0" fieldPosition="0"/>
    </format>
    <format dxfId="154">
      <pivotArea outline="0" collapsedLevelsAreSubtotals="1" fieldPosition="0"/>
    </format>
    <format dxfId="153">
      <pivotArea field="0" type="button" dataOnly="0" labelOnly="1" outline="0" axis="axisRow" fieldPosition="0"/>
    </format>
    <format dxfId="152">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51">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50">
      <pivotArea dataOnly="0" labelOnly="1" outline="0" axis="axisValues" fieldPosition="0"/>
    </format>
    <format dxfId="149">
      <pivotArea type="all" dataOnly="0" outline="0" fieldPosition="0"/>
    </format>
    <format dxfId="148">
      <pivotArea outline="0" collapsedLevelsAreSubtotals="1" fieldPosition="0"/>
    </format>
    <format dxfId="147">
      <pivotArea field="0" type="button" dataOnly="0" labelOnly="1" outline="0" axis="axisRow" fieldPosition="0"/>
    </format>
    <format dxfId="146">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5">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44">
      <pivotArea dataOnly="0" labelOnly="1" outline="0" axis="axisValues" fieldPosition="0"/>
    </format>
    <format dxfId="143">
      <pivotArea type="all" dataOnly="0" outline="0" fieldPosition="0"/>
    </format>
    <format dxfId="142">
      <pivotArea outline="0" collapsedLevelsAreSubtotals="1" fieldPosition="0"/>
    </format>
    <format dxfId="141">
      <pivotArea field="0" type="button" dataOnly="0" labelOnly="1" outline="0" axis="axisRow" fieldPosition="0"/>
    </format>
    <format dxfId="140">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9">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38">
      <pivotArea dataOnly="0" labelOnly="1" outline="0" axis="axisValues" fieldPosition="0"/>
    </format>
  </formats>
  <chartFormats count="3">
    <chartFormat chart="9"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elays (min)"/>
    <pivotHierarchy dragToData="1"/>
    <pivotHierarchy dragToData="1" caption="Average of Delivery Time (m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ust. Rating"/>
    <pivotHierarchy dragToData="1"/>
    <pivotHierarchy dragToData="1" caption="StdDev of Delivery Time (min)"/>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47E56F0-3F23-4118-BAB5-F35D14B1E9A8}" name="ZONE PIVOT" cacheId="251" applyNumberFormats="0" applyBorderFormats="0" applyFontFormats="0" applyPatternFormats="0" applyAlignmentFormats="0" applyWidthHeightFormats="1" dataCaption="Values" tag="6b3ebcf3-ff59-40c8-8d35-4c0b0e0d5972" updatedVersion="8" minRefreshableVersion="3" useAutoFormatting="1" subtotalHiddenItems="1" itemPrintTitles="1" createdVersion="8" indent="0" outline="1" outlineData="1" multipleFieldFilters="0" chartFormat="18">
  <location ref="AE203:AI213" firstHeaderRow="1" firstDataRow="2" firstDataCol="1"/>
  <pivotFields count="4">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4">
    <i>
      <x/>
    </i>
    <i>
      <x v="1"/>
    </i>
    <i>
      <x v="2"/>
    </i>
    <i t="grand">
      <x/>
    </i>
  </colItems>
  <dataFields count="1">
    <dataField name="Average of Delays (min)" fld="1" subtotal="average" baseField="0" baseItem="0" numFmtId="1"/>
  </dataFields>
  <chartFormats count="3">
    <chartFormat chart="16" format="28" series="1">
      <pivotArea type="data" outline="0" fieldPosition="0">
        <references count="2">
          <reference field="4294967294" count="1" selected="0">
            <x v="0"/>
          </reference>
          <reference field="2" count="1" selected="0">
            <x v="0"/>
          </reference>
        </references>
      </pivotArea>
    </chartFormat>
    <chartFormat chart="16" format="29" series="1">
      <pivotArea type="data" outline="0" fieldPosition="0">
        <references count="2">
          <reference field="4294967294" count="1" selected="0">
            <x v="0"/>
          </reference>
          <reference field="2" count="1" selected="0">
            <x v="1"/>
          </reference>
        </references>
      </pivotArea>
    </chartFormat>
    <chartFormat chart="16" format="30" series="1">
      <pivotArea type="data" outline="0" fieldPosition="0">
        <references count="2">
          <reference field="4294967294" count="1" selected="0">
            <x v="0"/>
          </reference>
          <reference field="2" count="1" selected="0">
            <x v="2"/>
          </reference>
        </references>
      </pivotArea>
    </chartFormat>
  </chartFormats>
  <pivotHierarchies count="7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elays (m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D899BF9-2CF8-415F-83AF-011A6D7AD60F}" name="PivotTable7" cacheId="245" applyNumberFormats="0" applyBorderFormats="0" applyFontFormats="0" applyPatternFormats="0" applyAlignmentFormats="0" applyWidthHeightFormats="1" dataCaption="Values" tag="330c19f6-8ebc-4675-9af6-527b0c048333" updatedVersion="8" minRefreshableVersion="3" useAutoFormatting="1" subtotalHiddenItems="1" rowGrandTotals="0" colGrandTotals="0" itemPrintTitles="1" createdVersion="8" indent="0" compact="0" compactData="0" multipleFieldFilters="0" chartFormat="32">
  <location ref="S198:X207" firstHeaderRow="1" firstDataRow="2" firstDataCol="1"/>
  <pivotFields count="4">
    <pivotField axis="axisCol" compact="0" allDrilled="1" outline="0" subtotalTop="0" showAll="0" dataSourceSort="1" defaultSubtotal="0" defaultAttributeDrillState="1">
      <items count="5">
        <item x="0"/>
        <item x="1"/>
        <item x="2"/>
        <item x="3"/>
        <item x="4"/>
      </items>
    </pivotField>
    <pivotField axis="axisRow" compact="0" allDrilled="1" outline="0" subtotalTop="0" showAll="0" dataSourceSort="1" defaultSubtotal="0" defaultAttributeDrillState="1">
      <items count="8">
        <item x="0"/>
        <item x="1"/>
        <item x="2"/>
        <item x="3"/>
        <item x="4"/>
        <item x="5"/>
        <item x="6"/>
        <item x="7"/>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8">
    <i>
      <x/>
    </i>
    <i>
      <x v="1"/>
    </i>
    <i>
      <x v="2"/>
    </i>
    <i>
      <x v="3"/>
    </i>
    <i>
      <x v="4"/>
    </i>
    <i>
      <x v="5"/>
    </i>
    <i>
      <x v="6"/>
    </i>
    <i>
      <x v="7"/>
    </i>
  </rowItems>
  <colFields count="1">
    <field x="0"/>
  </colFields>
  <colItems count="5">
    <i>
      <x/>
    </i>
    <i>
      <x v="1"/>
    </i>
    <i>
      <x v="2"/>
    </i>
    <i>
      <x v="3"/>
    </i>
    <i>
      <x v="4"/>
    </i>
  </colItems>
  <dataFields count="1">
    <dataField name="Count of Route" fld="2" subtotal="count" baseField="0" baseItem="0"/>
  </dataFields>
  <formats count="1">
    <format dxfId="162">
      <pivotArea type="all" dataOnly="0" outline="0" fieldPosition="0"/>
    </format>
  </formats>
  <chartFormats count="16">
    <chartFormat chart="28" format="73" series="1">
      <pivotArea type="data" outline="0" fieldPosition="0">
        <references count="2">
          <reference field="4294967294" count="1" selected="0">
            <x v="0"/>
          </reference>
          <reference field="0" count="1" selected="0">
            <x v="0"/>
          </reference>
        </references>
      </pivotArea>
    </chartFormat>
    <chartFormat chart="28" format="74">
      <pivotArea type="data" outline="0" fieldPosition="0">
        <references count="3">
          <reference field="4294967294" count="1" selected="0">
            <x v="0"/>
          </reference>
          <reference field="0" count="1" selected="0">
            <x v="0"/>
          </reference>
          <reference field="1" count="1" selected="0">
            <x v="0"/>
          </reference>
        </references>
      </pivotArea>
    </chartFormat>
    <chartFormat chart="28" format="75">
      <pivotArea type="data" outline="0" fieldPosition="0">
        <references count="3">
          <reference field="4294967294" count="1" selected="0">
            <x v="0"/>
          </reference>
          <reference field="0" count="1" selected="0">
            <x v="0"/>
          </reference>
          <reference field="1" count="1" selected="0">
            <x v="5"/>
          </reference>
        </references>
      </pivotArea>
    </chartFormat>
    <chartFormat chart="28" format="76" series="1">
      <pivotArea type="data" outline="0" fieldPosition="0">
        <references count="2">
          <reference field="4294967294" count="1" selected="0">
            <x v="0"/>
          </reference>
          <reference field="0" count="1" selected="0">
            <x v="1"/>
          </reference>
        </references>
      </pivotArea>
    </chartFormat>
    <chartFormat chart="28" format="77">
      <pivotArea type="data" outline="0" fieldPosition="0">
        <references count="3">
          <reference field="4294967294" count="1" selected="0">
            <x v="0"/>
          </reference>
          <reference field="0" count="1" selected="0">
            <x v="1"/>
          </reference>
          <reference field="1" count="1" selected="0">
            <x v="3"/>
          </reference>
        </references>
      </pivotArea>
    </chartFormat>
    <chartFormat chart="28" format="78" series="1">
      <pivotArea type="data" outline="0" fieldPosition="0">
        <references count="2">
          <reference field="4294967294" count="1" selected="0">
            <x v="0"/>
          </reference>
          <reference field="0" count="1" selected="0">
            <x v="2"/>
          </reference>
        </references>
      </pivotArea>
    </chartFormat>
    <chartFormat chart="28" format="79">
      <pivotArea type="data" outline="0" fieldPosition="0">
        <references count="3">
          <reference field="4294967294" count="1" selected="0">
            <x v="0"/>
          </reference>
          <reference field="0" count="1" selected="0">
            <x v="2"/>
          </reference>
          <reference field="1" count="1" selected="0">
            <x v="0"/>
          </reference>
        </references>
      </pivotArea>
    </chartFormat>
    <chartFormat chart="28" format="80">
      <pivotArea type="data" outline="0" fieldPosition="0">
        <references count="3">
          <reference field="4294967294" count="1" selected="0">
            <x v="0"/>
          </reference>
          <reference field="0" count="1" selected="0">
            <x v="2"/>
          </reference>
          <reference field="1" count="1" selected="0">
            <x v="1"/>
          </reference>
        </references>
      </pivotArea>
    </chartFormat>
    <chartFormat chart="28" format="81">
      <pivotArea type="data" outline="0" fieldPosition="0">
        <references count="3">
          <reference field="4294967294" count="1" selected="0">
            <x v="0"/>
          </reference>
          <reference field="0" count="1" selected="0">
            <x v="2"/>
          </reference>
          <reference field="1" count="1" selected="0">
            <x v="5"/>
          </reference>
        </references>
      </pivotArea>
    </chartFormat>
    <chartFormat chart="28" format="82">
      <pivotArea type="data" outline="0" fieldPosition="0">
        <references count="3">
          <reference field="4294967294" count="1" selected="0">
            <x v="0"/>
          </reference>
          <reference field="0" count="1" selected="0">
            <x v="2"/>
          </reference>
          <reference field="1" count="1" selected="0">
            <x v="7"/>
          </reference>
        </references>
      </pivotArea>
    </chartFormat>
    <chartFormat chart="28" format="83" series="1">
      <pivotArea type="data" outline="0" fieldPosition="0">
        <references count="2">
          <reference field="4294967294" count="1" selected="0">
            <x v="0"/>
          </reference>
          <reference field="0" count="1" selected="0">
            <x v="3"/>
          </reference>
        </references>
      </pivotArea>
    </chartFormat>
    <chartFormat chart="28" format="84">
      <pivotArea type="data" outline="0" fieldPosition="0">
        <references count="3">
          <reference field="4294967294" count="1" selected="0">
            <x v="0"/>
          </reference>
          <reference field="0" count="1" selected="0">
            <x v="3"/>
          </reference>
          <reference field="1" count="1" selected="0">
            <x v="5"/>
          </reference>
        </references>
      </pivotArea>
    </chartFormat>
    <chartFormat chart="28" format="85">
      <pivotArea type="data" outline="0" fieldPosition="0">
        <references count="3">
          <reference field="4294967294" count="1" selected="0">
            <x v="0"/>
          </reference>
          <reference field="0" count="1" selected="0">
            <x v="3"/>
          </reference>
          <reference field="1" count="1" selected="0">
            <x v="6"/>
          </reference>
        </references>
      </pivotArea>
    </chartFormat>
    <chartFormat chart="28" format="86" series="1">
      <pivotArea type="data" outline="0" fieldPosition="0">
        <references count="2">
          <reference field="4294967294" count="1" selected="0">
            <x v="0"/>
          </reference>
          <reference field="0" count="1" selected="0">
            <x v="4"/>
          </reference>
        </references>
      </pivotArea>
    </chartFormat>
    <chartFormat chart="28" format="87">
      <pivotArea type="data" outline="0" fieldPosition="0">
        <references count="3">
          <reference field="4294967294" count="1" selected="0">
            <x v="0"/>
          </reference>
          <reference field="0" count="1" selected="0">
            <x v="4"/>
          </reference>
          <reference field="1" count="1" selected="0">
            <x v="0"/>
          </reference>
        </references>
      </pivotArea>
    </chartFormat>
    <chartFormat chart="28" format="88"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elivery 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Status1" xr10:uid="{5F83B138-9882-4317-95AA-B2055813D83E}" sourceName="[Delivery data].[Order Status]">
  <pivotTables>
    <pivotTable tabId="1" name="ORDER STATUS PIVOT"/>
    <pivotTable tabId="4" name="COMOARISM TABLE"/>
    <pivotTable tabId="4" name="CUSTOMER FEEDBACK"/>
    <pivotTable tabId="4" name="Drivers against del."/>
    <pivotTable tabId="4" name="PivotTable5"/>
    <pivotTable tabId="4" name="PivotTable7"/>
    <pivotTable tabId="4" name="WEEKDAYS"/>
    <pivotTable tabId="4" name="ZONE PIVOT"/>
    <pivotTable tabId="1" name="PivotTable1"/>
    <pivotTable tabId="1" name="PivotTable10"/>
    <pivotTable tabId="1" name="PivotTable11"/>
    <pivotTable tabId="1" name="PivotTable12"/>
    <pivotTable tabId="1" name="PivotTable15"/>
    <pivotTable tabId="1" name="PivotTable16"/>
    <pivotTable tabId="1" name="PivotTable3"/>
    <pivotTable tabId="1" name="PivotTable4"/>
    <pivotTable tabId="1" name="PivotTable5"/>
    <pivotTable tabId="1" name="PivotTable6"/>
    <pivotTable tabId="1" name="PivotTable7"/>
    <pivotTable tabId="1" name="PivotTable8"/>
    <pivotTable tabId="1" name="PivotTable9"/>
    <pivotTable tabId="4" name="form button pivot"/>
    <pivotTable tabId="4" name="DELAY COMPARISM PIVOT"/>
  </pivotTables>
  <data>
    <olap pivotCacheId="1164780204">
      <levels count="2">
        <level uniqueName="[Delivery data].[Order Status].[(All)]" sourceCaption="(All)" count="0"/>
        <level uniqueName="[Delivery data].[Order Status].[Order Status]" sourceCaption="Order Status" count="2">
          <ranges>
            <range startItem="0">
              <i n="[Delivery data].[Order Status].&amp;[Completed]" c="Completed"/>
              <i n="[Delivery data].[Order Status].&amp;[In Progress]" c="In Progress"/>
            </range>
          </ranges>
        </level>
      </levels>
      <selections count="1">
        <selection n="[Delivery data].[Order Statu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hr1" xr10:uid="{6A2B5208-D4FD-4D16-AF55-F89E4C861D87}" sourceName="[Delivery data].[order hr]">
  <pivotTables>
    <pivotTable tabId="4" name="COMOARISM TABLE"/>
    <pivotTable tabId="4" name="CUSTOMER FEEDBACK"/>
    <pivotTable tabId="4" name="Drivers against del."/>
    <pivotTable tabId="4" name="PivotTable5"/>
    <pivotTable tabId="4" name="PivotTable7"/>
    <pivotTable tabId="4" name="WEEKDAYS"/>
    <pivotTable tabId="4" name="ZONE PIVOT"/>
    <pivotTable tabId="1" name="ORDER STATUS PIVOT"/>
    <pivotTable tabId="1" name="PivotTable9"/>
    <pivotTable tabId="1" name="PivotTable8"/>
    <pivotTable tabId="1" name="PivotTable7"/>
    <pivotTable tabId="1" name="PivotTable6"/>
    <pivotTable tabId="1" name="PivotTable5"/>
    <pivotTable tabId="1" name="PivotTable4"/>
    <pivotTable tabId="1" name="PivotTable3"/>
    <pivotTable tabId="1" name="PivotTable15"/>
    <pivotTable tabId="1" name="PivotTable12"/>
    <pivotTable tabId="1" name="PivotTable10"/>
    <pivotTable tabId="1" name="PivotTable1"/>
    <pivotTable tabId="1" name="PivotTable11"/>
    <pivotTable tabId="1" name="PivotTable16"/>
    <pivotTable tabId="4" name="DELAY COMPARISM PIVOT"/>
  </pivotTables>
  <data>
    <olap pivotCacheId="1164780204">
      <levels count="2">
        <level uniqueName="[Delivery data].[order hr].[(All)]" sourceCaption="(All)" count="0"/>
        <level uniqueName="[Delivery data].[order hr].[order hr]" sourceCaption="order hr" count="9" sortOrder="ascending">
          <ranges>
            <range startItem="0">
              <i n="[Delivery data].[order hr].&amp;[8]" c="8"/>
              <i n="[Delivery data].[order hr].&amp;[9]" c="9"/>
              <i n="[Delivery data].[order hr].&amp;[10]" c="10"/>
              <i n="[Delivery data].[order hr].&amp;[11]" c="11"/>
              <i n="[Delivery data].[order hr].&amp;[12]" c="12"/>
              <i n="[Delivery data].[order hr].&amp;[13]" c="13"/>
              <i n="[Delivery data].[order hr].&amp;[14]" c="14"/>
              <i n="[Delivery data].[order hr].&amp;[15]" c="15"/>
              <i n="[Delivery data].[order hr].&amp;[16]" c="16"/>
            </range>
          </ranges>
        </level>
      </levels>
      <selections count="1">
        <selection n="[Delivery data].[order hr].[All]"/>
      </selections>
    </olap>
  </data>
  <extLst>
    <x:ext xmlns:x15="http://schemas.microsoft.com/office/spreadsheetml/2010/11/main" uri="{470722E0-AACD-4C17-9CDC-17EF765DBC7E}">
      <x15:slicerCacheHideItemsWithNoData count="1">
        <x15:slicerCacheOlapLevelName uniqueName="[Delivery data].[order hr].[order hr]"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Info1" xr10:uid="{55BBB537-02D1-4A6D-A2C8-63B17F86400A}" sourceName="[Delivery data].[Vehicle Info]">
  <pivotTables>
    <pivotTable tabId="1" name="ORDER STATUS PIVOT"/>
    <pivotTable tabId="1" name="PivotTable1"/>
    <pivotTable tabId="1" name="PivotTable10"/>
    <pivotTable tabId="1" name="PivotTable11"/>
    <pivotTable tabId="1" name="PivotTable12"/>
    <pivotTable tabId="1" name="PivotTable15"/>
    <pivotTable tabId="1" name="PivotTable16"/>
    <pivotTable tabId="1" name="PivotTable3"/>
    <pivotTable tabId="1" name="PivotTable6"/>
    <pivotTable tabId="1" name="PivotTable7"/>
    <pivotTable tabId="1" name="PivotTable8"/>
    <pivotTable tabId="1" name="PivotTable9"/>
    <pivotTable tabId="4" name="COMOARISM TABLE"/>
    <pivotTable tabId="4" name="CUSTOMER FEEDBACK"/>
    <pivotTable tabId="4" name="Drivers against del."/>
    <pivotTable tabId="4" name="PivotTable5"/>
    <pivotTable tabId="4" name="PivotTable7"/>
    <pivotTable tabId="4" name="WEEKDAYS"/>
    <pivotTable tabId="4" name="ZONE PIVOT"/>
    <pivotTable tabId="4" name="Time series 1"/>
    <pivotTable tabId="4" name="DELAY COMPARISM PIVOT"/>
  </pivotTables>
  <data>
    <olap pivotCacheId="1164780204">
      <levels count="2">
        <level uniqueName="[Delivery data].[Vehicle Info].[(All)]" sourceCaption="(All)" count="0"/>
        <level uniqueName="[Delivery data].[Vehicle Info].[Vehicle Info]" sourceCaption="Vehicle Info" count="3">
          <ranges>
            <range startItem="0">
              <i n="[Delivery data].[Vehicle Info].&amp;[Bike C]" c="Bike C"/>
              <i n="[Delivery data].[Vehicle Info].&amp;[Truck B]" c="Truck B"/>
              <i n="[Delivery data].[Vehicle Info].&amp;[Van A]" c="Van A"/>
            </range>
          </ranges>
        </level>
      </levels>
      <selections count="1">
        <selection n="[Delivery data].[Vehicle Info].[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0rder_yr" xr10:uid="{D14CCC3F-CFD4-4065-A66B-50D2EB592E3B}" sourceName="[Delivery data].[0rder yr]">
  <data>
    <olap pivotCacheId="364975899">
      <levels count="2">
        <level uniqueName="[Delivery data].[0rder yr].[(All)]" sourceCaption="(All)" count="0"/>
        <level uniqueName="[Delivery data].[0rder yr].[0rder yr]" sourceCaption="0rder yr" count="1">
          <ranges>
            <range startItem="0">
              <i n="[Delivery data].[0rder yr].&amp;[2023]" c="2023"/>
            </range>
          </ranges>
        </level>
      </levels>
      <selections count="1">
        <selection n="[Delivery data].[0rder yr].[All]"/>
      </selections>
    </olap>
  </data>
  <extLst>
    <x:ext xmlns:x15="http://schemas.microsoft.com/office/spreadsheetml/2010/11/main" uri="{470722E0-AACD-4C17-9CDC-17EF765DBC7E}">
      <x15:slicerCacheHideItemsWithNoData count="1">
        <x15:slicerCacheOlapLevelName uniqueName="[Delivery data].[0rder yr].[0rder yr]" count="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 xr10:uid="{79CFA464-6A80-49F5-A4B7-B97E77C1BA22}" sourceName="[Delivery data].[Route]">
  <pivotTables>
    <pivotTable tabId="4" name="COMOARISM TABLE"/>
    <pivotTable tabId="4" name="CUSTOMER FEEDBACK"/>
    <pivotTable tabId="4" name="Drivers against del."/>
    <pivotTable tabId="4" name="PivotTable5"/>
    <pivotTable tabId="4" name="PivotTable7"/>
    <pivotTable tabId="4" name="Time series 1"/>
    <pivotTable tabId="4" name="WEEKDAYS"/>
    <pivotTable tabId="4" name="ZONE PIVOT"/>
    <pivotTable tabId="1" name="ORDER STATUS PIVOT"/>
    <pivotTable tabId="1" name="PivotTable1"/>
    <pivotTable tabId="1" name="PivotTable10"/>
    <pivotTable tabId="1" name="PivotTable11"/>
    <pivotTable tabId="1" name="PivotTable12"/>
    <pivotTable tabId="1" name="PivotTable15"/>
    <pivotTable tabId="1" name="PivotTable16"/>
    <pivotTable tabId="1" name="PivotTable3"/>
    <pivotTable tabId="1" name="PivotTable4"/>
    <pivotTable tabId="1" name="PivotTable5"/>
    <pivotTable tabId="1" name="PivotTable6"/>
    <pivotTable tabId="1" name="PivotTable8"/>
    <pivotTable tabId="1" name="PivotTable9"/>
    <pivotTable tabId="4" name="DELAY COMPARISM PIVOT"/>
  </pivotTables>
  <data>
    <olap pivotCacheId="1164780204">
      <levels count="2">
        <level uniqueName="[Delivery data].[Route].[(All)]" sourceCaption="(All)" count="0"/>
        <level uniqueName="[Delivery data].[Route].[Route]" sourceCaption="Route" count="5">
          <ranges>
            <range startItem="0">
              <i n="[Delivery data].[Route].&amp;[Route1]" c="Route1"/>
              <i n="[Delivery data].[Route].&amp;[Route2]" c="Route2"/>
              <i n="[Delivery data].[Route].&amp;[Route3]" c="Route3"/>
              <i n="[Delivery data].[Route].&amp;[Route4]" c="Route4"/>
              <i n="[Delivery data].[Route].&amp;[Route5]" c="Route5"/>
            </range>
          </ranges>
        </level>
      </levels>
      <selections count="1">
        <selection n="[Delivery data].[Route].[All]"/>
      </selections>
    </olap>
  </data>
  <extLst>
    <x:ext xmlns:x15="http://schemas.microsoft.com/office/spreadsheetml/2010/11/main" uri="{470722E0-AACD-4C17-9CDC-17EF765DBC7E}">
      <x15:slicerCacheHideItemsWithNoData count="1">
        <x15:slicerCacheOlapLevelName uniqueName="[Delivery data].[Route].[Route]"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nth" xr10:uid="{E75A6FA2-E6A7-4B99-8A7F-818F9CD7A17D}" sourceName="[Delivery data].[order mnth]">
  <pivotTables>
    <pivotTable tabId="4" name="DELAY COMPARISM PIVOT"/>
  </pivotTables>
  <data>
    <olap pivotCacheId="364975899">
      <levels count="2">
        <level uniqueName="[Delivery data].[order mnth].[(All)]" sourceCaption="(All)" count="0"/>
        <level uniqueName="[Delivery data].[order mnth].[order mnth]" sourceCaption="order mnth" count="1">
          <ranges>
            <range startItem="0">
              <i n="[Delivery data].[order mnth].&amp;[Sep]" c="Sep"/>
            </range>
          </ranges>
        </level>
      </levels>
      <selections count="1">
        <selection n="[Delivery data].[order mnth].[All]"/>
      </selections>
    </olap>
  </data>
  <extLst>
    <x:ext xmlns:x15="http://schemas.microsoft.com/office/spreadsheetml/2010/11/main" uri="{470722E0-AACD-4C17-9CDC-17EF765DBC7E}">
      <x15:slicerCacheHideItemsWithNoData count="1">
        <x15:slicerCacheOlapLevelName uniqueName="[Delivery data].[order mnth].[order mnth]"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Week" xr10:uid="{58416B65-2ED7-4410-8652-C3D9155A6950}" sourceName="[Delivery data].[Order Week]">
  <pivotTables>
    <pivotTable tabId="1" name="PivotTable11"/>
    <pivotTable tabId="1" name="PivotTable1"/>
    <pivotTable tabId="1" name="PivotTable10"/>
    <pivotTable tabId="1" name="PivotTable12"/>
    <pivotTable tabId="1" name="PivotTable15"/>
    <pivotTable tabId="1" name="PivotTable16"/>
    <pivotTable tabId="1" name="ORDER STATUS PIVOT"/>
    <pivotTable tabId="1" name="PivotTable3"/>
    <pivotTable tabId="1" name="PivotTable4"/>
    <pivotTable tabId="1" name="PivotTable5"/>
    <pivotTable tabId="1" name="PivotTable6"/>
    <pivotTable tabId="1" name="PivotTable7"/>
    <pivotTable tabId="1" name="PivotTable8"/>
    <pivotTable tabId="1" name="PivotTable9"/>
    <pivotTable tabId="4" name="COMOARISM TABLE"/>
    <pivotTable tabId="4" name="CUSTOMER FEEDBACK"/>
    <pivotTable tabId="4" name="Drivers against del."/>
    <pivotTable tabId="4" name="PivotTable5"/>
    <pivotTable tabId="4" name="PivotTable7"/>
    <pivotTable tabId="4" name="Time series 1"/>
    <pivotTable tabId="4" name="WEEKDAYS"/>
    <pivotTable tabId="4" name="ZONE PIVOT"/>
    <pivotTable tabId="4" name="DELAY COMPARISM PIVOT"/>
  </pivotTables>
  <data>
    <olap pivotCacheId="1164780204">
      <levels count="2">
        <level uniqueName="[Delivery data].[Order Week].[(All)]" sourceCaption="(All)" count="0"/>
        <level uniqueName="[Delivery data].[Order Week].[Order Week]" sourceCaption="Order Week" count="2">
          <ranges>
            <range startItem="0">
              <i n="[Delivery data].[Order Week].&amp;[WeekDays]" c="WeekDays"/>
              <i n="[Delivery data].[Order Week].&amp;[Weekends]" c="Weekends"/>
            </range>
          </ranges>
        </level>
      </levels>
      <selections count="1">
        <selection n="[Delivery data].[Order Week].[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Zone" xr10:uid="{6161CF53-47E8-4322-8F05-BF1F70CBC2DA}" sourceName="[Delivery data].[Delivery Zone]">
  <pivotTables>
    <pivotTable tabId="1" name="PivotTable9"/>
    <pivotTable tabId="1" name="PivotTable1"/>
    <pivotTable tabId="1" name="ORDER STATUS PIVOT"/>
    <pivotTable tabId="1" name="PivotTable3"/>
    <pivotTable tabId="1" name="PivotTable4"/>
    <pivotTable tabId="1" name="PivotTable5"/>
    <pivotTable tabId="1" name="PivotTable6"/>
    <pivotTable tabId="1" name="PivotTable7"/>
    <pivotTable tabId="1" name="PivotTable8"/>
    <pivotTable tabId="1" name="PivotTable10"/>
    <pivotTable tabId="1" name="PivotTable11"/>
    <pivotTable tabId="1" name="PivotTable12"/>
    <pivotTable tabId="1" name="PivotTable15"/>
    <pivotTable tabId="1" name="PivotTable16"/>
    <pivotTable tabId="4" name="ZONE PIVOT"/>
    <pivotTable tabId="4" name="WEEKDAYS"/>
    <pivotTable tabId="4" name="PivotTable7"/>
    <pivotTable tabId="4" name="PivotTable5"/>
    <pivotTable tabId="4" name="Drivers against del."/>
    <pivotTable tabId="4" name="CUSTOMER FEEDBACK"/>
    <pivotTable tabId="4" name="COMOARISM TABLE"/>
    <pivotTable tabId="4" name="DELAY COMPARISM PIVOT"/>
  </pivotTables>
  <data>
    <olap pivotCacheId="1164780204">
      <levels count="2">
        <level uniqueName="[Delivery data].[Delivery Zone].[(All)]" sourceCaption="(All)" count="0"/>
        <level uniqueName="[Delivery data].[Delivery Zone].[Delivery Zone]" sourceCaption="Delivery Zone" count="3">
          <ranges>
            <range startItem="0">
              <i n="[Delivery data].[Delivery Zone].&amp;[Zone1]" c="Zone1"/>
              <i n="[Delivery data].[Delivery Zone].&amp;[Zone2]" c="Zone2"/>
              <i n="[Delivery data].[Delivery Zone].&amp;[Zone3]" c="Zone3"/>
            </range>
          </ranges>
        </level>
      </levels>
      <selections count="1">
        <selection n="[Delivery data].[Delivery Zone].[All]"/>
      </selections>
    </olap>
  </data>
  <extLst>
    <x:ext xmlns:x15="http://schemas.microsoft.com/office/spreadsheetml/2010/11/main" uri="{470722E0-AACD-4C17-9CDC-17EF765DBC7E}">
      <x15:slicerCacheHideItemsWithNoData count="1">
        <x15:slicerCacheOlapLevelName uniqueName="[Delivery data].[Delivery Zone].[Delivery Zone]" count="0"/>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ys1" xr10:uid="{A1687501-1DB0-40B1-8187-E094BAEACB0A}" sourceName="[Delivery data].[order days]">
  <pivotTables>
    <pivotTable tabId="1" name="ORDER STATUS PIVOT"/>
    <pivotTable tabId="1" name="PivotTable1"/>
    <pivotTable tabId="1" name="PivotTable10"/>
    <pivotTable tabId="1" name="PivotTable11"/>
    <pivotTable tabId="1" name="PivotTable12"/>
    <pivotTable tabId="1" name="PivotTable15"/>
    <pivotTable tabId="1" name="PivotTable3"/>
    <pivotTable tabId="1" name="PivotTable4"/>
    <pivotTable tabId="1" name="PivotTable5"/>
    <pivotTable tabId="1" name="PivotTable8"/>
    <pivotTable tabId="1" name="PivotTable9"/>
    <pivotTable tabId="4" name="ZONE PIVOT"/>
    <pivotTable tabId="4" name="WEEKDAYS"/>
    <pivotTable tabId="4" name="Drivers against del."/>
    <pivotTable tabId="4" name="CUSTOMER FEEDBACK"/>
    <pivotTable tabId="4" name="COMOARISM TABLE"/>
    <pivotTable tabId="4" name="PivotTable7"/>
    <pivotTable tabId="1" name="PivotTable16"/>
    <pivotTable tabId="1" name="PivotTable6"/>
    <pivotTable tabId="1" name="PivotTable7"/>
    <pivotTable tabId="4" name="PivotTable5"/>
    <pivotTable tabId="4" name="DELAY COMPARISM PIVOT"/>
    <pivotTable tabId="4" name="Time series 1"/>
  </pivotTables>
  <data>
    <olap pivotCacheId="1164780204">
      <levels count="2">
        <level uniqueName="[Delivery data].[order days].[(All)]" sourceCaption="(All)" count="0"/>
        <level uniqueName="[Delivery data].[order days].[order days]" sourceCaption="order days" count="8">
          <ranges>
            <range startItem="0">
              <i n="[Delivery data].[order days].&amp;[1]" c="1"/>
              <i n="[Delivery data].[order days].&amp;[2]" c="2"/>
              <i n="[Delivery data].[order days].&amp;[3]" c="3"/>
              <i n="[Delivery data].[order days].&amp;[4]" c="4"/>
              <i n="[Delivery data].[order days].&amp;[5]" c="5"/>
              <i n="[Delivery data].[order days].&amp;[6]" c="6"/>
              <i n="[Delivery data].[order days].&amp;[7]" c="7"/>
              <i n="[Delivery data].[order days].&amp;[8]" c="8"/>
            </range>
          </ranges>
        </level>
      </levels>
      <selections count="1">
        <selection n="[Delivery data].[order days].[All]"/>
      </selections>
    </olap>
  </data>
  <extLst>
    <x:ext xmlns:x15="http://schemas.microsoft.com/office/spreadsheetml/2010/11/main" uri="{470722E0-AACD-4C17-9CDC-17EF765DBC7E}">
      <x15:slicerCacheHideItemsWithNoData count="1">
        <x15:slicerCacheOlapLevelName uniqueName="[Delivery data].[order days].[order days]"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Status 2" xr10:uid="{8D379838-15AA-4FBE-9967-5E3D604AE32B}" cache="Slicer_Order_Status1" caption="Order Status" columnCount="2" level="1" rowHeight="251883"/>
  <slicer name="order hr 1" xr10:uid="{DC583B2A-13DC-4D43-9EEA-D5A7AF28D50B}" cache="Slicer_order_hr1" caption="HOUR(GMT)" columnCount="3" level="1" rowHeight="274320"/>
  <slicer name="Vehicle Info" xr10:uid="{293BAD25-4072-4A23-9F4E-B14C1D9CABF0}" cache="Slicer_Vehicle_Info1" caption="Vehicle Info" level="1" rowHeight="251883"/>
  <slicer name="0rder yr" xr10:uid="{BE0D4647-3CBD-4E49-8782-72639727EFBB}" cache="Slicer_0rder_yr" caption="YEAR" level="1" rowHeight="251883"/>
  <slicer name="Route" xr10:uid="{AD783203-4A2B-4362-93D7-FA1B9CC44AA0}" cache="Slicer_Route" caption="Route" columnCount="2" level="1" rowHeight="251883"/>
  <slicer name="order mnth" xr10:uid="{BE29ED76-A55A-4E82-883F-5930E2E7A995}" cache="Slicer_order_mnth" caption="MONTH" level="1" rowHeight="251883"/>
  <slicer name="Delivery Zone 2" xr10:uid="{92879AC0-7DA9-47AD-83C1-B11E5FA341FB}" cache="Slicer_Delivery_Zone" caption="Delivery Zone" columnCount="2" level="1" rowHeight="182880"/>
  <slicer name="order days" xr10:uid="{02C1EEBF-5D9D-41AC-B1E4-216821431269}" cache="Slicer_order_days1" caption="DATE" columnCount="4"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Status 1" xr10:uid="{209A64C6-F0B2-4B3F-8DEB-AA4C4D3DDDD1}" cache="Slicer_Order_Status1" caption="Order Status" columnCount="2" level="1" rowHeight="251883"/>
  <slicer name="order hr" xr10:uid="{DA311920-4910-4B3A-8AE9-CCB7F45C35BB}" cache="Slicer_order_hr1" caption="order hr" columnCount="4" level="1" rowHeight="182880"/>
  <slicer name="Vehicle Info 1" xr10:uid="{6DA545AC-C15A-4A4C-BC75-8152898FD78F}" cache="Slicer_Vehicle_Info1" caption="Vehicle Info" level="1" rowHeight="182880"/>
  <slicer name="0rder yr 1" xr10:uid="{68FD0EFC-6543-4E32-9DEB-B6E6C5C3D2C5}" cache="Slicer_0rder_yr" caption="YEAR" level="1" rowHeight="251883"/>
  <slicer name="Route 1" xr10:uid="{0B2D500D-53B5-4504-A52D-62BA1598CCC9}" cache="Slicer_Route" caption="Route" columnCount="2" level="1" rowHeight="182880"/>
  <slicer name="order mnth 1" xr10:uid="{36A50984-4DDF-4DAA-806F-569514E16E41}" cache="Slicer_order_mnth" caption="MONTH" level="1" rowHeight="251883"/>
  <slicer name="Order Week" xr10:uid="{1F428142-DBF0-45D8-8E34-DE4610E190BF}" cache="Slicer_Order_Week" caption="Order Week" level="1" rowHeight="182880"/>
  <slicer name="Delivery Zone 1" xr10:uid="{BFC95DA6-6CA7-4843-B348-0623B1D73445}" cache="Slicer_Delivery_Zone" caption="Delivery Zone" columnCount="2" level="1" rowHeight="182880"/>
  <slicer name="order days 1" xr10:uid="{3481D686-30E5-4C4A-A27B-320301EF9829}" cache="Slicer_order_days1" caption="order days" columnCount="4" level="1" rowHeight="1828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22.xml"/><Relationship Id="rId3" Type="http://schemas.openxmlformats.org/officeDocument/2006/relationships/pivotTable" Target="../pivotTables/pivotTable17.xml"/><Relationship Id="rId7" Type="http://schemas.openxmlformats.org/officeDocument/2006/relationships/pivotTable" Target="../pivotTables/pivotTable21.xml"/><Relationship Id="rId12" Type="http://schemas.openxmlformats.org/officeDocument/2006/relationships/printerSettings" Target="../printerSettings/printerSettings1.bin"/><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11" Type="http://schemas.openxmlformats.org/officeDocument/2006/relationships/pivotTable" Target="../pivotTables/pivotTable25.xml"/><Relationship Id="rId5" Type="http://schemas.openxmlformats.org/officeDocument/2006/relationships/pivotTable" Target="../pivotTables/pivotTable19.xml"/><Relationship Id="rId10" Type="http://schemas.openxmlformats.org/officeDocument/2006/relationships/pivotTable" Target="../pivotTables/pivotTable24.xml"/><Relationship Id="rId4" Type="http://schemas.openxmlformats.org/officeDocument/2006/relationships/pivotTable" Target="../pivotTables/pivotTable18.xml"/><Relationship Id="rId9" Type="http://schemas.openxmlformats.org/officeDocument/2006/relationships/pivotTable" Target="../pivotTables/pivotTable23.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88FF3-C499-425F-97CE-9FE68001FE6C}">
  <dimension ref="A1:O167"/>
  <sheetViews>
    <sheetView showGridLines="0" showRowColHeaders="0" topLeftCell="A12" workbookViewId="0">
      <selection activeCell="R30" sqref="R30"/>
    </sheetView>
  </sheetViews>
  <sheetFormatPr defaultRowHeight="14.5" x14ac:dyDescent="0.35"/>
  <cols>
    <col min="2" max="2" width="6.7265625" bestFit="1" customWidth="1"/>
    <col min="3" max="3" width="20.453125" bestFit="1" customWidth="1"/>
    <col min="4" max="4" width="26.26953125" bestFit="1" customWidth="1"/>
    <col min="5" max="5" width="20.08984375" bestFit="1" customWidth="1"/>
    <col min="6" max="6" width="12.54296875" bestFit="1" customWidth="1"/>
    <col min="7" max="7" width="7" bestFit="1" customWidth="1"/>
    <col min="8" max="8" width="20.453125" bestFit="1" customWidth="1"/>
    <col min="9" max="9" width="12.453125" bestFit="1" customWidth="1"/>
    <col min="10" max="10" width="16.36328125" bestFit="1" customWidth="1"/>
    <col min="11" max="11" width="14.7265625" bestFit="1" customWidth="1"/>
    <col min="12" max="12" width="10.36328125" bestFit="1" customWidth="1"/>
    <col min="13" max="13" width="12.453125" bestFit="1" customWidth="1"/>
    <col min="14" max="14" width="18.36328125" bestFit="1" customWidth="1"/>
    <col min="15" max="15" width="15.1796875" bestFit="1" customWidth="1"/>
    <col min="16" max="16" width="30.81640625" bestFit="1" customWidth="1"/>
    <col min="17" max="17" width="25" bestFit="1" customWidth="1"/>
    <col min="18" max="18" width="10.36328125" bestFit="1" customWidth="1"/>
    <col min="19" max="81" width="15.6328125" bestFit="1" customWidth="1"/>
    <col min="82" max="82" width="10.36328125" bestFit="1" customWidth="1"/>
    <col min="83" max="1286" width="15.6328125" bestFit="1" customWidth="1"/>
    <col min="1287" max="1287" width="10.36328125" bestFit="1" customWidth="1"/>
  </cols>
  <sheetData>
    <row r="1" spans="1:15" x14ac:dyDescent="0.35">
      <c r="A1" t="s">
        <v>0</v>
      </c>
    </row>
    <row r="2" spans="1:15" x14ac:dyDescent="0.35">
      <c r="B2" s="1"/>
      <c r="C2" s="1"/>
    </row>
    <row r="5" spans="1:15" x14ac:dyDescent="0.35">
      <c r="B5" t="s">
        <v>3</v>
      </c>
      <c r="C5" t="s">
        <v>5</v>
      </c>
      <c r="D5" t="s">
        <v>6</v>
      </c>
      <c r="E5" t="s">
        <v>46</v>
      </c>
      <c r="F5" t="s">
        <v>48</v>
      </c>
    </row>
    <row r="6" spans="1:15" x14ac:dyDescent="0.35">
      <c r="B6" s="5">
        <v>1500</v>
      </c>
      <c r="C6" s="6">
        <v>14.507333333333333</v>
      </c>
      <c r="D6" s="6">
        <v>151.77000000000001</v>
      </c>
      <c r="E6" s="6">
        <v>3.1123333333333334</v>
      </c>
      <c r="F6" s="5">
        <v>733</v>
      </c>
    </row>
    <row r="8" spans="1:15" x14ac:dyDescent="0.35">
      <c r="B8" s="2" t="s">
        <v>1</v>
      </c>
      <c r="C8" t="s">
        <v>4</v>
      </c>
      <c r="G8" t="s">
        <v>81</v>
      </c>
    </row>
    <row r="9" spans="1:15" x14ac:dyDescent="0.35">
      <c r="B9" s="3" t="s">
        <v>32</v>
      </c>
      <c r="C9" s="26">
        <v>733</v>
      </c>
      <c r="G9" s="24">
        <f>IF(B9="Completed",C9,0)</f>
        <v>733</v>
      </c>
    </row>
    <row r="10" spans="1:15" x14ac:dyDescent="0.35">
      <c r="B10" s="3" t="s">
        <v>111</v>
      </c>
      <c r="C10" s="26">
        <v>767</v>
      </c>
      <c r="G10" cm="1">
        <f t="array" ref="G10">_xlfn.IFS(B9="In Progress",C9,B10="In Progress",C10,TRUE,0)</f>
        <v>767</v>
      </c>
    </row>
    <row r="13" spans="1:15" x14ac:dyDescent="0.35">
      <c r="H13" t="s">
        <v>39</v>
      </c>
    </row>
    <row r="14" spans="1:15" x14ac:dyDescent="0.35">
      <c r="B14" s="3" t="s">
        <v>7</v>
      </c>
      <c r="H14" s="2" t="s">
        <v>5</v>
      </c>
      <c r="I14" s="2" t="s">
        <v>15</v>
      </c>
      <c r="O14" t="s">
        <v>41</v>
      </c>
    </row>
    <row r="15" spans="1:15" x14ac:dyDescent="0.35">
      <c r="B15" s="2" t="s">
        <v>1</v>
      </c>
      <c r="C15" t="s">
        <v>6</v>
      </c>
      <c r="D15" t="s">
        <v>5</v>
      </c>
      <c r="H15" s="2" t="s">
        <v>1</v>
      </c>
      <c r="I15" t="s">
        <v>40</v>
      </c>
      <c r="J15" t="s">
        <v>12</v>
      </c>
      <c r="K15" t="s">
        <v>13</v>
      </c>
      <c r="L15" t="s">
        <v>2</v>
      </c>
      <c r="O15" s="2" t="s">
        <v>1</v>
      </c>
    </row>
    <row r="16" spans="1:15" x14ac:dyDescent="0.35">
      <c r="B16" s="3" t="s">
        <v>86</v>
      </c>
      <c r="C16" s="6">
        <v>160.79861111111111</v>
      </c>
      <c r="D16" s="6">
        <v>14.819444444444445</v>
      </c>
      <c r="H16" s="3" t="s">
        <v>35</v>
      </c>
      <c r="I16" s="6">
        <v>14.428571428571429</v>
      </c>
      <c r="J16" s="6">
        <v>15.201117318435754</v>
      </c>
      <c r="K16" s="6">
        <v>14.761290322580646</v>
      </c>
      <c r="L16" s="6">
        <v>14.806772908366534</v>
      </c>
      <c r="O16" s="3" t="s">
        <v>18</v>
      </c>
    </row>
    <row r="17" spans="2:15" x14ac:dyDescent="0.35">
      <c r="B17" s="3" t="s">
        <v>8</v>
      </c>
      <c r="C17" s="6">
        <v>150.17350157728706</v>
      </c>
      <c r="D17" s="6">
        <v>14.712933753943217</v>
      </c>
      <c r="H17" s="3" t="s">
        <v>17</v>
      </c>
      <c r="I17" s="6">
        <v>14.596774193548388</v>
      </c>
      <c r="J17" s="6">
        <v>14.688741721854305</v>
      </c>
      <c r="K17" s="6">
        <v>14.488549618320612</v>
      </c>
      <c r="L17" s="6">
        <v>14.596153846153847</v>
      </c>
      <c r="O17" s="3" t="s">
        <v>19</v>
      </c>
    </row>
    <row r="18" spans="2:15" x14ac:dyDescent="0.35">
      <c r="B18" s="3" t="s">
        <v>9</v>
      </c>
      <c r="C18" s="6">
        <v>153.21799307958477</v>
      </c>
      <c r="D18" s="6">
        <v>14.851211072664359</v>
      </c>
      <c r="H18" s="3" t="s">
        <v>36</v>
      </c>
      <c r="I18" s="6">
        <v>13.624242424242425</v>
      </c>
      <c r="J18" s="6">
        <v>14.154255319148936</v>
      </c>
      <c r="K18" s="6">
        <v>14.621468926553673</v>
      </c>
      <c r="L18" s="6">
        <v>14.145283018867925</v>
      </c>
      <c r="O18" s="3" t="s">
        <v>20</v>
      </c>
    </row>
    <row r="19" spans="2:15" x14ac:dyDescent="0.35">
      <c r="B19" s="3" t="s">
        <v>87</v>
      </c>
      <c r="C19" s="6">
        <v>144.79442508710801</v>
      </c>
      <c r="D19" s="6">
        <v>14.533101045296167</v>
      </c>
      <c r="H19" s="3" t="s">
        <v>2</v>
      </c>
      <c r="I19" s="6">
        <v>14.233140655105974</v>
      </c>
      <c r="J19" s="6">
        <v>14.671814671814673</v>
      </c>
      <c r="K19" s="6">
        <v>14.630669546436286</v>
      </c>
      <c r="L19" s="6">
        <v>14.507333333333333</v>
      </c>
      <c r="O19" s="3" t="s">
        <v>2</v>
      </c>
    </row>
    <row r="20" spans="2:15" x14ac:dyDescent="0.35">
      <c r="B20" s="3" t="s">
        <v>10</v>
      </c>
      <c r="C20" s="6">
        <v>150.16927899686522</v>
      </c>
      <c r="D20" s="6">
        <v>13.686520376175549</v>
      </c>
    </row>
    <row r="21" spans="2:15" x14ac:dyDescent="0.35">
      <c r="B21" s="3" t="s">
        <v>2</v>
      </c>
      <c r="C21" s="6">
        <v>151.77000000000001</v>
      </c>
      <c r="D21" s="6">
        <v>14.507333333333333</v>
      </c>
    </row>
    <row r="24" spans="2:15" x14ac:dyDescent="0.35">
      <c r="B24" s="3" t="s">
        <v>11</v>
      </c>
    </row>
    <row r="25" spans="2:15" x14ac:dyDescent="0.35">
      <c r="B25" s="2" t="s">
        <v>14</v>
      </c>
      <c r="C25" s="2" t="s">
        <v>15</v>
      </c>
    </row>
    <row r="26" spans="2:15" x14ac:dyDescent="0.35">
      <c r="B26" s="2" t="s">
        <v>1</v>
      </c>
      <c r="C26" t="s">
        <v>32</v>
      </c>
      <c r="D26" t="s">
        <v>111</v>
      </c>
    </row>
    <row r="27" spans="2:15" x14ac:dyDescent="0.35">
      <c r="B27" s="3" t="s">
        <v>40</v>
      </c>
      <c r="C27" s="7">
        <v>258</v>
      </c>
      <c r="D27" s="7">
        <v>261</v>
      </c>
    </row>
    <row r="28" spans="2:15" x14ac:dyDescent="0.35">
      <c r="B28" s="3" t="s">
        <v>12</v>
      </c>
      <c r="C28" s="7">
        <v>239</v>
      </c>
      <c r="D28" s="7">
        <v>279</v>
      </c>
    </row>
    <row r="29" spans="2:15" x14ac:dyDescent="0.35">
      <c r="B29" s="3" t="s">
        <v>13</v>
      </c>
      <c r="C29" s="7">
        <v>236</v>
      </c>
      <c r="D29" s="7">
        <v>227</v>
      </c>
    </row>
    <row r="30" spans="2:15" x14ac:dyDescent="0.35">
      <c r="B30" s="3" t="s">
        <v>2</v>
      </c>
      <c r="C30" s="7">
        <v>733</v>
      </c>
      <c r="D30" s="7">
        <v>767</v>
      </c>
    </row>
    <row r="34" spans="2:15" x14ac:dyDescent="0.35">
      <c r="J34" t="s">
        <v>34</v>
      </c>
    </row>
    <row r="35" spans="2:15" x14ac:dyDescent="0.35">
      <c r="B35" t="s">
        <v>16</v>
      </c>
      <c r="J35" s="2" t="s">
        <v>1</v>
      </c>
      <c r="K35" t="s">
        <v>14</v>
      </c>
      <c r="M35" t="s">
        <v>37</v>
      </c>
    </row>
    <row r="36" spans="2:15" x14ac:dyDescent="0.35">
      <c r="B36" s="2" t="s">
        <v>31</v>
      </c>
      <c r="C36" s="2" t="s">
        <v>15</v>
      </c>
      <c r="J36" s="3" t="s">
        <v>184</v>
      </c>
      <c r="K36" s="26">
        <v>194</v>
      </c>
      <c r="M36" s="2" t="s">
        <v>1</v>
      </c>
      <c r="N36" t="s">
        <v>38</v>
      </c>
      <c r="O36" t="s">
        <v>14</v>
      </c>
    </row>
    <row r="37" spans="2:15" x14ac:dyDescent="0.35">
      <c r="B37" s="2" t="s">
        <v>1</v>
      </c>
      <c r="C37" t="s">
        <v>40</v>
      </c>
      <c r="D37" t="s">
        <v>12</v>
      </c>
      <c r="E37" t="s">
        <v>13</v>
      </c>
      <c r="F37" t="s">
        <v>2</v>
      </c>
      <c r="J37" s="3" t="s">
        <v>185</v>
      </c>
      <c r="K37" s="26">
        <v>195</v>
      </c>
      <c r="M37" s="3" t="s">
        <v>177</v>
      </c>
      <c r="N37" s="26">
        <v>141</v>
      </c>
      <c r="O37" s="26">
        <v>141</v>
      </c>
    </row>
    <row r="38" spans="2:15" x14ac:dyDescent="0.35">
      <c r="B38" s="3" t="s">
        <v>35</v>
      </c>
      <c r="C38" s="6">
        <v>146.54761904761904</v>
      </c>
      <c r="D38" s="6">
        <v>157.44692737430168</v>
      </c>
      <c r="E38" s="6">
        <v>150.05161290322582</v>
      </c>
      <c r="F38" s="6">
        <v>151.51593625498009</v>
      </c>
      <c r="J38" s="3" t="s">
        <v>85</v>
      </c>
      <c r="K38" s="26">
        <v>210</v>
      </c>
      <c r="M38" s="3" t="s">
        <v>176</v>
      </c>
      <c r="N38" s="26">
        <v>194</v>
      </c>
      <c r="O38" s="26">
        <v>194</v>
      </c>
    </row>
    <row r="39" spans="2:15" x14ac:dyDescent="0.35">
      <c r="B39" s="3" t="s">
        <v>17</v>
      </c>
      <c r="C39" s="6">
        <v>156.1021505376344</v>
      </c>
      <c r="D39" s="6">
        <v>154.59602649006624</v>
      </c>
      <c r="E39" s="6">
        <v>155.36641221374046</v>
      </c>
      <c r="F39" s="6">
        <v>155.41025641025641</v>
      </c>
      <c r="J39" s="3" t="s">
        <v>186</v>
      </c>
      <c r="K39" s="26">
        <v>177</v>
      </c>
      <c r="M39" s="3" t="s">
        <v>110</v>
      </c>
      <c r="N39" s="26">
        <v>165</v>
      </c>
      <c r="O39" s="26">
        <v>165</v>
      </c>
    </row>
    <row r="40" spans="2:15" x14ac:dyDescent="0.35">
      <c r="B40" s="3" t="s">
        <v>36</v>
      </c>
      <c r="C40" s="6">
        <v>154.33333333333334</v>
      </c>
      <c r="D40" s="6">
        <v>141.67553191489361</v>
      </c>
      <c r="E40" s="6">
        <v>151.19774011299435</v>
      </c>
      <c r="F40" s="6">
        <v>148.79622641509434</v>
      </c>
      <c r="J40" s="3" t="s">
        <v>187</v>
      </c>
      <c r="K40" s="26">
        <v>178</v>
      </c>
      <c r="M40" s="3" t="s">
        <v>178</v>
      </c>
      <c r="N40" s="26">
        <v>158</v>
      </c>
      <c r="O40" s="26">
        <v>158</v>
      </c>
    </row>
    <row r="41" spans="2:15" x14ac:dyDescent="0.35">
      <c r="B41" s="3" t="s">
        <v>2</v>
      </c>
      <c r="C41" s="6">
        <v>152.44701348747591</v>
      </c>
      <c r="D41" s="6">
        <v>150.8918918918919</v>
      </c>
      <c r="E41" s="6">
        <v>151.99352051835854</v>
      </c>
      <c r="F41" s="6">
        <v>151.77000000000001</v>
      </c>
      <c r="J41" s="3" t="s">
        <v>188</v>
      </c>
      <c r="K41" s="26">
        <v>194</v>
      </c>
      <c r="M41" s="3" t="s">
        <v>179</v>
      </c>
      <c r="N41" s="26">
        <v>186</v>
      </c>
      <c r="O41" s="26">
        <v>186</v>
      </c>
    </row>
    <row r="42" spans="2:15" x14ac:dyDescent="0.35">
      <c r="J42" s="3" t="s">
        <v>189</v>
      </c>
      <c r="K42" s="26">
        <v>184</v>
      </c>
      <c r="M42" s="3" t="s">
        <v>180</v>
      </c>
      <c r="N42" s="26">
        <v>148</v>
      </c>
      <c r="O42" s="26">
        <v>148</v>
      </c>
    </row>
    <row r="43" spans="2:15" x14ac:dyDescent="0.35">
      <c r="J43" s="3" t="s">
        <v>190</v>
      </c>
      <c r="K43" s="26">
        <v>168</v>
      </c>
      <c r="M43" s="3" t="s">
        <v>181</v>
      </c>
      <c r="N43" s="26">
        <v>167</v>
      </c>
      <c r="O43" s="26">
        <v>167</v>
      </c>
    </row>
    <row r="44" spans="2:15" x14ac:dyDescent="0.35">
      <c r="B44" t="s">
        <v>21</v>
      </c>
      <c r="J44" s="3" t="s">
        <v>2</v>
      </c>
      <c r="K44" s="26">
        <v>1500</v>
      </c>
      <c r="M44" s="3" t="s">
        <v>182</v>
      </c>
      <c r="N44" s="26">
        <v>164</v>
      </c>
      <c r="O44" s="26">
        <v>164</v>
      </c>
    </row>
    <row r="45" spans="2:15" x14ac:dyDescent="0.35">
      <c r="B45" s="2" t="s">
        <v>1</v>
      </c>
      <c r="C45" t="s">
        <v>14</v>
      </c>
      <c r="E45" t="s">
        <v>22</v>
      </c>
      <c r="M45" s="3" t="s">
        <v>183</v>
      </c>
      <c r="N45" s="26">
        <v>177</v>
      </c>
      <c r="O45" s="26">
        <v>177</v>
      </c>
    </row>
    <row r="46" spans="2:15" x14ac:dyDescent="0.35">
      <c r="B46" s="3" t="s">
        <v>18</v>
      </c>
      <c r="C46" s="7">
        <v>509</v>
      </c>
      <c r="E46" s="2" t="s">
        <v>26</v>
      </c>
      <c r="F46" s="2" t="s">
        <v>15</v>
      </c>
      <c r="M46" s="3" t="s">
        <v>2</v>
      </c>
      <c r="N46" s="26">
        <v>1500</v>
      </c>
      <c r="O46" s="26">
        <v>1500</v>
      </c>
    </row>
    <row r="47" spans="2:15" x14ac:dyDescent="0.35">
      <c r="B47" s="3" t="s">
        <v>19</v>
      </c>
      <c r="C47" s="7">
        <v>478</v>
      </c>
      <c r="E47" s="2" t="s">
        <v>1</v>
      </c>
      <c r="F47" t="s">
        <v>23</v>
      </c>
      <c r="G47" t="s">
        <v>24</v>
      </c>
      <c r="H47" t="s">
        <v>25</v>
      </c>
      <c r="I47" t="s">
        <v>2</v>
      </c>
    </row>
    <row r="48" spans="2:15" x14ac:dyDescent="0.35">
      <c r="B48" s="3" t="s">
        <v>20</v>
      </c>
      <c r="C48" s="7">
        <v>513</v>
      </c>
      <c r="E48" s="3" t="s">
        <v>40</v>
      </c>
      <c r="F48" s="26">
        <v>185</v>
      </c>
      <c r="G48" s="26">
        <v>174</v>
      </c>
      <c r="H48" s="26">
        <v>160</v>
      </c>
      <c r="I48" s="26">
        <v>519</v>
      </c>
    </row>
    <row r="49" spans="2:9" x14ac:dyDescent="0.35">
      <c r="B49" s="3" t="s">
        <v>2</v>
      </c>
      <c r="C49" s="7">
        <v>1500</v>
      </c>
      <c r="E49" s="3" t="s">
        <v>12</v>
      </c>
      <c r="F49" s="26">
        <v>185</v>
      </c>
      <c r="G49" s="26">
        <v>171</v>
      </c>
      <c r="H49" s="26">
        <v>162</v>
      </c>
      <c r="I49" s="26">
        <v>518</v>
      </c>
    </row>
    <row r="50" spans="2:9" x14ac:dyDescent="0.35">
      <c r="E50" s="3" t="s">
        <v>13</v>
      </c>
      <c r="F50" s="26">
        <v>159</v>
      </c>
      <c r="G50" s="26">
        <v>145</v>
      </c>
      <c r="H50" s="26">
        <v>159</v>
      </c>
      <c r="I50" s="26">
        <v>463</v>
      </c>
    </row>
    <row r="51" spans="2:9" x14ac:dyDescent="0.35">
      <c r="E51" s="3" t="s">
        <v>2</v>
      </c>
      <c r="F51" s="26">
        <v>529</v>
      </c>
      <c r="G51" s="26">
        <v>490</v>
      </c>
      <c r="H51" s="26">
        <v>481</v>
      </c>
      <c r="I51" s="26">
        <v>1500</v>
      </c>
    </row>
    <row r="55" spans="2:9" x14ac:dyDescent="0.35">
      <c r="B55" t="s">
        <v>27</v>
      </c>
    </row>
    <row r="56" spans="2:9" x14ac:dyDescent="0.35">
      <c r="B56" s="2" t="s">
        <v>26</v>
      </c>
      <c r="C56" s="2" t="s">
        <v>15</v>
      </c>
    </row>
    <row r="57" spans="2:9" x14ac:dyDescent="0.35">
      <c r="B57" s="2" t="s">
        <v>1</v>
      </c>
      <c r="C57" t="s">
        <v>23</v>
      </c>
      <c r="D57" t="s">
        <v>24</v>
      </c>
      <c r="E57" t="s">
        <v>25</v>
      </c>
    </row>
    <row r="58" spans="2:9" x14ac:dyDescent="0.35">
      <c r="B58" s="3" t="s">
        <v>18</v>
      </c>
      <c r="C58" s="26">
        <v>167</v>
      </c>
      <c r="D58" s="26">
        <v>179</v>
      </c>
      <c r="E58" s="26">
        <v>163</v>
      </c>
    </row>
    <row r="59" spans="2:9" x14ac:dyDescent="0.35">
      <c r="B59" s="3" t="s">
        <v>19</v>
      </c>
      <c r="C59" s="26">
        <v>176</v>
      </c>
      <c r="D59" s="26">
        <v>156</v>
      </c>
      <c r="E59" s="26">
        <v>146</v>
      </c>
    </row>
    <row r="60" spans="2:9" x14ac:dyDescent="0.35">
      <c r="B60" s="3" t="s">
        <v>20</v>
      </c>
      <c r="C60" s="26">
        <v>186</v>
      </c>
      <c r="D60" s="26">
        <v>155</v>
      </c>
      <c r="E60" s="26">
        <v>172</v>
      </c>
    </row>
    <row r="61" spans="2:9" x14ac:dyDescent="0.35">
      <c r="B61" s="3" t="s">
        <v>2</v>
      </c>
      <c r="C61" s="26">
        <v>529</v>
      </c>
      <c r="D61" s="26">
        <v>490</v>
      </c>
      <c r="E61" s="26">
        <v>481</v>
      </c>
    </row>
    <row r="63" spans="2:9" x14ac:dyDescent="0.35">
      <c r="I63" t="s">
        <v>42</v>
      </c>
    </row>
    <row r="65" spans="2:11" x14ac:dyDescent="0.35">
      <c r="B65" t="s">
        <v>28</v>
      </c>
      <c r="I65" s="2" t="s">
        <v>1</v>
      </c>
      <c r="J65" t="s">
        <v>45</v>
      </c>
      <c r="K65" t="s">
        <v>30</v>
      </c>
    </row>
    <row r="66" spans="2:11" x14ac:dyDescent="0.35">
      <c r="B66" s="2" t="s">
        <v>5</v>
      </c>
      <c r="C66" s="2" t="s">
        <v>73</v>
      </c>
      <c r="I66" s="3" t="s">
        <v>113</v>
      </c>
      <c r="J66" s="7">
        <v>145.47368421052633</v>
      </c>
      <c r="K66" s="7">
        <v>14.842105263157896</v>
      </c>
    </row>
    <row r="67" spans="2:11" x14ac:dyDescent="0.35">
      <c r="B67" s="2" t="s">
        <v>112</v>
      </c>
      <c r="C67" t="s">
        <v>86</v>
      </c>
      <c r="D67" t="s">
        <v>8</v>
      </c>
      <c r="E67" t="s">
        <v>9</v>
      </c>
      <c r="F67" t="s">
        <v>87</v>
      </c>
      <c r="G67" t="s">
        <v>10</v>
      </c>
      <c r="I67" s="3" t="s">
        <v>114</v>
      </c>
      <c r="J67" s="7">
        <v>145</v>
      </c>
      <c r="K67" s="7">
        <v>13.2</v>
      </c>
    </row>
    <row r="68" spans="2:11" x14ac:dyDescent="0.35">
      <c r="B68" s="11" t="s">
        <v>113</v>
      </c>
      <c r="C68" s="6">
        <v>12.6</v>
      </c>
      <c r="D68" s="6">
        <v>17.428571428571427</v>
      </c>
      <c r="E68" s="6">
        <v>10</v>
      </c>
      <c r="F68" s="6">
        <v>13.25</v>
      </c>
      <c r="G68" s="6">
        <v>24</v>
      </c>
      <c r="I68" s="3" t="s">
        <v>115</v>
      </c>
      <c r="J68" s="7">
        <v>155.71428571428572</v>
      </c>
      <c r="K68" s="7">
        <v>13.928571428571429</v>
      </c>
    </row>
    <row r="69" spans="2:11" x14ac:dyDescent="0.35">
      <c r="B69" t="s">
        <v>114</v>
      </c>
      <c r="C69" s="6">
        <v>17</v>
      </c>
      <c r="D69" s="6">
        <v>8.25</v>
      </c>
      <c r="E69" s="6">
        <v>7.5</v>
      </c>
      <c r="F69" s="6">
        <v>29</v>
      </c>
      <c r="G69" s="6">
        <v>19</v>
      </c>
      <c r="I69" s="3" t="s">
        <v>116</v>
      </c>
      <c r="J69" s="7">
        <v>133.53333333333333</v>
      </c>
      <c r="K69" s="7">
        <v>13.733333333333333</v>
      </c>
    </row>
    <row r="70" spans="2:11" x14ac:dyDescent="0.35">
      <c r="B70" t="s">
        <v>115</v>
      </c>
      <c r="C70" s="6">
        <v>6</v>
      </c>
      <c r="D70" s="6">
        <v>13</v>
      </c>
      <c r="E70" s="6">
        <v>19.333333333333332</v>
      </c>
      <c r="F70" s="6">
        <v>12</v>
      </c>
      <c r="G70" s="6">
        <v>15</v>
      </c>
      <c r="I70" s="3" t="s">
        <v>43</v>
      </c>
      <c r="J70" s="7">
        <v>159.52380952380952</v>
      </c>
      <c r="K70" s="7">
        <v>13.80952380952381</v>
      </c>
    </row>
    <row r="71" spans="2:11" x14ac:dyDescent="0.35">
      <c r="B71" t="s">
        <v>116</v>
      </c>
      <c r="C71" s="6">
        <v>23</v>
      </c>
      <c r="D71" s="6">
        <v>13</v>
      </c>
      <c r="E71" s="6">
        <v>9.8571428571428577</v>
      </c>
      <c r="F71" s="6">
        <v>18.75</v>
      </c>
      <c r="G71" s="6">
        <v>13</v>
      </c>
      <c r="I71" s="3" t="s">
        <v>117</v>
      </c>
      <c r="J71" s="7">
        <v>172.22727272727272</v>
      </c>
      <c r="K71" s="7">
        <v>15.318181818181818</v>
      </c>
    </row>
    <row r="72" spans="2:11" x14ac:dyDescent="0.35">
      <c r="B72" t="s">
        <v>43</v>
      </c>
      <c r="C72" s="6">
        <v>12.625</v>
      </c>
      <c r="D72" s="6">
        <v>16.166666666666668</v>
      </c>
      <c r="E72" s="6">
        <v>15.333333333333334</v>
      </c>
      <c r="F72" s="6">
        <v>15</v>
      </c>
      <c r="G72" s="6">
        <v>1</v>
      </c>
      <c r="I72" s="3" t="s">
        <v>89</v>
      </c>
      <c r="J72" s="7">
        <v>180.76470588235293</v>
      </c>
      <c r="K72" s="7">
        <v>14.823529411764707</v>
      </c>
    </row>
    <row r="73" spans="2:11" x14ac:dyDescent="0.35">
      <c r="B73" t="s">
        <v>117</v>
      </c>
      <c r="C73" s="6">
        <v>8.5</v>
      </c>
      <c r="D73" s="6">
        <v>15</v>
      </c>
      <c r="E73" s="6">
        <v>18.25</v>
      </c>
      <c r="F73" s="6">
        <v>15.5</v>
      </c>
      <c r="G73" s="6">
        <v>23.5</v>
      </c>
      <c r="I73" s="3" t="s">
        <v>118</v>
      </c>
      <c r="J73" s="7">
        <v>141.72222222222223</v>
      </c>
      <c r="K73" s="7">
        <v>14.444444444444445</v>
      </c>
    </row>
    <row r="74" spans="2:11" x14ac:dyDescent="0.35">
      <c r="B74" t="s">
        <v>89</v>
      </c>
      <c r="C74" s="6">
        <v>15.2</v>
      </c>
      <c r="D74" s="6">
        <v>20.333333333333332</v>
      </c>
      <c r="E74" s="6">
        <v>7.6</v>
      </c>
      <c r="F74" s="6">
        <v>16.5</v>
      </c>
      <c r="G74" s="6">
        <v>22</v>
      </c>
      <c r="I74" s="3" t="s">
        <v>90</v>
      </c>
      <c r="J74" s="7">
        <v>158.83333333333334</v>
      </c>
      <c r="K74" s="7">
        <v>17.666666666666668</v>
      </c>
    </row>
    <row r="75" spans="2:11" x14ac:dyDescent="0.35">
      <c r="B75" t="s">
        <v>118</v>
      </c>
      <c r="C75" s="6">
        <v>11.166666666666666</v>
      </c>
      <c r="D75" s="6">
        <v>18</v>
      </c>
      <c r="E75" s="6">
        <v>23</v>
      </c>
      <c r="F75" s="6">
        <v>18.666666666666668</v>
      </c>
      <c r="G75" s="6">
        <v>10.5</v>
      </c>
      <c r="I75" s="3" t="s">
        <v>119</v>
      </c>
      <c r="J75" s="7">
        <v>146.93333333333334</v>
      </c>
      <c r="K75" s="7">
        <v>11.466666666666667</v>
      </c>
    </row>
    <row r="76" spans="2:11" x14ac:dyDescent="0.35">
      <c r="B76" t="s">
        <v>90</v>
      </c>
      <c r="C76" s="6">
        <v>25</v>
      </c>
      <c r="D76" s="6">
        <v>18.714285714285715</v>
      </c>
      <c r="E76" s="6">
        <v>20</v>
      </c>
      <c r="F76" s="6">
        <v>12.5</v>
      </c>
      <c r="G76" s="6">
        <v>7</v>
      </c>
      <c r="I76" s="3" t="s">
        <v>120</v>
      </c>
      <c r="J76" s="7">
        <v>133.0952380952381</v>
      </c>
      <c r="K76" s="7">
        <v>14</v>
      </c>
    </row>
    <row r="77" spans="2:11" x14ac:dyDescent="0.35">
      <c r="B77" t="s">
        <v>119</v>
      </c>
      <c r="C77" s="6">
        <v>11.666666666666666</v>
      </c>
      <c r="D77" s="6">
        <v>14.5</v>
      </c>
      <c r="E77" s="6">
        <v>13.333333333333334</v>
      </c>
      <c r="F77" s="6">
        <v>3</v>
      </c>
      <c r="G77" s="6">
        <v>12.4</v>
      </c>
      <c r="I77" s="3" t="s">
        <v>91</v>
      </c>
      <c r="J77" s="7">
        <v>162.04</v>
      </c>
      <c r="K77" s="7">
        <v>11.84</v>
      </c>
    </row>
    <row r="78" spans="2:11" x14ac:dyDescent="0.35">
      <c r="B78" t="s">
        <v>120</v>
      </c>
      <c r="C78" s="6">
        <v>15.714285714285714</v>
      </c>
      <c r="D78" s="6">
        <v>16.833333333333332</v>
      </c>
      <c r="E78" s="6">
        <v>21</v>
      </c>
      <c r="F78" s="6">
        <v>1</v>
      </c>
      <c r="G78" s="6">
        <v>8</v>
      </c>
      <c r="I78" s="3" t="s">
        <v>121</v>
      </c>
      <c r="J78" s="7">
        <v>149.36000000000001</v>
      </c>
      <c r="K78" s="7">
        <v>12.2</v>
      </c>
    </row>
    <row r="79" spans="2:11" x14ac:dyDescent="0.35">
      <c r="B79" t="s">
        <v>91</v>
      </c>
      <c r="C79" s="6">
        <v>10.125</v>
      </c>
      <c r="D79" s="6">
        <v>16.2</v>
      </c>
      <c r="E79" s="6">
        <v>1</v>
      </c>
      <c r="F79" s="6">
        <v>11.5</v>
      </c>
      <c r="G79" s="6">
        <v>12.8</v>
      </c>
      <c r="I79" s="3" t="s">
        <v>92</v>
      </c>
      <c r="J79" s="7">
        <v>154.875</v>
      </c>
      <c r="K79" s="7">
        <v>16.8125</v>
      </c>
    </row>
    <row r="80" spans="2:11" x14ac:dyDescent="0.35">
      <c r="B80" t="s">
        <v>121</v>
      </c>
      <c r="C80" s="6">
        <v>23.666666666666668</v>
      </c>
      <c r="D80" s="6">
        <v>12.5</v>
      </c>
      <c r="E80" s="6">
        <v>10.375</v>
      </c>
      <c r="F80" s="6">
        <v>10.25</v>
      </c>
      <c r="G80" s="6">
        <v>10</v>
      </c>
      <c r="I80" s="3" t="s">
        <v>122</v>
      </c>
      <c r="J80" s="7">
        <v>143.53333333333333</v>
      </c>
      <c r="K80" s="7">
        <v>11.266666666666667</v>
      </c>
    </row>
    <row r="81" spans="2:11" x14ac:dyDescent="0.35">
      <c r="B81" t="s">
        <v>92</v>
      </c>
      <c r="C81" s="6">
        <v>20</v>
      </c>
      <c r="D81" s="6">
        <v>20.666666666666668</v>
      </c>
      <c r="E81" s="6">
        <v>16</v>
      </c>
      <c r="F81" s="6">
        <v>13</v>
      </c>
      <c r="G81" s="6">
        <v>13.333333333333334</v>
      </c>
      <c r="I81" s="3" t="s">
        <v>123</v>
      </c>
      <c r="J81" s="7">
        <v>121.58333333333333</v>
      </c>
      <c r="K81" s="7">
        <v>13.75</v>
      </c>
    </row>
    <row r="82" spans="2:11" x14ac:dyDescent="0.35">
      <c r="B82" t="s">
        <v>122</v>
      </c>
      <c r="C82" s="6">
        <v>6.8</v>
      </c>
      <c r="D82" s="6">
        <v>20</v>
      </c>
      <c r="E82" s="6">
        <v>15.333333333333334</v>
      </c>
      <c r="F82" s="6">
        <v>5</v>
      </c>
      <c r="G82" s="6">
        <v>8</v>
      </c>
      <c r="I82" s="3" t="s">
        <v>124</v>
      </c>
      <c r="J82" s="7">
        <v>155.41666666666666</v>
      </c>
      <c r="K82" s="7">
        <v>14.916666666666666</v>
      </c>
    </row>
    <row r="83" spans="2:11" x14ac:dyDescent="0.35">
      <c r="B83" t="s">
        <v>123</v>
      </c>
      <c r="C83" s="6">
        <v>24</v>
      </c>
      <c r="D83" s="6">
        <v>9.75</v>
      </c>
      <c r="E83" s="6">
        <v>13</v>
      </c>
      <c r="F83" s="6">
        <v>12</v>
      </c>
      <c r="G83" s="6">
        <v>17.666666666666668</v>
      </c>
      <c r="I83" s="3" t="s">
        <v>191</v>
      </c>
      <c r="J83" s="7">
        <v>155.70588235294119</v>
      </c>
      <c r="K83" s="7">
        <v>13.823529411764707</v>
      </c>
    </row>
    <row r="84" spans="2:11" x14ac:dyDescent="0.35">
      <c r="B84" t="s">
        <v>124</v>
      </c>
      <c r="C84" s="6">
        <v>9</v>
      </c>
      <c r="D84" s="6">
        <v>15</v>
      </c>
      <c r="E84" s="6">
        <v>22</v>
      </c>
      <c r="F84" s="6">
        <v>11.333333333333334</v>
      </c>
      <c r="G84" s="6">
        <v>13.333333333333334</v>
      </c>
      <c r="I84" s="3" t="s">
        <v>125</v>
      </c>
      <c r="J84" s="7">
        <v>136.85714285714286</v>
      </c>
      <c r="K84" s="7">
        <v>15.571428571428571</v>
      </c>
    </row>
    <row r="85" spans="2:11" x14ac:dyDescent="0.35">
      <c r="B85" t="s">
        <v>191</v>
      </c>
      <c r="C85" s="6">
        <v>10.75</v>
      </c>
      <c r="D85" s="6">
        <v>12.8</v>
      </c>
      <c r="E85" s="6">
        <v>17</v>
      </c>
      <c r="F85" s="6">
        <v>13.5</v>
      </c>
      <c r="G85" s="6">
        <v>16.75</v>
      </c>
      <c r="I85" s="3" t="s">
        <v>126</v>
      </c>
      <c r="J85" s="7">
        <v>153.46666666666667</v>
      </c>
      <c r="K85" s="7">
        <v>15.466666666666667</v>
      </c>
    </row>
    <row r="86" spans="2:11" x14ac:dyDescent="0.35">
      <c r="B86" t="s">
        <v>125</v>
      </c>
      <c r="C86" s="6">
        <v>22.5</v>
      </c>
      <c r="D86" s="6">
        <v>1</v>
      </c>
      <c r="E86" s="6">
        <v>9</v>
      </c>
      <c r="F86" s="6"/>
      <c r="G86" s="6">
        <v>18</v>
      </c>
      <c r="I86" s="3" t="s">
        <v>127</v>
      </c>
      <c r="J86" s="7">
        <v>154.88888888888889</v>
      </c>
      <c r="K86" s="7">
        <v>14.166666666666666</v>
      </c>
    </row>
    <row r="87" spans="2:11" x14ac:dyDescent="0.35">
      <c r="B87" t="s">
        <v>126</v>
      </c>
      <c r="C87" s="6">
        <v>10.25</v>
      </c>
      <c r="D87" s="6">
        <v>16.5</v>
      </c>
      <c r="E87" s="6">
        <v>15</v>
      </c>
      <c r="F87" s="6">
        <v>17.666666666666668</v>
      </c>
      <c r="G87" s="6">
        <v>18.75</v>
      </c>
      <c r="I87" s="3" t="s">
        <v>128</v>
      </c>
      <c r="J87" s="7">
        <v>158.06666666666666</v>
      </c>
      <c r="K87" s="7">
        <v>17.533333333333335</v>
      </c>
    </row>
    <row r="88" spans="2:11" x14ac:dyDescent="0.35">
      <c r="B88" t="s">
        <v>127</v>
      </c>
      <c r="C88" s="6">
        <v>21.666666666666668</v>
      </c>
      <c r="D88" s="6">
        <v>12</v>
      </c>
      <c r="E88" s="6">
        <v>10.75</v>
      </c>
      <c r="F88" s="6">
        <v>14.5</v>
      </c>
      <c r="G88" s="6">
        <v>27</v>
      </c>
      <c r="I88" s="3" t="s">
        <v>129</v>
      </c>
      <c r="J88" s="7">
        <v>144.21428571428572</v>
      </c>
      <c r="K88" s="7">
        <v>18.928571428571427</v>
      </c>
    </row>
    <row r="89" spans="2:11" x14ac:dyDescent="0.35">
      <c r="B89" t="s">
        <v>128</v>
      </c>
      <c r="C89" s="6">
        <v>16.5</v>
      </c>
      <c r="D89" s="6">
        <v>14.666666666666666</v>
      </c>
      <c r="E89" s="6">
        <v>15.333333333333334</v>
      </c>
      <c r="F89" s="6">
        <v>18.5</v>
      </c>
      <c r="G89" s="6">
        <v>20.6</v>
      </c>
      <c r="I89" s="3" t="s">
        <v>93</v>
      </c>
      <c r="J89" s="7">
        <v>157.09090909090909</v>
      </c>
      <c r="K89" s="7">
        <v>14.909090909090908</v>
      </c>
    </row>
    <row r="90" spans="2:11" x14ac:dyDescent="0.35">
      <c r="B90" t="s">
        <v>129</v>
      </c>
      <c r="C90" s="6">
        <v>20</v>
      </c>
      <c r="D90" s="6">
        <v>22</v>
      </c>
      <c r="E90" s="6">
        <v>14</v>
      </c>
      <c r="F90" s="6">
        <v>15</v>
      </c>
      <c r="G90" s="6"/>
      <c r="I90" s="3" t="s">
        <v>130</v>
      </c>
      <c r="J90" s="7">
        <v>142.94117647058823</v>
      </c>
      <c r="K90" s="7">
        <v>14.235294117647058</v>
      </c>
    </row>
    <row r="91" spans="2:11" x14ac:dyDescent="0.35">
      <c r="B91" t="s">
        <v>93</v>
      </c>
      <c r="C91" s="6">
        <v>16.666666666666668</v>
      </c>
      <c r="D91" s="6">
        <v>12.333333333333334</v>
      </c>
      <c r="E91" s="6">
        <v>9.5</v>
      </c>
      <c r="F91" s="6">
        <v>18</v>
      </c>
      <c r="G91" s="6">
        <v>16.2</v>
      </c>
      <c r="I91" s="3" t="s">
        <v>192</v>
      </c>
      <c r="J91" s="7">
        <v>151</v>
      </c>
      <c r="K91" s="7">
        <v>15.909090909090908</v>
      </c>
    </row>
    <row r="92" spans="2:11" x14ac:dyDescent="0.35">
      <c r="B92" t="s">
        <v>130</v>
      </c>
      <c r="C92" s="6">
        <v>26</v>
      </c>
      <c r="D92" s="6">
        <v>14.666666666666666</v>
      </c>
      <c r="E92" s="6">
        <v>10.833333333333334</v>
      </c>
      <c r="F92" s="6">
        <v>24</v>
      </c>
      <c r="G92" s="6">
        <v>11.8</v>
      </c>
      <c r="I92" s="3" t="s">
        <v>131</v>
      </c>
      <c r="J92" s="7">
        <v>119.23076923076923</v>
      </c>
      <c r="K92" s="7">
        <v>14.615384615384615</v>
      </c>
    </row>
    <row r="93" spans="2:11" x14ac:dyDescent="0.35">
      <c r="B93" t="s">
        <v>192</v>
      </c>
      <c r="C93" s="6">
        <v>22.5</v>
      </c>
      <c r="D93" s="6">
        <v>14.666666666666666</v>
      </c>
      <c r="E93" s="6">
        <v>20</v>
      </c>
      <c r="F93" s="6">
        <v>14</v>
      </c>
      <c r="G93" s="6">
        <v>4</v>
      </c>
      <c r="I93" s="3" t="s">
        <v>193</v>
      </c>
      <c r="J93" s="7">
        <v>152.28571428571428</v>
      </c>
      <c r="K93" s="7">
        <v>13.785714285714286</v>
      </c>
    </row>
    <row r="94" spans="2:11" x14ac:dyDescent="0.35">
      <c r="B94" t="s">
        <v>131</v>
      </c>
      <c r="C94" s="6">
        <v>3</v>
      </c>
      <c r="D94" s="6">
        <v>13.6</v>
      </c>
      <c r="E94" s="6">
        <v>10.666666666666666</v>
      </c>
      <c r="F94" s="6">
        <v>21.333333333333332</v>
      </c>
      <c r="G94" s="6">
        <v>23</v>
      </c>
      <c r="I94" s="3" t="s">
        <v>94</v>
      </c>
      <c r="J94" s="7">
        <v>150.84</v>
      </c>
      <c r="K94" s="7">
        <v>13.92</v>
      </c>
    </row>
    <row r="95" spans="2:11" x14ac:dyDescent="0.35">
      <c r="B95" t="s">
        <v>193</v>
      </c>
      <c r="C95" s="6">
        <v>10.25</v>
      </c>
      <c r="D95" s="6">
        <v>1.3333333333333333</v>
      </c>
      <c r="E95" s="6">
        <v>26.5</v>
      </c>
      <c r="F95" s="6">
        <v>17</v>
      </c>
      <c r="G95" s="6">
        <v>22</v>
      </c>
      <c r="I95" s="3" t="s">
        <v>132</v>
      </c>
      <c r="J95" s="7">
        <v>175.94117647058823</v>
      </c>
      <c r="K95" s="7">
        <v>14.588235294117647</v>
      </c>
    </row>
    <row r="96" spans="2:11" x14ac:dyDescent="0.35">
      <c r="B96" t="s">
        <v>94</v>
      </c>
      <c r="C96" s="6">
        <v>20.666666666666668</v>
      </c>
      <c r="D96" s="6">
        <v>6.666666666666667</v>
      </c>
      <c r="E96" s="6">
        <v>13.2</v>
      </c>
      <c r="F96" s="6">
        <v>13.6</v>
      </c>
      <c r="G96" s="6">
        <v>11.666666666666666</v>
      </c>
      <c r="I96" s="3" t="s">
        <v>95</v>
      </c>
      <c r="J96" s="7">
        <v>141.86666666666667</v>
      </c>
      <c r="K96" s="7">
        <v>14.266666666666667</v>
      </c>
    </row>
    <row r="97" spans="2:11" x14ac:dyDescent="0.35">
      <c r="B97" t="s">
        <v>132</v>
      </c>
      <c r="C97" s="6">
        <v>2</v>
      </c>
      <c r="D97" s="6">
        <v>12.25</v>
      </c>
      <c r="E97" s="6">
        <v>17.333333333333332</v>
      </c>
      <c r="F97" s="6">
        <v>15.8</v>
      </c>
      <c r="G97" s="6">
        <v>16.5</v>
      </c>
      <c r="I97" s="3" t="s">
        <v>194</v>
      </c>
      <c r="J97" s="7">
        <v>134.45454545454547</v>
      </c>
      <c r="K97" s="7">
        <v>11.909090909090908</v>
      </c>
    </row>
    <row r="98" spans="2:11" x14ac:dyDescent="0.35">
      <c r="B98" t="s">
        <v>95</v>
      </c>
      <c r="C98" s="6">
        <v>14</v>
      </c>
      <c r="D98" s="6">
        <v>2</v>
      </c>
      <c r="E98" s="6">
        <v>11</v>
      </c>
      <c r="F98" s="6">
        <v>19</v>
      </c>
      <c r="G98" s="6">
        <v>14.8</v>
      </c>
      <c r="I98" s="3" t="s">
        <v>133</v>
      </c>
      <c r="J98" s="7">
        <v>114.07692307692308</v>
      </c>
      <c r="K98" s="7">
        <v>14.461538461538462</v>
      </c>
    </row>
    <row r="99" spans="2:11" x14ac:dyDescent="0.35">
      <c r="B99" t="s">
        <v>194</v>
      </c>
      <c r="C99" s="6">
        <v>13</v>
      </c>
      <c r="D99" s="6">
        <v>0</v>
      </c>
      <c r="E99" s="6">
        <v>11</v>
      </c>
      <c r="F99" s="6">
        <v>14.333333333333334</v>
      </c>
      <c r="G99" s="6">
        <v>13.5</v>
      </c>
      <c r="I99" s="3" t="s">
        <v>134</v>
      </c>
      <c r="J99" s="7">
        <v>136.35714285714286</v>
      </c>
      <c r="K99" s="7">
        <v>18.785714285714285</v>
      </c>
    </row>
    <row r="100" spans="2:11" x14ac:dyDescent="0.35">
      <c r="B100" t="s">
        <v>133</v>
      </c>
      <c r="C100" s="6">
        <v>12</v>
      </c>
      <c r="D100" s="6">
        <v>14.333333333333334</v>
      </c>
      <c r="E100" s="6">
        <v>22.5</v>
      </c>
      <c r="F100" s="6">
        <v>22</v>
      </c>
      <c r="G100" s="6">
        <v>5.5</v>
      </c>
      <c r="I100" s="3" t="s">
        <v>135</v>
      </c>
      <c r="J100" s="7">
        <v>145.58823529411765</v>
      </c>
      <c r="K100" s="7">
        <v>13.882352941176471</v>
      </c>
    </row>
    <row r="101" spans="2:11" x14ac:dyDescent="0.35">
      <c r="B101" t="s">
        <v>134</v>
      </c>
      <c r="C101" s="6">
        <v>17.5</v>
      </c>
      <c r="D101" s="6">
        <v>21</v>
      </c>
      <c r="E101" s="6">
        <v>17.5</v>
      </c>
      <c r="F101" s="6">
        <v>5</v>
      </c>
      <c r="G101" s="6">
        <v>20.833333333333332</v>
      </c>
      <c r="I101" s="3" t="s">
        <v>136</v>
      </c>
      <c r="J101" s="7">
        <v>164.61111111111111</v>
      </c>
      <c r="K101" s="7">
        <v>15.611111111111111</v>
      </c>
    </row>
    <row r="102" spans="2:11" x14ac:dyDescent="0.35">
      <c r="B102" t="s">
        <v>135</v>
      </c>
      <c r="C102" s="6">
        <v>20</v>
      </c>
      <c r="D102" s="6">
        <v>14.4</v>
      </c>
      <c r="E102" s="6">
        <v>12.25</v>
      </c>
      <c r="F102" s="6">
        <v>17.333333333333332</v>
      </c>
      <c r="G102" s="6">
        <v>1.5</v>
      </c>
      <c r="I102" s="3" t="s">
        <v>137</v>
      </c>
      <c r="J102" s="7">
        <v>147.61538461538461</v>
      </c>
      <c r="K102" s="7">
        <v>17.384615384615383</v>
      </c>
    </row>
    <row r="103" spans="2:11" x14ac:dyDescent="0.35">
      <c r="B103" t="s">
        <v>136</v>
      </c>
      <c r="C103" s="6">
        <v>15</v>
      </c>
      <c r="D103" s="6">
        <v>20.333333333333332</v>
      </c>
      <c r="E103" s="6">
        <v>13.75</v>
      </c>
      <c r="F103" s="6">
        <v>12.333333333333334</v>
      </c>
      <c r="G103" s="6">
        <v>17.666666666666668</v>
      </c>
      <c r="I103" s="3" t="s">
        <v>195</v>
      </c>
      <c r="J103" s="7">
        <v>136.72727272727272</v>
      </c>
      <c r="K103" s="7">
        <v>15</v>
      </c>
    </row>
    <row r="104" spans="2:11" x14ac:dyDescent="0.35">
      <c r="B104" t="s">
        <v>137</v>
      </c>
      <c r="C104" s="6">
        <v>18.333333333333332</v>
      </c>
      <c r="D104" s="6">
        <v>8</v>
      </c>
      <c r="E104" s="6">
        <v>9</v>
      </c>
      <c r="F104" s="6">
        <v>25.333333333333332</v>
      </c>
      <c r="G104" s="6">
        <v>17.25</v>
      </c>
      <c r="I104" s="3" t="s">
        <v>96</v>
      </c>
      <c r="J104" s="7">
        <v>156</v>
      </c>
      <c r="K104" s="7">
        <v>16.166666666666668</v>
      </c>
    </row>
    <row r="105" spans="2:11" x14ac:dyDescent="0.35">
      <c r="B105" t="s">
        <v>195</v>
      </c>
      <c r="C105" s="6">
        <v>20</v>
      </c>
      <c r="D105" s="6">
        <v>12</v>
      </c>
      <c r="E105" s="6">
        <v>13</v>
      </c>
      <c r="F105" s="6">
        <v>21.666666666666668</v>
      </c>
      <c r="G105" s="6">
        <v>8.5</v>
      </c>
      <c r="I105" s="3" t="s">
        <v>138</v>
      </c>
      <c r="J105" s="7">
        <v>139.25</v>
      </c>
      <c r="K105" s="7">
        <v>19.333333333333332</v>
      </c>
    </row>
    <row r="106" spans="2:11" x14ac:dyDescent="0.35">
      <c r="B106" t="s">
        <v>96</v>
      </c>
      <c r="C106" s="6">
        <v>15</v>
      </c>
      <c r="D106" s="6">
        <v>16.333333333333332</v>
      </c>
      <c r="E106" s="6">
        <v>23.5</v>
      </c>
      <c r="F106" s="6">
        <v>16.25</v>
      </c>
      <c r="G106" s="6">
        <v>3</v>
      </c>
      <c r="I106" s="3" t="s">
        <v>139</v>
      </c>
      <c r="J106" s="7">
        <v>163.5</v>
      </c>
      <c r="K106" s="7">
        <v>12.833333333333334</v>
      </c>
    </row>
    <row r="107" spans="2:11" x14ac:dyDescent="0.35">
      <c r="B107" t="s">
        <v>138</v>
      </c>
      <c r="C107" s="6">
        <v>22.5</v>
      </c>
      <c r="D107" s="6">
        <v>13</v>
      </c>
      <c r="E107" s="6">
        <v>20</v>
      </c>
      <c r="F107" s="6">
        <v>14.666666666666666</v>
      </c>
      <c r="G107" s="6">
        <v>22.5</v>
      </c>
      <c r="I107" s="3" t="s">
        <v>97</v>
      </c>
      <c r="J107" s="7">
        <v>164.14285714285714</v>
      </c>
      <c r="K107" s="7">
        <v>13.5</v>
      </c>
    </row>
    <row r="108" spans="2:11" x14ac:dyDescent="0.35">
      <c r="B108" t="s">
        <v>139</v>
      </c>
      <c r="C108" s="6">
        <v>16.5</v>
      </c>
      <c r="D108" s="6">
        <v>18</v>
      </c>
      <c r="E108" s="6">
        <v>13</v>
      </c>
      <c r="F108" s="6"/>
      <c r="G108" s="6">
        <v>9.5</v>
      </c>
      <c r="I108" s="3" t="s">
        <v>140</v>
      </c>
      <c r="J108" s="7">
        <v>162.91666666666666</v>
      </c>
      <c r="K108" s="7">
        <v>14.5</v>
      </c>
    </row>
    <row r="109" spans="2:11" x14ac:dyDescent="0.35">
      <c r="B109" t="s">
        <v>97</v>
      </c>
      <c r="C109" s="6">
        <v>18.333333333333332</v>
      </c>
      <c r="D109" s="6">
        <v>14</v>
      </c>
      <c r="E109" s="6">
        <v>10.333333333333334</v>
      </c>
      <c r="F109" s="6">
        <v>15.5</v>
      </c>
      <c r="G109" s="6">
        <v>9</v>
      </c>
      <c r="I109" s="3" t="s">
        <v>196</v>
      </c>
      <c r="J109" s="7">
        <v>127.88888888888889</v>
      </c>
      <c r="K109" s="7">
        <v>12.333333333333334</v>
      </c>
    </row>
    <row r="110" spans="2:11" x14ac:dyDescent="0.35">
      <c r="B110" t="s">
        <v>140</v>
      </c>
      <c r="C110" s="6">
        <v>18.666666666666668</v>
      </c>
      <c r="D110" s="6">
        <v>16</v>
      </c>
      <c r="E110" s="6">
        <v>11.5</v>
      </c>
      <c r="F110" s="6">
        <v>11.666666666666666</v>
      </c>
      <c r="G110" s="6">
        <v>21</v>
      </c>
      <c r="I110" s="3" t="s">
        <v>141</v>
      </c>
      <c r="J110" s="7">
        <v>149.4375</v>
      </c>
      <c r="K110" s="7">
        <v>15.125</v>
      </c>
    </row>
    <row r="111" spans="2:11" x14ac:dyDescent="0.35">
      <c r="B111" t="s">
        <v>196</v>
      </c>
      <c r="C111" s="6"/>
      <c r="D111" s="6">
        <v>29</v>
      </c>
      <c r="E111" s="6">
        <v>12.5</v>
      </c>
      <c r="F111" s="6">
        <v>6.5</v>
      </c>
      <c r="G111" s="6">
        <v>15.5</v>
      </c>
      <c r="I111" s="3" t="s">
        <v>142</v>
      </c>
      <c r="J111" s="7">
        <v>173.35294117647058</v>
      </c>
      <c r="K111" s="7">
        <v>12.235294117647058</v>
      </c>
    </row>
    <row r="112" spans="2:11" x14ac:dyDescent="0.35">
      <c r="B112" t="s">
        <v>141</v>
      </c>
      <c r="C112" s="6">
        <v>5</v>
      </c>
      <c r="D112" s="6">
        <v>12.8</v>
      </c>
      <c r="E112" s="6">
        <v>22.5</v>
      </c>
      <c r="F112" s="6">
        <v>19</v>
      </c>
      <c r="G112" s="6">
        <v>14.75</v>
      </c>
      <c r="I112" s="3" t="s">
        <v>98</v>
      </c>
      <c r="J112" s="7">
        <v>147.5</v>
      </c>
      <c r="K112" s="7">
        <v>16.888888888888889</v>
      </c>
    </row>
    <row r="113" spans="2:11" x14ac:dyDescent="0.35">
      <c r="B113" t="s">
        <v>142</v>
      </c>
      <c r="C113" s="6">
        <v>14.25</v>
      </c>
      <c r="D113" s="6">
        <v>9</v>
      </c>
      <c r="E113" s="6">
        <v>13.833333333333334</v>
      </c>
      <c r="F113" s="6">
        <v>17.5</v>
      </c>
      <c r="G113" s="6">
        <v>5</v>
      </c>
      <c r="I113" s="3" t="s">
        <v>197</v>
      </c>
      <c r="J113" s="7">
        <v>151.25</v>
      </c>
      <c r="K113" s="7">
        <v>15</v>
      </c>
    </row>
    <row r="114" spans="2:11" x14ac:dyDescent="0.35">
      <c r="B114" t="s">
        <v>98</v>
      </c>
      <c r="C114" s="6">
        <v>13.666666666666666</v>
      </c>
      <c r="D114" s="6">
        <v>5</v>
      </c>
      <c r="E114" s="6">
        <v>14.5</v>
      </c>
      <c r="F114" s="6">
        <v>17.5</v>
      </c>
      <c r="G114" s="6">
        <v>20.666666666666668</v>
      </c>
      <c r="I114" s="3" t="s">
        <v>143</v>
      </c>
      <c r="J114" s="7">
        <v>164.875</v>
      </c>
      <c r="K114" s="7">
        <v>18.0625</v>
      </c>
    </row>
    <row r="115" spans="2:11" x14ac:dyDescent="0.35">
      <c r="B115" t="s">
        <v>197</v>
      </c>
      <c r="C115" s="6">
        <v>26</v>
      </c>
      <c r="D115" s="6">
        <v>8</v>
      </c>
      <c r="E115" s="6">
        <v>21.5</v>
      </c>
      <c r="F115" s="6">
        <v>13.25</v>
      </c>
      <c r="G115" s="6">
        <v>8</v>
      </c>
      <c r="I115" s="3" t="s">
        <v>198</v>
      </c>
      <c r="J115" s="7">
        <v>141.94736842105263</v>
      </c>
      <c r="K115" s="7">
        <v>14.368421052631579</v>
      </c>
    </row>
    <row r="116" spans="2:11" x14ac:dyDescent="0.35">
      <c r="B116" t="s">
        <v>143</v>
      </c>
      <c r="C116" s="6">
        <v>26</v>
      </c>
      <c r="D116" s="6">
        <v>17.5</v>
      </c>
      <c r="E116" s="6">
        <v>20.75</v>
      </c>
      <c r="F116" s="6">
        <v>15.666666666666666</v>
      </c>
      <c r="G116" s="6">
        <v>16.333333333333332</v>
      </c>
      <c r="I116" s="3" t="s">
        <v>99</v>
      </c>
      <c r="J116" s="7">
        <v>162.25</v>
      </c>
      <c r="K116" s="7">
        <v>12.75</v>
      </c>
    </row>
    <row r="117" spans="2:11" x14ac:dyDescent="0.35">
      <c r="B117" t="s">
        <v>198</v>
      </c>
      <c r="C117" s="6">
        <v>15</v>
      </c>
      <c r="D117" s="6">
        <v>15.4</v>
      </c>
      <c r="E117" s="6">
        <v>17.8</v>
      </c>
      <c r="F117" s="6"/>
      <c r="G117" s="6">
        <v>8</v>
      </c>
      <c r="I117" s="3" t="s">
        <v>144</v>
      </c>
      <c r="J117" s="7">
        <v>141.5</v>
      </c>
      <c r="K117" s="7">
        <v>14.357142857142858</v>
      </c>
    </row>
    <row r="118" spans="2:11" x14ac:dyDescent="0.35">
      <c r="B118" t="s">
        <v>99</v>
      </c>
      <c r="C118" s="6">
        <v>5.333333333333333</v>
      </c>
      <c r="D118" s="6">
        <v>10.666666666666666</v>
      </c>
      <c r="E118" s="6">
        <v>10.25</v>
      </c>
      <c r="F118" s="6"/>
      <c r="G118" s="6">
        <v>19.142857142857142</v>
      </c>
      <c r="I118" s="3" t="s">
        <v>29</v>
      </c>
      <c r="J118" s="7">
        <v>132.41666666666666</v>
      </c>
      <c r="K118" s="7">
        <v>12.083333333333334</v>
      </c>
    </row>
    <row r="119" spans="2:11" x14ac:dyDescent="0.35">
      <c r="B119" t="s">
        <v>144</v>
      </c>
      <c r="C119" s="6">
        <v>20.75</v>
      </c>
      <c r="D119" s="6">
        <v>8.5</v>
      </c>
      <c r="E119" s="6">
        <v>20</v>
      </c>
      <c r="F119" s="6">
        <v>18.333333333333332</v>
      </c>
      <c r="G119" s="6">
        <v>2</v>
      </c>
      <c r="I119" s="3" t="s">
        <v>145</v>
      </c>
      <c r="J119" s="7">
        <v>140.09090909090909</v>
      </c>
      <c r="K119" s="7">
        <v>16</v>
      </c>
    </row>
    <row r="120" spans="2:11" x14ac:dyDescent="0.35">
      <c r="B120" t="s">
        <v>29</v>
      </c>
      <c r="C120" s="6">
        <v>4</v>
      </c>
      <c r="D120" s="6">
        <v>16</v>
      </c>
      <c r="E120" s="6">
        <v>4</v>
      </c>
      <c r="F120" s="6">
        <v>13</v>
      </c>
      <c r="G120" s="6">
        <v>15.333333333333334</v>
      </c>
      <c r="I120" s="3" t="s">
        <v>146</v>
      </c>
      <c r="J120" s="7">
        <v>169.375</v>
      </c>
      <c r="K120" s="7">
        <v>18.4375</v>
      </c>
    </row>
    <row r="121" spans="2:11" x14ac:dyDescent="0.35">
      <c r="B121" t="s">
        <v>145</v>
      </c>
      <c r="C121" s="6">
        <v>13.75</v>
      </c>
      <c r="D121" s="6">
        <v>15</v>
      </c>
      <c r="E121" s="6">
        <v>15.5</v>
      </c>
      <c r="F121" s="6">
        <v>20</v>
      </c>
      <c r="G121" s="6">
        <v>20</v>
      </c>
      <c r="I121" s="3" t="s">
        <v>147</v>
      </c>
      <c r="J121" s="7">
        <v>150.6875</v>
      </c>
      <c r="K121" s="7">
        <v>11.75</v>
      </c>
    </row>
    <row r="122" spans="2:11" x14ac:dyDescent="0.35">
      <c r="B122" t="s">
        <v>146</v>
      </c>
      <c r="C122" s="6">
        <v>22.5</v>
      </c>
      <c r="D122" s="6">
        <v>13.666666666666666</v>
      </c>
      <c r="E122" s="6">
        <v>24.166666666666668</v>
      </c>
      <c r="F122" s="6">
        <v>20</v>
      </c>
      <c r="G122" s="6">
        <v>8</v>
      </c>
      <c r="I122" s="3" t="s">
        <v>148</v>
      </c>
      <c r="J122" s="7">
        <v>170.75</v>
      </c>
      <c r="K122" s="7">
        <v>16.3125</v>
      </c>
    </row>
    <row r="123" spans="2:11" x14ac:dyDescent="0.35">
      <c r="B123" t="s">
        <v>147</v>
      </c>
      <c r="C123" s="6">
        <v>16.5</v>
      </c>
      <c r="D123" s="6">
        <v>12.333333333333334</v>
      </c>
      <c r="E123" s="6">
        <v>12.4</v>
      </c>
      <c r="F123" s="6">
        <v>6.5</v>
      </c>
      <c r="G123" s="6">
        <v>10.75</v>
      </c>
      <c r="I123" s="3" t="s">
        <v>100</v>
      </c>
      <c r="J123" s="7">
        <v>133.1904761904762</v>
      </c>
      <c r="K123" s="7">
        <v>15.476190476190476</v>
      </c>
    </row>
    <row r="124" spans="2:11" x14ac:dyDescent="0.35">
      <c r="B124" t="s">
        <v>148</v>
      </c>
      <c r="C124" s="6">
        <v>20.666666666666668</v>
      </c>
      <c r="D124" s="6">
        <v>6</v>
      </c>
      <c r="E124" s="6">
        <v>23</v>
      </c>
      <c r="F124" s="6">
        <v>14.5</v>
      </c>
      <c r="G124" s="6">
        <v>15</v>
      </c>
      <c r="I124" s="3" t="s">
        <v>149</v>
      </c>
      <c r="J124" s="7">
        <v>142.63157894736841</v>
      </c>
      <c r="K124" s="7">
        <v>14.210526315789474</v>
      </c>
    </row>
    <row r="125" spans="2:11" x14ac:dyDescent="0.35">
      <c r="B125" t="s">
        <v>100</v>
      </c>
      <c r="C125" s="6">
        <v>18.333333333333332</v>
      </c>
      <c r="D125" s="6">
        <v>11</v>
      </c>
      <c r="E125" s="6">
        <v>22</v>
      </c>
      <c r="F125" s="6">
        <v>18.5</v>
      </c>
      <c r="G125" s="6">
        <v>13.285714285714286</v>
      </c>
      <c r="I125" s="3" t="s">
        <v>150</v>
      </c>
      <c r="J125" s="7">
        <v>135.22222222222223</v>
      </c>
      <c r="K125" s="7">
        <v>15.111111111111111</v>
      </c>
    </row>
    <row r="126" spans="2:11" x14ac:dyDescent="0.35">
      <c r="B126" t="s">
        <v>149</v>
      </c>
      <c r="C126" s="6">
        <v>10</v>
      </c>
      <c r="D126" s="6">
        <v>17.600000000000001</v>
      </c>
      <c r="E126" s="6">
        <v>14.333333333333334</v>
      </c>
      <c r="F126" s="6">
        <v>13.285714285714286</v>
      </c>
      <c r="G126" s="6">
        <v>12</v>
      </c>
      <c r="I126" s="3" t="s">
        <v>151</v>
      </c>
      <c r="J126" s="7">
        <v>158.81818181818181</v>
      </c>
      <c r="K126" s="7">
        <v>17.818181818181817</v>
      </c>
    </row>
    <row r="127" spans="2:11" x14ac:dyDescent="0.35">
      <c r="B127" t="s">
        <v>150</v>
      </c>
      <c r="C127" s="6">
        <v>15</v>
      </c>
      <c r="D127" s="6">
        <v>14.5</v>
      </c>
      <c r="E127" s="6">
        <v>15.5</v>
      </c>
      <c r="F127" s="6">
        <v>16</v>
      </c>
      <c r="G127" s="6"/>
      <c r="I127" s="3" t="s">
        <v>101</v>
      </c>
      <c r="J127" s="7">
        <v>177.23529411764707</v>
      </c>
      <c r="K127" s="7">
        <v>18.470588235294116</v>
      </c>
    </row>
    <row r="128" spans="2:11" x14ac:dyDescent="0.35">
      <c r="B128" t="s">
        <v>151</v>
      </c>
      <c r="C128" s="6">
        <v>24</v>
      </c>
      <c r="D128" s="6">
        <v>18.399999999999999</v>
      </c>
      <c r="E128" s="6">
        <v>6</v>
      </c>
      <c r="F128" s="6">
        <v>19</v>
      </c>
      <c r="G128" s="6">
        <v>18.333333333333332</v>
      </c>
      <c r="I128" s="3" t="s">
        <v>199</v>
      </c>
      <c r="J128" s="7">
        <v>162.15</v>
      </c>
      <c r="K128" s="7">
        <v>11.3</v>
      </c>
    </row>
    <row r="129" spans="2:11" x14ac:dyDescent="0.35">
      <c r="B129" t="s">
        <v>101</v>
      </c>
      <c r="C129" s="6">
        <v>15.666666666666666</v>
      </c>
      <c r="D129" s="6">
        <v>10</v>
      </c>
      <c r="E129" s="6">
        <v>24</v>
      </c>
      <c r="F129" s="6">
        <v>17.25</v>
      </c>
      <c r="G129" s="6">
        <v>27.666666666666668</v>
      </c>
      <c r="I129" s="3" t="s">
        <v>152</v>
      </c>
      <c r="J129" s="7">
        <v>155.07142857142858</v>
      </c>
      <c r="K129" s="7">
        <v>18.214285714285715</v>
      </c>
    </row>
    <row r="130" spans="2:11" x14ac:dyDescent="0.35">
      <c r="B130" t="s">
        <v>199</v>
      </c>
      <c r="C130" s="6">
        <v>11</v>
      </c>
      <c r="D130" s="6">
        <v>13</v>
      </c>
      <c r="E130" s="6">
        <v>8.25</v>
      </c>
      <c r="F130" s="6">
        <v>13</v>
      </c>
      <c r="G130" s="6">
        <v>10</v>
      </c>
      <c r="I130" s="3" t="s">
        <v>153</v>
      </c>
      <c r="J130" s="7">
        <v>189.90909090909091</v>
      </c>
      <c r="K130" s="7">
        <v>13.181818181818182</v>
      </c>
    </row>
    <row r="131" spans="2:11" x14ac:dyDescent="0.35">
      <c r="B131" t="s">
        <v>152</v>
      </c>
      <c r="C131" s="6">
        <v>16.8</v>
      </c>
      <c r="D131" s="6">
        <v>24.5</v>
      </c>
      <c r="E131" s="6">
        <v>19</v>
      </c>
      <c r="F131" s="6"/>
      <c r="G131" s="6">
        <v>13.5</v>
      </c>
      <c r="I131" s="3" t="s">
        <v>200</v>
      </c>
      <c r="J131" s="7">
        <v>171.26666666666668</v>
      </c>
      <c r="K131" s="7">
        <v>9</v>
      </c>
    </row>
    <row r="132" spans="2:11" x14ac:dyDescent="0.35">
      <c r="B132" t="s">
        <v>153</v>
      </c>
      <c r="C132" s="6">
        <v>5.5</v>
      </c>
      <c r="D132" s="6">
        <v>24</v>
      </c>
      <c r="E132" s="6"/>
      <c r="F132" s="6">
        <v>8.6666666666666661</v>
      </c>
      <c r="G132" s="6">
        <v>15</v>
      </c>
      <c r="I132" s="3" t="s">
        <v>154</v>
      </c>
      <c r="J132" s="7">
        <v>151.23076923076923</v>
      </c>
      <c r="K132" s="7">
        <v>15.923076923076923</v>
      </c>
    </row>
    <row r="133" spans="2:11" x14ac:dyDescent="0.35">
      <c r="B133" t="s">
        <v>200</v>
      </c>
      <c r="C133" s="6">
        <v>14.5</v>
      </c>
      <c r="D133" s="6">
        <v>15.333333333333334</v>
      </c>
      <c r="E133" s="6"/>
      <c r="F133" s="6">
        <v>3.5</v>
      </c>
      <c r="G133" s="6">
        <v>0</v>
      </c>
      <c r="I133" s="3" t="s">
        <v>155</v>
      </c>
      <c r="J133" s="7">
        <v>175.69230769230768</v>
      </c>
      <c r="K133" s="7">
        <v>10.461538461538462</v>
      </c>
    </row>
    <row r="134" spans="2:11" x14ac:dyDescent="0.35">
      <c r="B134" t="s">
        <v>154</v>
      </c>
      <c r="C134" s="6">
        <v>16.25</v>
      </c>
      <c r="D134" s="6">
        <v>11</v>
      </c>
      <c r="E134" s="6">
        <v>16</v>
      </c>
      <c r="F134" s="6">
        <v>7.5</v>
      </c>
      <c r="G134" s="6">
        <v>26</v>
      </c>
      <c r="I134" s="3" t="s">
        <v>102</v>
      </c>
      <c r="J134" s="7">
        <v>137.23529411764707</v>
      </c>
      <c r="K134" s="7">
        <v>12.470588235294118</v>
      </c>
    </row>
    <row r="135" spans="2:11" x14ac:dyDescent="0.35">
      <c r="B135" t="s">
        <v>155</v>
      </c>
      <c r="C135" s="6"/>
      <c r="D135" s="6">
        <v>14</v>
      </c>
      <c r="E135" s="6">
        <v>10</v>
      </c>
      <c r="F135" s="6">
        <v>11.666666666666666</v>
      </c>
      <c r="G135" s="6">
        <v>9.4</v>
      </c>
      <c r="I135" s="3" t="s">
        <v>103</v>
      </c>
      <c r="J135" s="7">
        <v>135.05000000000001</v>
      </c>
      <c r="K135" s="7">
        <v>12.8</v>
      </c>
    </row>
    <row r="136" spans="2:11" x14ac:dyDescent="0.35">
      <c r="B136" t="s">
        <v>102</v>
      </c>
      <c r="C136" s="6">
        <v>10.5</v>
      </c>
      <c r="D136" s="6">
        <v>17.5</v>
      </c>
      <c r="E136" s="6">
        <v>9</v>
      </c>
      <c r="F136" s="6">
        <v>14.25</v>
      </c>
      <c r="G136" s="6">
        <v>12</v>
      </c>
      <c r="I136" s="3" t="s">
        <v>156</v>
      </c>
      <c r="J136" s="7">
        <v>135.5</v>
      </c>
      <c r="K136" s="7">
        <v>16.857142857142858</v>
      </c>
    </row>
    <row r="137" spans="2:11" x14ac:dyDescent="0.35">
      <c r="B137" t="s">
        <v>103</v>
      </c>
      <c r="C137" s="6">
        <v>7.333333333333333</v>
      </c>
      <c r="D137" s="6">
        <v>13.4</v>
      </c>
      <c r="E137" s="6">
        <v>11.2</v>
      </c>
      <c r="F137" s="6">
        <v>20</v>
      </c>
      <c r="G137" s="6">
        <v>15.166666666666666</v>
      </c>
      <c r="I137" s="3" t="s">
        <v>104</v>
      </c>
      <c r="J137" s="7">
        <v>157.28571428571428</v>
      </c>
      <c r="K137" s="7">
        <v>18.357142857142858</v>
      </c>
    </row>
    <row r="138" spans="2:11" x14ac:dyDescent="0.35">
      <c r="B138" t="s">
        <v>156</v>
      </c>
      <c r="C138" s="6">
        <v>18.666666666666668</v>
      </c>
      <c r="D138" s="6">
        <v>10.25</v>
      </c>
      <c r="E138" s="6">
        <v>18.5</v>
      </c>
      <c r="F138" s="6">
        <v>16</v>
      </c>
      <c r="G138" s="6">
        <v>23.333333333333332</v>
      </c>
      <c r="I138" s="3" t="s">
        <v>105</v>
      </c>
      <c r="J138" s="7">
        <v>163.93333333333334</v>
      </c>
      <c r="K138" s="7">
        <v>13.8</v>
      </c>
    </row>
    <row r="139" spans="2:11" x14ac:dyDescent="0.35">
      <c r="B139" t="s">
        <v>104</v>
      </c>
      <c r="C139" s="6">
        <v>21</v>
      </c>
      <c r="D139" s="6">
        <v>14.5</v>
      </c>
      <c r="E139" s="6">
        <v>17.399999999999999</v>
      </c>
      <c r="F139" s="6">
        <v>15</v>
      </c>
      <c r="G139" s="6">
        <v>27</v>
      </c>
      <c r="I139" s="3" t="s">
        <v>157</v>
      </c>
      <c r="J139" s="7">
        <v>154.75</v>
      </c>
      <c r="K139" s="7">
        <v>10.916666666666666</v>
      </c>
    </row>
    <row r="140" spans="2:11" x14ac:dyDescent="0.35">
      <c r="B140" t="s">
        <v>105</v>
      </c>
      <c r="C140" s="6">
        <v>13</v>
      </c>
      <c r="D140" s="6">
        <v>17.5</v>
      </c>
      <c r="E140" s="6">
        <v>11.333333333333334</v>
      </c>
      <c r="F140" s="6">
        <v>9</v>
      </c>
      <c r="G140" s="6">
        <v>13.75</v>
      </c>
      <c r="I140" s="3" t="s">
        <v>158</v>
      </c>
      <c r="J140" s="7">
        <v>153.38461538461539</v>
      </c>
      <c r="K140" s="7">
        <v>14.307692307692308</v>
      </c>
    </row>
    <row r="141" spans="2:11" x14ac:dyDescent="0.35">
      <c r="B141" t="s">
        <v>157</v>
      </c>
      <c r="C141" s="6">
        <v>10</v>
      </c>
      <c r="D141" s="6"/>
      <c r="E141" s="6">
        <v>16.25</v>
      </c>
      <c r="F141" s="6"/>
      <c r="G141" s="6">
        <v>7.666666666666667</v>
      </c>
      <c r="I141" s="3" t="s">
        <v>159</v>
      </c>
      <c r="J141" s="7">
        <v>142.1</v>
      </c>
      <c r="K141" s="7">
        <v>13.5</v>
      </c>
    </row>
    <row r="142" spans="2:11" x14ac:dyDescent="0.35">
      <c r="B142" t="s">
        <v>158</v>
      </c>
      <c r="C142" s="6">
        <v>13</v>
      </c>
      <c r="D142" s="6">
        <v>15.833333333333334</v>
      </c>
      <c r="E142" s="6">
        <v>14.5</v>
      </c>
      <c r="F142" s="6">
        <v>11.5</v>
      </c>
      <c r="G142" s="6"/>
      <c r="I142" s="3" t="s">
        <v>160</v>
      </c>
      <c r="J142" s="7">
        <v>165.61538461538461</v>
      </c>
      <c r="K142" s="7">
        <v>14.23076923076923</v>
      </c>
    </row>
    <row r="143" spans="2:11" x14ac:dyDescent="0.35">
      <c r="B143" t="s">
        <v>159</v>
      </c>
      <c r="C143" s="6"/>
      <c r="D143" s="6">
        <v>11</v>
      </c>
      <c r="E143" s="6">
        <v>2.5</v>
      </c>
      <c r="F143" s="6">
        <v>19.2</v>
      </c>
      <c r="G143" s="6">
        <v>12</v>
      </c>
      <c r="I143" s="3" t="s">
        <v>161</v>
      </c>
      <c r="J143" s="7">
        <v>167.45454545454547</v>
      </c>
      <c r="K143" s="7">
        <v>10</v>
      </c>
    </row>
    <row r="144" spans="2:11" x14ac:dyDescent="0.35">
      <c r="B144" t="s">
        <v>160</v>
      </c>
      <c r="C144" s="6">
        <v>16.333333333333332</v>
      </c>
      <c r="D144" s="6">
        <v>19.5</v>
      </c>
      <c r="E144" s="6">
        <v>11.5</v>
      </c>
      <c r="F144" s="6">
        <v>4.5</v>
      </c>
      <c r="G144" s="6">
        <v>16.25</v>
      </c>
      <c r="I144" s="3" t="s">
        <v>162</v>
      </c>
      <c r="J144" s="7">
        <v>148.5625</v>
      </c>
      <c r="K144" s="7">
        <v>12.875</v>
      </c>
    </row>
    <row r="145" spans="2:11" x14ac:dyDescent="0.35">
      <c r="B145" t="s">
        <v>161</v>
      </c>
      <c r="C145" s="6">
        <v>5</v>
      </c>
      <c r="D145" s="6">
        <v>6.5</v>
      </c>
      <c r="E145" s="6">
        <v>15.5</v>
      </c>
      <c r="F145" s="6">
        <v>6.75</v>
      </c>
      <c r="G145" s="6">
        <v>17</v>
      </c>
      <c r="I145" s="3" t="s">
        <v>106</v>
      </c>
      <c r="J145" s="7">
        <v>156.15384615384616</v>
      </c>
      <c r="K145" s="7">
        <v>16.615384615384617</v>
      </c>
    </row>
    <row r="146" spans="2:11" x14ac:dyDescent="0.35">
      <c r="B146" t="s">
        <v>162</v>
      </c>
      <c r="C146" s="6">
        <v>10</v>
      </c>
      <c r="D146" s="6">
        <v>17.5</v>
      </c>
      <c r="E146" s="6">
        <v>19</v>
      </c>
      <c r="F146" s="6">
        <v>2.6666666666666665</v>
      </c>
      <c r="G146" s="6">
        <v>15.666666666666666</v>
      </c>
      <c r="I146" s="3" t="s">
        <v>107</v>
      </c>
      <c r="J146" s="7">
        <v>127.3</v>
      </c>
      <c r="K146" s="7">
        <v>14</v>
      </c>
    </row>
    <row r="147" spans="2:11" x14ac:dyDescent="0.35">
      <c r="B147" t="s">
        <v>106</v>
      </c>
      <c r="C147" s="6"/>
      <c r="D147" s="6">
        <v>15.333333333333334</v>
      </c>
      <c r="E147" s="6">
        <v>18.75</v>
      </c>
      <c r="F147" s="6">
        <v>24</v>
      </c>
      <c r="G147" s="6">
        <v>1</v>
      </c>
      <c r="I147" s="3" t="s">
        <v>163</v>
      </c>
      <c r="J147" s="7">
        <v>141.46153846153845</v>
      </c>
      <c r="K147" s="7">
        <v>12.692307692307692</v>
      </c>
    </row>
    <row r="148" spans="2:11" x14ac:dyDescent="0.35">
      <c r="B148" t="s">
        <v>107</v>
      </c>
      <c r="C148" s="6">
        <v>15</v>
      </c>
      <c r="D148" s="6">
        <v>16.5</v>
      </c>
      <c r="E148" s="6">
        <v>22</v>
      </c>
      <c r="F148" s="6">
        <v>17.5</v>
      </c>
      <c r="G148" s="6">
        <v>4.333333333333333</v>
      </c>
      <c r="I148" s="3" t="s">
        <v>164</v>
      </c>
      <c r="J148" s="7">
        <v>145.18181818181819</v>
      </c>
      <c r="K148" s="7">
        <v>15.818181818181818</v>
      </c>
    </row>
    <row r="149" spans="2:11" x14ac:dyDescent="0.35">
      <c r="B149" t="s">
        <v>163</v>
      </c>
      <c r="C149" s="6">
        <v>3.5</v>
      </c>
      <c r="D149" s="6">
        <v>8</v>
      </c>
      <c r="E149" s="6">
        <v>12</v>
      </c>
      <c r="F149" s="6">
        <v>15.2</v>
      </c>
      <c r="G149" s="6">
        <v>16.666666666666668</v>
      </c>
      <c r="I149" s="3" t="s">
        <v>165</v>
      </c>
      <c r="J149" s="7">
        <v>163.375</v>
      </c>
      <c r="K149" s="7">
        <v>13.125</v>
      </c>
    </row>
    <row r="150" spans="2:11" x14ac:dyDescent="0.35">
      <c r="B150" t="s">
        <v>164</v>
      </c>
      <c r="C150" s="6">
        <v>16.8</v>
      </c>
      <c r="D150" s="6"/>
      <c r="E150" s="6">
        <v>12.666666666666666</v>
      </c>
      <c r="F150" s="6">
        <v>17</v>
      </c>
      <c r="G150" s="6">
        <v>18</v>
      </c>
      <c r="I150" s="3" t="s">
        <v>166</v>
      </c>
      <c r="J150" s="7">
        <v>141.33333333333334</v>
      </c>
      <c r="K150" s="7">
        <v>13.666666666666666</v>
      </c>
    </row>
    <row r="151" spans="2:11" x14ac:dyDescent="0.35">
      <c r="B151" t="s">
        <v>165</v>
      </c>
      <c r="C151" s="6">
        <v>12.6</v>
      </c>
      <c r="D151" s="6">
        <v>7</v>
      </c>
      <c r="E151" s="6"/>
      <c r="F151" s="6">
        <v>15.5</v>
      </c>
      <c r="G151" s="6">
        <v>16</v>
      </c>
      <c r="I151" s="3" t="s">
        <v>33</v>
      </c>
      <c r="J151" s="7">
        <v>174.06666666666666</v>
      </c>
      <c r="K151" s="7">
        <v>20.733333333333334</v>
      </c>
    </row>
    <row r="152" spans="2:11" x14ac:dyDescent="0.35">
      <c r="B152" t="s">
        <v>166</v>
      </c>
      <c r="C152" s="6">
        <v>3</v>
      </c>
      <c r="D152" s="6">
        <v>18.333333333333332</v>
      </c>
      <c r="E152" s="6"/>
      <c r="F152" s="6">
        <v>12</v>
      </c>
      <c r="G152" s="6"/>
      <c r="I152" s="3" t="s">
        <v>167</v>
      </c>
      <c r="J152" s="7">
        <v>180.72727272727272</v>
      </c>
      <c r="K152" s="7">
        <v>13.727272727272727</v>
      </c>
    </row>
    <row r="153" spans="2:11" x14ac:dyDescent="0.35">
      <c r="B153" t="s">
        <v>33</v>
      </c>
      <c r="C153" s="6">
        <v>27</v>
      </c>
      <c r="D153" s="6">
        <v>21</v>
      </c>
      <c r="E153" s="6">
        <v>22.2</v>
      </c>
      <c r="F153" s="6">
        <v>25.5</v>
      </c>
      <c r="G153" s="6">
        <v>16</v>
      </c>
      <c r="I153" s="3" t="s">
        <v>201</v>
      </c>
      <c r="J153" s="7">
        <v>153.5</v>
      </c>
      <c r="K153" s="7">
        <v>12.8</v>
      </c>
    </row>
    <row r="154" spans="2:11" x14ac:dyDescent="0.35">
      <c r="B154" t="s">
        <v>167</v>
      </c>
      <c r="C154" s="6">
        <v>10</v>
      </c>
      <c r="D154" s="6">
        <v>25.5</v>
      </c>
      <c r="E154" s="6">
        <v>12</v>
      </c>
      <c r="F154" s="6">
        <v>19</v>
      </c>
      <c r="G154" s="6">
        <v>5.333333333333333</v>
      </c>
      <c r="I154" s="3" t="s">
        <v>168</v>
      </c>
      <c r="J154" s="7">
        <v>152.1764705882353</v>
      </c>
      <c r="K154" s="7">
        <v>13.529411764705882</v>
      </c>
    </row>
    <row r="155" spans="2:11" x14ac:dyDescent="0.35">
      <c r="B155" t="s">
        <v>201</v>
      </c>
      <c r="C155" s="6">
        <v>7</v>
      </c>
      <c r="D155" s="6">
        <v>20.25</v>
      </c>
      <c r="E155" s="6">
        <v>24</v>
      </c>
      <c r="F155" s="6">
        <v>3.5</v>
      </c>
      <c r="G155" s="6">
        <v>4.5</v>
      </c>
      <c r="I155" s="3" t="s">
        <v>108</v>
      </c>
      <c r="J155" s="7">
        <v>135.6875</v>
      </c>
      <c r="K155" s="7">
        <v>9.6875</v>
      </c>
    </row>
    <row r="156" spans="2:11" x14ac:dyDescent="0.35">
      <c r="B156" t="s">
        <v>168</v>
      </c>
      <c r="C156" s="6">
        <v>16</v>
      </c>
      <c r="D156" s="6">
        <v>15.25</v>
      </c>
      <c r="E156" s="6">
        <v>15</v>
      </c>
      <c r="F156" s="6">
        <v>10.333333333333334</v>
      </c>
      <c r="G156" s="6">
        <v>11.25</v>
      </c>
      <c r="I156" s="3" t="s">
        <v>169</v>
      </c>
      <c r="J156" s="7">
        <v>150</v>
      </c>
      <c r="K156" s="7">
        <v>13.5</v>
      </c>
    </row>
    <row r="157" spans="2:11" x14ac:dyDescent="0.35">
      <c r="B157" t="s">
        <v>108</v>
      </c>
      <c r="C157" s="6">
        <v>10.6</v>
      </c>
      <c r="D157" s="6">
        <v>8.5</v>
      </c>
      <c r="E157" s="6">
        <v>22</v>
      </c>
      <c r="F157" s="6">
        <v>8</v>
      </c>
      <c r="G157" s="6">
        <v>3</v>
      </c>
      <c r="I157" s="3" t="s">
        <v>202</v>
      </c>
      <c r="J157" s="7">
        <v>152.69230769230768</v>
      </c>
      <c r="K157" s="7">
        <v>18.23076923076923</v>
      </c>
    </row>
    <row r="158" spans="2:11" x14ac:dyDescent="0.35">
      <c r="B158" t="s">
        <v>169</v>
      </c>
      <c r="C158" s="6"/>
      <c r="D158" s="6">
        <v>11.5</v>
      </c>
      <c r="E158" s="6">
        <v>12</v>
      </c>
      <c r="F158" s="6">
        <v>14.6</v>
      </c>
      <c r="G158" s="6"/>
      <c r="I158" s="3" t="s">
        <v>170</v>
      </c>
      <c r="J158" s="7">
        <v>121.76923076923077</v>
      </c>
      <c r="K158" s="7">
        <v>15.153846153846153</v>
      </c>
    </row>
    <row r="159" spans="2:11" x14ac:dyDescent="0.35">
      <c r="B159" t="s">
        <v>202</v>
      </c>
      <c r="C159" s="6">
        <v>24</v>
      </c>
      <c r="D159" s="6">
        <v>20.333333333333332</v>
      </c>
      <c r="E159" s="6">
        <v>16.333333333333332</v>
      </c>
      <c r="F159" s="6">
        <v>18</v>
      </c>
      <c r="G159" s="6">
        <v>16.333333333333332</v>
      </c>
      <c r="I159" s="3" t="s">
        <v>171</v>
      </c>
      <c r="J159" s="7">
        <v>142.22222222222223</v>
      </c>
      <c r="K159" s="7">
        <v>13.277777777777779</v>
      </c>
    </row>
    <row r="160" spans="2:11" x14ac:dyDescent="0.35">
      <c r="B160" t="s">
        <v>170</v>
      </c>
      <c r="C160" s="6"/>
      <c r="D160" s="6">
        <v>19.2</v>
      </c>
      <c r="E160" s="6">
        <v>12</v>
      </c>
      <c r="F160" s="6">
        <v>18</v>
      </c>
      <c r="G160" s="6">
        <v>11.666666666666666</v>
      </c>
      <c r="I160" s="3" t="s">
        <v>172</v>
      </c>
      <c r="J160" s="7">
        <v>171.5</v>
      </c>
      <c r="K160" s="7">
        <v>17.142857142857142</v>
      </c>
    </row>
    <row r="161" spans="2:11" x14ac:dyDescent="0.35">
      <c r="B161" t="s">
        <v>171</v>
      </c>
      <c r="C161" s="6">
        <v>16</v>
      </c>
      <c r="D161" s="6">
        <v>15.75</v>
      </c>
      <c r="E161" s="6">
        <v>8.5</v>
      </c>
      <c r="F161" s="6">
        <v>7.5</v>
      </c>
      <c r="G161" s="6">
        <v>16.25</v>
      </c>
      <c r="I161" s="3" t="s">
        <v>173</v>
      </c>
      <c r="J161" s="7">
        <v>150.53846153846155</v>
      </c>
      <c r="K161" s="7">
        <v>14.846153846153847</v>
      </c>
    </row>
    <row r="162" spans="2:11" x14ac:dyDescent="0.35">
      <c r="B162" t="s">
        <v>172</v>
      </c>
      <c r="C162" s="6">
        <v>15.666666666666666</v>
      </c>
      <c r="D162" s="6">
        <v>18.5</v>
      </c>
      <c r="E162" s="6">
        <v>26</v>
      </c>
      <c r="F162" s="6">
        <v>16.5</v>
      </c>
      <c r="G162" s="6">
        <v>12.666666666666666</v>
      </c>
      <c r="I162" s="3" t="s">
        <v>174</v>
      </c>
      <c r="J162" s="7">
        <v>148.35</v>
      </c>
      <c r="K162" s="7">
        <v>17.100000000000001</v>
      </c>
    </row>
    <row r="163" spans="2:11" x14ac:dyDescent="0.35">
      <c r="B163" t="s">
        <v>173</v>
      </c>
      <c r="C163" s="6">
        <v>11</v>
      </c>
      <c r="D163" s="6">
        <v>14.5</v>
      </c>
      <c r="E163" s="6">
        <v>3</v>
      </c>
      <c r="F163" s="6">
        <v>24.5</v>
      </c>
      <c r="G163" s="6">
        <v>15.8</v>
      </c>
      <c r="I163" s="3" t="s">
        <v>109</v>
      </c>
      <c r="J163" s="7">
        <v>147.75</v>
      </c>
      <c r="K163" s="7">
        <v>14.3</v>
      </c>
    </row>
    <row r="164" spans="2:11" x14ac:dyDescent="0.35">
      <c r="B164" t="s">
        <v>174</v>
      </c>
      <c r="C164" s="6">
        <v>25</v>
      </c>
      <c r="D164" s="6">
        <v>13.25</v>
      </c>
      <c r="E164" s="6">
        <v>17.5</v>
      </c>
      <c r="F164" s="6">
        <v>20</v>
      </c>
      <c r="G164" s="6">
        <v>11</v>
      </c>
      <c r="I164" s="3" t="s">
        <v>44</v>
      </c>
      <c r="J164" s="7">
        <v>143.95238095238096</v>
      </c>
      <c r="K164" s="7">
        <v>14.380952380952381</v>
      </c>
    </row>
    <row r="165" spans="2:11" x14ac:dyDescent="0.35">
      <c r="B165" t="s">
        <v>109</v>
      </c>
      <c r="C165" s="6">
        <v>9.6666666666666661</v>
      </c>
      <c r="D165" s="6">
        <v>17.5</v>
      </c>
      <c r="E165" s="6">
        <v>13</v>
      </c>
      <c r="F165" s="6">
        <v>11</v>
      </c>
      <c r="G165" s="6">
        <v>15.6</v>
      </c>
      <c r="I165" s="3" t="s">
        <v>175</v>
      </c>
      <c r="J165" s="7">
        <v>163</v>
      </c>
      <c r="K165" s="7">
        <v>11.666666666666666</v>
      </c>
    </row>
    <row r="166" spans="2:11" x14ac:dyDescent="0.35">
      <c r="B166" t="s">
        <v>44</v>
      </c>
      <c r="C166" s="6">
        <v>19.333333333333332</v>
      </c>
      <c r="D166" s="6">
        <v>15.333333333333334</v>
      </c>
      <c r="E166" s="6">
        <v>22</v>
      </c>
      <c r="F166" s="6">
        <v>19.2</v>
      </c>
      <c r="G166" s="6">
        <v>5.666666666666667</v>
      </c>
      <c r="I166" s="3" t="s">
        <v>2</v>
      </c>
      <c r="J166" s="7">
        <v>151.77000000000001</v>
      </c>
      <c r="K166" s="7">
        <v>14.507333333333333</v>
      </c>
    </row>
    <row r="167" spans="2:11" x14ac:dyDescent="0.35">
      <c r="B167" t="s">
        <v>175</v>
      </c>
      <c r="C167" s="6">
        <v>11</v>
      </c>
      <c r="D167" s="6">
        <v>5</v>
      </c>
      <c r="E167" s="6">
        <v>16</v>
      </c>
      <c r="F167" s="6">
        <v>12.25</v>
      </c>
      <c r="G167" s="6">
        <v>11.333333333333334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E7A88-5AEA-4B7A-8E03-E4E7AF5A36E9}">
  <dimension ref="A1:AJ300"/>
  <sheetViews>
    <sheetView showGridLines="0" topLeftCell="I41" zoomScale="108" zoomScaleNormal="100" workbookViewId="0">
      <selection activeCell="K56" sqref="K56"/>
    </sheetView>
  </sheetViews>
  <sheetFormatPr defaultRowHeight="14.5" x14ac:dyDescent="0.35"/>
  <cols>
    <col min="2" max="2" width="6.7265625" bestFit="1" customWidth="1"/>
    <col min="3" max="3" width="20.453125" bestFit="1" customWidth="1"/>
    <col min="4" max="4" width="26.26953125" bestFit="1" customWidth="1"/>
    <col min="5" max="5" width="12.6328125" bestFit="1" customWidth="1"/>
    <col min="6" max="6" width="20.08984375" bestFit="1" customWidth="1"/>
    <col min="7" max="7" width="7.453125" bestFit="1" customWidth="1"/>
    <col min="9" max="9" width="7.453125" style="10" bestFit="1" customWidth="1"/>
    <col min="10" max="10" width="12.453125" bestFit="1" customWidth="1"/>
    <col min="11" max="11" width="22.7265625" bestFit="1" customWidth="1"/>
    <col min="12" max="12" width="20.453125" style="8" bestFit="1" customWidth="1"/>
    <col min="13" max="13" width="26.26953125" bestFit="1" customWidth="1"/>
    <col min="14" max="14" width="12.6328125" bestFit="1" customWidth="1"/>
    <col min="15" max="15" width="20.08984375" bestFit="1" customWidth="1"/>
    <col min="16" max="16" width="7.453125" bestFit="1" customWidth="1"/>
    <col min="17" max="17" width="7.1796875" bestFit="1" customWidth="1"/>
    <col min="18" max="18" width="7.453125" bestFit="1" customWidth="1"/>
    <col min="19" max="19" width="13.26953125" bestFit="1" customWidth="1"/>
    <col min="20" max="20" width="8" bestFit="1" customWidth="1"/>
    <col min="21" max="21" width="25.36328125" bestFit="1" customWidth="1"/>
    <col min="22" max="22" width="20" bestFit="1" customWidth="1"/>
    <col min="23" max="23" width="7.1796875" bestFit="1" customWidth="1"/>
    <col min="24" max="24" width="7.453125" bestFit="1" customWidth="1"/>
    <col min="25" max="25" width="7.36328125" bestFit="1" customWidth="1"/>
    <col min="26" max="26" width="6.54296875" bestFit="1" customWidth="1"/>
    <col min="27" max="27" width="2.81640625" bestFit="1" customWidth="1"/>
    <col min="28" max="28" width="15.26953125" bestFit="1" customWidth="1"/>
    <col min="29" max="29" width="14.36328125" bestFit="1" customWidth="1"/>
    <col min="30" max="30" width="5.90625" bestFit="1" customWidth="1"/>
    <col min="31" max="31" width="20.453125" bestFit="1" customWidth="1"/>
    <col min="32" max="32" width="15.6328125" bestFit="1" customWidth="1"/>
    <col min="33" max="34" width="5.90625" bestFit="1" customWidth="1"/>
    <col min="35" max="35" width="10.453125" bestFit="1" customWidth="1"/>
    <col min="36" max="45" width="16.7265625" bestFit="1" customWidth="1"/>
  </cols>
  <sheetData>
    <row r="1" spans="1:16" x14ac:dyDescent="0.35">
      <c r="A1" t="s">
        <v>0</v>
      </c>
    </row>
    <row r="2" spans="1:16" x14ac:dyDescent="0.35">
      <c r="B2" s="1"/>
      <c r="C2" s="1"/>
    </row>
    <row r="4" spans="1:16" x14ac:dyDescent="0.35">
      <c r="J4" s="13" t="s">
        <v>51</v>
      </c>
      <c r="K4" s="11" t="s">
        <v>3</v>
      </c>
      <c r="L4" s="11" t="s">
        <v>5</v>
      </c>
      <c r="M4" s="11" t="s">
        <v>6</v>
      </c>
      <c r="N4" s="11" t="s">
        <v>48</v>
      </c>
      <c r="O4" s="11" t="s">
        <v>46</v>
      </c>
      <c r="P4" s="11" t="s">
        <v>62</v>
      </c>
    </row>
    <row r="5" spans="1:16" x14ac:dyDescent="0.35">
      <c r="B5" t="s">
        <v>3</v>
      </c>
      <c r="C5" t="s">
        <v>5</v>
      </c>
      <c r="D5" t="s">
        <v>6</v>
      </c>
      <c r="E5" t="s">
        <v>48</v>
      </c>
      <c r="F5" t="s">
        <v>46</v>
      </c>
      <c r="G5" t="s">
        <v>62</v>
      </c>
      <c r="J5" s="11">
        <v>1</v>
      </c>
      <c r="K5" s="14">
        <v>194</v>
      </c>
      <c r="L5" s="12">
        <v>14.097938144329897</v>
      </c>
      <c r="M5" s="12">
        <v>147.81958762886597</v>
      </c>
      <c r="N5" s="14">
        <v>89</v>
      </c>
      <c r="O5" s="12">
        <v>3.3170103092783507</v>
      </c>
      <c r="P5" s="12">
        <v>105</v>
      </c>
    </row>
    <row r="6" spans="1:16" x14ac:dyDescent="0.35">
      <c r="B6" s="5">
        <v>1500</v>
      </c>
      <c r="C6" s="6">
        <v>14.507333333333333</v>
      </c>
      <c r="D6" s="6">
        <v>151.77000000000001</v>
      </c>
      <c r="E6" s="5">
        <v>733</v>
      </c>
      <c r="F6" s="6">
        <v>3.1123333333333334</v>
      </c>
      <c r="G6" s="6">
        <v>767</v>
      </c>
      <c r="J6" s="11">
        <v>2</v>
      </c>
      <c r="K6" s="14">
        <v>195</v>
      </c>
      <c r="L6" s="12">
        <v>13.994871794871795</v>
      </c>
      <c r="M6" s="12">
        <v>155.77948717948718</v>
      </c>
      <c r="N6" s="14">
        <v>89</v>
      </c>
      <c r="O6" s="12">
        <v>3.0487179487179485</v>
      </c>
      <c r="P6" s="12">
        <v>106</v>
      </c>
    </row>
    <row r="7" spans="1:16" x14ac:dyDescent="0.35">
      <c r="J7" s="11">
        <v>3</v>
      </c>
      <c r="K7" s="14">
        <v>210</v>
      </c>
      <c r="L7" s="12">
        <v>14.614285714285714</v>
      </c>
      <c r="M7" s="12">
        <v>147.55238095238096</v>
      </c>
      <c r="N7" s="14">
        <v>112</v>
      </c>
      <c r="O7" s="12">
        <v>3.15</v>
      </c>
      <c r="P7" s="12">
        <v>98</v>
      </c>
    </row>
    <row r="8" spans="1:16" x14ac:dyDescent="0.35">
      <c r="J8" s="11">
        <v>4</v>
      </c>
      <c r="K8" s="14">
        <v>177</v>
      </c>
      <c r="L8" s="12">
        <v>14.830508474576272</v>
      </c>
      <c r="M8" s="12">
        <v>154.27683615819208</v>
      </c>
      <c r="N8" s="14">
        <v>81</v>
      </c>
      <c r="O8" s="12">
        <v>2.9717514124293785</v>
      </c>
      <c r="P8" s="12">
        <v>96</v>
      </c>
    </row>
    <row r="9" spans="1:16" x14ac:dyDescent="0.35">
      <c r="B9" s="8" t="s">
        <v>47</v>
      </c>
      <c r="C9" s="9">
        <v>3</v>
      </c>
      <c r="J9" s="11">
        <v>5</v>
      </c>
      <c r="K9" s="14">
        <v>178</v>
      </c>
      <c r="L9" s="12">
        <v>13.51685393258427</v>
      </c>
      <c r="M9" s="12">
        <v>149.17415730337078</v>
      </c>
      <c r="N9" s="14">
        <v>92</v>
      </c>
      <c r="O9" s="12">
        <v>3.2724719101123596</v>
      </c>
      <c r="P9" s="12">
        <v>86</v>
      </c>
    </row>
    <row r="10" spans="1:16" x14ac:dyDescent="0.35">
      <c r="J10" s="11">
        <v>6</v>
      </c>
      <c r="K10" s="14">
        <v>194</v>
      </c>
      <c r="L10" s="12">
        <v>15.525773195876289</v>
      </c>
      <c r="M10" s="12">
        <v>152.23711340206185</v>
      </c>
      <c r="N10" s="14">
        <v>99</v>
      </c>
      <c r="O10" s="12">
        <v>2.9561855670103094</v>
      </c>
      <c r="P10" s="12">
        <v>95</v>
      </c>
    </row>
    <row r="11" spans="1:16" x14ac:dyDescent="0.35">
      <c r="J11" s="11">
        <v>7</v>
      </c>
      <c r="K11" s="14">
        <v>184</v>
      </c>
      <c r="L11" s="12">
        <v>15.391304347826088</v>
      </c>
      <c r="M11" s="12">
        <v>152.05978260869566</v>
      </c>
      <c r="N11" s="14">
        <v>90</v>
      </c>
      <c r="O11" s="12">
        <v>3.1684782608695654</v>
      </c>
      <c r="P11" s="12">
        <v>94</v>
      </c>
    </row>
    <row r="12" spans="1:16" x14ac:dyDescent="0.35">
      <c r="J12" s="11">
        <v>8</v>
      </c>
      <c r="K12" s="14">
        <v>168</v>
      </c>
      <c r="L12" s="12">
        <v>14.005952380952381</v>
      </c>
      <c r="M12" s="12">
        <v>156.20238095238096</v>
      </c>
      <c r="N12" s="14">
        <v>81</v>
      </c>
      <c r="O12" s="12">
        <v>3</v>
      </c>
      <c r="P12" s="12">
        <v>87</v>
      </c>
    </row>
    <row r="13" spans="1:16" x14ac:dyDescent="0.35">
      <c r="B13" s="2" t="s">
        <v>51</v>
      </c>
      <c r="C13" t="s">
        <v>3</v>
      </c>
      <c r="D13" t="s">
        <v>5</v>
      </c>
      <c r="E13" t="s">
        <v>6</v>
      </c>
      <c r="F13" t="s">
        <v>48</v>
      </c>
      <c r="G13" t="s">
        <v>46</v>
      </c>
      <c r="L13"/>
    </row>
    <row r="14" spans="1:16" x14ac:dyDescent="0.35">
      <c r="B14">
        <v>1</v>
      </c>
      <c r="C14" s="5">
        <v>194</v>
      </c>
      <c r="D14" s="6">
        <v>14.097938144329897</v>
      </c>
      <c r="E14" s="6">
        <v>147.81958762886597</v>
      </c>
      <c r="F14" s="5">
        <v>89</v>
      </c>
      <c r="G14" s="6">
        <v>3.3170103092783507</v>
      </c>
      <c r="L14"/>
    </row>
    <row r="15" spans="1:16" x14ac:dyDescent="0.35">
      <c r="B15">
        <v>2</v>
      </c>
      <c r="C15" s="5">
        <v>195</v>
      </c>
      <c r="D15" s="6">
        <v>13.994871794871795</v>
      </c>
      <c r="E15" s="6">
        <v>155.77948717948718</v>
      </c>
      <c r="F15" s="5">
        <v>89</v>
      </c>
      <c r="G15" s="6">
        <v>3.0487179487179485</v>
      </c>
      <c r="L15"/>
    </row>
    <row r="16" spans="1:16" x14ac:dyDescent="0.35">
      <c r="B16">
        <v>3</v>
      </c>
      <c r="C16" s="5">
        <v>210</v>
      </c>
      <c r="D16" s="6">
        <v>14.614285714285714</v>
      </c>
      <c r="E16" s="6">
        <v>147.55238095238096</v>
      </c>
      <c r="F16" s="5">
        <v>112</v>
      </c>
      <c r="G16" s="6">
        <v>3.15</v>
      </c>
      <c r="L16"/>
    </row>
    <row r="17" spans="2:23" x14ac:dyDescent="0.35">
      <c r="B17">
        <v>4</v>
      </c>
      <c r="C17" s="5">
        <v>177</v>
      </c>
      <c r="D17" s="6">
        <v>14.830508474576272</v>
      </c>
      <c r="E17" s="6">
        <v>154.27683615819208</v>
      </c>
      <c r="F17" s="5">
        <v>81</v>
      </c>
      <c r="G17" s="6">
        <v>2.9717514124293785</v>
      </c>
      <c r="L17"/>
    </row>
    <row r="18" spans="2:23" x14ac:dyDescent="0.35">
      <c r="B18">
        <v>5</v>
      </c>
      <c r="C18" s="5">
        <v>178</v>
      </c>
      <c r="D18" s="6">
        <v>13.51685393258427</v>
      </c>
      <c r="E18" s="6">
        <v>149.17415730337078</v>
      </c>
      <c r="F18" s="5">
        <v>92</v>
      </c>
      <c r="G18" s="6">
        <v>3.2724719101123596</v>
      </c>
      <c r="L18"/>
    </row>
    <row r="19" spans="2:23" x14ac:dyDescent="0.35">
      <c r="B19">
        <v>6</v>
      </c>
      <c r="C19" s="5">
        <v>194</v>
      </c>
      <c r="D19" s="6">
        <v>15.525773195876289</v>
      </c>
      <c r="E19" s="6">
        <v>152.23711340206185</v>
      </c>
      <c r="F19" s="5">
        <v>99</v>
      </c>
      <c r="G19" s="6">
        <v>2.9561855670103094</v>
      </c>
      <c r="K19" s="2" t="s">
        <v>51</v>
      </c>
      <c r="L19"/>
    </row>
    <row r="20" spans="2:23" x14ac:dyDescent="0.35">
      <c r="B20">
        <v>7</v>
      </c>
      <c r="C20" s="5">
        <v>184</v>
      </c>
      <c r="D20" s="6">
        <v>15.391304347826088</v>
      </c>
      <c r="E20" s="6">
        <v>152.05978260869566</v>
      </c>
      <c r="F20" s="5">
        <v>90</v>
      </c>
      <c r="G20" s="6">
        <v>3.1684782608695654</v>
      </c>
      <c r="K20">
        <v>1</v>
      </c>
      <c r="L20"/>
      <c r="M20" t="s">
        <v>52</v>
      </c>
      <c r="N20">
        <f>COUNTA(J20:K27)</f>
        <v>8</v>
      </c>
    </row>
    <row r="21" spans="2:23" x14ac:dyDescent="0.35">
      <c r="B21">
        <v>8</v>
      </c>
      <c r="C21" s="5">
        <v>168</v>
      </c>
      <c r="D21" s="6">
        <v>14.005952380952381</v>
      </c>
      <c r="E21" s="6">
        <v>156.20238095238096</v>
      </c>
      <c r="F21" s="5">
        <v>81</v>
      </c>
      <c r="G21" s="6">
        <v>3</v>
      </c>
      <c r="K21">
        <v>2</v>
      </c>
      <c r="L21"/>
    </row>
    <row r="22" spans="2:23" x14ac:dyDescent="0.35">
      <c r="K22">
        <v>3</v>
      </c>
      <c r="L22"/>
      <c r="V22" t="s">
        <v>49</v>
      </c>
      <c r="W22" t="s">
        <v>50</v>
      </c>
    </row>
    <row r="23" spans="2:23" x14ac:dyDescent="0.35">
      <c r="K23">
        <v>4</v>
      </c>
      <c r="L23"/>
    </row>
    <row r="24" spans="2:23" x14ac:dyDescent="0.35">
      <c r="K24">
        <v>5</v>
      </c>
      <c r="L24" s="11"/>
      <c r="M24" s="11" t="s">
        <v>53</v>
      </c>
      <c r="N24" s="11"/>
      <c r="O24" s="11" t="s">
        <v>56</v>
      </c>
      <c r="P24" s="11" t="s">
        <v>57</v>
      </c>
    </row>
    <row r="25" spans="2:23" x14ac:dyDescent="0.35">
      <c r="B25" s="11" t="str">
        <f>B13</f>
        <v>order days</v>
      </c>
      <c r="C25" s="11" t="str">
        <f>IF(C9=1,D25,D13)</f>
        <v>Average of Delays (min)</v>
      </c>
      <c r="D25" s="11" t="str">
        <f>D13</f>
        <v>Average of Delays (min)</v>
      </c>
      <c r="E25" s="11" t="str">
        <f>IF(C9=3,E13," ")</f>
        <v>Average of Delivery Time (min)</v>
      </c>
      <c r="K25">
        <v>6</v>
      </c>
      <c r="L25" s="11"/>
      <c r="M25" s="11" t="s">
        <v>54</v>
      </c>
      <c r="N25" s="11">
        <f>IF(OR(K20&lt;=8,N20&gt;=1),K20,0)</f>
        <v>1</v>
      </c>
      <c r="O25" s="12">
        <f>VLOOKUP(N25,mylookup,3,0)</f>
        <v>14.097938144329897</v>
      </c>
      <c r="P25" s="15">
        <f>IFERROR(O25/SUM($O$25:$O$26)," ")</f>
        <v>1</v>
      </c>
    </row>
    <row r="26" spans="2:23" x14ac:dyDescent="0.35">
      <c r="B26" s="11">
        <f t="shared" ref="B26:B32" si="0">B14</f>
        <v>1</v>
      </c>
      <c r="C26" s="12" cm="1">
        <f t="array" ref="C26">_xlfn.IFS($C$9=1,C14,$C$9=2,D14,$C$9=3,E14)</f>
        <v>147.81958762886597</v>
      </c>
      <c r="D26" s="12">
        <f t="shared" ref="D26:D33" si="1">AVERAGE($C$26:$C$33)</f>
        <v>151.88771577317942</v>
      </c>
      <c r="E26" s="12" t="str">
        <f t="shared" ref="E26:E33" si="2">IF(C26&gt;D26,C26," ")</f>
        <v xml:space="preserve"> </v>
      </c>
      <c r="K26">
        <v>7</v>
      </c>
      <c r="L26" s="11"/>
      <c r="M26" s="11" t="s">
        <v>55</v>
      </c>
      <c r="N26" s="11">
        <f>K20-1</f>
        <v>0</v>
      </c>
      <c r="O26" s="12" t="str">
        <f>IFERROR(VLOOKUP(N26,mylookup,3,0), " ")</f>
        <v xml:space="preserve"> </v>
      </c>
      <c r="P26" s="15" t="str">
        <f>IFERROR(O26/SUM($O$25:$O$26)," ")</f>
        <v xml:space="preserve"> </v>
      </c>
    </row>
    <row r="27" spans="2:23" x14ac:dyDescent="0.35">
      <c r="B27" s="11">
        <f t="shared" si="0"/>
        <v>2</v>
      </c>
      <c r="C27" s="12" cm="1">
        <f t="array" ref="C27">_xlfn.IFS($C$9=1,C15,$C$9=2,D15,$C$9=3,E15)</f>
        <v>155.77948717948718</v>
      </c>
      <c r="D27" s="12">
        <f t="shared" si="1"/>
        <v>151.88771577317942</v>
      </c>
      <c r="E27" s="12">
        <f t="shared" si="2"/>
        <v>155.77948717948718</v>
      </c>
      <c r="K27">
        <v>8</v>
      </c>
      <c r="L27" s="11"/>
      <c r="M27" s="11"/>
      <c r="N27" s="11"/>
      <c r="O27" s="11"/>
      <c r="P27" s="11"/>
    </row>
    <row r="28" spans="2:23" x14ac:dyDescent="0.35">
      <c r="B28" s="11">
        <f t="shared" si="0"/>
        <v>3</v>
      </c>
      <c r="C28" s="12" cm="1">
        <f t="array" ref="C28">_xlfn.IFS($C$9=1,C16,$C$9=2,D16,$C$9=3,E16)</f>
        <v>147.55238095238096</v>
      </c>
      <c r="D28" s="12">
        <f t="shared" si="1"/>
        <v>151.88771577317942</v>
      </c>
      <c r="E28" s="12" t="str">
        <f t="shared" si="2"/>
        <v xml:space="preserve"> </v>
      </c>
      <c r="L28" s="11"/>
      <c r="M28" s="11" t="s">
        <v>58</v>
      </c>
      <c r="N28" s="11"/>
      <c r="O28" s="11"/>
      <c r="P28" s="17" t="str">
        <f>IFERROR(($P$25-$P$26), " ")</f>
        <v xml:space="preserve"> </v>
      </c>
    </row>
    <row r="29" spans="2:23" x14ac:dyDescent="0.35">
      <c r="B29" s="11">
        <f t="shared" si="0"/>
        <v>4</v>
      </c>
      <c r="C29" s="12" cm="1">
        <f t="array" ref="C29">_xlfn.IFS($C$9=1,C17,$C$9=2,D17,$C$9=3,E17)</f>
        <v>154.27683615819208</v>
      </c>
      <c r="D29" s="12">
        <f t="shared" si="1"/>
        <v>151.88771577317942</v>
      </c>
      <c r="E29" s="12">
        <f t="shared" si="2"/>
        <v>154.27683615819208</v>
      </c>
      <c r="L29"/>
    </row>
    <row r="30" spans="2:23" x14ac:dyDescent="0.35">
      <c r="B30" s="11">
        <f t="shared" si="0"/>
        <v>5</v>
      </c>
      <c r="C30" s="12" cm="1">
        <f t="array" ref="C30">_xlfn.IFS($C$9=1,C18,$C$9=2,D18,$C$9=3,E18)</f>
        <v>149.17415730337078</v>
      </c>
      <c r="D30" s="12">
        <f t="shared" si="1"/>
        <v>151.88771577317942</v>
      </c>
      <c r="E30" s="12" t="str">
        <f t="shared" si="2"/>
        <v xml:space="preserve"> </v>
      </c>
      <c r="L30"/>
    </row>
    <row r="31" spans="2:23" x14ac:dyDescent="0.35">
      <c r="B31" s="11">
        <f t="shared" si="0"/>
        <v>6</v>
      </c>
      <c r="C31" s="12" cm="1">
        <f t="array" ref="C31">_xlfn.IFS($C$9=1,C19,$C$9=2,D19,$C$9=3,E19)</f>
        <v>152.23711340206185</v>
      </c>
      <c r="D31" s="12">
        <f t="shared" si="1"/>
        <v>151.88771577317942</v>
      </c>
      <c r="E31" s="12">
        <f t="shared" si="2"/>
        <v>152.23711340206185</v>
      </c>
      <c r="M31" s="11" t="s">
        <v>53</v>
      </c>
      <c r="N31" s="11"/>
      <c r="O31" s="11" t="s">
        <v>59</v>
      </c>
      <c r="P31" s="11" t="s">
        <v>57</v>
      </c>
    </row>
    <row r="32" spans="2:23" x14ac:dyDescent="0.35">
      <c r="B32" s="11">
        <f t="shared" si="0"/>
        <v>7</v>
      </c>
      <c r="C32" s="12" cm="1">
        <f t="array" ref="C32">_xlfn.IFS($C$9=1,C20,$C$9=2,D20,$C$9=3,E20)</f>
        <v>152.05978260869566</v>
      </c>
      <c r="D32" s="12">
        <f t="shared" si="1"/>
        <v>151.88771577317942</v>
      </c>
      <c r="E32" s="12">
        <f t="shared" si="2"/>
        <v>152.05978260869566</v>
      </c>
      <c r="M32" s="11" t="s">
        <v>54</v>
      </c>
      <c r="N32" s="11">
        <f>IF(OR(K20&lt;=8,N20&gt;=1),K20,0)</f>
        <v>1</v>
      </c>
      <c r="O32" s="12">
        <f>VLOOKUP(N32,mylookup,2,0)</f>
        <v>194</v>
      </c>
      <c r="P32" s="15" t="e">
        <f>O32/SUM($O$32:$O$33)</f>
        <v>#N/A</v>
      </c>
    </row>
    <row r="33" spans="2:16" x14ac:dyDescent="0.35">
      <c r="B33" s="11">
        <f>B21</f>
        <v>8</v>
      </c>
      <c r="C33" s="12" cm="1">
        <f t="array" ref="C33">_xlfn.IFS($C$9=1,C21,$C$9=2,D21,$C$9=3,E21)</f>
        <v>156.20238095238096</v>
      </c>
      <c r="D33" s="12">
        <f t="shared" si="1"/>
        <v>151.88771577317942</v>
      </c>
      <c r="E33" s="12">
        <f t="shared" si="2"/>
        <v>156.20238095238096</v>
      </c>
      <c r="M33" s="11" t="s">
        <v>55</v>
      </c>
      <c r="N33" s="11">
        <f>K20-1</f>
        <v>0</v>
      </c>
      <c r="O33" s="12" t="e">
        <f>VLOOKUP(N33,mylookup,2,0)</f>
        <v>#N/A</v>
      </c>
      <c r="P33" s="15" t="e">
        <f>O33/SUM($O$32:$O$33)</f>
        <v>#N/A</v>
      </c>
    </row>
    <row r="34" spans="2:16" x14ac:dyDescent="0.35">
      <c r="M34" s="11"/>
      <c r="N34" s="11"/>
      <c r="O34" s="11"/>
      <c r="P34" s="11"/>
    </row>
    <row r="35" spans="2:16" x14ac:dyDescent="0.35">
      <c r="M35" s="11" t="s">
        <v>58</v>
      </c>
      <c r="N35" s="11"/>
      <c r="O35" s="11"/>
      <c r="P35" s="17" t="str">
        <f>IFERROR(($P$32-$P$33), " ")</f>
        <v xml:space="preserve"> </v>
      </c>
    </row>
    <row r="39" spans="2:16" x14ac:dyDescent="0.35">
      <c r="M39" s="11" t="s">
        <v>53</v>
      </c>
      <c r="N39" s="11"/>
      <c r="O39" s="11" t="s">
        <v>61</v>
      </c>
      <c r="P39" s="11" t="s">
        <v>57</v>
      </c>
    </row>
    <row r="40" spans="2:16" x14ac:dyDescent="0.35">
      <c r="M40" s="11" t="s">
        <v>54</v>
      </c>
      <c r="N40" s="11">
        <f>IF(OR(K20&lt;=8,N20&gt;=1),K20,0)</f>
        <v>1</v>
      </c>
      <c r="O40" s="12">
        <f>VLOOKUP(N40,mylookup,4,0)</f>
        <v>147.81958762886597</v>
      </c>
      <c r="P40" s="15" t="e">
        <f>O40/SUM($O$40:$O$41)</f>
        <v>#N/A</v>
      </c>
    </row>
    <row r="41" spans="2:16" x14ac:dyDescent="0.35">
      <c r="M41" s="11" t="s">
        <v>55</v>
      </c>
      <c r="N41" s="16">
        <f>(K20-1)</f>
        <v>0</v>
      </c>
      <c r="O41" s="12" t="e">
        <f>VLOOKUP(N41,mylookup,4,0)</f>
        <v>#N/A</v>
      </c>
      <c r="P41" s="15" t="e">
        <f>O41/SUM($O$40:$O$41)</f>
        <v>#N/A</v>
      </c>
    </row>
    <row r="42" spans="2:16" x14ac:dyDescent="0.35">
      <c r="M42" s="11"/>
      <c r="N42" s="11"/>
      <c r="O42" s="11"/>
      <c r="P42" s="11"/>
    </row>
    <row r="43" spans="2:16" x14ac:dyDescent="0.35">
      <c r="M43" s="11" t="s">
        <v>58</v>
      </c>
      <c r="N43" s="11"/>
      <c r="O43" s="11"/>
      <c r="P43" s="17" t="str">
        <f>IFERROR(($P$40-$P$41), "")</f>
        <v/>
      </c>
    </row>
    <row r="47" spans="2:16" x14ac:dyDescent="0.35">
      <c r="M47" s="11" t="s">
        <v>53</v>
      </c>
      <c r="N47" s="11"/>
      <c r="O47" s="11" t="s">
        <v>60</v>
      </c>
      <c r="P47" s="11" t="s">
        <v>57</v>
      </c>
    </row>
    <row r="48" spans="2:16" x14ac:dyDescent="0.35">
      <c r="M48" s="11" t="s">
        <v>54</v>
      </c>
      <c r="N48" s="11">
        <f>IF(OR(K20&lt;=8,N20&gt;=1),K20,0)</f>
        <v>1</v>
      </c>
      <c r="O48" s="12">
        <f>VLOOKUP(N48,mylookup,5,0)</f>
        <v>89</v>
      </c>
      <c r="P48" s="15" t="e">
        <f>O48/SUM($O$48:$O$49)</f>
        <v>#N/A</v>
      </c>
    </row>
    <row r="49" spans="13:16" x14ac:dyDescent="0.35">
      <c r="M49" s="11" t="s">
        <v>55</v>
      </c>
      <c r="N49" s="16">
        <f>K20-1</f>
        <v>0</v>
      </c>
      <c r="O49" s="12" t="e">
        <f>VLOOKUP(N49,mylookup,5,0)</f>
        <v>#N/A</v>
      </c>
      <c r="P49" s="15" t="e">
        <f>O49/SUM($O$48:$O$49)</f>
        <v>#N/A</v>
      </c>
    </row>
    <row r="50" spans="13:16" x14ac:dyDescent="0.35">
      <c r="M50" s="11"/>
      <c r="N50" s="11"/>
      <c r="O50" s="11"/>
      <c r="P50" s="11"/>
    </row>
    <row r="51" spans="13:16" x14ac:dyDescent="0.35">
      <c r="M51" s="11" t="s">
        <v>58</v>
      </c>
      <c r="N51" s="11"/>
      <c r="O51" s="11"/>
      <c r="P51" s="17" t="str">
        <f>IFERROR(($P$48-$P$49), " ")</f>
        <v xml:space="preserve"> </v>
      </c>
    </row>
    <row r="56" spans="13:16" x14ac:dyDescent="0.35">
      <c r="M56" s="11" t="s">
        <v>53</v>
      </c>
      <c r="N56" s="11"/>
      <c r="O56" s="11" t="s">
        <v>80</v>
      </c>
      <c r="P56" s="11" t="s">
        <v>57</v>
      </c>
    </row>
    <row r="57" spans="13:16" x14ac:dyDescent="0.35">
      <c r="M57" s="11" t="s">
        <v>54</v>
      </c>
      <c r="N57" s="11">
        <f>IF(OR(K20&lt;=8,N20&gt;=1),K20,0)</f>
        <v>1</v>
      </c>
      <c r="O57" s="12">
        <f>VLOOKUP(N57,mylookup,6,0)</f>
        <v>3.3170103092783507</v>
      </c>
      <c r="P57" s="15" t="e">
        <f>O57/SUM($O$57:$O$58)</f>
        <v>#N/A</v>
      </c>
    </row>
    <row r="58" spans="13:16" x14ac:dyDescent="0.35">
      <c r="M58" s="11" t="s">
        <v>55</v>
      </c>
      <c r="N58" s="16">
        <f>K20-1</f>
        <v>0</v>
      </c>
      <c r="O58" s="12" t="e">
        <f>VLOOKUP(N58,mylookup,6,0)</f>
        <v>#N/A</v>
      </c>
      <c r="P58" s="15" t="e">
        <f>O58/SUM($O$57:$O$58)</f>
        <v>#N/A</v>
      </c>
    </row>
    <row r="59" spans="13:16" x14ac:dyDescent="0.35">
      <c r="M59" s="11"/>
      <c r="N59" s="11"/>
      <c r="O59" s="11"/>
      <c r="P59" s="11"/>
    </row>
    <row r="60" spans="13:16" x14ac:dyDescent="0.35">
      <c r="M60" s="11" t="s">
        <v>58</v>
      </c>
      <c r="N60" s="11"/>
      <c r="O60" s="11"/>
      <c r="P60" s="17" t="str">
        <f>IFERROR(($P$57-$P$58), "")</f>
        <v/>
      </c>
    </row>
    <row r="64" spans="13:16" x14ac:dyDescent="0.35">
      <c r="M64" s="11" t="s">
        <v>53</v>
      </c>
      <c r="N64" s="11"/>
      <c r="O64" s="11" t="s">
        <v>62</v>
      </c>
      <c r="P64" s="11" t="s">
        <v>57</v>
      </c>
    </row>
    <row r="65" spans="10:16" x14ac:dyDescent="0.35">
      <c r="M65" s="11" t="s">
        <v>54</v>
      </c>
      <c r="N65" s="11">
        <f>IF(OR(K20&lt;=8,N20&gt;=1),K20,0)</f>
        <v>1</v>
      </c>
      <c r="O65" s="12">
        <f>VLOOKUP(N65,J4:P12,7,0)</f>
        <v>105</v>
      </c>
      <c r="P65" s="15" t="e">
        <f>O65/SUM($O$65:$O$66)</f>
        <v>#N/A</v>
      </c>
    </row>
    <row r="66" spans="10:16" x14ac:dyDescent="0.35">
      <c r="M66" s="11" t="s">
        <v>55</v>
      </c>
      <c r="N66" s="16">
        <f>K20-1</f>
        <v>0</v>
      </c>
      <c r="O66" s="12" t="e">
        <f>VLOOKUP(N66,J4:P13,7,0)</f>
        <v>#N/A</v>
      </c>
      <c r="P66" s="15" t="e">
        <f>O66/SUM($O$65:$O$66)</f>
        <v>#N/A</v>
      </c>
    </row>
    <row r="67" spans="10:16" x14ac:dyDescent="0.35">
      <c r="M67" s="11"/>
      <c r="N67" s="11"/>
      <c r="O67" s="11"/>
      <c r="P67" s="11"/>
    </row>
    <row r="68" spans="10:16" x14ac:dyDescent="0.35">
      <c r="M68" s="11" t="s">
        <v>58</v>
      </c>
      <c r="N68" s="11"/>
      <c r="O68" s="11"/>
      <c r="P68" s="17" t="str">
        <f>IFERROR(($P$65-$P$66), " ")</f>
        <v xml:space="preserve"> </v>
      </c>
    </row>
    <row r="76" spans="10:16" x14ac:dyDescent="0.35">
      <c r="J76" t="s">
        <v>63</v>
      </c>
    </row>
    <row r="77" spans="10:16" x14ac:dyDescent="0.35">
      <c r="J77" s="19" t="s">
        <v>1</v>
      </c>
      <c r="K77" s="20" t="s">
        <v>6</v>
      </c>
      <c r="L77" t="s">
        <v>82</v>
      </c>
      <c r="O77" s="11" t="s">
        <v>64</v>
      </c>
      <c r="P77" s="21"/>
    </row>
    <row r="78" spans="10:16" x14ac:dyDescent="0.35">
      <c r="J78" s="20" t="s">
        <v>113</v>
      </c>
      <c r="K78" s="21">
        <v>145.47368421052633</v>
      </c>
      <c r="L78" s="6">
        <f xml:space="preserve"> IFERROR(_xlfn.RANK.EQ(K78,$K$78:$K$177,1)+COUNTIF($K$78:K78,K78)-1,  " ")</f>
        <v>37</v>
      </c>
      <c r="M78" s="6"/>
      <c r="N78">
        <v>1</v>
      </c>
      <c r="O78" s="11">
        <f>SMALL($L$78:$L$177,N78)</f>
        <v>1</v>
      </c>
      <c r="P78" s="11" t="str">
        <f>IFERROR(INDEX($J$78:$J$177,MATCH($O$78,$L$78:$L$177,0)),  " ")</f>
        <v>D38</v>
      </c>
    </row>
    <row r="79" spans="10:16" x14ac:dyDescent="0.35">
      <c r="J79" s="20" t="s">
        <v>114</v>
      </c>
      <c r="K79" s="21">
        <v>145</v>
      </c>
      <c r="L79" s="6">
        <f xml:space="preserve"> IFERROR(_xlfn.RANK.EQ(K79,$K$78:$K$177,1)+COUNTIF($K$78:K79,K79)-1,  " ")</f>
        <v>35</v>
      </c>
      <c r="M79" s="6"/>
      <c r="N79">
        <v>2</v>
      </c>
      <c r="O79" s="11">
        <f>SMALL($L$78:$L$177,N79)</f>
        <v>2</v>
      </c>
      <c r="P79" s="11" t="str">
        <f>IFERROR(INDEX($J$78:$J$177,MATCH($O$79,$L$78:$L$177,0)),  " ")</f>
        <v>D32</v>
      </c>
    </row>
    <row r="80" spans="10:16" x14ac:dyDescent="0.35">
      <c r="J80" s="20" t="s">
        <v>115</v>
      </c>
      <c r="K80" s="21">
        <v>155.71428571428572</v>
      </c>
      <c r="L80" s="6">
        <f xml:space="preserve"> IFERROR(_xlfn.RANK.EQ(K80,$K$78:$K$177,1)+COUNTIF($K$78:K80,K80)-1,  " ")</f>
        <v>66</v>
      </c>
      <c r="M80" s="6"/>
      <c r="N80">
        <v>3</v>
      </c>
      <c r="O80" s="11">
        <f t="shared" ref="O80:O84" si="3">SMALL($L$78:$L$177,N80)</f>
        <v>3</v>
      </c>
      <c r="P80" s="11" t="str">
        <f>IFERROR(INDEX($J$78:$J$177,MATCH($O$80,$L$78:$L$177,0)),  " ")</f>
        <v>D22</v>
      </c>
    </row>
    <row r="81" spans="10:21" x14ac:dyDescent="0.35">
      <c r="J81" s="20" t="s">
        <v>116</v>
      </c>
      <c r="K81" s="21">
        <v>133.53333333333333</v>
      </c>
      <c r="L81" s="6">
        <f xml:space="preserve"> IFERROR(_xlfn.RANK.EQ(K81,$K$78:$K$177,1)+COUNTIF($K$78:K81,K81)-1,  " ")</f>
        <v>10</v>
      </c>
      <c r="M81" s="6"/>
      <c r="N81">
        <v>4</v>
      </c>
      <c r="O81" s="11">
        <f>SMALL($L$78:$L$177,N81)</f>
        <v>4</v>
      </c>
      <c r="P81" s="11" t="str">
        <f>IFERROR(INDEX($J$78:$J$177,MATCH($O$81,$L$78:$L$177,0)),  " ")</f>
        <v>D91</v>
      </c>
    </row>
    <row r="82" spans="10:21" x14ac:dyDescent="0.35">
      <c r="J82" s="20" t="s">
        <v>43</v>
      </c>
      <c r="K82" s="21">
        <v>159.52380952380952</v>
      </c>
      <c r="L82" s="6">
        <f xml:space="preserve"> IFERROR(_xlfn.RANK.EQ(K82,$K$78:$K$177,1)+COUNTIF($K$78:K82,K82)-1,  " ")</f>
        <v>74</v>
      </c>
      <c r="M82" s="6"/>
      <c r="N82">
        <v>5</v>
      </c>
      <c r="O82" s="11">
        <f t="shared" si="3"/>
        <v>5</v>
      </c>
      <c r="P82" s="11" t="str">
        <f>IFERROR(INDEX($J$78:$J$177,MATCH($O$82,$L$78:$L$177,0)),  " ")</f>
        <v>D81</v>
      </c>
    </row>
    <row r="83" spans="10:21" x14ac:dyDescent="0.35">
      <c r="J83" s="20" t="s">
        <v>117</v>
      </c>
      <c r="K83" s="21">
        <v>172.22727272727272</v>
      </c>
      <c r="L83" s="6">
        <f xml:space="preserve"> IFERROR(_xlfn.RANK.EQ(K83,$K$78:$K$177,1)+COUNTIF($K$78:K83,K83)-1,  " ")</f>
        <v>92</v>
      </c>
      <c r="M83" s="6"/>
      <c r="N83">
        <v>6</v>
      </c>
      <c r="O83" s="11">
        <f t="shared" si="3"/>
        <v>6</v>
      </c>
      <c r="P83" s="11" t="str">
        <f>IFERROR(INDEX($J$78:$J$177,MATCH($O$83,$L$78:$L$177,0)),  " ")</f>
        <v>D48</v>
      </c>
    </row>
    <row r="84" spans="10:21" x14ac:dyDescent="0.35">
      <c r="J84" s="20" t="s">
        <v>89</v>
      </c>
      <c r="K84" s="21">
        <v>180.76470588235293</v>
      </c>
      <c r="L84" s="6">
        <f xml:space="preserve"> IFERROR(_xlfn.RANK.EQ(K84,$K$78:$K$177,1)+COUNTIF($K$78:K84,K84)-1,  " ")</f>
        <v>99</v>
      </c>
      <c r="M84" s="6"/>
      <c r="N84">
        <v>7</v>
      </c>
      <c r="O84" s="11">
        <f t="shared" si="3"/>
        <v>7</v>
      </c>
      <c r="P84" s="11" t="str">
        <f>IFERROR(INDEX($J$78:$J$177,MATCH($O$84,$L$78:$L$177,0)),  " ")</f>
        <v>D56</v>
      </c>
    </row>
    <row r="85" spans="10:21" x14ac:dyDescent="0.35">
      <c r="J85" s="20" t="s">
        <v>118</v>
      </c>
      <c r="K85" s="21">
        <v>141.72222222222223</v>
      </c>
      <c r="L85" s="6">
        <f xml:space="preserve"> IFERROR(_xlfn.RANK.EQ(K85,$K$78:$K$177,1)+COUNTIF($K$78:K85,K85)-1,  " ")</f>
        <v>25</v>
      </c>
      <c r="M85" s="6"/>
    </row>
    <row r="86" spans="10:21" x14ac:dyDescent="0.35">
      <c r="J86" s="20" t="s">
        <v>90</v>
      </c>
      <c r="K86" s="21">
        <v>158.83333333333334</v>
      </c>
      <c r="L86" s="6">
        <f xml:space="preserve"> IFERROR(_xlfn.RANK.EQ(K86,$K$78:$K$177,1)+COUNTIF($K$78:K86,K86)-1,  " ")</f>
        <v>73</v>
      </c>
      <c r="M86" s="6"/>
    </row>
    <row r="87" spans="10:21" x14ac:dyDescent="0.35">
      <c r="J87" s="20" t="s">
        <v>119</v>
      </c>
      <c r="K87" s="21">
        <v>146.93333333333334</v>
      </c>
      <c r="L87" s="6">
        <f xml:space="preserve"> IFERROR(_xlfn.RANK.EQ(K87,$K$78:$K$177,1)+COUNTIF($K$78:K87,K87)-1,  " ")</f>
        <v>39</v>
      </c>
      <c r="M87" s="6"/>
      <c r="O87" t="s">
        <v>84</v>
      </c>
    </row>
    <row r="88" spans="10:21" x14ac:dyDescent="0.35">
      <c r="J88" s="20" t="s">
        <v>120</v>
      </c>
      <c r="K88" s="21">
        <v>133.0952380952381</v>
      </c>
      <c r="L88" s="6">
        <f xml:space="preserve"> IFERROR(_xlfn.RANK.EQ(K88,$K$78:$K$177,1)+COUNTIF($K$78:K88,K88)-1,  " ")</f>
        <v>8</v>
      </c>
      <c r="M88" s="6"/>
      <c r="N88">
        <v>1</v>
      </c>
      <c r="O88">
        <f>LARGE($L$78:$L$177,N88)</f>
        <v>100</v>
      </c>
      <c r="P88" t="str">
        <f>IFERROR(INDEX($J$78:$J$177,MATCH($O$88,$L$78:$L$177,0)),  " ")</f>
        <v>D67</v>
      </c>
    </row>
    <row r="89" spans="10:21" x14ac:dyDescent="0.35">
      <c r="J89" s="20" t="s">
        <v>91</v>
      </c>
      <c r="K89" s="21">
        <v>162.04</v>
      </c>
      <c r="L89" s="6">
        <f xml:space="preserve"> IFERROR(_xlfn.RANK.EQ(K89,$K$78:$K$177,1)+COUNTIF($K$78:K89,K89)-1,  " ")</f>
        <v>75</v>
      </c>
      <c r="M89" s="6"/>
      <c r="N89">
        <v>2</v>
      </c>
      <c r="O89">
        <f>LARGE($L$78:$L$177,N89)</f>
        <v>99</v>
      </c>
      <c r="P89" t="str">
        <f>IFERROR(INDEX($J$78:$J$177,MATCH($O$89,$L$78:$L$177,0)),  " ")</f>
        <v>D14</v>
      </c>
    </row>
    <row r="90" spans="10:21" x14ac:dyDescent="0.35">
      <c r="J90" s="20" t="s">
        <v>121</v>
      </c>
      <c r="K90" s="21">
        <v>149.36000000000001</v>
      </c>
      <c r="L90" s="6">
        <f xml:space="preserve"> IFERROR(_xlfn.RANK.EQ(K90,$K$78:$K$177,1)+COUNTIF($K$78:K90,K90)-1,  " ")</f>
        <v>45</v>
      </c>
      <c r="M90" s="6"/>
      <c r="N90">
        <v>3</v>
      </c>
      <c r="O90">
        <f>LARGE($L$78:$L$177,N90)</f>
        <v>98</v>
      </c>
      <c r="P90" t="str">
        <f>IFERROR(INDEX($J$78:$J$177,MATCH($O$90,$L$78:$L$177,0)),  " ")</f>
        <v>D87</v>
      </c>
    </row>
    <row r="91" spans="10:21" x14ac:dyDescent="0.35">
      <c r="J91" s="20" t="s">
        <v>92</v>
      </c>
      <c r="K91" s="21">
        <v>154.875</v>
      </c>
      <c r="L91" s="6">
        <f xml:space="preserve"> IFERROR(_xlfn.RANK.EQ(K91,$K$78:$K$177,1)+COUNTIF($K$78:K91,K91)-1,  " ")</f>
        <v>61</v>
      </c>
      <c r="M91" s="6"/>
      <c r="N91">
        <v>4</v>
      </c>
      <c r="O91">
        <f>LARGE($L$78:$L$177,N91)</f>
        <v>97</v>
      </c>
      <c r="P91" t="str">
        <f>IFERROR(INDEX($J$78:$J$177,MATCH($O$91,$L$78:$L$177,0)),  " ")</f>
        <v>D64</v>
      </c>
      <c r="U91" t="s">
        <v>82</v>
      </c>
    </row>
    <row r="92" spans="10:21" x14ac:dyDescent="0.35">
      <c r="J92" s="20" t="s">
        <v>122</v>
      </c>
      <c r="K92" s="21">
        <v>143.53333333333333</v>
      </c>
      <c r="L92" s="6">
        <f xml:space="preserve"> IFERROR(_xlfn.RANK.EQ(K92,$K$78:$K$177,1)+COUNTIF($K$78:K92,K92)-1,  " ")</f>
        <v>32</v>
      </c>
      <c r="M92" s="6"/>
      <c r="N92">
        <v>5</v>
      </c>
      <c r="O92">
        <f>LARGE($L$78:$L$177,N92)</f>
        <v>96</v>
      </c>
      <c r="P92" t="str">
        <f>IFERROR(INDEX($J$78:$J$177,MATCH($O$92,$L$78:$L$177,0)),  " ")</f>
        <v>D35</v>
      </c>
      <c r="U92" t="str">
        <f xml:space="preserve"> IFERROR(_xlfn.RANK.EQ(T92,$T$92:$T$191,1)+COUNTIF($T$92:T92,T92)-1,  " ")</f>
        <v xml:space="preserve"> </v>
      </c>
    </row>
    <row r="93" spans="10:21" x14ac:dyDescent="0.35">
      <c r="J93" s="20" t="s">
        <v>123</v>
      </c>
      <c r="K93" s="21">
        <v>121.58333333333333</v>
      </c>
      <c r="L93" s="6">
        <f xml:space="preserve"> IFERROR(_xlfn.RANK.EQ(K93,$K$78:$K$177,1)+COUNTIF($K$78:K93,K93)-1,  " ")</f>
        <v>3</v>
      </c>
      <c r="M93" s="6"/>
      <c r="U93" t="str">
        <f xml:space="preserve"> IFERROR(_xlfn.RANK.EQ(T93,$T$92:$T$191,1)+COUNTIF($T$92:T93,T93)-1,  " ")</f>
        <v xml:space="preserve"> </v>
      </c>
    </row>
    <row r="94" spans="10:21" x14ac:dyDescent="0.35">
      <c r="J94" s="20" t="s">
        <v>124</v>
      </c>
      <c r="K94" s="21">
        <v>155.41666666666666</v>
      </c>
      <c r="L94" s="6">
        <f xml:space="preserve"> IFERROR(_xlfn.RANK.EQ(K94,$K$78:$K$177,1)+COUNTIF($K$78:K94,K94)-1,  " ")</f>
        <v>64</v>
      </c>
      <c r="M94" s="6"/>
      <c r="U94" t="str">
        <f xml:space="preserve"> IFERROR(_xlfn.RANK.EQ(T94,$T$92:$T$191,1)+COUNTIF($T$92:T94,T94)-1,  " ")</f>
        <v xml:space="preserve"> </v>
      </c>
    </row>
    <row r="95" spans="10:21" x14ac:dyDescent="0.35">
      <c r="J95" s="20" t="s">
        <v>191</v>
      </c>
      <c r="K95" s="21">
        <v>155.70588235294119</v>
      </c>
      <c r="L95" s="6">
        <f xml:space="preserve"> IFERROR(_xlfn.RANK.EQ(K95,$K$78:$K$177,1)+COUNTIF($K$78:K95,K95)-1,  " ")</f>
        <v>65</v>
      </c>
      <c r="M95" s="6"/>
      <c r="U95" t="str">
        <f xml:space="preserve"> IFERROR(_xlfn.RANK.EQ(T95,$T$92:$T$191,1)+COUNTIF($T$92:T95,T95)-1,  " ")</f>
        <v xml:space="preserve"> </v>
      </c>
    </row>
    <row r="96" spans="10:21" x14ac:dyDescent="0.35">
      <c r="J96" s="20" t="s">
        <v>125</v>
      </c>
      <c r="K96" s="21">
        <v>136.85714285714286</v>
      </c>
      <c r="L96" s="6">
        <f xml:space="preserve"> IFERROR(_xlfn.RANK.EQ(K96,$K$78:$K$177,1)+COUNTIF($K$78:K96,K96)-1,  " ")</f>
        <v>18</v>
      </c>
      <c r="M96" s="6"/>
      <c r="U96" t="str">
        <f xml:space="preserve"> IFERROR(_xlfn.RANK.EQ(T96,$T$92:$T$191,1)+COUNTIF($T$92:T96,T96)-1,  " ")</f>
        <v xml:space="preserve"> </v>
      </c>
    </row>
    <row r="97" spans="10:36" x14ac:dyDescent="0.35">
      <c r="J97" s="20" t="s">
        <v>126</v>
      </c>
      <c r="K97" s="21">
        <v>153.46666666666667</v>
      </c>
      <c r="L97" s="6">
        <f xml:space="preserve"> IFERROR(_xlfn.RANK.EQ(K97,$K$78:$K$177,1)+COUNTIF($K$78:K97,K97)-1,  " ")</f>
        <v>58</v>
      </c>
      <c r="M97" s="6"/>
      <c r="U97" t="str">
        <f xml:space="preserve"> IFERROR(_xlfn.RANK.EQ(T97,$T$92:$T$191,1)+COUNTIF($T$92:T97,T97)-1,  " ")</f>
        <v xml:space="preserve"> </v>
      </c>
      <c r="AJ97" t="s">
        <v>65</v>
      </c>
    </row>
    <row r="98" spans="10:36" x14ac:dyDescent="0.35">
      <c r="J98" s="20" t="s">
        <v>127</v>
      </c>
      <c r="K98" s="21">
        <v>154.88888888888889</v>
      </c>
      <c r="L98" s="6">
        <f xml:space="preserve"> IFERROR(_xlfn.RANK.EQ(K98,$K$78:$K$177,1)+COUNTIF($K$78:K98,K98)-1,  " ")</f>
        <v>62</v>
      </c>
      <c r="M98" s="6"/>
      <c r="U98" t="str">
        <f xml:space="preserve"> IFERROR(_xlfn.RANK.EQ(T98,$T$92:$T$191,1)+COUNTIF($T$92:T98,T98)-1,  " ")</f>
        <v xml:space="preserve"> </v>
      </c>
    </row>
    <row r="99" spans="10:36" x14ac:dyDescent="0.35">
      <c r="J99" s="20" t="s">
        <v>128</v>
      </c>
      <c r="K99" s="21">
        <v>158.06666666666666</v>
      </c>
      <c r="L99" s="6">
        <f xml:space="preserve"> IFERROR(_xlfn.RANK.EQ(K99,$K$78:$K$177,1)+COUNTIF($K$78:K99,K99)-1,  " ")</f>
        <v>71</v>
      </c>
      <c r="M99" s="6"/>
      <c r="U99" t="str">
        <f xml:space="preserve"> IFERROR(_xlfn.RANK.EQ(T99,$T$92:$T$191,1)+COUNTIF($T$92:T99,T99)-1,  " ")</f>
        <v xml:space="preserve"> </v>
      </c>
      <c r="AG99" s="25"/>
    </row>
    <row r="100" spans="10:36" x14ac:dyDescent="0.35">
      <c r="J100" s="20" t="s">
        <v>129</v>
      </c>
      <c r="K100" s="21">
        <v>144.21428571428572</v>
      </c>
      <c r="L100" s="6">
        <f xml:space="preserve"> IFERROR(_xlfn.RANK.EQ(K100,$K$78:$K$177,1)+COUNTIF($K$78:K100,K100)-1,  " ")</f>
        <v>34</v>
      </c>
      <c r="M100" s="6"/>
      <c r="U100" t="str">
        <f xml:space="preserve"> IFERROR(_xlfn.RANK.EQ(T100,$T$92:$T$191,1)+COUNTIF($T$92:T100,T100)-1,  " ")</f>
        <v xml:space="preserve"> </v>
      </c>
      <c r="AG100" s="25"/>
    </row>
    <row r="101" spans="10:36" x14ac:dyDescent="0.35">
      <c r="J101" s="20" t="s">
        <v>93</v>
      </c>
      <c r="K101" s="21">
        <v>157.09090909090909</v>
      </c>
      <c r="L101" s="6">
        <f xml:space="preserve"> IFERROR(_xlfn.RANK.EQ(K101,$K$78:$K$177,1)+COUNTIF($K$78:K101,K101)-1,  " ")</f>
        <v>69</v>
      </c>
      <c r="M101" s="6"/>
      <c r="U101" t="str">
        <f xml:space="preserve"> IFERROR(_xlfn.RANK.EQ(T101,$T$92:$T$191,1)+COUNTIF($T$92:T101,T101)-1,  " ")</f>
        <v xml:space="preserve"> </v>
      </c>
      <c r="AG101" s="25"/>
    </row>
    <row r="102" spans="10:36" x14ac:dyDescent="0.35">
      <c r="J102" s="20" t="s">
        <v>130</v>
      </c>
      <c r="K102" s="21">
        <v>142.94117647058823</v>
      </c>
      <c r="L102" s="6">
        <f xml:space="preserve"> IFERROR(_xlfn.RANK.EQ(K102,$K$78:$K$177,1)+COUNTIF($K$78:K102,K102)-1,  " ")</f>
        <v>31</v>
      </c>
      <c r="M102" s="6"/>
      <c r="U102" t="str">
        <f xml:space="preserve"> IFERROR(_xlfn.RANK.EQ(T102,$T$92:$T$191,1)+COUNTIF($T$92:T102,T102)-1,  " ")</f>
        <v xml:space="preserve"> </v>
      </c>
      <c r="AG102" s="25"/>
    </row>
    <row r="103" spans="10:36" x14ac:dyDescent="0.35">
      <c r="J103" s="20" t="s">
        <v>192</v>
      </c>
      <c r="K103" s="21">
        <v>151</v>
      </c>
      <c r="L103" s="6">
        <f xml:space="preserve"> IFERROR(_xlfn.RANK.EQ(K103,$K$78:$K$177,1)+COUNTIF($K$78:K103,K103)-1,  " ")</f>
        <v>51</v>
      </c>
      <c r="M103" s="6"/>
      <c r="U103" t="str">
        <f xml:space="preserve"> IFERROR(_xlfn.RANK.EQ(T103,$T$92:$T$191,1)+COUNTIF($T$92:T103,T103)-1,  " ")</f>
        <v xml:space="preserve"> </v>
      </c>
      <c r="AG103" s="25"/>
    </row>
    <row r="104" spans="10:36" x14ac:dyDescent="0.35">
      <c r="J104" s="20" t="s">
        <v>131</v>
      </c>
      <c r="K104" s="21">
        <v>119.23076923076923</v>
      </c>
      <c r="L104" s="6">
        <f xml:space="preserve"> IFERROR(_xlfn.RANK.EQ(K104,$K$78:$K$177,1)+COUNTIF($K$78:K104,K104)-1,  " ")</f>
        <v>2</v>
      </c>
      <c r="M104" s="6"/>
      <c r="U104" t="str">
        <f xml:space="preserve"> IFERROR(_xlfn.RANK.EQ(T104,$T$92:$T$191,1)+COUNTIF($T$92:T104,T104)-1,  " ")</f>
        <v xml:space="preserve"> </v>
      </c>
      <c r="AG104" s="25"/>
    </row>
    <row r="105" spans="10:36" x14ac:dyDescent="0.35">
      <c r="J105" s="20" t="s">
        <v>193</v>
      </c>
      <c r="K105" s="21">
        <v>152.28571428571428</v>
      </c>
      <c r="L105" s="6">
        <f xml:space="preserve"> IFERROR(_xlfn.RANK.EQ(K105,$K$78:$K$177,1)+COUNTIF($K$78:K105,K105)-1,  " ")</f>
        <v>55</v>
      </c>
      <c r="M105" s="6"/>
      <c r="U105" t="str">
        <f xml:space="preserve"> IFERROR(_xlfn.RANK.EQ(T105,$T$92:$T$191,1)+COUNTIF($T$92:T105,T105)-1,  " ")</f>
        <v xml:space="preserve"> </v>
      </c>
      <c r="AG105" s="25"/>
    </row>
    <row r="106" spans="10:36" x14ac:dyDescent="0.35">
      <c r="J106" s="20" t="s">
        <v>94</v>
      </c>
      <c r="K106" s="21">
        <v>150.84</v>
      </c>
      <c r="L106" s="6">
        <f xml:space="preserve"> IFERROR(_xlfn.RANK.EQ(K106,$K$78:$K$177,1)+COUNTIF($K$78:K106,K106)-1,  " ")</f>
        <v>50</v>
      </c>
      <c r="M106" s="6"/>
      <c r="U106" t="str">
        <f xml:space="preserve"> IFERROR(_xlfn.RANK.EQ(T106,$T$92:$T$191,1)+COUNTIF($T$92:T106,T106)-1,  " ")</f>
        <v xml:space="preserve"> </v>
      </c>
      <c r="AG106" s="25"/>
    </row>
    <row r="107" spans="10:36" x14ac:dyDescent="0.35">
      <c r="J107" s="20" t="s">
        <v>132</v>
      </c>
      <c r="K107" s="21">
        <v>175.94117647058823</v>
      </c>
      <c r="L107" s="6">
        <f xml:space="preserve"> IFERROR(_xlfn.RANK.EQ(K107,$K$78:$K$177,1)+COUNTIF($K$78:K107,K107)-1,  " ")</f>
        <v>96</v>
      </c>
      <c r="M107" s="6"/>
      <c r="U107" t="str">
        <f xml:space="preserve"> IFERROR(_xlfn.RANK.EQ(T107,$T$92:$T$191,1)+COUNTIF($T$92:T107,T107)-1,  " ")</f>
        <v xml:space="preserve"> </v>
      </c>
      <c r="AG107" s="25"/>
    </row>
    <row r="108" spans="10:36" x14ac:dyDescent="0.35">
      <c r="J108" s="20" t="s">
        <v>95</v>
      </c>
      <c r="K108" s="21">
        <v>141.86666666666667</v>
      </c>
      <c r="L108" s="6">
        <f xml:space="preserve"> IFERROR(_xlfn.RANK.EQ(K108,$K$78:$K$177,1)+COUNTIF($K$78:K108,K108)-1,  " ")</f>
        <v>26</v>
      </c>
      <c r="M108" s="6"/>
      <c r="U108" t="str">
        <f xml:space="preserve"> IFERROR(_xlfn.RANK.EQ(T108,$T$92:$T$191,1)+COUNTIF($T$92:T108,T108)-1,  " ")</f>
        <v xml:space="preserve"> </v>
      </c>
      <c r="AG108" s="25"/>
    </row>
    <row r="109" spans="10:36" x14ac:dyDescent="0.35">
      <c r="J109" s="20" t="s">
        <v>194</v>
      </c>
      <c r="K109" s="21">
        <v>134.45454545454547</v>
      </c>
      <c r="L109" s="6">
        <f xml:space="preserve"> IFERROR(_xlfn.RANK.EQ(K109,$K$78:$K$177,1)+COUNTIF($K$78:K109,K109)-1,  " ")</f>
        <v>11</v>
      </c>
      <c r="M109" s="6"/>
      <c r="U109" t="str">
        <f xml:space="preserve"> IFERROR(_xlfn.RANK.EQ(T109,$T$92:$T$191,1)+COUNTIF($T$92:T109,T109)-1,  " ")</f>
        <v xml:space="preserve"> </v>
      </c>
      <c r="AG109" s="25"/>
    </row>
    <row r="110" spans="10:36" x14ac:dyDescent="0.35">
      <c r="J110" s="20" t="s">
        <v>133</v>
      </c>
      <c r="K110" s="21">
        <v>114.07692307692308</v>
      </c>
      <c r="L110" s="6">
        <f xml:space="preserve"> IFERROR(_xlfn.RANK.EQ(K110,$K$78:$K$177,1)+COUNTIF($K$78:K110,K110)-1,  " ")</f>
        <v>1</v>
      </c>
      <c r="M110" s="6"/>
      <c r="U110" t="str">
        <f xml:space="preserve"> IFERROR(_xlfn.RANK.EQ(T110,$T$92:$T$191,1)+COUNTIF($T$92:T110,T110)-1,  " ")</f>
        <v xml:space="preserve"> </v>
      </c>
      <c r="AG110" s="25"/>
    </row>
    <row r="111" spans="10:36" x14ac:dyDescent="0.35">
      <c r="J111" s="20" t="s">
        <v>134</v>
      </c>
      <c r="K111" s="21">
        <v>136.35714285714286</v>
      </c>
      <c r="L111" s="6">
        <f xml:space="preserve"> IFERROR(_xlfn.RANK.EQ(K111,$K$78:$K$177,1)+COUNTIF($K$78:K111,K111)-1,  " ")</f>
        <v>16</v>
      </c>
      <c r="M111" s="6"/>
      <c r="U111" t="str">
        <f xml:space="preserve"> IFERROR(_xlfn.RANK.EQ(T111,$T$92:$T$191,1)+COUNTIF($T$92:T111,T111)-1,  " ")</f>
        <v xml:space="preserve"> </v>
      </c>
      <c r="AG111" s="25"/>
    </row>
    <row r="112" spans="10:36" x14ac:dyDescent="0.35">
      <c r="J112" s="20" t="s">
        <v>135</v>
      </c>
      <c r="K112" s="21">
        <v>145.58823529411765</v>
      </c>
      <c r="L112" s="6">
        <f xml:space="preserve"> IFERROR(_xlfn.RANK.EQ(K112,$K$78:$K$177,1)+COUNTIF($K$78:K112,K112)-1,  " ")</f>
        <v>38</v>
      </c>
      <c r="M112" s="6"/>
      <c r="U112" t="str">
        <f xml:space="preserve"> IFERROR(_xlfn.RANK.EQ(T112,$T$92:$T$191,1)+COUNTIF($T$92:T112,T112)-1,  " ")</f>
        <v xml:space="preserve"> </v>
      </c>
      <c r="AG112" s="25"/>
    </row>
    <row r="113" spans="10:33" x14ac:dyDescent="0.35">
      <c r="J113" s="20" t="s">
        <v>136</v>
      </c>
      <c r="K113" s="21">
        <v>164.61111111111111</v>
      </c>
      <c r="L113" s="6">
        <f xml:space="preserve"> IFERROR(_xlfn.RANK.EQ(K113,$K$78:$K$177,1)+COUNTIF($K$78:K113,K113)-1,  " ")</f>
        <v>84</v>
      </c>
      <c r="M113" s="6"/>
      <c r="U113" t="str">
        <f xml:space="preserve"> IFERROR(_xlfn.RANK.EQ(T113,$T$92:$T$191,1)+COUNTIF($T$92:T113,T113)-1,  " ")</f>
        <v xml:space="preserve"> </v>
      </c>
      <c r="AG113" s="25"/>
    </row>
    <row r="114" spans="10:33" x14ac:dyDescent="0.35">
      <c r="J114" s="20" t="s">
        <v>137</v>
      </c>
      <c r="K114" s="21">
        <v>147.61538461538461</v>
      </c>
      <c r="L114" s="6">
        <f xml:space="preserve"> IFERROR(_xlfn.RANK.EQ(K114,$K$78:$K$177,1)+COUNTIF($K$78:K114,K114)-1,  " ")</f>
        <v>41</v>
      </c>
      <c r="M114" s="6"/>
      <c r="U114" t="str">
        <f xml:space="preserve"> IFERROR(_xlfn.RANK.EQ(T114,$T$92:$T$191,1)+COUNTIF($T$92:T114,T114)-1,  " ")</f>
        <v xml:space="preserve"> </v>
      </c>
      <c r="AG114" s="25"/>
    </row>
    <row r="115" spans="10:33" x14ac:dyDescent="0.35">
      <c r="J115" s="20" t="s">
        <v>195</v>
      </c>
      <c r="K115" s="21">
        <v>136.72727272727272</v>
      </c>
      <c r="L115" s="6">
        <f xml:space="preserve"> IFERROR(_xlfn.RANK.EQ(K115,$K$78:$K$177,1)+COUNTIF($K$78:K115,K115)-1,  " ")</f>
        <v>17</v>
      </c>
      <c r="M115" s="6"/>
      <c r="U115" t="str">
        <f xml:space="preserve"> IFERROR(_xlfn.RANK.EQ(T115,$T$92:$T$191,1)+COUNTIF($T$92:T115,T115)-1,  " ")</f>
        <v xml:space="preserve"> </v>
      </c>
      <c r="AG115" s="25"/>
    </row>
    <row r="116" spans="10:33" x14ac:dyDescent="0.35">
      <c r="J116" s="20" t="s">
        <v>96</v>
      </c>
      <c r="K116" s="21">
        <v>156</v>
      </c>
      <c r="L116" s="6">
        <f xml:space="preserve"> IFERROR(_xlfn.RANK.EQ(K116,$K$78:$K$177,1)+COUNTIF($K$78:K116,K116)-1,  " ")</f>
        <v>67</v>
      </c>
      <c r="M116" s="6"/>
      <c r="U116" t="str">
        <f xml:space="preserve"> IFERROR(_xlfn.RANK.EQ(T116,$T$92:$T$191,1)+COUNTIF($T$92:T116,T116)-1,  " ")</f>
        <v xml:space="preserve"> </v>
      </c>
      <c r="AG116" s="25"/>
    </row>
    <row r="117" spans="10:33" x14ac:dyDescent="0.35">
      <c r="J117" s="20" t="s">
        <v>138</v>
      </c>
      <c r="K117" s="21">
        <v>139.25</v>
      </c>
      <c r="L117" s="6">
        <f xml:space="preserve"> IFERROR(_xlfn.RANK.EQ(K117,$K$78:$K$177,1)+COUNTIF($K$78:K117,K117)-1,  " ")</f>
        <v>20</v>
      </c>
      <c r="M117" s="6"/>
      <c r="U117" t="str">
        <f xml:space="preserve"> IFERROR(_xlfn.RANK.EQ(T117,$T$92:$T$191,1)+COUNTIF($T$92:T117,T117)-1,  " ")</f>
        <v xml:space="preserve"> </v>
      </c>
      <c r="AG117" s="25"/>
    </row>
    <row r="118" spans="10:33" x14ac:dyDescent="0.35">
      <c r="J118" s="20" t="s">
        <v>139</v>
      </c>
      <c r="K118" s="21">
        <v>163.5</v>
      </c>
      <c r="L118" s="6">
        <f xml:space="preserve"> IFERROR(_xlfn.RANK.EQ(K118,$K$78:$K$177,1)+COUNTIF($K$78:K118,K118)-1,  " ")</f>
        <v>81</v>
      </c>
      <c r="M118" s="6"/>
      <c r="U118" t="str">
        <f xml:space="preserve"> IFERROR(_xlfn.RANK.EQ(T118,$T$92:$T$191,1)+COUNTIF($T$92:T118,T118)-1,  " ")</f>
        <v xml:space="preserve"> </v>
      </c>
      <c r="AG118" s="25"/>
    </row>
    <row r="119" spans="10:33" x14ac:dyDescent="0.35">
      <c r="J119" s="20" t="s">
        <v>97</v>
      </c>
      <c r="K119" s="21">
        <v>164.14285714285714</v>
      </c>
      <c r="L119" s="6">
        <f xml:space="preserve"> IFERROR(_xlfn.RANK.EQ(K119,$K$78:$K$177,1)+COUNTIF($K$78:K119,K119)-1,  " ")</f>
        <v>83</v>
      </c>
      <c r="M119" s="6"/>
      <c r="U119" t="str">
        <f xml:space="preserve"> IFERROR(_xlfn.RANK.EQ(T119,$T$92:$T$191,1)+COUNTIF($T$92:T119,T119)-1,  " ")</f>
        <v xml:space="preserve"> </v>
      </c>
      <c r="AG119" s="25"/>
    </row>
    <row r="120" spans="10:33" x14ac:dyDescent="0.35">
      <c r="J120" s="20" t="s">
        <v>140</v>
      </c>
      <c r="K120" s="21">
        <v>162.91666666666666</v>
      </c>
      <c r="L120" s="6">
        <f xml:space="preserve"> IFERROR(_xlfn.RANK.EQ(K120,$K$78:$K$177,1)+COUNTIF($K$78:K120,K120)-1,  " ")</f>
        <v>78</v>
      </c>
      <c r="M120" s="6"/>
      <c r="U120" t="str">
        <f xml:space="preserve"> IFERROR(_xlfn.RANK.EQ(T120,$T$92:$T$191,1)+COUNTIF($T$92:T120,T120)-1,  " ")</f>
        <v xml:space="preserve"> </v>
      </c>
      <c r="AG120" s="25"/>
    </row>
    <row r="121" spans="10:33" x14ac:dyDescent="0.35">
      <c r="J121" s="20" t="s">
        <v>196</v>
      </c>
      <c r="K121" s="21">
        <v>127.88888888888889</v>
      </c>
      <c r="L121" s="6">
        <f xml:space="preserve"> IFERROR(_xlfn.RANK.EQ(K121,$K$78:$K$177,1)+COUNTIF($K$78:K121,K121)-1,  " ")</f>
        <v>6</v>
      </c>
      <c r="M121" s="6"/>
      <c r="U121" t="str">
        <f xml:space="preserve"> IFERROR(_xlfn.RANK.EQ(T121,$T$92:$T$191,1)+COUNTIF($T$92:T121,T121)-1,  " ")</f>
        <v xml:space="preserve"> </v>
      </c>
      <c r="AG121" s="25"/>
    </row>
    <row r="122" spans="10:33" x14ac:dyDescent="0.35">
      <c r="J122" s="20" t="s">
        <v>141</v>
      </c>
      <c r="K122" s="21">
        <v>149.4375</v>
      </c>
      <c r="L122" s="6">
        <f xml:space="preserve"> IFERROR(_xlfn.RANK.EQ(K122,$K$78:$K$177,1)+COUNTIF($K$78:K122,K122)-1,  " ")</f>
        <v>46</v>
      </c>
      <c r="M122" s="6"/>
      <c r="U122" t="str">
        <f xml:space="preserve"> IFERROR(_xlfn.RANK.EQ(T122,$T$92:$T$191,1)+COUNTIF($T$92:T122,T122)-1,  " ")</f>
        <v xml:space="preserve"> </v>
      </c>
      <c r="AG122" s="25"/>
    </row>
    <row r="123" spans="10:33" x14ac:dyDescent="0.35">
      <c r="J123" s="20" t="s">
        <v>142</v>
      </c>
      <c r="K123" s="21">
        <v>173.35294117647058</v>
      </c>
      <c r="L123" s="6">
        <f xml:space="preserve"> IFERROR(_xlfn.RANK.EQ(K123,$K$78:$K$177,1)+COUNTIF($K$78:K123,K123)-1,  " ")</f>
        <v>93</v>
      </c>
      <c r="M123" s="6"/>
      <c r="U123" t="str">
        <f xml:space="preserve"> IFERROR(_xlfn.RANK.EQ(T123,$T$92:$T$191,1)+COUNTIF($T$92:T123,T123)-1,  " ")</f>
        <v xml:space="preserve"> </v>
      </c>
      <c r="AG123" s="25"/>
    </row>
    <row r="124" spans="10:33" x14ac:dyDescent="0.35">
      <c r="J124" s="20" t="s">
        <v>98</v>
      </c>
      <c r="K124" s="21">
        <v>147.5</v>
      </c>
      <c r="L124" s="6">
        <f xml:space="preserve"> IFERROR(_xlfn.RANK.EQ(K124,$K$78:$K$177,1)+COUNTIF($K$78:K124,K124)-1,  " ")</f>
        <v>40</v>
      </c>
      <c r="M124" s="6"/>
      <c r="U124" t="str">
        <f xml:space="preserve"> IFERROR(_xlfn.RANK.EQ(T124,$T$92:$T$191,1)+COUNTIF($T$92:T124,T124)-1,  " ")</f>
        <v xml:space="preserve"> </v>
      </c>
      <c r="AG124" s="25"/>
    </row>
    <row r="125" spans="10:33" x14ac:dyDescent="0.35">
      <c r="J125" s="20" t="s">
        <v>197</v>
      </c>
      <c r="K125" s="21">
        <v>151.25</v>
      </c>
      <c r="L125" s="6">
        <f xml:space="preserve"> IFERROR(_xlfn.RANK.EQ(K125,$K$78:$K$177,1)+COUNTIF($K$78:K125,K125)-1,  " ")</f>
        <v>53</v>
      </c>
      <c r="M125" s="6"/>
      <c r="Q125" t="e">
        <f>SMALL(T92:T176,O203)</f>
        <v>#NUM!</v>
      </c>
      <c r="U125" t="str">
        <f xml:space="preserve"> IFERROR(_xlfn.RANK.EQ(T125,$T$92:$T$191,1)+COUNTIF($T$92:T125,T125)-1,  " ")</f>
        <v xml:space="preserve"> </v>
      </c>
      <c r="AG125" s="25"/>
    </row>
    <row r="126" spans="10:33" x14ac:dyDescent="0.35">
      <c r="J126" s="20" t="s">
        <v>143</v>
      </c>
      <c r="K126" s="21">
        <v>164.875</v>
      </c>
      <c r="L126" s="6">
        <f xml:space="preserve"> IFERROR(_xlfn.RANK.EQ(K126,$K$78:$K$177,1)+COUNTIF($K$78:K126,K126)-1,  " ")</f>
        <v>85</v>
      </c>
      <c r="M126" s="6"/>
      <c r="U126" t="str">
        <f xml:space="preserve"> IFERROR(_xlfn.RANK.EQ(T126,$T$92:$T$191,1)+COUNTIF($T$92:T126,T126)-1,  " ")</f>
        <v xml:space="preserve"> </v>
      </c>
      <c r="AG126" s="25"/>
    </row>
    <row r="127" spans="10:33" x14ac:dyDescent="0.35">
      <c r="J127" s="20" t="s">
        <v>198</v>
      </c>
      <c r="K127" s="21">
        <v>141.94736842105263</v>
      </c>
      <c r="L127" s="6">
        <f xml:space="preserve"> IFERROR(_xlfn.RANK.EQ(K127,$K$78:$K$177,1)+COUNTIF($K$78:K127,K127)-1,  " ")</f>
        <v>27</v>
      </c>
      <c r="M127" s="6"/>
      <c r="U127" t="str">
        <f xml:space="preserve"> IFERROR(_xlfn.RANK.EQ(T127,$T$92:$T$191,1)+COUNTIF($T$92:T127,T127)-1,  " ")</f>
        <v xml:space="preserve"> </v>
      </c>
      <c r="AG127" s="25"/>
    </row>
    <row r="128" spans="10:33" x14ac:dyDescent="0.35">
      <c r="J128" s="20" t="s">
        <v>99</v>
      </c>
      <c r="K128" s="21">
        <v>162.25</v>
      </c>
      <c r="L128" s="6">
        <f xml:space="preserve"> IFERROR(_xlfn.RANK.EQ(K128,$K$78:$K$177,1)+COUNTIF($K$78:K128,K128)-1,  " ")</f>
        <v>77</v>
      </c>
      <c r="M128" s="6"/>
      <c r="U128" t="str">
        <f xml:space="preserve"> IFERROR(_xlfn.RANK.EQ(T128,$T$92:$T$191,1)+COUNTIF($T$92:T128,T128)-1,  " ")</f>
        <v xml:space="preserve"> </v>
      </c>
      <c r="AG128" s="25"/>
    </row>
    <row r="129" spans="10:33" x14ac:dyDescent="0.35">
      <c r="J129" s="20" t="s">
        <v>144</v>
      </c>
      <c r="K129" s="21">
        <v>141.5</v>
      </c>
      <c r="L129" s="6">
        <f xml:space="preserve"> IFERROR(_xlfn.RANK.EQ(K129,$K$78:$K$177,1)+COUNTIF($K$78:K129,K129)-1,  " ")</f>
        <v>24</v>
      </c>
      <c r="M129" s="6"/>
      <c r="U129" t="str">
        <f xml:space="preserve"> IFERROR(_xlfn.RANK.EQ(T129,$T$92:$T$191,1)+COUNTIF($T$92:T129,T129)-1,  " ")</f>
        <v xml:space="preserve"> </v>
      </c>
      <c r="AG129" s="25"/>
    </row>
    <row r="130" spans="10:33" x14ac:dyDescent="0.35">
      <c r="J130" s="20" t="s">
        <v>29</v>
      </c>
      <c r="K130" s="21">
        <v>132.41666666666666</v>
      </c>
      <c r="L130" s="6">
        <f xml:space="preserve"> IFERROR(_xlfn.RANK.EQ(K130,$K$78:$K$177,1)+COUNTIF($K$78:K130,K130)-1,  " ")</f>
        <v>7</v>
      </c>
      <c r="M130" s="6"/>
      <c r="U130" t="str">
        <f xml:space="preserve"> IFERROR(_xlfn.RANK.EQ(T130,$T$92:$T$191,1)+COUNTIF($T$92:T130,T130)-1,  " ")</f>
        <v xml:space="preserve"> </v>
      </c>
      <c r="AG130" s="25"/>
    </row>
    <row r="131" spans="10:33" x14ac:dyDescent="0.35">
      <c r="J131" s="20" t="s">
        <v>145</v>
      </c>
      <c r="K131" s="21">
        <v>140.09090909090909</v>
      </c>
      <c r="L131" s="6">
        <f xml:space="preserve"> IFERROR(_xlfn.RANK.EQ(K131,$K$78:$K$177,1)+COUNTIF($K$78:K131,K131)-1,  " ")</f>
        <v>21</v>
      </c>
      <c r="M131" s="6"/>
      <c r="U131" t="str">
        <f xml:space="preserve"> IFERROR(_xlfn.RANK.EQ(T131,$T$92:$T$191,1)+COUNTIF($T$92:T131,T131)-1,  " ")</f>
        <v xml:space="preserve"> </v>
      </c>
      <c r="AG131" s="25"/>
    </row>
    <row r="132" spans="10:33" x14ac:dyDescent="0.35">
      <c r="J132" s="20" t="s">
        <v>146</v>
      </c>
      <c r="K132" s="21">
        <v>169.375</v>
      </c>
      <c r="L132" s="6">
        <f xml:space="preserve"> IFERROR(_xlfn.RANK.EQ(K132,$K$78:$K$177,1)+COUNTIF($K$78:K132,K132)-1,  " ")</f>
        <v>88</v>
      </c>
      <c r="M132" s="6"/>
      <c r="U132" t="str">
        <f xml:space="preserve"> IFERROR(_xlfn.RANK.EQ(T132,$T$92:$T$191,1)+COUNTIF($T$92:T132,T132)-1,  " ")</f>
        <v xml:space="preserve"> </v>
      </c>
      <c r="AG132" s="25"/>
    </row>
    <row r="133" spans="10:33" x14ac:dyDescent="0.35">
      <c r="J133" s="20" t="s">
        <v>147</v>
      </c>
      <c r="K133" s="21">
        <v>150.6875</v>
      </c>
      <c r="L133" s="6">
        <f xml:space="preserve"> IFERROR(_xlfn.RANK.EQ(K133,$K$78:$K$177,1)+COUNTIF($K$78:K133,K133)-1,  " ")</f>
        <v>49</v>
      </c>
      <c r="M133" s="6"/>
      <c r="U133" t="str">
        <f xml:space="preserve"> IFERROR(_xlfn.RANK.EQ(T133,$T$92:$T$191,1)+COUNTIF($T$92:T133,T133)-1,  " ")</f>
        <v xml:space="preserve"> </v>
      </c>
      <c r="AG133" s="25"/>
    </row>
    <row r="134" spans="10:33" x14ac:dyDescent="0.35">
      <c r="J134" s="20" t="s">
        <v>148</v>
      </c>
      <c r="K134" s="21">
        <v>170.75</v>
      </c>
      <c r="L134" s="6">
        <f xml:space="preserve"> IFERROR(_xlfn.RANK.EQ(K134,$K$78:$K$177,1)+COUNTIF($K$78:K134,K134)-1,  " ")</f>
        <v>89</v>
      </c>
      <c r="M134" s="6"/>
      <c r="U134" t="str">
        <f xml:space="preserve"> IFERROR(_xlfn.RANK.EQ(T134,$T$92:$T$191,1)+COUNTIF($T$92:T134,T134)-1,  " ")</f>
        <v xml:space="preserve"> </v>
      </c>
      <c r="AG134" s="25"/>
    </row>
    <row r="135" spans="10:33" x14ac:dyDescent="0.35">
      <c r="J135" s="20" t="s">
        <v>100</v>
      </c>
      <c r="K135" s="21">
        <v>133.1904761904762</v>
      </c>
      <c r="L135" s="6">
        <f xml:space="preserve"> IFERROR(_xlfn.RANK.EQ(K135,$K$78:$K$177,1)+COUNTIF($K$78:K135,K135)-1,  " ")</f>
        <v>9</v>
      </c>
      <c r="M135" s="6"/>
      <c r="U135" t="str">
        <f xml:space="preserve"> IFERROR(_xlfn.RANK.EQ(T135,$T$92:$T$191,1)+COUNTIF($T$92:T135,T135)-1,  " ")</f>
        <v xml:space="preserve"> </v>
      </c>
      <c r="AG135" s="25"/>
    </row>
    <row r="136" spans="10:33" x14ac:dyDescent="0.35">
      <c r="J136" s="20" t="s">
        <v>149</v>
      </c>
      <c r="K136" s="21">
        <v>142.63157894736841</v>
      </c>
      <c r="L136" s="6">
        <f xml:space="preserve"> IFERROR(_xlfn.RANK.EQ(K136,$K$78:$K$177,1)+COUNTIF($K$78:K136,K136)-1,  " ")</f>
        <v>30</v>
      </c>
      <c r="M136" s="6"/>
      <c r="U136" t="str">
        <f xml:space="preserve"> IFERROR(_xlfn.RANK.EQ(T136,$T$92:$T$191,1)+COUNTIF($T$92:T136,T136)-1,  " ")</f>
        <v xml:space="preserve"> </v>
      </c>
      <c r="AG136" s="25"/>
    </row>
    <row r="137" spans="10:33" x14ac:dyDescent="0.35">
      <c r="J137" s="20" t="s">
        <v>150</v>
      </c>
      <c r="K137" s="21">
        <v>135.22222222222223</v>
      </c>
      <c r="L137" s="6">
        <f xml:space="preserve"> IFERROR(_xlfn.RANK.EQ(K137,$K$78:$K$177,1)+COUNTIF($K$78:K137,K137)-1,  " ")</f>
        <v>13</v>
      </c>
      <c r="M137" s="6"/>
      <c r="U137" t="str">
        <f xml:space="preserve"> IFERROR(_xlfn.RANK.EQ(T137,$T$92:$T$191,1)+COUNTIF($T$92:T137,T137)-1,  " ")</f>
        <v xml:space="preserve"> </v>
      </c>
      <c r="AG137" s="25"/>
    </row>
    <row r="138" spans="10:33" x14ac:dyDescent="0.35">
      <c r="J138" s="20" t="s">
        <v>151</v>
      </c>
      <c r="K138" s="21">
        <v>158.81818181818181</v>
      </c>
      <c r="L138" s="6">
        <f xml:space="preserve"> IFERROR(_xlfn.RANK.EQ(K138,$K$78:$K$177,1)+COUNTIF($K$78:K138,K138)-1,  " ")</f>
        <v>72</v>
      </c>
      <c r="M138" s="6"/>
      <c r="U138" t="str">
        <f xml:space="preserve"> IFERROR(_xlfn.RANK.EQ(T138,$T$92:$T$191,1)+COUNTIF($T$92:T138,T138)-1,  " ")</f>
        <v xml:space="preserve"> </v>
      </c>
      <c r="AG138" s="25"/>
    </row>
    <row r="139" spans="10:33" x14ac:dyDescent="0.35">
      <c r="J139" s="20" t="s">
        <v>101</v>
      </c>
      <c r="K139" s="21">
        <v>177.23529411764707</v>
      </c>
      <c r="L139" s="6">
        <f xml:space="preserve"> IFERROR(_xlfn.RANK.EQ(K139,$K$78:$K$177,1)+COUNTIF($K$78:K139,K139)-1,  " ")</f>
        <v>97</v>
      </c>
      <c r="M139" s="6"/>
      <c r="U139" t="str">
        <f xml:space="preserve"> IFERROR(_xlfn.RANK.EQ(T139,$T$92:$T$191,1)+COUNTIF($T$92:T139,T139)-1,  " ")</f>
        <v xml:space="preserve"> </v>
      </c>
      <c r="AG139" s="25"/>
    </row>
    <row r="140" spans="10:33" x14ac:dyDescent="0.35">
      <c r="J140" s="20" t="s">
        <v>199</v>
      </c>
      <c r="K140" s="21">
        <v>162.15</v>
      </c>
      <c r="L140" s="6">
        <f xml:space="preserve"> IFERROR(_xlfn.RANK.EQ(K140,$K$78:$K$177,1)+COUNTIF($K$78:K140,K140)-1,  " ")</f>
        <v>76</v>
      </c>
      <c r="M140" s="6"/>
      <c r="U140" t="str">
        <f xml:space="preserve"> IFERROR(_xlfn.RANK.EQ(T140,$T$92:$T$191,1)+COUNTIF($T$92:T140,T140)-1,  " ")</f>
        <v xml:space="preserve"> </v>
      </c>
      <c r="AG140" s="25"/>
    </row>
    <row r="141" spans="10:33" x14ac:dyDescent="0.35">
      <c r="J141" s="20" t="s">
        <v>152</v>
      </c>
      <c r="K141" s="21">
        <v>155.07142857142858</v>
      </c>
      <c r="L141" s="6">
        <f xml:space="preserve"> IFERROR(_xlfn.RANK.EQ(K141,$K$78:$K$177,1)+COUNTIF($K$78:K141,K141)-1,  " ")</f>
        <v>63</v>
      </c>
      <c r="M141" s="6"/>
      <c r="U141" t="str">
        <f xml:space="preserve"> IFERROR(_xlfn.RANK.EQ(T141,$T$92:$T$191,1)+COUNTIF($T$92:T141,T141)-1,  " ")</f>
        <v xml:space="preserve"> </v>
      </c>
      <c r="AG141" s="25"/>
    </row>
    <row r="142" spans="10:33" x14ac:dyDescent="0.35">
      <c r="J142" s="20" t="s">
        <v>153</v>
      </c>
      <c r="K142" s="21">
        <v>189.90909090909091</v>
      </c>
      <c r="L142" s="6">
        <f xml:space="preserve"> IFERROR(_xlfn.RANK.EQ(K142,$K$78:$K$177,1)+COUNTIF($K$78:K142,K142)-1,  " ")</f>
        <v>100</v>
      </c>
      <c r="M142" s="6"/>
      <c r="U142" t="str">
        <f xml:space="preserve"> IFERROR(_xlfn.RANK.EQ(T142,$T$92:$T$191,1)+COUNTIF($T$92:T142,T142)-1,  " ")</f>
        <v xml:space="preserve"> </v>
      </c>
      <c r="AG142" s="25"/>
    </row>
    <row r="143" spans="10:33" x14ac:dyDescent="0.35">
      <c r="J143" s="20" t="s">
        <v>200</v>
      </c>
      <c r="K143" s="21">
        <v>171.26666666666668</v>
      </c>
      <c r="L143" s="6">
        <f xml:space="preserve"> IFERROR(_xlfn.RANK.EQ(K143,$K$78:$K$177,1)+COUNTIF($K$78:K143,K143)-1,  " ")</f>
        <v>90</v>
      </c>
      <c r="M143" s="6"/>
      <c r="U143" t="str">
        <f xml:space="preserve"> IFERROR(_xlfn.RANK.EQ(T143,$T$92:$T$191,1)+COUNTIF($T$92:T143,T143)-1,  " ")</f>
        <v xml:space="preserve"> </v>
      </c>
      <c r="AG143" s="25"/>
    </row>
    <row r="144" spans="10:33" x14ac:dyDescent="0.35">
      <c r="J144" s="20" t="s">
        <v>154</v>
      </c>
      <c r="K144" s="21">
        <v>151.23076923076923</v>
      </c>
      <c r="L144" s="6">
        <f xml:space="preserve"> IFERROR(_xlfn.RANK.EQ(K144,$K$78:$K$177,1)+COUNTIF($K$78:K144,K144)-1,  " ")</f>
        <v>52</v>
      </c>
      <c r="M144" s="6"/>
      <c r="U144" t="str">
        <f xml:space="preserve"> IFERROR(_xlfn.RANK.EQ(T144,$T$92:$T$191,1)+COUNTIF($T$92:T144,T144)-1,  " ")</f>
        <v xml:space="preserve"> </v>
      </c>
      <c r="AG144" s="25"/>
    </row>
    <row r="145" spans="10:33" x14ac:dyDescent="0.35">
      <c r="J145" s="20" t="s">
        <v>155</v>
      </c>
      <c r="K145" s="21">
        <v>175.69230769230768</v>
      </c>
      <c r="L145" s="6">
        <f xml:space="preserve"> IFERROR(_xlfn.RANK.EQ(K145,$K$78:$K$177,1)+COUNTIF($K$78:K145,K145)-1,  " ")</f>
        <v>95</v>
      </c>
      <c r="M145" s="6"/>
      <c r="U145" t="str">
        <f xml:space="preserve"> IFERROR(_xlfn.RANK.EQ(T145,$T$92:$T$191,1)+COUNTIF($T$92:T145,T145)-1,  " ")</f>
        <v xml:space="preserve"> </v>
      </c>
      <c r="AG145" s="25"/>
    </row>
    <row r="146" spans="10:33" x14ac:dyDescent="0.35">
      <c r="J146" s="20" t="s">
        <v>102</v>
      </c>
      <c r="K146" s="21">
        <v>137.23529411764707</v>
      </c>
      <c r="L146" s="6">
        <f xml:space="preserve"> IFERROR(_xlfn.RANK.EQ(K146,$K$78:$K$177,1)+COUNTIF($K$78:K146,K146)-1,  " ")</f>
        <v>19</v>
      </c>
      <c r="M146" s="6"/>
      <c r="U146" t="str">
        <f xml:space="preserve"> IFERROR(_xlfn.RANK.EQ(T146,$T$92:$T$191,1)+COUNTIF($T$92:T146,T146)-1,  " ")</f>
        <v xml:space="preserve"> </v>
      </c>
      <c r="AG146" s="25"/>
    </row>
    <row r="147" spans="10:33" x14ac:dyDescent="0.35">
      <c r="J147" s="20" t="s">
        <v>103</v>
      </c>
      <c r="K147" s="21">
        <v>135.05000000000001</v>
      </c>
      <c r="L147" s="6">
        <f xml:space="preserve"> IFERROR(_xlfn.RANK.EQ(K147,$K$78:$K$177,1)+COUNTIF($K$78:K147,K147)-1,  " ")</f>
        <v>12</v>
      </c>
      <c r="M147" s="6"/>
      <c r="U147" t="str">
        <f xml:space="preserve"> IFERROR(_xlfn.RANK.EQ(T147,$T$92:$T$191,1)+COUNTIF($T$92:T147,T147)-1,  " ")</f>
        <v xml:space="preserve"> </v>
      </c>
      <c r="AG147" s="25"/>
    </row>
    <row r="148" spans="10:33" x14ac:dyDescent="0.35">
      <c r="J148" s="20" t="s">
        <v>156</v>
      </c>
      <c r="K148" s="21">
        <v>135.5</v>
      </c>
      <c r="L148" s="6">
        <f xml:space="preserve"> IFERROR(_xlfn.RANK.EQ(K148,$K$78:$K$177,1)+COUNTIF($K$78:K148,K148)-1,  " ")</f>
        <v>14</v>
      </c>
      <c r="M148" s="6"/>
      <c r="U148" t="str">
        <f xml:space="preserve"> IFERROR(_xlfn.RANK.EQ(T148,$T$92:$T$191,1)+COUNTIF($T$92:T148,T148)-1,  " ")</f>
        <v xml:space="preserve"> </v>
      </c>
      <c r="AG148" s="25"/>
    </row>
    <row r="149" spans="10:33" x14ac:dyDescent="0.35">
      <c r="J149" s="20" t="s">
        <v>104</v>
      </c>
      <c r="K149" s="21">
        <v>157.28571428571428</v>
      </c>
      <c r="L149" s="6">
        <f xml:space="preserve"> IFERROR(_xlfn.RANK.EQ(K149,$K$78:$K$177,1)+COUNTIF($K$78:K149,K149)-1,  " ")</f>
        <v>70</v>
      </c>
      <c r="M149" s="6"/>
      <c r="U149" t="str">
        <f xml:space="preserve"> IFERROR(_xlfn.RANK.EQ(T149,$T$92:$T$191,1)+COUNTIF($T$92:T149,T149)-1,  " ")</f>
        <v xml:space="preserve"> </v>
      </c>
      <c r="AG149" s="25"/>
    </row>
    <row r="150" spans="10:33" x14ac:dyDescent="0.35">
      <c r="J150" s="20" t="s">
        <v>105</v>
      </c>
      <c r="K150" s="21">
        <v>163.93333333333334</v>
      </c>
      <c r="L150" s="6">
        <f xml:space="preserve"> IFERROR(_xlfn.RANK.EQ(K150,$K$78:$K$177,1)+COUNTIF($K$78:K150,K150)-1,  " ")</f>
        <v>82</v>
      </c>
      <c r="M150" s="6"/>
      <c r="U150" t="str">
        <f xml:space="preserve"> IFERROR(_xlfn.RANK.EQ(T150,$T$92:$T$191,1)+COUNTIF($T$92:T150,T150)-1,  " ")</f>
        <v xml:space="preserve"> </v>
      </c>
      <c r="AG150" s="25"/>
    </row>
    <row r="151" spans="10:33" x14ac:dyDescent="0.35">
      <c r="J151" s="20" t="s">
        <v>157</v>
      </c>
      <c r="K151" s="21">
        <v>154.75</v>
      </c>
      <c r="L151" s="6">
        <f xml:space="preserve"> IFERROR(_xlfn.RANK.EQ(K151,$K$78:$K$177,1)+COUNTIF($K$78:K151,K151)-1,  " ")</f>
        <v>60</v>
      </c>
      <c r="M151" s="6"/>
      <c r="U151" t="str">
        <f xml:space="preserve"> IFERROR(_xlfn.RANK.EQ(T151,$T$92:$T$191,1)+COUNTIF($T$92:T151,T151)-1,  " ")</f>
        <v xml:space="preserve"> </v>
      </c>
      <c r="AG151" s="25"/>
    </row>
    <row r="152" spans="10:33" x14ac:dyDescent="0.35">
      <c r="J152" s="20" t="s">
        <v>158</v>
      </c>
      <c r="K152" s="21">
        <v>153.38461538461539</v>
      </c>
      <c r="L152" s="6">
        <f xml:space="preserve"> IFERROR(_xlfn.RANK.EQ(K152,$K$78:$K$177,1)+COUNTIF($K$78:K152,K152)-1,  " ")</f>
        <v>57</v>
      </c>
      <c r="M152" s="6"/>
      <c r="U152" t="str">
        <f xml:space="preserve"> IFERROR(_xlfn.RANK.EQ(T152,$T$92:$T$191,1)+COUNTIF($T$92:T152,T152)-1,  " ")</f>
        <v xml:space="preserve"> </v>
      </c>
      <c r="AG152" s="25"/>
    </row>
    <row r="153" spans="10:33" x14ac:dyDescent="0.35">
      <c r="J153" s="20" t="s">
        <v>159</v>
      </c>
      <c r="K153" s="21">
        <v>142.1</v>
      </c>
      <c r="L153" s="6">
        <f xml:space="preserve"> IFERROR(_xlfn.RANK.EQ(K153,$K$78:$K$177,1)+COUNTIF($K$78:K153,K153)-1,  " ")</f>
        <v>28</v>
      </c>
      <c r="M153" s="6"/>
      <c r="U153" t="str">
        <f xml:space="preserve"> IFERROR(_xlfn.RANK.EQ(T153,$T$92:$T$191,1)+COUNTIF($T$92:T153,T153)-1,  " ")</f>
        <v xml:space="preserve"> </v>
      </c>
      <c r="AG153" s="25"/>
    </row>
    <row r="154" spans="10:33" x14ac:dyDescent="0.35">
      <c r="J154" s="20" t="s">
        <v>160</v>
      </c>
      <c r="K154" s="21">
        <v>165.61538461538461</v>
      </c>
      <c r="L154" s="6">
        <f xml:space="preserve"> IFERROR(_xlfn.RANK.EQ(K154,$K$78:$K$177,1)+COUNTIF($K$78:K154,K154)-1,  " ")</f>
        <v>86</v>
      </c>
      <c r="M154" s="6"/>
      <c r="U154" t="str">
        <f xml:space="preserve"> IFERROR(_xlfn.RANK.EQ(T154,$T$92:$T$191,1)+COUNTIF($T$92:T154,T154)-1,  " ")</f>
        <v xml:space="preserve"> </v>
      </c>
      <c r="AG154" s="25"/>
    </row>
    <row r="155" spans="10:33" x14ac:dyDescent="0.35">
      <c r="J155" s="20" t="s">
        <v>161</v>
      </c>
      <c r="K155" s="21">
        <v>167.45454545454547</v>
      </c>
      <c r="L155" s="6">
        <f xml:space="preserve"> IFERROR(_xlfn.RANK.EQ(K155,$K$78:$K$177,1)+COUNTIF($K$78:K155,K155)-1,  " ")</f>
        <v>87</v>
      </c>
      <c r="M155" s="6"/>
      <c r="U155" t="str">
        <f xml:space="preserve"> IFERROR(_xlfn.RANK.EQ(T155,$T$92:$T$191,1)+COUNTIF($T$92:T155,T155)-1,  " ")</f>
        <v xml:space="preserve"> </v>
      </c>
      <c r="AG155" s="25"/>
    </row>
    <row r="156" spans="10:33" x14ac:dyDescent="0.35">
      <c r="J156" s="20" t="s">
        <v>162</v>
      </c>
      <c r="K156" s="21">
        <v>148.5625</v>
      </c>
      <c r="L156" s="6">
        <f xml:space="preserve"> IFERROR(_xlfn.RANK.EQ(K156,$K$78:$K$177,1)+COUNTIF($K$78:K156,K156)-1,  " ")</f>
        <v>44</v>
      </c>
      <c r="M156" s="6"/>
      <c r="U156" t="str">
        <f xml:space="preserve"> IFERROR(_xlfn.RANK.EQ(T156,$T$92:$T$191,1)+COUNTIF($T$92:T156,T156)-1,  " ")</f>
        <v xml:space="preserve"> </v>
      </c>
      <c r="AG156" s="25"/>
    </row>
    <row r="157" spans="10:33" x14ac:dyDescent="0.35">
      <c r="J157" s="20" t="s">
        <v>106</v>
      </c>
      <c r="K157" s="21">
        <v>156.15384615384616</v>
      </c>
      <c r="L157" s="6">
        <f xml:space="preserve"> IFERROR(_xlfn.RANK.EQ(K157,$K$78:$K$177,1)+COUNTIF($K$78:K157,K157)-1,  " ")</f>
        <v>68</v>
      </c>
      <c r="M157" s="6"/>
      <c r="U157" t="str">
        <f xml:space="preserve"> IFERROR(_xlfn.RANK.EQ(T157,$T$92:$T$191,1)+COUNTIF($T$92:T157,T157)-1,  " ")</f>
        <v xml:space="preserve"> </v>
      </c>
      <c r="AG157" s="25"/>
    </row>
    <row r="158" spans="10:33" x14ac:dyDescent="0.35">
      <c r="J158" s="20" t="s">
        <v>107</v>
      </c>
      <c r="K158" s="21">
        <v>127.3</v>
      </c>
      <c r="L158" s="6">
        <f xml:space="preserve"> IFERROR(_xlfn.RANK.EQ(K158,$K$78:$K$177,1)+COUNTIF($K$78:K158,K158)-1,  " ")</f>
        <v>5</v>
      </c>
      <c r="M158" s="6"/>
      <c r="U158" t="str">
        <f xml:space="preserve"> IFERROR(_xlfn.RANK.EQ(T158,$T$92:$T$191,1)+COUNTIF($T$92:T158,T158)-1,  " ")</f>
        <v xml:space="preserve"> </v>
      </c>
      <c r="AG158" s="25"/>
    </row>
    <row r="159" spans="10:33" x14ac:dyDescent="0.35">
      <c r="J159" s="20" t="s">
        <v>163</v>
      </c>
      <c r="K159" s="21">
        <v>141.46153846153845</v>
      </c>
      <c r="L159" s="6">
        <f xml:space="preserve"> IFERROR(_xlfn.RANK.EQ(K159,$K$78:$K$177,1)+COUNTIF($K$78:K159,K159)-1,  " ")</f>
        <v>23</v>
      </c>
      <c r="M159" s="6"/>
      <c r="U159" t="str">
        <f xml:space="preserve"> IFERROR(_xlfn.RANK.EQ(T159,$T$92:$T$191,1)+COUNTIF($T$92:T159,T159)-1,  " ")</f>
        <v xml:space="preserve"> </v>
      </c>
      <c r="AG159" s="25"/>
    </row>
    <row r="160" spans="10:33" x14ac:dyDescent="0.35">
      <c r="J160" s="20" t="s">
        <v>164</v>
      </c>
      <c r="K160" s="21">
        <v>145.18181818181819</v>
      </c>
      <c r="L160" s="6">
        <f xml:space="preserve"> IFERROR(_xlfn.RANK.EQ(K160,$K$78:$K$177,1)+COUNTIF($K$78:K160,K160)-1,  " ")</f>
        <v>36</v>
      </c>
      <c r="M160" s="6"/>
      <c r="U160" t="str">
        <f xml:space="preserve"> IFERROR(_xlfn.RANK.EQ(T160,$T$92:$T$191,1)+COUNTIF($T$92:T160,T160)-1,  " ")</f>
        <v xml:space="preserve"> </v>
      </c>
      <c r="AG160" s="25"/>
    </row>
    <row r="161" spans="10:33" x14ac:dyDescent="0.35">
      <c r="J161" s="20" t="s">
        <v>165</v>
      </c>
      <c r="K161" s="21">
        <v>163.375</v>
      </c>
      <c r="L161" s="6">
        <f xml:space="preserve"> IFERROR(_xlfn.RANK.EQ(K161,$K$78:$K$177,1)+COUNTIF($K$78:K161,K161)-1,  " ")</f>
        <v>80</v>
      </c>
      <c r="M161" s="6"/>
      <c r="U161" t="str">
        <f xml:space="preserve"> IFERROR(_xlfn.RANK.EQ(T161,$T$92:$T$191,1)+COUNTIF($T$92:T161,T161)-1,  " ")</f>
        <v xml:space="preserve"> </v>
      </c>
      <c r="AG161" s="25"/>
    </row>
    <row r="162" spans="10:33" x14ac:dyDescent="0.35">
      <c r="J162" s="20" t="s">
        <v>166</v>
      </c>
      <c r="K162" s="21">
        <v>141.33333333333334</v>
      </c>
      <c r="L162" s="6">
        <f xml:space="preserve"> IFERROR(_xlfn.RANK.EQ(K162,$K$78:$K$177,1)+COUNTIF($K$78:K162,K162)-1,  " ")</f>
        <v>22</v>
      </c>
      <c r="M162" s="6"/>
      <c r="U162" t="str">
        <f xml:space="preserve"> IFERROR(_xlfn.RANK.EQ(T162,$T$92:$T$191,1)+COUNTIF($T$92:T162,T162)-1,  " ")</f>
        <v xml:space="preserve"> </v>
      </c>
      <c r="AG162" s="25"/>
    </row>
    <row r="163" spans="10:33" x14ac:dyDescent="0.35">
      <c r="J163" s="20" t="s">
        <v>33</v>
      </c>
      <c r="K163" s="21">
        <v>174.06666666666666</v>
      </c>
      <c r="L163" s="6">
        <f xml:space="preserve"> IFERROR(_xlfn.RANK.EQ(K163,$K$78:$K$177,1)+COUNTIF($K$78:K163,K163)-1,  " ")</f>
        <v>94</v>
      </c>
      <c r="M163" s="6"/>
      <c r="U163" t="str">
        <f xml:space="preserve"> IFERROR(_xlfn.RANK.EQ(T163,$T$92:$T$191,1)+COUNTIF($T$92:T163,T163)-1,  " ")</f>
        <v xml:space="preserve"> </v>
      </c>
      <c r="AG163" s="25"/>
    </row>
    <row r="164" spans="10:33" x14ac:dyDescent="0.35">
      <c r="J164" s="20" t="s">
        <v>167</v>
      </c>
      <c r="K164" s="21">
        <v>180.72727272727272</v>
      </c>
      <c r="L164" s="6">
        <f xml:space="preserve"> IFERROR(_xlfn.RANK.EQ(K164,$K$78:$K$177,1)+COUNTIF($K$78:K164,K164)-1,  " ")</f>
        <v>98</v>
      </c>
      <c r="M164" s="6"/>
      <c r="U164" t="str">
        <f xml:space="preserve"> IFERROR(_xlfn.RANK.EQ(T164,$T$92:$T$191,1)+COUNTIF($T$92:T164,T164)-1,  " ")</f>
        <v xml:space="preserve"> </v>
      </c>
      <c r="AG164" s="25"/>
    </row>
    <row r="165" spans="10:33" x14ac:dyDescent="0.35">
      <c r="J165" s="20" t="s">
        <v>201</v>
      </c>
      <c r="K165" s="21">
        <v>153.5</v>
      </c>
      <c r="L165" s="6">
        <f xml:space="preserve"> IFERROR(_xlfn.RANK.EQ(K165,$K$78:$K$177,1)+COUNTIF($K$78:K165,K165)-1,  " ")</f>
        <v>59</v>
      </c>
      <c r="M165" s="6"/>
      <c r="U165" t="str">
        <f xml:space="preserve"> IFERROR(_xlfn.RANK.EQ(T165,$T$92:$T$191,1)+COUNTIF($T$92:T165,T165)-1,  " ")</f>
        <v xml:space="preserve"> </v>
      </c>
      <c r="AG165" s="25"/>
    </row>
    <row r="166" spans="10:33" x14ac:dyDescent="0.35">
      <c r="J166" s="20" t="s">
        <v>168</v>
      </c>
      <c r="K166" s="21">
        <v>152.1764705882353</v>
      </c>
      <c r="L166" s="6">
        <f xml:space="preserve"> IFERROR(_xlfn.RANK.EQ(K167,$K$78:$K$177,1)+COUNTIF($K$78:K166,K166)-1,  " ")</f>
        <v>15</v>
      </c>
      <c r="M166" s="6"/>
      <c r="U166" t="str">
        <f xml:space="preserve"> IFERROR(_xlfn.RANK.EQ(T166,$T$92:$T$191,1)+COUNTIF($T$92:T166,T166)-1,  " ")</f>
        <v xml:space="preserve"> </v>
      </c>
      <c r="AG166" s="25"/>
    </row>
    <row r="167" spans="10:33" x14ac:dyDescent="0.35">
      <c r="J167" s="20" t="s">
        <v>108</v>
      </c>
      <c r="K167" s="21">
        <v>135.6875</v>
      </c>
      <c r="L167" s="6">
        <f xml:space="preserve"> IFERROR(_xlfn.RANK.EQ(K168,$K$78:$K$177,1)+COUNTIF($K$78:K167,K167)-1,  " ")</f>
        <v>47</v>
      </c>
      <c r="M167" s="6"/>
      <c r="U167" t="str">
        <f xml:space="preserve"> IFERROR(_xlfn.RANK.EQ(T167,$T$92:$T$191,1)+COUNTIF($T$92:T167,T167)-1,  " ")</f>
        <v xml:space="preserve"> </v>
      </c>
      <c r="AG167" s="25"/>
    </row>
    <row r="168" spans="10:33" x14ac:dyDescent="0.35">
      <c r="J168" s="20" t="s">
        <v>169</v>
      </c>
      <c r="K168" s="21">
        <v>150</v>
      </c>
      <c r="L168" s="6">
        <f xml:space="preserve"> IFERROR(_xlfn.RANK.EQ(K169,$K$78:$K$177,1)+COUNTIF($K$78:K168,K168)-1,  " ")</f>
        <v>56</v>
      </c>
      <c r="M168" s="6"/>
      <c r="U168" t="str">
        <f xml:space="preserve"> IFERROR(_xlfn.RANK.EQ(T168,$T$92:$T$191,1)+COUNTIF($T$92:T168,T168)-1,  " ")</f>
        <v xml:space="preserve"> </v>
      </c>
      <c r="AG168" s="25"/>
    </row>
    <row r="169" spans="10:33" x14ac:dyDescent="0.35">
      <c r="J169" s="20" t="s">
        <v>202</v>
      </c>
      <c r="K169" s="21">
        <v>152.69230769230768</v>
      </c>
      <c r="L169" s="6">
        <f xml:space="preserve"> IFERROR(_xlfn.RANK.EQ(K170,$K$78:$K$177,1)+COUNTIF($K$78:K169,K169)-1,  " ")</f>
        <v>4</v>
      </c>
      <c r="M169" s="6"/>
      <c r="U169" t="str">
        <f xml:space="preserve"> IFERROR(_xlfn.RANK.EQ(T169,$T$92:$T$191,1)+COUNTIF($T$92:T169,T169)-1,  " ")</f>
        <v xml:space="preserve"> </v>
      </c>
      <c r="AG169" s="25"/>
    </row>
    <row r="170" spans="10:33" x14ac:dyDescent="0.35">
      <c r="J170" s="20" t="s">
        <v>170</v>
      </c>
      <c r="K170" s="21">
        <v>121.76923076923077</v>
      </c>
      <c r="L170" s="6">
        <f xml:space="preserve"> IFERROR(_xlfn.RANK.EQ(K171,$K$78:$K$177,1)+COUNTIF($K$78:K170,K170)-1,  " ")</f>
        <v>29</v>
      </c>
      <c r="M170" s="6"/>
      <c r="U170" t="str">
        <f xml:space="preserve"> IFERROR(_xlfn.RANK.EQ(T170,$T$92:$T$191,1)+COUNTIF($T$92:T170,T170)-1,  " ")</f>
        <v xml:space="preserve"> </v>
      </c>
      <c r="AG170" s="25"/>
    </row>
    <row r="171" spans="10:33" x14ac:dyDescent="0.35">
      <c r="J171" s="20" t="s">
        <v>171</v>
      </c>
      <c r="K171" s="21">
        <v>142.22222222222223</v>
      </c>
      <c r="L171" s="6">
        <f xml:space="preserve"> IFERROR(_xlfn.RANK.EQ(K172,$K$78:$K$177,1)+COUNTIF($K$78:K171,K171)-1,  " ")</f>
        <v>91</v>
      </c>
      <c r="M171" s="6"/>
      <c r="U171" t="str">
        <f xml:space="preserve"> IFERROR(_xlfn.RANK.EQ(T171,$T$92:$T$191,1)+COUNTIF($T$92:T171,T171)-1,  " ")</f>
        <v xml:space="preserve"> </v>
      </c>
      <c r="AG171" s="25"/>
    </row>
    <row r="172" spans="10:33" x14ac:dyDescent="0.35">
      <c r="J172" s="20" t="s">
        <v>172</v>
      </c>
      <c r="K172" s="21">
        <v>171.5</v>
      </c>
      <c r="L172" s="6">
        <f xml:space="preserve"> IFERROR(_xlfn.RANK.EQ(K173,$K$78:$K$177,1)+COUNTIF($K$78:K172,K172)-1,  " ")</f>
        <v>48</v>
      </c>
      <c r="M172" s="6"/>
      <c r="U172" t="str">
        <f xml:space="preserve"> IFERROR(_xlfn.RANK.EQ(T172,$T$92:$T$191,1)+COUNTIF($T$92:T172,T172)-1,  " ")</f>
        <v xml:space="preserve"> </v>
      </c>
      <c r="AG172" s="25"/>
    </row>
    <row r="173" spans="10:33" x14ac:dyDescent="0.35">
      <c r="J173" s="20" t="s">
        <v>173</v>
      </c>
      <c r="K173" s="21">
        <v>150.53846153846155</v>
      </c>
      <c r="L173" s="6">
        <f xml:space="preserve"> IFERROR(_xlfn.RANK.EQ(K174,$K$78:$K$177,1)+COUNTIF($K$78:K173,K173)-1,  " ")</f>
        <v>43</v>
      </c>
      <c r="M173" s="6"/>
      <c r="O173">
        <f>COUNTA(M78:M177)</f>
        <v>0</v>
      </c>
      <c r="U173" t="str">
        <f xml:space="preserve"> IFERROR(_xlfn.RANK.EQ(T173,$T$92:$T$191,1)+COUNTIF($T$92:T173,T173)-1,  " ")</f>
        <v xml:space="preserve"> </v>
      </c>
      <c r="AG173" s="25"/>
    </row>
    <row r="174" spans="10:33" x14ac:dyDescent="0.35">
      <c r="J174" s="20" t="s">
        <v>174</v>
      </c>
      <c r="K174" s="21">
        <v>148.35</v>
      </c>
      <c r="L174" s="6">
        <f xml:space="preserve"> IFERROR(_xlfn.RANK.EQ(K175,$K$78:$K$177,1)+COUNTIF($K$78:K174,K174)-1,  " ")</f>
        <v>42</v>
      </c>
      <c r="M174" s="6"/>
      <c r="U174" t="str">
        <f xml:space="preserve"> IFERROR(_xlfn.RANK.EQ(T174,$T$92:$T$191,1)+COUNTIF($T$92:T174,T174)-1,  " ")</f>
        <v xml:space="preserve"> </v>
      </c>
      <c r="AG174" s="25"/>
    </row>
    <row r="175" spans="10:33" x14ac:dyDescent="0.35">
      <c r="J175" s="20" t="s">
        <v>109</v>
      </c>
      <c r="K175" s="21">
        <v>147.75</v>
      </c>
      <c r="L175" s="6">
        <f xml:space="preserve"> IFERROR(_xlfn.RANK.EQ(K176,$K$78:$K$177,1)+COUNTIF($K$78:K176,K176)-1,  " ")</f>
        <v>33</v>
      </c>
      <c r="M175" s="6"/>
      <c r="U175" t="str">
        <f xml:space="preserve"> IFERROR(_xlfn.RANK.EQ(T175,$T$92:$T$191,1)+COUNTIF($T$92:T175,T175)-1,  " ")</f>
        <v xml:space="preserve"> </v>
      </c>
      <c r="AG175" s="25"/>
    </row>
    <row r="176" spans="10:33" x14ac:dyDescent="0.35">
      <c r="J176" s="20" t="s">
        <v>44</v>
      </c>
      <c r="K176" s="21">
        <v>143.95238095238096</v>
      </c>
      <c r="L176" s="6">
        <f xml:space="preserve"> IFERROR(_xlfn.RANK.EQ(K177,$K$78:$K$177,1)+COUNTIF($K$78:K177,K177)-1,  " ")</f>
        <v>79</v>
      </c>
      <c r="M176" s="6"/>
      <c r="U176" t="str">
        <f xml:space="preserve"> IFERROR(_xlfn.RANK.EQ(T176,$T$92:$T$191,1)+COUNTIF($T$92:T176,T176)-1,  " ")</f>
        <v xml:space="preserve"> </v>
      </c>
      <c r="AG176" s="25"/>
    </row>
    <row r="177" spans="10:33" x14ac:dyDescent="0.35">
      <c r="J177" s="20" t="s">
        <v>175</v>
      </c>
      <c r="K177" s="21">
        <v>163</v>
      </c>
      <c r="L177" s="6" t="str">
        <f xml:space="preserve"> IFERROR(_xlfn.RANK.EQ(K178,$K$78:$K$177,1)+COUNTIF($K$78:K178,K178)-1,  " ")</f>
        <v xml:space="preserve"> </v>
      </c>
      <c r="M177" s="6"/>
      <c r="U177" t="str">
        <f xml:space="preserve"> IFERROR(_xlfn.RANK.EQ(T177,$T$92:$T$191,1)+COUNTIF($T$92:T177,T177)-1,  " ")</f>
        <v xml:space="preserve"> </v>
      </c>
      <c r="AG177" s="25"/>
    </row>
    <row r="178" spans="10:33" x14ac:dyDescent="0.35">
      <c r="L178"/>
      <c r="M178" s="6"/>
      <c r="U178" t="str">
        <f xml:space="preserve"> IFERROR(_xlfn.RANK.EQ(T178,$T$92:$T$191,1)+COUNTIF($T$92:T178,T178)-1,  " ")</f>
        <v xml:space="preserve"> </v>
      </c>
      <c r="AG178" s="25"/>
    </row>
    <row r="179" spans="10:33" x14ac:dyDescent="0.35">
      <c r="L179"/>
      <c r="U179" t="str">
        <f xml:space="preserve"> IFERROR(_xlfn.RANK.EQ(T179,$T$92:$T$191,1)+COUNTIF($T$92:T179,T179)-1,  " ")</f>
        <v xml:space="preserve"> </v>
      </c>
      <c r="AG179" s="25"/>
    </row>
    <row r="180" spans="10:33" x14ac:dyDescent="0.35">
      <c r="U180" t="str">
        <f xml:space="preserve"> IFERROR(_xlfn.RANK.EQ(T180,$T$92:$T$191,1)+COUNTIF($T$92:T180,T180)-1,  " ")</f>
        <v xml:space="preserve"> </v>
      </c>
      <c r="AG180" s="25"/>
    </row>
    <row r="181" spans="10:33" x14ac:dyDescent="0.35">
      <c r="U181" t="str">
        <f xml:space="preserve"> IFERROR(_xlfn.RANK.EQ(T181,$T$92:$T$191,1)+COUNTIF($T$92:T181,T181)-1,  " ")</f>
        <v xml:space="preserve"> </v>
      </c>
      <c r="AG181" s="25"/>
    </row>
    <row r="182" spans="10:33" x14ac:dyDescent="0.35">
      <c r="U182" t="str">
        <f xml:space="preserve"> IFERROR(_xlfn.RANK.EQ(T182,$T$92:$T$191,1)+COUNTIF($T$92:T182,T182)-1,  " ")</f>
        <v xml:space="preserve"> </v>
      </c>
      <c r="AG182" s="25"/>
    </row>
    <row r="183" spans="10:33" x14ac:dyDescent="0.35">
      <c r="U183" t="str">
        <f xml:space="preserve"> IFERROR(_xlfn.RANK.EQ(T183,$T$92:$T$191,1)+COUNTIF($T$92:T183,T183)-1,  " ")</f>
        <v xml:space="preserve"> </v>
      </c>
      <c r="AG183" s="25"/>
    </row>
    <row r="184" spans="10:33" x14ac:dyDescent="0.35">
      <c r="U184" t="str">
        <f xml:space="preserve"> IFERROR(_xlfn.RANK.EQ(T184,$T$92:$T$191,1)+COUNTIF($T$92:T184,T184)-1,  " ")</f>
        <v xml:space="preserve"> </v>
      </c>
      <c r="AG184" s="25"/>
    </row>
    <row r="185" spans="10:33" x14ac:dyDescent="0.35">
      <c r="U185" t="str">
        <f xml:space="preserve"> IFERROR(_xlfn.RANK.EQ(T185,$T$92:$T$191,1)+COUNTIF($T$92:T185,T185)-1,  " ")</f>
        <v xml:space="preserve"> </v>
      </c>
      <c r="AG185" s="25"/>
    </row>
    <row r="186" spans="10:33" x14ac:dyDescent="0.35">
      <c r="U186" t="str">
        <f xml:space="preserve"> IFERROR(_xlfn.RANK.EQ(T186,$T$92:$T$191,1)+COUNTIF($T$92:T186,T186)-1,  " ")</f>
        <v xml:space="preserve"> </v>
      </c>
      <c r="AG186" s="25"/>
    </row>
    <row r="187" spans="10:33" x14ac:dyDescent="0.35">
      <c r="U187" t="str">
        <f xml:space="preserve"> IFERROR(_xlfn.RANK.EQ(T187,$T$92:$T$191,1)+COUNTIF($T$92:T187,T187)-1,  " ")</f>
        <v xml:space="preserve"> </v>
      </c>
      <c r="AG187" s="25"/>
    </row>
    <row r="188" spans="10:33" x14ac:dyDescent="0.35">
      <c r="U188" t="str">
        <f xml:space="preserve"> IFERROR(_xlfn.RANK.EQ(T188,$T$92:$T$191,1)+COUNTIF($T$92:T188,T188)-1,  " ")</f>
        <v xml:space="preserve"> </v>
      </c>
      <c r="AG188" s="25"/>
    </row>
    <row r="189" spans="10:33" x14ac:dyDescent="0.35">
      <c r="U189" t="str">
        <f xml:space="preserve"> IFERROR(_xlfn.RANK.EQ(T189,$T$92:$T$191,1)+COUNTIF($T$92:T189,T189)-1,  " ")</f>
        <v xml:space="preserve"> </v>
      </c>
      <c r="AG189" s="25"/>
    </row>
    <row r="190" spans="10:33" x14ac:dyDescent="0.35">
      <c r="U190" t="str">
        <f xml:space="preserve"> IFERROR(_xlfn.RANK.EQ(T190,$T$92:$T$191,1)+COUNTIF($T$92:T190,T190)-1,  " ")</f>
        <v xml:space="preserve"> </v>
      </c>
      <c r="AG190" s="25"/>
    </row>
    <row r="191" spans="10:33" x14ac:dyDescent="0.35">
      <c r="L191"/>
      <c r="U191" t="str">
        <f xml:space="preserve"> IFERROR(_xlfn.RANK.EQ(T191,$T$92:$T$191,1)+COUNTIF($T$92:T191,T191)-1,  " ")</f>
        <v xml:space="preserve"> </v>
      </c>
      <c r="AG191" s="25"/>
    </row>
    <row r="192" spans="10:33" x14ac:dyDescent="0.35">
      <c r="L192"/>
      <c r="AG192" s="25"/>
    </row>
    <row r="193" spans="10:35" x14ac:dyDescent="0.35">
      <c r="L193"/>
      <c r="AG193" s="25"/>
    </row>
    <row r="194" spans="10:35" x14ac:dyDescent="0.35">
      <c r="L194"/>
      <c r="AG194" s="25"/>
    </row>
    <row r="195" spans="10:35" x14ac:dyDescent="0.35">
      <c r="L195"/>
      <c r="AG195" s="25"/>
    </row>
    <row r="196" spans="10:35" x14ac:dyDescent="0.35">
      <c r="L196"/>
      <c r="AG196" s="25"/>
    </row>
    <row r="197" spans="10:35" x14ac:dyDescent="0.35">
      <c r="L197"/>
      <c r="S197" t="s">
        <v>72</v>
      </c>
      <c r="AG197" s="25"/>
    </row>
    <row r="198" spans="10:35" x14ac:dyDescent="0.35">
      <c r="J198" t="s">
        <v>204</v>
      </c>
      <c r="S198" s="13" t="s">
        <v>76</v>
      </c>
      <c r="T198" s="13" t="s">
        <v>73</v>
      </c>
      <c r="U198" s="11"/>
      <c r="V198" s="11"/>
      <c r="W198" s="11"/>
      <c r="X198" s="11"/>
      <c r="AG198" s="25"/>
    </row>
    <row r="199" spans="10:35" x14ac:dyDescent="0.35">
      <c r="J199" s="13" t="s">
        <v>1</v>
      </c>
      <c r="K199" s="11" t="s">
        <v>5</v>
      </c>
      <c r="L199" t="s">
        <v>82</v>
      </c>
      <c r="S199" s="13" t="s">
        <v>51</v>
      </c>
      <c r="T199" s="11" t="s">
        <v>86</v>
      </c>
      <c r="U199" s="11" t="s">
        <v>8</v>
      </c>
      <c r="V199" s="11" t="s">
        <v>9</v>
      </c>
      <c r="W199" s="11" t="s">
        <v>87</v>
      </c>
      <c r="X199" s="11" t="s">
        <v>10</v>
      </c>
    </row>
    <row r="200" spans="10:35" x14ac:dyDescent="0.35">
      <c r="J200" s="18" t="s">
        <v>113</v>
      </c>
      <c r="K200" s="12">
        <v>14.842105263157896</v>
      </c>
      <c r="L200">
        <f xml:space="preserve"> IFERROR(IF(ISBLANK(K200)," ",IF(NOT(ISNUMBER(K200))," ",_xlfn.RANK.EQ(K200,$K$200:$K$299,1)+COUNTIF($K$200:K200,K200)-1)),  " ")</f>
        <v>61</v>
      </c>
      <c r="O200" t="s">
        <v>66</v>
      </c>
      <c r="P200" t="s">
        <v>67</v>
      </c>
      <c r="Q200" t="s">
        <v>68</v>
      </c>
      <c r="S200" s="11">
        <v>1</v>
      </c>
      <c r="T200" s="27">
        <v>40</v>
      </c>
      <c r="U200" s="27">
        <v>42</v>
      </c>
      <c r="V200" s="27">
        <v>43</v>
      </c>
      <c r="W200" s="27">
        <v>24</v>
      </c>
      <c r="X200" s="27">
        <v>45</v>
      </c>
    </row>
    <row r="201" spans="10:35" x14ac:dyDescent="0.35">
      <c r="J201" s="18" t="s">
        <v>114</v>
      </c>
      <c r="K201" s="12">
        <v>13.2</v>
      </c>
      <c r="L201">
        <f xml:space="preserve"> IFERROR(IF(ISBLANK(K201)," ",IF(NOT(ISNUMBER(K201))," ",_xlfn.RANK.EQ(K201,$K$200:$K$299,1)+COUNTIF($K$200:K201,K201)-1)),  " ")</f>
        <v>26</v>
      </c>
      <c r="O201">
        <v>1</v>
      </c>
      <c r="P201" s="22">
        <f>SMALL($L$190:$L$290,O201)</f>
        <v>1</v>
      </c>
      <c r="Q201" t="str">
        <f>IFERROR(INDEX($J$191:$J$291,MATCH(P201,$L$191:$L$290,0)),  "  ")</f>
        <v>D68</v>
      </c>
      <c r="S201" s="11">
        <v>2</v>
      </c>
      <c r="T201" s="27">
        <v>32</v>
      </c>
      <c r="U201" s="27">
        <v>44</v>
      </c>
      <c r="V201" s="27">
        <v>37</v>
      </c>
      <c r="W201" s="27">
        <v>38</v>
      </c>
      <c r="X201" s="27">
        <v>44</v>
      </c>
    </row>
    <row r="202" spans="10:35" x14ac:dyDescent="0.35">
      <c r="J202" s="18" t="s">
        <v>115</v>
      </c>
      <c r="K202" s="12">
        <v>13.928571428571429</v>
      </c>
      <c r="L202">
        <f xml:space="preserve"> IFERROR(IF(ISBLANK(K202)," ",IF(NOT(ISNUMBER(K202))," ",_xlfn.RANK.EQ(K202,$K$200:$K$299,1)+COUNTIF($K$200:K202,K202)-1)),  " ")</f>
        <v>42</v>
      </c>
      <c r="O202">
        <v>2</v>
      </c>
      <c r="P202" s="22">
        <f t="shared" ref="P202:P207" si="4">SMALL($L$190:$L$290,O202)</f>
        <v>2</v>
      </c>
      <c r="Q202" t="str">
        <f t="shared" ref="Q202:Q207" si="5">IFERROR(INDEX($J$191:$J$291,MATCH(P202,$L$191:$L$290,0)),  "  ")</f>
        <v>D9</v>
      </c>
      <c r="S202" s="11">
        <v>3</v>
      </c>
      <c r="T202" s="27">
        <v>33</v>
      </c>
      <c r="U202" s="27">
        <v>49</v>
      </c>
      <c r="V202" s="27">
        <v>36</v>
      </c>
      <c r="W202" s="27">
        <v>43</v>
      </c>
      <c r="X202" s="27">
        <v>49</v>
      </c>
      <c r="AE202" t="s">
        <v>77</v>
      </c>
    </row>
    <row r="203" spans="10:35" x14ac:dyDescent="0.35">
      <c r="J203" s="18" t="s">
        <v>116</v>
      </c>
      <c r="K203" s="12">
        <v>13.733333333333333</v>
      </c>
      <c r="L203">
        <f xml:space="preserve"> IFERROR(IF(ISBLANK(K203)," ",IF(NOT(ISNUMBER(K203))," ",_xlfn.RANK.EQ(K203,$K$200:$K$299,1)+COUNTIF($K$200:K203,K203)-1)),  " ")</f>
        <v>34</v>
      </c>
      <c r="O203">
        <v>3</v>
      </c>
      <c r="P203" s="22">
        <f t="shared" si="4"/>
        <v>3</v>
      </c>
      <c r="Q203" t="str">
        <f t="shared" si="5"/>
        <v>D79</v>
      </c>
      <c r="S203" s="11">
        <v>4</v>
      </c>
      <c r="T203" s="27">
        <v>34</v>
      </c>
      <c r="U203" s="27">
        <v>33</v>
      </c>
      <c r="V203" s="27">
        <v>32</v>
      </c>
      <c r="W203" s="27">
        <v>41</v>
      </c>
      <c r="X203" s="27">
        <v>37</v>
      </c>
      <c r="AE203" s="2" t="s">
        <v>5</v>
      </c>
      <c r="AF203" s="2" t="s">
        <v>15</v>
      </c>
    </row>
    <row r="204" spans="10:35" x14ac:dyDescent="0.35">
      <c r="J204" s="18" t="s">
        <v>43</v>
      </c>
      <c r="K204" s="12">
        <v>13.80952380952381</v>
      </c>
      <c r="L204">
        <f xml:space="preserve"> IFERROR(IF(ISBLANK(K204)," ",IF(NOT(ISNUMBER(K204))," ",_xlfn.RANK.EQ(K204,$K$200:$K$299,1)+COUNTIF($K$200:K204,K204)-1)),  " ")</f>
        <v>38</v>
      </c>
      <c r="O204">
        <v>4</v>
      </c>
      <c r="P204" s="22">
        <f t="shared" si="4"/>
        <v>4</v>
      </c>
      <c r="Q204" t="str">
        <f t="shared" si="5"/>
        <v>D7</v>
      </c>
      <c r="S204" s="11">
        <v>5</v>
      </c>
      <c r="T204" s="27">
        <v>35</v>
      </c>
      <c r="U204" s="27">
        <v>32</v>
      </c>
      <c r="V204" s="27">
        <v>36</v>
      </c>
      <c r="W204" s="27">
        <v>34</v>
      </c>
      <c r="X204" s="27">
        <v>41</v>
      </c>
      <c r="AE204" s="2" t="s">
        <v>1</v>
      </c>
      <c r="AF204" t="s">
        <v>40</v>
      </c>
      <c r="AG204" t="s">
        <v>12</v>
      </c>
      <c r="AH204" t="s">
        <v>13</v>
      </c>
      <c r="AI204" t="s">
        <v>2</v>
      </c>
    </row>
    <row r="205" spans="10:35" x14ac:dyDescent="0.35">
      <c r="J205" s="18" t="s">
        <v>117</v>
      </c>
      <c r="K205" s="12">
        <v>15.318181818181818</v>
      </c>
      <c r="L205">
        <f xml:space="preserve"> IFERROR(IF(ISBLANK(K205)," ",IF(NOT(ISNUMBER(K205))," ",_xlfn.RANK.EQ(K205,$K$200:$K$299,1)+COUNTIF($K$200:K205,K205)-1)),  " ")</f>
        <v>70</v>
      </c>
      <c r="O205">
        <v>5</v>
      </c>
      <c r="P205" s="22">
        <f t="shared" si="4"/>
        <v>5</v>
      </c>
      <c r="Q205" t="str">
        <f t="shared" si="5"/>
        <v>D75</v>
      </c>
      <c r="S205" s="11">
        <v>6</v>
      </c>
      <c r="T205" s="27">
        <v>40</v>
      </c>
      <c r="U205" s="27">
        <v>39</v>
      </c>
      <c r="V205" s="27">
        <v>39</v>
      </c>
      <c r="W205" s="27">
        <v>38</v>
      </c>
      <c r="X205" s="27">
        <v>38</v>
      </c>
      <c r="AE205" s="3">
        <v>1</v>
      </c>
      <c r="AF205" s="7">
        <v>12.088235294117647</v>
      </c>
      <c r="AG205" s="7">
        <v>15.260273972602739</v>
      </c>
      <c r="AH205" s="7">
        <v>15.075471698113208</v>
      </c>
      <c r="AI205" s="7">
        <v>14.097938144329897</v>
      </c>
    </row>
    <row r="206" spans="10:35" x14ac:dyDescent="0.35">
      <c r="J206" s="18" t="s">
        <v>89</v>
      </c>
      <c r="K206" s="12">
        <v>14.823529411764707</v>
      </c>
      <c r="L206">
        <f xml:space="preserve"> IFERROR(IF(ISBLANK(K206)," ",IF(NOT(ISNUMBER(K206))," ",_xlfn.RANK.EQ(K206,$K$200:$K$299,1)+COUNTIF($K$200:K206,K206)-1)),  " ")</f>
        <v>60</v>
      </c>
      <c r="O206">
        <v>6</v>
      </c>
      <c r="P206" s="22">
        <f t="shared" si="4"/>
        <v>6</v>
      </c>
      <c r="Q206" t="str">
        <f t="shared" si="5"/>
        <v>D21</v>
      </c>
      <c r="S206" s="11">
        <v>7</v>
      </c>
      <c r="T206" s="27">
        <v>36</v>
      </c>
      <c r="U206" s="27">
        <v>47</v>
      </c>
      <c r="V206" s="27">
        <v>34</v>
      </c>
      <c r="W206" s="27">
        <v>34</v>
      </c>
      <c r="X206" s="27">
        <v>33</v>
      </c>
      <c r="AE206" s="3">
        <v>2</v>
      </c>
      <c r="AF206" s="7">
        <v>13.307692307692308</v>
      </c>
      <c r="AG206" s="7">
        <v>15.138461538461538</v>
      </c>
      <c r="AH206" s="7">
        <v>13.538461538461538</v>
      </c>
      <c r="AI206" s="7">
        <v>13.994871794871795</v>
      </c>
    </row>
    <row r="207" spans="10:35" x14ac:dyDescent="0.35">
      <c r="J207" s="18" t="s">
        <v>118</v>
      </c>
      <c r="K207" s="12">
        <v>14.444444444444445</v>
      </c>
      <c r="L207">
        <f xml:space="preserve"> IFERROR(IF(ISBLANK(K207)," ",IF(NOT(ISNUMBER(K207))," ",_xlfn.RANK.EQ(K207,$K$200:$K$299,1)+COUNTIF($K$200:K207,K207)-1)),  " ")</f>
        <v>55</v>
      </c>
      <c r="O207">
        <v>7</v>
      </c>
      <c r="P207" s="22">
        <f t="shared" si="4"/>
        <v>7</v>
      </c>
      <c r="Q207" t="str">
        <f t="shared" si="5"/>
        <v>D65</v>
      </c>
      <c r="S207" s="11">
        <v>8</v>
      </c>
      <c r="T207" s="27">
        <v>38</v>
      </c>
      <c r="U207" s="27">
        <v>31</v>
      </c>
      <c r="V207" s="27">
        <v>32</v>
      </c>
      <c r="W207" s="27">
        <v>35</v>
      </c>
      <c r="X207" s="27">
        <v>32</v>
      </c>
      <c r="AE207" s="3">
        <v>3</v>
      </c>
      <c r="AF207" s="7">
        <v>15.538461538461538</v>
      </c>
      <c r="AG207" s="7">
        <v>14.029411764705882</v>
      </c>
      <c r="AH207" s="7">
        <v>14.35064935064935</v>
      </c>
      <c r="AI207" s="7">
        <v>14.614285714285714</v>
      </c>
    </row>
    <row r="208" spans="10:35" x14ac:dyDescent="0.35">
      <c r="J208" s="18" t="s">
        <v>90</v>
      </c>
      <c r="K208" s="12">
        <v>17.666666666666668</v>
      </c>
      <c r="L208">
        <f xml:space="preserve"> IFERROR(IF(ISBLANK(K208)," ",IF(NOT(ISNUMBER(K208))," ",_xlfn.RANK.EQ(K208,$K$200:$K$299,1)+COUNTIF($K$200:K208,K208)-1)),  " ")</f>
        <v>89</v>
      </c>
      <c r="P208" s="22"/>
      <c r="AE208" s="3">
        <v>4</v>
      </c>
      <c r="AF208" s="7">
        <v>15.916666666666666</v>
      </c>
      <c r="AG208" s="7">
        <v>15.175438596491228</v>
      </c>
      <c r="AH208" s="7">
        <v>13.416666666666666</v>
      </c>
      <c r="AI208" s="7">
        <v>14.830508474576272</v>
      </c>
    </row>
    <row r="209" spans="10:35" x14ac:dyDescent="0.35">
      <c r="J209" s="18" t="s">
        <v>119</v>
      </c>
      <c r="K209" s="12">
        <v>11.466666666666667</v>
      </c>
      <c r="L209">
        <f xml:space="preserve"> IFERROR(IF(ISBLANK(K209)," ",IF(NOT(ISNUMBER(K209))," ",_xlfn.RANK.EQ(K209,$K$200:$K$299,1)+COUNTIF($K$200:K209,K209)-1)),  " ")</f>
        <v>8</v>
      </c>
      <c r="P209" s="22"/>
      <c r="AE209" s="3">
        <v>5</v>
      </c>
      <c r="AF209" s="7">
        <v>14.227272727272727</v>
      </c>
      <c r="AG209" s="7">
        <v>12.655737704918034</v>
      </c>
      <c r="AH209" s="7">
        <v>13.627450980392156</v>
      </c>
      <c r="AI209" s="7">
        <v>13.51685393258427</v>
      </c>
    </row>
    <row r="210" spans="10:35" x14ac:dyDescent="0.35">
      <c r="J210" s="18" t="s">
        <v>120</v>
      </c>
      <c r="K210" s="12">
        <v>14</v>
      </c>
      <c r="L210">
        <f xml:space="preserve"> IFERROR(IF(ISBLANK(K210)," ",IF(NOT(ISNUMBER(K210))," ",_xlfn.RANK.EQ(K210,$K$200:$K$299,1)+COUNTIF($K$200:K210,K210)-1)),  " ")</f>
        <v>43</v>
      </c>
      <c r="P210" s="22"/>
      <c r="AE210" s="3">
        <v>6</v>
      </c>
      <c r="AF210" s="7">
        <v>15</v>
      </c>
      <c r="AG210" s="7">
        <v>16.182926829268293</v>
      </c>
      <c r="AH210" s="7">
        <v>15.096153846153847</v>
      </c>
      <c r="AI210" s="7">
        <v>15.525773195876289</v>
      </c>
    </row>
    <row r="211" spans="10:35" x14ac:dyDescent="0.35">
      <c r="J211" s="18" t="s">
        <v>91</v>
      </c>
      <c r="K211" s="12">
        <v>11.84</v>
      </c>
      <c r="L211">
        <f xml:space="preserve"> IFERROR(IF(ISBLANK(K211)," ",IF(NOT(ISNUMBER(K211))," ",_xlfn.RANK.EQ(K211,$K$200:$K$299,1)+COUNTIF($K$200:K211,K211)-1)),  " ")</f>
        <v>11</v>
      </c>
      <c r="P211" s="22"/>
      <c r="AE211" s="3">
        <v>7</v>
      </c>
      <c r="AF211" s="7">
        <v>14.24</v>
      </c>
      <c r="AG211" s="7">
        <v>14.933333333333334</v>
      </c>
      <c r="AH211" s="7">
        <v>17.714285714285715</v>
      </c>
      <c r="AI211" s="7">
        <v>15.391304347826088</v>
      </c>
    </row>
    <row r="212" spans="10:35" x14ac:dyDescent="0.35">
      <c r="J212" s="18" t="s">
        <v>121</v>
      </c>
      <c r="K212" s="12">
        <v>12.2</v>
      </c>
      <c r="L212">
        <f xml:space="preserve"> IFERROR(IF(ISBLANK(K212)," ",IF(NOT(ISNUMBER(K212))," ",_xlfn.RANK.EQ(K212,$K$200:$K$299,1)+COUNTIF($K$200:K212,K212)-1)),  " ")</f>
        <v>14</v>
      </c>
      <c r="AE212" s="3">
        <v>8</v>
      </c>
      <c r="AF212" s="7">
        <v>13.8</v>
      </c>
      <c r="AG212" s="7">
        <v>13.23076923076923</v>
      </c>
      <c r="AH212" s="7">
        <v>14.946428571428571</v>
      </c>
      <c r="AI212" s="7">
        <v>14.005952380952381</v>
      </c>
    </row>
    <row r="213" spans="10:35" x14ac:dyDescent="0.35">
      <c r="J213" s="18" t="s">
        <v>92</v>
      </c>
      <c r="K213" s="12">
        <v>16.8125</v>
      </c>
      <c r="L213">
        <f xml:space="preserve"> IFERROR(IF(ISBLANK(K213)," ",IF(NOT(ISNUMBER(K213))," ",_xlfn.RANK.EQ(K213,$K$200:$K$299,1)+COUNTIF($K$200:K213,K213)-1)),  " ")</f>
        <v>82</v>
      </c>
      <c r="O213" t="s">
        <v>83</v>
      </c>
      <c r="AE213" s="3" t="s">
        <v>2</v>
      </c>
      <c r="AF213" s="7">
        <v>14.233140655105974</v>
      </c>
      <c r="AG213" s="7">
        <v>14.671814671814673</v>
      </c>
      <c r="AH213" s="7">
        <v>14.630669546436286</v>
      </c>
      <c r="AI213" s="7">
        <v>14.507333333333333</v>
      </c>
    </row>
    <row r="214" spans="10:35" x14ac:dyDescent="0.35">
      <c r="J214" s="18" t="s">
        <v>122</v>
      </c>
      <c r="K214" s="12">
        <v>11.266666666666667</v>
      </c>
      <c r="L214">
        <f xml:space="preserve"> IFERROR(IF(ISBLANK(K214)," ",IF(NOT(ISNUMBER(K214))," ",_xlfn.RANK.EQ(K214,$K$200:$K$299,1)+COUNTIF($K$200:K214,K214)-1)),  " ")</f>
        <v>6</v>
      </c>
      <c r="O214">
        <v>1</v>
      </c>
      <c r="P214">
        <f>LARGE($L$201:$L$300,O214)</f>
        <v>100</v>
      </c>
      <c r="Q214" t="str">
        <f>IFERROR(INDEX($J$200:$J$299,MATCH(P214,$L$200:$L$299,0)), " ")</f>
        <v>D86</v>
      </c>
    </row>
    <row r="215" spans="10:35" x14ac:dyDescent="0.35">
      <c r="J215" s="18" t="s">
        <v>123</v>
      </c>
      <c r="K215" s="12">
        <v>13.75</v>
      </c>
      <c r="L215">
        <f xml:space="preserve"> IFERROR(IF(ISBLANK(K215)," ",IF(NOT(ISNUMBER(K215))," ",_xlfn.RANK.EQ(K215,$K$200:$K$299,1)+COUNTIF($K$200:K215,K215)-1)),  " ")</f>
        <v>35</v>
      </c>
      <c r="O215">
        <v>2</v>
      </c>
      <c r="P215">
        <f t="shared" ref="P215:P218" si="6">LARGE($L$201:$L$300,O215)</f>
        <v>99</v>
      </c>
      <c r="Q215" t="str">
        <f>IFERROR(INDEX($J$200:$J$299,MATCH(P215,$L$200:$L$299,0)), " ")</f>
        <v>D44</v>
      </c>
    </row>
    <row r="216" spans="10:35" x14ac:dyDescent="0.35">
      <c r="J216" s="18" t="s">
        <v>124</v>
      </c>
      <c r="K216" s="12">
        <v>14.916666666666666</v>
      </c>
      <c r="L216">
        <f xml:space="preserve"> IFERROR(IF(ISBLANK(K216)," ",IF(NOT(ISNUMBER(K216))," ",_xlfn.RANK.EQ(K216,$K$200:$K$299,1)+COUNTIF($K$200:K216,K216)-1)),  " ")</f>
        <v>64</v>
      </c>
      <c r="O216">
        <v>3</v>
      </c>
      <c r="P216">
        <f>LARGE($L$200:$L$299,O216)</f>
        <v>98</v>
      </c>
      <c r="Q216" t="str">
        <f>IFERROR(INDEX($J$200:$J$299,MATCH(P216,$L$200:$L$299,0)), " ")</f>
        <v>D29</v>
      </c>
    </row>
    <row r="217" spans="10:35" x14ac:dyDescent="0.35">
      <c r="J217" s="18" t="s">
        <v>191</v>
      </c>
      <c r="K217" s="12">
        <v>13.823529411764707</v>
      </c>
      <c r="L217">
        <f xml:space="preserve"> IFERROR(IF(ISBLANK(K217)," ",IF(NOT(ISNUMBER(K217))," ",_xlfn.RANK.EQ(K217,$K$200:$K$299,1)+COUNTIF($K$200:K217,K217)-1)),  " ")</f>
        <v>39</v>
      </c>
      <c r="O217">
        <v>4</v>
      </c>
      <c r="P217">
        <f t="shared" si="6"/>
        <v>97</v>
      </c>
      <c r="Q217" t="str">
        <f>IFERROR(INDEX($J$200:$J$299,MATCH(P217,$L$200:$L$299,0)), " ")</f>
        <v>D39</v>
      </c>
      <c r="U217" t="s">
        <v>78</v>
      </c>
    </row>
    <row r="218" spans="10:35" x14ac:dyDescent="0.35">
      <c r="J218" s="18" t="s">
        <v>125</v>
      </c>
      <c r="K218" s="12">
        <v>15.571428571428571</v>
      </c>
      <c r="L218">
        <f xml:space="preserve"> IFERROR(IF(ISBLANK(K218)," ",IF(NOT(ISNUMBER(K218))," ",_xlfn.RANK.EQ(K218,$K$200:$K$299,1)+COUNTIF($K$200:K218,K218)-1)),  " ")</f>
        <v>73</v>
      </c>
      <c r="O218">
        <v>5</v>
      </c>
      <c r="P218">
        <f t="shared" si="6"/>
        <v>96</v>
      </c>
      <c r="Q218" t="str">
        <f>IFERROR(INDEX($J$200:$J$299,MATCH(P218,$L$200:$L$299,0)), " ")</f>
        <v>D64</v>
      </c>
      <c r="U218" s="2" t="s">
        <v>79</v>
      </c>
      <c r="V218" t="s">
        <v>14</v>
      </c>
      <c r="AB218" t="s">
        <v>69</v>
      </c>
      <c r="AD218" s="8"/>
    </row>
    <row r="219" spans="10:35" x14ac:dyDescent="0.35">
      <c r="J219" s="18" t="s">
        <v>126</v>
      </c>
      <c r="K219" s="12">
        <v>15.466666666666667</v>
      </c>
      <c r="L219">
        <f xml:space="preserve"> IFERROR(IF(ISBLANK(K219)," ",IF(NOT(ISNUMBER(K219))," ",_xlfn.RANK.EQ(K219,$K$200:$K$299,1)+COUNTIF($K$200:K219,K219)-1)),  " ")</f>
        <v>71</v>
      </c>
      <c r="U219" t="s">
        <v>18</v>
      </c>
      <c r="V219" s="26">
        <v>509</v>
      </c>
      <c r="AB219" s="2" t="s">
        <v>14</v>
      </c>
      <c r="AC219" s="2" t="s">
        <v>70</v>
      </c>
    </row>
    <row r="220" spans="10:35" x14ac:dyDescent="0.35">
      <c r="J220" s="18" t="s">
        <v>127</v>
      </c>
      <c r="K220" s="12">
        <v>14.166666666666666</v>
      </c>
      <c r="L220">
        <f xml:space="preserve"> IFERROR(IF(ISBLANK(K220)," ",IF(NOT(ISNUMBER(K220))," ",_xlfn.RANK.EQ(K220,$K$200:$K$299,1)+COUNTIF($K$200:K220,K220)-1)),  " ")</f>
        <v>45</v>
      </c>
      <c r="U220" t="s">
        <v>19</v>
      </c>
      <c r="V220" s="26">
        <v>478</v>
      </c>
      <c r="AB220" s="2" t="s">
        <v>51</v>
      </c>
      <c r="AC220" t="s">
        <v>40</v>
      </c>
      <c r="AD220" t="s">
        <v>12</v>
      </c>
      <c r="AE220" t="s">
        <v>13</v>
      </c>
    </row>
    <row r="221" spans="10:35" x14ac:dyDescent="0.35">
      <c r="J221" s="18" t="s">
        <v>128</v>
      </c>
      <c r="K221" s="12">
        <v>17.533333333333335</v>
      </c>
      <c r="L221">
        <f xml:space="preserve"> IFERROR(IF(ISBLANK(K221)," ",IF(NOT(ISNUMBER(K221))," ",_xlfn.RANK.EQ(K221,$K$200:$K$299,1)+COUNTIF($K$200:K221,K221)-1)),  " ")</f>
        <v>88</v>
      </c>
      <c r="U221" t="s">
        <v>20</v>
      </c>
      <c r="V221" s="26">
        <v>513</v>
      </c>
      <c r="AB221">
        <v>1</v>
      </c>
      <c r="AC221" s="26">
        <v>68</v>
      </c>
      <c r="AD221" s="26">
        <v>73</v>
      </c>
      <c r="AE221" s="26">
        <v>53</v>
      </c>
    </row>
    <row r="222" spans="10:35" x14ac:dyDescent="0.35">
      <c r="J222" s="18" t="s">
        <v>129</v>
      </c>
      <c r="K222" s="12">
        <v>18.928571428571427</v>
      </c>
      <c r="L222">
        <f xml:space="preserve"> IFERROR(IF(ISBLANK(K222)," ",IF(NOT(ISNUMBER(K222))," ",_xlfn.RANK.EQ(K222,$K$200:$K$299,1)+COUNTIF($K$200:K222,K222)-1)),  " ")</f>
        <v>98</v>
      </c>
      <c r="AB222">
        <v>2</v>
      </c>
      <c r="AC222" s="26">
        <v>65</v>
      </c>
      <c r="AD222" s="26">
        <v>65</v>
      </c>
      <c r="AE222" s="26">
        <v>65</v>
      </c>
    </row>
    <row r="223" spans="10:35" x14ac:dyDescent="0.35">
      <c r="J223" s="18" t="s">
        <v>93</v>
      </c>
      <c r="K223" s="12">
        <v>14.909090909090908</v>
      </c>
      <c r="L223">
        <f xml:space="preserve"> IFERROR(IF(ISBLANK(K223)," ",IF(NOT(ISNUMBER(K223))," ",_xlfn.RANK.EQ(K223,$K$200:$K$299,1)+COUNTIF($K$200:K223,K223)-1)),  " ")</f>
        <v>63</v>
      </c>
      <c r="U223" t="s">
        <v>71</v>
      </c>
      <c r="AB223">
        <v>3</v>
      </c>
      <c r="AC223" s="26">
        <v>65</v>
      </c>
      <c r="AD223" s="26">
        <v>68</v>
      </c>
      <c r="AE223" s="26">
        <v>77</v>
      </c>
    </row>
    <row r="224" spans="10:35" x14ac:dyDescent="0.35">
      <c r="J224" s="18" t="s">
        <v>130</v>
      </c>
      <c r="K224" s="12">
        <v>14.235294117647058</v>
      </c>
      <c r="L224">
        <f xml:space="preserve"> IFERROR(IF(ISBLANK(K224)," ",IF(NOT(ISNUMBER(K224))," ",_xlfn.RANK.EQ(K224,$K$200:$K$299,1)+COUNTIF($K$200:K224,K224)-1)),  " ")</f>
        <v>48</v>
      </c>
      <c r="U224" s="2" t="s">
        <v>26</v>
      </c>
      <c r="V224" s="2" t="s">
        <v>74</v>
      </c>
      <c r="AB224">
        <v>4</v>
      </c>
      <c r="AC224" s="26">
        <v>60</v>
      </c>
      <c r="AD224" s="26">
        <v>57</v>
      </c>
      <c r="AE224" s="26">
        <v>60</v>
      </c>
    </row>
    <row r="225" spans="10:31" x14ac:dyDescent="0.35">
      <c r="J225" s="18" t="s">
        <v>192</v>
      </c>
      <c r="K225" s="12">
        <v>15.909090909090908</v>
      </c>
      <c r="L225">
        <f xml:space="preserve"> IFERROR(IF(ISBLANK(K225)," ",IF(NOT(ISNUMBER(K225))," ",_xlfn.RANK.EQ(K225,$K$200:$K$299,1)+COUNTIF($K$200:K225,K225)-1)),  " ")</f>
        <v>76</v>
      </c>
      <c r="U225" s="2" t="s">
        <v>75</v>
      </c>
      <c r="V225" t="s">
        <v>23</v>
      </c>
      <c r="W225" t="s">
        <v>24</v>
      </c>
      <c r="X225" t="s">
        <v>25</v>
      </c>
      <c r="AB225">
        <v>5</v>
      </c>
      <c r="AC225" s="26">
        <v>66</v>
      </c>
      <c r="AD225" s="26">
        <v>61</v>
      </c>
      <c r="AE225" s="26">
        <v>51</v>
      </c>
    </row>
    <row r="226" spans="10:31" x14ac:dyDescent="0.35">
      <c r="J226" s="18" t="s">
        <v>131</v>
      </c>
      <c r="K226" s="12">
        <v>14.615384615384615</v>
      </c>
      <c r="L226">
        <f xml:space="preserve"> IFERROR(IF(ISBLANK(K226)," ",IF(NOT(ISNUMBER(K226))," ",_xlfn.RANK.EQ(K226,$K$200:$K$299,1)+COUNTIF($K$200:K226,K226)-1)),  " ")</f>
        <v>59</v>
      </c>
      <c r="U226" t="s">
        <v>203</v>
      </c>
      <c r="V226" s="26">
        <v>450</v>
      </c>
      <c r="W226" s="26">
        <v>434</v>
      </c>
      <c r="X226" s="26">
        <v>406</v>
      </c>
      <c r="AB226">
        <v>6</v>
      </c>
      <c r="AC226" s="26">
        <v>60</v>
      </c>
      <c r="AD226" s="26">
        <v>82</v>
      </c>
      <c r="AE226" s="26">
        <v>52</v>
      </c>
    </row>
    <row r="227" spans="10:31" x14ac:dyDescent="0.35">
      <c r="J227" s="18" t="s">
        <v>193</v>
      </c>
      <c r="K227" s="12">
        <v>13.785714285714286</v>
      </c>
      <c r="L227">
        <f xml:space="preserve"> IFERROR(IF(ISBLANK(K227)," ",IF(NOT(ISNUMBER(K227))," ",_xlfn.RANK.EQ(K227,$K$200:$K$299,1)+COUNTIF($K$200:K227,K227)-1)),  " ")</f>
        <v>36</v>
      </c>
      <c r="U227" t="s">
        <v>88</v>
      </c>
      <c r="V227" s="26">
        <v>79</v>
      </c>
      <c r="W227" s="26">
        <v>56</v>
      </c>
      <c r="X227" s="26">
        <v>75</v>
      </c>
      <c r="AB227">
        <v>7</v>
      </c>
      <c r="AC227" s="26">
        <v>75</v>
      </c>
      <c r="AD227" s="26">
        <v>60</v>
      </c>
      <c r="AE227" s="26">
        <v>49</v>
      </c>
    </row>
    <row r="228" spans="10:31" x14ac:dyDescent="0.35">
      <c r="J228" s="18" t="s">
        <v>94</v>
      </c>
      <c r="K228" s="12">
        <v>13.92</v>
      </c>
      <c r="L228">
        <f xml:space="preserve"> IFERROR(IF(ISBLANK(K228)," ",IF(NOT(ISNUMBER(K228))," ",_xlfn.RANK.EQ(K228,$K$200:$K$299,1)+COUNTIF($K$200:K228,K228)-1)),  " ")</f>
        <v>41</v>
      </c>
      <c r="AB228">
        <v>8</v>
      </c>
      <c r="AC228" s="26">
        <v>60</v>
      </c>
      <c r="AD228" s="26">
        <v>52</v>
      </c>
      <c r="AE228" s="26">
        <v>56</v>
      </c>
    </row>
    <row r="229" spans="10:31" x14ac:dyDescent="0.35">
      <c r="J229" s="18" t="s">
        <v>132</v>
      </c>
      <c r="K229" s="12">
        <v>14.588235294117647</v>
      </c>
      <c r="L229">
        <f xml:space="preserve"> IFERROR(IF(ISBLANK(K229)," ",IF(NOT(ISNUMBER(K229))," ",_xlfn.RANK.EQ(K229,$K$200:$K$299,1)+COUNTIF($K$200:K229,K229)-1)),  " ")</f>
        <v>58</v>
      </c>
    </row>
    <row r="230" spans="10:31" x14ac:dyDescent="0.35">
      <c r="J230" s="18" t="s">
        <v>95</v>
      </c>
      <c r="K230" s="12">
        <v>14.266666666666667</v>
      </c>
      <c r="L230">
        <f xml:space="preserve"> IFERROR(IF(ISBLANK(K230)," ",IF(NOT(ISNUMBER(K230))," ",_xlfn.RANK.EQ(K230,$K$200:$K$299,1)+COUNTIF($K$200:K230,K230)-1)),  " ")</f>
        <v>49</v>
      </c>
    </row>
    <row r="231" spans="10:31" x14ac:dyDescent="0.35">
      <c r="J231" s="18" t="s">
        <v>194</v>
      </c>
      <c r="K231" s="12">
        <v>11.909090909090908</v>
      </c>
      <c r="L231">
        <f xml:space="preserve"> IFERROR(IF(ISBLANK(K231)," ",IF(NOT(ISNUMBER(K231))," ",_xlfn.RANK.EQ(K231,$K$200:$K$299,1)+COUNTIF($K$200:K231,K231)-1)),  " ")</f>
        <v>12</v>
      </c>
    </row>
    <row r="232" spans="10:31" x14ac:dyDescent="0.35">
      <c r="J232" s="18" t="s">
        <v>133</v>
      </c>
      <c r="K232" s="12">
        <v>14.461538461538462</v>
      </c>
      <c r="L232">
        <f xml:space="preserve"> IFERROR(IF(ISBLANK(K232)," ",IF(NOT(ISNUMBER(K232))," ",_xlfn.RANK.EQ(K232,$K$200:$K$299,1)+COUNTIF($K$200:K232,K232)-1)),  " ")</f>
        <v>56</v>
      </c>
    </row>
    <row r="233" spans="10:31" x14ac:dyDescent="0.35">
      <c r="J233" s="18" t="s">
        <v>134</v>
      </c>
      <c r="K233" s="12">
        <v>18.785714285714285</v>
      </c>
      <c r="L233">
        <f xml:space="preserve"> IFERROR(IF(ISBLANK(K233)," ",IF(NOT(ISNUMBER(K233))," ",_xlfn.RANK.EQ(K233,$K$200:$K$299,1)+COUNTIF($K$200:K233,K233)-1)),  " ")</f>
        <v>97</v>
      </c>
    </row>
    <row r="234" spans="10:31" x14ac:dyDescent="0.35">
      <c r="J234" s="18" t="s">
        <v>135</v>
      </c>
      <c r="K234" s="12">
        <v>13.882352941176471</v>
      </c>
      <c r="L234">
        <f xml:space="preserve"> IFERROR(IF(ISBLANK(K234)," ",IF(NOT(ISNUMBER(K234))," ",_xlfn.RANK.EQ(K234,$K$200:$K$299,1)+COUNTIF($K$200:K234,K234)-1)),  " ")</f>
        <v>40</v>
      </c>
    </row>
    <row r="235" spans="10:31" x14ac:dyDescent="0.35">
      <c r="J235" s="18" t="s">
        <v>136</v>
      </c>
      <c r="K235" s="12">
        <v>15.611111111111111</v>
      </c>
      <c r="L235">
        <f xml:space="preserve"> IFERROR(IF(ISBLANK(K235)," ",IF(NOT(ISNUMBER(K235))," ",_xlfn.RANK.EQ(K235,$K$200:$K$299,1)+COUNTIF($K$200:K235,K235)-1)),  " ")</f>
        <v>74</v>
      </c>
    </row>
    <row r="236" spans="10:31" x14ac:dyDescent="0.35">
      <c r="J236" s="18" t="s">
        <v>137</v>
      </c>
      <c r="K236" s="12">
        <v>17.384615384615383</v>
      </c>
      <c r="L236">
        <f xml:space="preserve"> IFERROR(IF(ISBLANK(K236)," ",IF(NOT(ISNUMBER(K236))," ",_xlfn.RANK.EQ(K236,$K$200:$K$299,1)+COUNTIF($K$200:K236,K236)-1)),  " ")</f>
        <v>87</v>
      </c>
    </row>
    <row r="237" spans="10:31" x14ac:dyDescent="0.35">
      <c r="J237" s="18" t="s">
        <v>195</v>
      </c>
      <c r="K237" s="12">
        <v>15</v>
      </c>
      <c r="L237">
        <f xml:space="preserve"> IFERROR(IF(ISBLANK(K237)," ",IF(NOT(ISNUMBER(K237))," ",_xlfn.RANK.EQ(K237,$K$200:$K$299,1)+COUNTIF($K$200:K237,K237)-1)),  " ")</f>
        <v>65</v>
      </c>
    </row>
    <row r="238" spans="10:31" x14ac:dyDescent="0.35">
      <c r="J238" s="18" t="s">
        <v>96</v>
      </c>
      <c r="K238" s="12">
        <v>16.166666666666668</v>
      </c>
      <c r="L238">
        <f xml:space="preserve"> IFERROR(IF(ISBLANK(K238)," ",IF(NOT(ISNUMBER(K238))," ",_xlfn.RANK.EQ(K238,$K$200:$K$299,1)+COUNTIF($K$200:K238,K238)-1)),  " ")</f>
        <v>79</v>
      </c>
    </row>
    <row r="239" spans="10:31" x14ac:dyDescent="0.35">
      <c r="J239" s="18" t="s">
        <v>138</v>
      </c>
      <c r="K239" s="12">
        <v>19.333333333333332</v>
      </c>
      <c r="L239">
        <f xml:space="preserve"> IFERROR(IF(ISBLANK(K239)," ",IF(NOT(ISNUMBER(K239))," ",_xlfn.RANK.EQ(K239,$K$200:$K$299,1)+COUNTIF($K$200:K239,K239)-1)),  " ")</f>
        <v>99</v>
      </c>
    </row>
    <row r="240" spans="10:31" x14ac:dyDescent="0.35">
      <c r="J240" s="18" t="s">
        <v>139</v>
      </c>
      <c r="K240" s="12">
        <v>12.833333333333334</v>
      </c>
      <c r="L240">
        <f xml:space="preserve"> IFERROR(IF(ISBLANK(K240)," ",IF(NOT(ISNUMBER(K240))," ",_xlfn.RANK.EQ(K240,$K$200:$K$299,1)+COUNTIF($K$200:K240,K240)-1)),  " ")</f>
        <v>22</v>
      </c>
    </row>
    <row r="241" spans="10:12" x14ac:dyDescent="0.35">
      <c r="J241" s="18" t="s">
        <v>97</v>
      </c>
      <c r="K241" s="12">
        <v>13.5</v>
      </c>
      <c r="L241">
        <f xml:space="preserve"> IFERROR(IF(ISBLANK(K241)," ",IF(NOT(ISNUMBER(K241))," ",_xlfn.RANK.EQ(K241,$K$200:$K$299,1)+COUNTIF($K$200:K241,K241)-1)),  " ")</f>
        <v>28</v>
      </c>
    </row>
    <row r="242" spans="10:12" x14ac:dyDescent="0.35">
      <c r="J242" s="18" t="s">
        <v>140</v>
      </c>
      <c r="K242" s="12">
        <v>14.5</v>
      </c>
      <c r="L242">
        <f xml:space="preserve"> IFERROR(IF(ISBLANK(K242)," ",IF(NOT(ISNUMBER(K242))," ",_xlfn.RANK.EQ(K242,$K$200:$K$299,1)+COUNTIF($K$200:K242,K242)-1)),  " ")</f>
        <v>57</v>
      </c>
    </row>
    <row r="243" spans="10:12" x14ac:dyDescent="0.35">
      <c r="J243" s="18" t="s">
        <v>196</v>
      </c>
      <c r="K243" s="12">
        <v>12.333333333333334</v>
      </c>
      <c r="L243">
        <f xml:space="preserve"> IFERROR(IF(ISBLANK(K243)," ",IF(NOT(ISNUMBER(K243))," ",_xlfn.RANK.EQ(K243,$K$200:$K$299,1)+COUNTIF($K$200:K243,K243)-1)),  " ")</f>
        <v>16</v>
      </c>
    </row>
    <row r="244" spans="10:12" x14ac:dyDescent="0.35">
      <c r="J244" s="18" t="s">
        <v>141</v>
      </c>
      <c r="K244" s="12">
        <v>15.125</v>
      </c>
      <c r="L244">
        <f xml:space="preserve"> IFERROR(IF(ISBLANK(K244)," ",IF(NOT(ISNUMBER(K244))," ",_xlfn.RANK.EQ(K244,$K$200:$K$299,1)+COUNTIF($K$200:K244,K244)-1)),  " ")</f>
        <v>68</v>
      </c>
    </row>
    <row r="245" spans="10:12" x14ac:dyDescent="0.35">
      <c r="J245" s="18" t="s">
        <v>142</v>
      </c>
      <c r="K245" s="12">
        <v>12.235294117647058</v>
      </c>
      <c r="L245">
        <f xml:space="preserve"> IFERROR(IF(ISBLANK(K245)," ",IF(NOT(ISNUMBER(K245))," ",_xlfn.RANK.EQ(K245,$K$200:$K$299,1)+COUNTIF($K$200:K245,K245)-1)),  " ")</f>
        <v>15</v>
      </c>
    </row>
    <row r="246" spans="10:12" x14ac:dyDescent="0.35">
      <c r="J246" s="18" t="s">
        <v>98</v>
      </c>
      <c r="K246" s="12">
        <v>16.888888888888889</v>
      </c>
      <c r="L246">
        <f xml:space="preserve"> IFERROR(IF(ISBLANK(K246)," ",IF(NOT(ISNUMBER(K246))," ",_xlfn.RANK.EQ(K246,$K$200:$K$299,1)+COUNTIF($K$200:K246,K246)-1)),  " ")</f>
        <v>84</v>
      </c>
    </row>
    <row r="247" spans="10:12" x14ac:dyDescent="0.35">
      <c r="J247" s="18" t="s">
        <v>197</v>
      </c>
      <c r="K247" s="12">
        <v>15</v>
      </c>
      <c r="L247">
        <f xml:space="preserve"> IFERROR(IF(ISBLANK(K247)," ",IF(NOT(ISNUMBER(K247))," ",_xlfn.RANK.EQ(K247,$K$200:$K$299,1)+COUNTIF($K$200:K247,K247)-1)),  " ")</f>
        <v>66</v>
      </c>
    </row>
    <row r="248" spans="10:12" x14ac:dyDescent="0.35">
      <c r="J248" s="18" t="s">
        <v>143</v>
      </c>
      <c r="K248" s="12">
        <v>18.0625</v>
      </c>
      <c r="L248">
        <f xml:space="preserve"> IFERROR(IF(ISBLANK(K248)," ",IF(NOT(ISNUMBER(K248))," ",_xlfn.RANK.EQ(K248,$K$200:$K$299,1)+COUNTIF($K$200:K248,K248)-1)),  " ")</f>
        <v>91</v>
      </c>
    </row>
    <row r="249" spans="10:12" x14ac:dyDescent="0.35">
      <c r="J249" s="18" t="s">
        <v>198</v>
      </c>
      <c r="K249" s="12">
        <v>14.368421052631579</v>
      </c>
      <c r="L249">
        <f xml:space="preserve"> IFERROR(IF(ISBLANK(K249)," ",IF(NOT(ISNUMBER(K249))," ",_xlfn.RANK.EQ(K249,$K$200:$K$299,1)+COUNTIF($K$200:K249,K249)-1)),  " ")</f>
        <v>53</v>
      </c>
    </row>
    <row r="250" spans="10:12" x14ac:dyDescent="0.35">
      <c r="J250" s="18" t="s">
        <v>99</v>
      </c>
      <c r="K250" s="12">
        <v>12.75</v>
      </c>
      <c r="L250">
        <f xml:space="preserve"> IFERROR(IF(ISBLANK(K250)," ",IF(NOT(ISNUMBER(K250))," ",_xlfn.RANK.EQ(K250,$K$200:$K$299,1)+COUNTIF($K$200:K250,K250)-1)),  " ")</f>
        <v>19</v>
      </c>
    </row>
    <row r="251" spans="10:12" x14ac:dyDescent="0.35">
      <c r="J251" s="18" t="s">
        <v>144</v>
      </c>
      <c r="K251" s="12">
        <v>14.357142857142858</v>
      </c>
      <c r="L251">
        <f xml:space="preserve"> IFERROR(IF(ISBLANK(K251)," ",IF(NOT(ISNUMBER(K251))," ",_xlfn.RANK.EQ(K251,$K$200:$K$299,1)+COUNTIF($K$200:K251,K251)-1)),  " ")</f>
        <v>52</v>
      </c>
    </row>
    <row r="252" spans="10:12" x14ac:dyDescent="0.35">
      <c r="J252" s="18" t="s">
        <v>29</v>
      </c>
      <c r="K252" s="12">
        <v>12.083333333333334</v>
      </c>
      <c r="L252">
        <f xml:space="preserve"> IFERROR(IF(ISBLANK(K252)," ",IF(NOT(ISNUMBER(K252))," ",_xlfn.RANK.EQ(K252,$K$200:$K$299,1)+COUNTIF($K$200:K252,K252)-1)),  " ")</f>
        <v>13</v>
      </c>
    </row>
    <row r="253" spans="10:12" x14ac:dyDescent="0.35">
      <c r="J253" s="18" t="s">
        <v>145</v>
      </c>
      <c r="K253" s="12">
        <v>16</v>
      </c>
      <c r="L253">
        <f xml:space="preserve"> IFERROR(IF(ISBLANK(K253)," ",IF(NOT(ISNUMBER(K253))," ",_xlfn.RANK.EQ(K253,$K$200:$K$299,1)+COUNTIF($K$200:K253,K253)-1)),  " ")</f>
        <v>78</v>
      </c>
    </row>
    <row r="254" spans="10:12" x14ac:dyDescent="0.35">
      <c r="J254" s="18" t="s">
        <v>146</v>
      </c>
      <c r="K254" s="12">
        <v>18.4375</v>
      </c>
      <c r="L254">
        <f xml:space="preserve"> IFERROR(IF(ISBLANK(K254)," ",IF(NOT(ISNUMBER(K254))," ",_xlfn.RANK.EQ(K254,$K$200:$K$299,1)+COUNTIF($K$200:K254,K254)-1)),  " ")</f>
        <v>95</v>
      </c>
    </row>
    <row r="255" spans="10:12" x14ac:dyDescent="0.35">
      <c r="J255" s="18" t="s">
        <v>147</v>
      </c>
      <c r="K255" s="12">
        <v>11.75</v>
      </c>
      <c r="L255">
        <f xml:space="preserve"> IFERROR(IF(ISBLANK(K255)," ",IF(NOT(ISNUMBER(K255))," ",_xlfn.RANK.EQ(K255,$K$200:$K$299,1)+COUNTIF($K$200:K255,K255)-1)),  " ")</f>
        <v>10</v>
      </c>
    </row>
    <row r="256" spans="10:12" x14ac:dyDescent="0.35">
      <c r="J256" s="18" t="s">
        <v>148</v>
      </c>
      <c r="K256" s="12">
        <v>16.3125</v>
      </c>
      <c r="L256">
        <f xml:space="preserve"> IFERROR(IF(ISBLANK(K256)," ",IF(NOT(ISNUMBER(K256))," ",_xlfn.RANK.EQ(K256,$K$200:$K$299,1)+COUNTIF($K$200:K256,K256)-1)),  " ")</f>
        <v>80</v>
      </c>
    </row>
    <row r="257" spans="10:12" x14ac:dyDescent="0.35">
      <c r="J257" s="18" t="s">
        <v>100</v>
      </c>
      <c r="K257" s="12">
        <v>15.476190476190476</v>
      </c>
      <c r="L257">
        <f xml:space="preserve"> IFERROR(IF(ISBLANK(K257)," ",IF(NOT(ISNUMBER(K257))," ",_xlfn.RANK.EQ(K257,$K$200:$K$299,1)+COUNTIF($K$200:K257,K257)-1)),  " ")</f>
        <v>72</v>
      </c>
    </row>
    <row r="258" spans="10:12" x14ac:dyDescent="0.35">
      <c r="J258" s="18" t="s">
        <v>149</v>
      </c>
      <c r="K258" s="12">
        <v>14.210526315789474</v>
      </c>
      <c r="L258">
        <f xml:space="preserve"> IFERROR(IF(ISBLANK(K258)," ",IF(NOT(ISNUMBER(K258))," ",_xlfn.RANK.EQ(K258,$K$200:$K$299,1)+COUNTIF($K$200:K258,K258)-1)),  " ")</f>
        <v>46</v>
      </c>
    </row>
    <row r="259" spans="10:12" x14ac:dyDescent="0.35">
      <c r="J259" s="18" t="s">
        <v>150</v>
      </c>
      <c r="K259" s="12">
        <v>15.111111111111111</v>
      </c>
      <c r="L259">
        <f xml:space="preserve"> IFERROR(IF(ISBLANK(K259)," ",IF(NOT(ISNUMBER(K259))," ",_xlfn.RANK.EQ(K259,$K$200:$K$299,1)+COUNTIF($K$200:K259,K259)-1)),  " ")</f>
        <v>67</v>
      </c>
    </row>
    <row r="260" spans="10:12" x14ac:dyDescent="0.35">
      <c r="J260" s="18" t="s">
        <v>151</v>
      </c>
      <c r="K260" s="12">
        <v>17.818181818181817</v>
      </c>
      <c r="L260">
        <f xml:space="preserve"> IFERROR(IF(ISBLANK(K260)," ",IF(NOT(ISNUMBER(K260))," ",_xlfn.RANK.EQ(K260,$K$200:$K$299,1)+COUNTIF($K$200:K260,K260)-1)),  " ")</f>
        <v>90</v>
      </c>
    </row>
    <row r="261" spans="10:12" x14ac:dyDescent="0.35">
      <c r="J261" s="18" t="s">
        <v>101</v>
      </c>
      <c r="K261" s="12">
        <v>18.470588235294116</v>
      </c>
      <c r="L261">
        <f xml:space="preserve"> IFERROR(IF(ISBLANK(K261)," ",IF(NOT(ISNUMBER(K261))," ",_xlfn.RANK.EQ(K261,$K$200:$K$299,1)+COUNTIF($K$200:K261,K261)-1)),  " ")</f>
        <v>96</v>
      </c>
    </row>
    <row r="262" spans="10:12" x14ac:dyDescent="0.35">
      <c r="J262" s="18" t="s">
        <v>199</v>
      </c>
      <c r="K262" s="12">
        <v>11.3</v>
      </c>
      <c r="L262">
        <f xml:space="preserve"> IFERROR(IF(ISBLANK(K262)," ",IF(NOT(ISNUMBER(K262))," ",_xlfn.RANK.EQ(K262,$K$200:$K$299,1)+COUNTIF($K$200:K262,K262)-1)),  " ")</f>
        <v>7</v>
      </c>
    </row>
    <row r="263" spans="10:12" x14ac:dyDescent="0.35">
      <c r="J263" s="18" t="s">
        <v>152</v>
      </c>
      <c r="K263" s="12">
        <v>18.214285714285715</v>
      </c>
      <c r="L263">
        <f xml:space="preserve"> IFERROR(IF(ISBLANK(K263)," ",IF(NOT(ISNUMBER(K263))," ",_xlfn.RANK.EQ(K263,$K$200:$K$299,1)+COUNTIF($K$200:K263,K263)-1)),  " ")</f>
        <v>92</v>
      </c>
    </row>
    <row r="264" spans="10:12" x14ac:dyDescent="0.35">
      <c r="J264" s="18" t="s">
        <v>153</v>
      </c>
      <c r="K264" s="12">
        <v>13.181818181818182</v>
      </c>
      <c r="L264">
        <f xml:space="preserve"> IFERROR(IF(ISBLANK(K264)," ",IF(NOT(ISNUMBER(K264))," ",_xlfn.RANK.EQ(K264,$K$200:$K$299,1)+COUNTIF($K$200:K264,K264)-1)),  " ")</f>
        <v>25</v>
      </c>
    </row>
    <row r="265" spans="10:12" x14ac:dyDescent="0.35">
      <c r="J265" s="18" t="s">
        <v>200</v>
      </c>
      <c r="K265" s="12">
        <v>9</v>
      </c>
      <c r="L265">
        <f xml:space="preserve"> IFERROR(IF(ISBLANK(K265)," ",IF(NOT(ISNUMBER(K265))," ",_xlfn.RANK.EQ(K265,$K$200:$K$299,1)+COUNTIF($K$200:K265,K265)-1)),  " ")</f>
        <v>1</v>
      </c>
    </row>
    <row r="266" spans="10:12" x14ac:dyDescent="0.35">
      <c r="J266" s="18" t="s">
        <v>154</v>
      </c>
      <c r="K266" s="12">
        <v>15.923076923076923</v>
      </c>
      <c r="L266">
        <f xml:space="preserve"> IFERROR(IF(ISBLANK(K266)," ",IF(NOT(ISNUMBER(K266))," ",_xlfn.RANK.EQ(K266,$K$200:$K$299,1)+COUNTIF($K$200:K266,K266)-1)),  " ")</f>
        <v>77</v>
      </c>
    </row>
    <row r="267" spans="10:12" x14ac:dyDescent="0.35">
      <c r="J267" s="18" t="s">
        <v>155</v>
      </c>
      <c r="K267" s="12">
        <v>10.461538461538462</v>
      </c>
      <c r="L267">
        <f xml:space="preserve"> IFERROR(IF(ISBLANK(K267)," ",IF(NOT(ISNUMBER(K267))," ",_xlfn.RANK.EQ(K267,$K$200:$K$299,1)+COUNTIF($K$200:K267,K267)-1)),  " ")</f>
        <v>4</v>
      </c>
    </row>
    <row r="268" spans="10:12" x14ac:dyDescent="0.35">
      <c r="J268" s="18" t="s">
        <v>102</v>
      </c>
      <c r="K268" s="12">
        <v>12.470588235294118</v>
      </c>
      <c r="L268">
        <f xml:space="preserve"> IFERROR(IF(ISBLANK(K268)," ",IF(NOT(ISNUMBER(K268))," ",_xlfn.RANK.EQ(K268,$K$200:$K$299,1)+COUNTIF($K$200:K268,K268)-1)),  " ")</f>
        <v>17</v>
      </c>
    </row>
    <row r="269" spans="10:12" x14ac:dyDescent="0.35">
      <c r="J269" s="18" t="s">
        <v>103</v>
      </c>
      <c r="K269" s="12">
        <v>12.8</v>
      </c>
      <c r="L269">
        <f xml:space="preserve"> IFERROR(IF(ISBLANK(K269)," ",IF(NOT(ISNUMBER(K269))," ",_xlfn.RANK.EQ(K269,$K$200:$K$299,1)+COUNTIF($K$200:K269,K269)-1)),  " ")</f>
        <v>20</v>
      </c>
    </row>
    <row r="270" spans="10:12" x14ac:dyDescent="0.35">
      <c r="J270" s="18" t="s">
        <v>156</v>
      </c>
      <c r="K270" s="12">
        <v>16.857142857142858</v>
      </c>
      <c r="L270">
        <f xml:space="preserve"> IFERROR(IF(ISBLANK(K270)," ",IF(NOT(ISNUMBER(K270))," ",_xlfn.RANK.EQ(K270,$K$200:$K$299,1)+COUNTIF($K$200:K270,K270)-1)),  " ")</f>
        <v>83</v>
      </c>
    </row>
    <row r="271" spans="10:12" x14ac:dyDescent="0.35">
      <c r="J271" s="18" t="s">
        <v>104</v>
      </c>
      <c r="K271" s="12">
        <v>18.357142857142858</v>
      </c>
      <c r="L271">
        <f xml:space="preserve"> IFERROR(IF(ISBLANK(K271)," ",IF(NOT(ISNUMBER(K271))," ",_xlfn.RANK.EQ(K271,$K$200:$K$299,1)+COUNTIF($K$200:K271,K271)-1)),  " ")</f>
        <v>94</v>
      </c>
    </row>
    <row r="272" spans="10:12" x14ac:dyDescent="0.35">
      <c r="J272" s="18" t="s">
        <v>105</v>
      </c>
      <c r="K272" s="12">
        <v>13.8</v>
      </c>
      <c r="L272">
        <f xml:space="preserve"> IFERROR(IF(ISBLANK(K272)," ",IF(NOT(ISNUMBER(K272))," ",_xlfn.RANK.EQ(K272,$K$200:$K$299,1)+COUNTIF($K$200:K272,K272)-1)),  " ")</f>
        <v>37</v>
      </c>
    </row>
    <row r="273" spans="10:12" x14ac:dyDescent="0.35">
      <c r="J273" s="18" t="s">
        <v>157</v>
      </c>
      <c r="K273" s="12">
        <v>10.916666666666666</v>
      </c>
      <c r="L273">
        <f xml:space="preserve"> IFERROR(IF(ISBLANK(K273)," ",IF(NOT(ISNUMBER(K273))," ",_xlfn.RANK.EQ(K273,$K$200:$K$299,1)+COUNTIF($K$200:K273,K273)-1)),  " ")</f>
        <v>5</v>
      </c>
    </row>
    <row r="274" spans="10:12" x14ac:dyDescent="0.35">
      <c r="J274" s="18" t="s">
        <v>158</v>
      </c>
      <c r="K274" s="12">
        <v>14.307692307692308</v>
      </c>
      <c r="L274">
        <f xml:space="preserve"> IFERROR(IF(ISBLANK(K274)," ",IF(NOT(ISNUMBER(K274))," ",_xlfn.RANK.EQ(K274,$K$200:$K$299,1)+COUNTIF($K$200:K274,K274)-1)),  " ")</f>
        <v>51</v>
      </c>
    </row>
    <row r="275" spans="10:12" x14ac:dyDescent="0.35">
      <c r="J275" s="18" t="s">
        <v>159</v>
      </c>
      <c r="K275" s="12">
        <v>13.5</v>
      </c>
      <c r="L275">
        <f xml:space="preserve"> IFERROR(IF(ISBLANK(K275)," ",IF(NOT(ISNUMBER(K275))," ",_xlfn.RANK.EQ(K275,$K$200:$K$299,1)+COUNTIF($K$200:K275,K275)-1)),  " ")</f>
        <v>29</v>
      </c>
    </row>
    <row r="276" spans="10:12" x14ac:dyDescent="0.35">
      <c r="J276" s="18" t="s">
        <v>160</v>
      </c>
      <c r="K276" s="12">
        <v>14.23076923076923</v>
      </c>
      <c r="L276">
        <f xml:space="preserve"> IFERROR(IF(ISBLANK(K276)," ",IF(NOT(ISNUMBER(K276))," ",_xlfn.RANK.EQ(K276,$K$200:$K$299,1)+COUNTIF($K$200:K276,K276)-1)),  " ")</f>
        <v>47</v>
      </c>
    </row>
    <row r="277" spans="10:12" x14ac:dyDescent="0.35">
      <c r="J277" s="18" t="s">
        <v>161</v>
      </c>
      <c r="K277" s="12">
        <v>10</v>
      </c>
      <c r="L277">
        <f xml:space="preserve"> IFERROR(IF(ISBLANK(K277)," ",IF(NOT(ISNUMBER(K277))," ",_xlfn.RANK.EQ(K277,$K$200:$K$299,1)+COUNTIF($K$200:K277,K277)-1)),  " ")</f>
        <v>3</v>
      </c>
    </row>
    <row r="278" spans="10:12" x14ac:dyDescent="0.35">
      <c r="J278" s="18" t="s">
        <v>162</v>
      </c>
      <c r="K278" s="12">
        <v>12.875</v>
      </c>
      <c r="L278">
        <f xml:space="preserve"> IFERROR(IF(ISBLANK(K278)," ",IF(NOT(ISNUMBER(K278))," ",_xlfn.RANK.EQ(K278,$K$200:$K$299,1)+COUNTIF($K$200:K278,K278)-1)),  " ")</f>
        <v>23</v>
      </c>
    </row>
    <row r="279" spans="10:12" x14ac:dyDescent="0.35">
      <c r="J279" s="18" t="s">
        <v>106</v>
      </c>
      <c r="K279" s="12">
        <v>16.615384615384617</v>
      </c>
      <c r="L279">
        <f xml:space="preserve"> IFERROR(IF(ISBLANK(K279)," ",IF(NOT(ISNUMBER(K279))," ",_xlfn.RANK.EQ(K279,$K$200:$K$299,1)+COUNTIF($K$200:K279,K279)-1)),  " ")</f>
        <v>81</v>
      </c>
    </row>
    <row r="280" spans="10:12" x14ac:dyDescent="0.35">
      <c r="J280" s="18" t="s">
        <v>107</v>
      </c>
      <c r="K280" s="12">
        <v>14</v>
      </c>
      <c r="L280">
        <f xml:space="preserve"> IFERROR(IF(ISBLANK(K280)," ",IF(NOT(ISNUMBER(K280))," ",_xlfn.RANK.EQ(K280,$K$200:$K$299,1)+COUNTIF($K$200:K280,K280)-1)),  " ")</f>
        <v>44</v>
      </c>
    </row>
    <row r="281" spans="10:12" x14ac:dyDescent="0.35">
      <c r="J281" s="18" t="s">
        <v>163</v>
      </c>
      <c r="K281" s="12">
        <v>12.692307692307692</v>
      </c>
      <c r="L281">
        <f xml:space="preserve"> IFERROR(IF(ISBLANK(K281)," ",IF(NOT(ISNUMBER(K281))," ",_xlfn.RANK.EQ(K281,$K$200:$K$299,1)+COUNTIF($K$200:K281,K281)-1)),  " ")</f>
        <v>18</v>
      </c>
    </row>
    <row r="282" spans="10:12" x14ac:dyDescent="0.35">
      <c r="J282" s="18" t="s">
        <v>164</v>
      </c>
      <c r="K282" s="12">
        <v>15.818181818181818</v>
      </c>
      <c r="L282">
        <f xml:space="preserve"> IFERROR(IF(ISBLANK(K282)," ",IF(NOT(ISNUMBER(K282))," ",_xlfn.RANK.EQ(K282,$K$200:$K$299,1)+COUNTIF($K$200:K282,K282)-1)),  " ")</f>
        <v>75</v>
      </c>
    </row>
    <row r="283" spans="10:12" x14ac:dyDescent="0.35">
      <c r="J283" s="18" t="s">
        <v>165</v>
      </c>
      <c r="K283" s="12">
        <v>13.125</v>
      </c>
      <c r="L283">
        <f xml:space="preserve"> IFERROR(IF(ISBLANK(K283)," ",IF(NOT(ISNUMBER(K283))," ",_xlfn.RANK.EQ(K283,$K$200:$K$299,1)+COUNTIF($K$200:K283,K283)-1)),  " ")</f>
        <v>24</v>
      </c>
    </row>
    <row r="284" spans="10:12" x14ac:dyDescent="0.35">
      <c r="J284" s="18" t="s">
        <v>166</v>
      </c>
      <c r="K284" s="12">
        <v>13.666666666666666</v>
      </c>
      <c r="L284">
        <f xml:space="preserve"> IFERROR(IF(ISBLANK(K284)," ",IF(NOT(ISNUMBER(K284))," ",_xlfn.RANK.EQ(K284,$K$200:$K$299,1)+COUNTIF($K$200:K284,K284)-1)),  " ")</f>
        <v>32</v>
      </c>
    </row>
    <row r="285" spans="10:12" x14ac:dyDescent="0.35">
      <c r="J285" s="18" t="s">
        <v>33</v>
      </c>
      <c r="K285" s="12">
        <v>20.733333333333334</v>
      </c>
      <c r="L285">
        <f xml:space="preserve"> IFERROR(IF(ISBLANK(K285)," ",IF(NOT(ISNUMBER(K285))," ",_xlfn.RANK.EQ(K285,$K$200:$K$299,1)+COUNTIF($K$200:K285,K285)-1)),  " ")</f>
        <v>100</v>
      </c>
    </row>
    <row r="286" spans="10:12" x14ac:dyDescent="0.35">
      <c r="J286" s="18" t="s">
        <v>167</v>
      </c>
      <c r="K286" s="12">
        <v>13.727272727272727</v>
      </c>
      <c r="L286">
        <f xml:space="preserve"> IFERROR(IF(ISBLANK(K286)," ",IF(NOT(ISNUMBER(K286))," ",_xlfn.RANK.EQ(K286,$K$200:$K$299,1)+COUNTIF($K$200:K286,K286)-1)),  " ")</f>
        <v>33</v>
      </c>
    </row>
    <row r="287" spans="10:12" x14ac:dyDescent="0.35">
      <c r="J287" s="18" t="s">
        <v>201</v>
      </c>
      <c r="K287" s="12">
        <v>12.8</v>
      </c>
      <c r="L287">
        <f xml:space="preserve"> IFERROR(IF(ISBLANK(K287)," ",IF(NOT(ISNUMBER(K287))," ",_xlfn.RANK.EQ(K287,$K$200:$K$299,1)+COUNTIF($K$200:K287,K287)-1)),  " ")</f>
        <v>21</v>
      </c>
    </row>
    <row r="288" spans="10:12" x14ac:dyDescent="0.35">
      <c r="J288" s="18" t="s">
        <v>168</v>
      </c>
      <c r="K288" s="12">
        <v>13.529411764705882</v>
      </c>
      <c r="L288">
        <f xml:space="preserve"> IFERROR(IF(ISBLANK(K288)," ",IF(NOT(ISNUMBER(K288))," ",_xlfn.RANK.EQ(K288,$K$200:$K$299,1)+COUNTIF($K$200:K288,K288)-1)),  " ")</f>
        <v>31</v>
      </c>
    </row>
    <row r="289" spans="10:12" x14ac:dyDescent="0.35">
      <c r="J289" s="18" t="s">
        <v>108</v>
      </c>
      <c r="K289" s="12">
        <v>9.6875</v>
      </c>
      <c r="L289">
        <f xml:space="preserve"> IFERROR(IF(ISBLANK(K289)," ",IF(NOT(ISNUMBER(K289))," ",_xlfn.RANK.EQ(K289,$K$200:$K$299,1)+COUNTIF($K$200:K289,K289)-1)),  " ")</f>
        <v>2</v>
      </c>
    </row>
    <row r="290" spans="10:12" x14ac:dyDescent="0.35">
      <c r="J290" s="18" t="s">
        <v>169</v>
      </c>
      <c r="K290" s="12">
        <v>13.5</v>
      </c>
      <c r="L290">
        <f xml:space="preserve"> IFERROR(IF(ISBLANK(K290)," ",IF(NOT(ISNUMBER(K290))," ",_xlfn.RANK.EQ(K290,$K$200:$K$299,1)+COUNTIF($K$200:K290,K290)-1)),  " ")</f>
        <v>30</v>
      </c>
    </row>
    <row r="291" spans="10:12" x14ac:dyDescent="0.35">
      <c r="J291" s="18" t="s">
        <v>202</v>
      </c>
      <c r="K291" s="12">
        <v>18.23076923076923</v>
      </c>
      <c r="L291">
        <f xml:space="preserve"> IFERROR(IF(ISBLANK(K291)," ",IF(NOT(ISNUMBER(K291))," ",_xlfn.RANK.EQ(K291,$K$200:$K$299,1)+COUNTIF($K$200:K291,K291)-1)),  " ")</f>
        <v>93</v>
      </c>
    </row>
    <row r="292" spans="10:12" x14ac:dyDescent="0.35">
      <c r="J292" s="18" t="s">
        <v>170</v>
      </c>
      <c r="K292" s="12">
        <v>15.153846153846153</v>
      </c>
      <c r="L292">
        <f xml:space="preserve"> IFERROR(IF(ISBLANK(K292)," ",IF(NOT(ISNUMBER(K292))," ",_xlfn.RANK.EQ(K292,$K$200:$K$299,1)+COUNTIF($K$200:K292,K292)-1)),  " ")</f>
        <v>69</v>
      </c>
    </row>
    <row r="293" spans="10:12" x14ac:dyDescent="0.35">
      <c r="J293" s="18" t="s">
        <v>171</v>
      </c>
      <c r="K293" s="12">
        <v>13.277777777777779</v>
      </c>
      <c r="L293">
        <f xml:space="preserve"> IFERROR(IF(ISBLANK(K293)," ",IF(NOT(ISNUMBER(K293))," ",_xlfn.RANK.EQ(K293,$K$200:$K$299,1)+COUNTIF($K$200:K293,K293)-1)),  " ")</f>
        <v>27</v>
      </c>
    </row>
    <row r="294" spans="10:12" x14ac:dyDescent="0.35">
      <c r="J294" s="18" t="s">
        <v>172</v>
      </c>
      <c r="K294" s="12">
        <v>17.142857142857142</v>
      </c>
      <c r="L294">
        <f xml:space="preserve"> IFERROR(IF(ISBLANK(K294)," ",IF(NOT(ISNUMBER(K294))," ",_xlfn.RANK.EQ(K294,$K$200:$K$299,1)+COUNTIF($K$200:K294,K294)-1)),  " ")</f>
        <v>86</v>
      </c>
    </row>
    <row r="295" spans="10:12" x14ac:dyDescent="0.35">
      <c r="J295" s="18" t="s">
        <v>173</v>
      </c>
      <c r="K295" s="12">
        <v>14.846153846153847</v>
      </c>
      <c r="L295">
        <f xml:space="preserve"> IFERROR(IF(ISBLANK(K295)," ",IF(NOT(ISNUMBER(K295))," ",_xlfn.RANK.EQ(K295,$K$200:$K$299,1)+COUNTIF($K$200:K295,K295)-1)),  " ")</f>
        <v>62</v>
      </c>
    </row>
    <row r="296" spans="10:12" x14ac:dyDescent="0.35">
      <c r="J296" s="18" t="s">
        <v>174</v>
      </c>
      <c r="K296" s="12">
        <v>17.100000000000001</v>
      </c>
      <c r="L296">
        <f xml:space="preserve"> IFERROR(IF(ISBLANK(K296)," ",IF(NOT(ISNUMBER(K296))," ",_xlfn.RANK.EQ(K296,$K$200:$K$299,1)+COUNTIF($K$200:K296,K296)-1)),  " ")</f>
        <v>85</v>
      </c>
    </row>
    <row r="297" spans="10:12" x14ac:dyDescent="0.35">
      <c r="J297" s="18" t="s">
        <v>109</v>
      </c>
      <c r="K297" s="12">
        <v>14.3</v>
      </c>
      <c r="L297">
        <f xml:space="preserve"> IFERROR(IF(ISBLANK(K297)," ",IF(NOT(ISNUMBER(K297))," ",_xlfn.RANK.EQ(K297,$K$200:$K$299,1)+COUNTIF($K$200:K297,K297)-1)),  " ")</f>
        <v>50</v>
      </c>
    </row>
    <row r="298" spans="10:12" x14ac:dyDescent="0.35">
      <c r="J298" s="18" t="s">
        <v>44</v>
      </c>
      <c r="K298" s="12">
        <v>14.380952380952381</v>
      </c>
      <c r="L298">
        <f xml:space="preserve"> IFERROR(IF(ISBLANK(K298)," ",IF(NOT(ISNUMBER(K298))," ",_xlfn.RANK.EQ(K298,$K$200:$K$299,1)+COUNTIF($K$200:K298,K298)-1)),  " ")</f>
        <v>54</v>
      </c>
    </row>
    <row r="299" spans="10:12" x14ac:dyDescent="0.35">
      <c r="J299" s="18" t="s">
        <v>175</v>
      </c>
      <c r="K299" s="12">
        <v>11.666666666666666</v>
      </c>
      <c r="L299">
        <f xml:space="preserve"> IFERROR(IF(ISBLANK(K299)," ",IF(NOT(ISNUMBER(K299))," ",_xlfn.RANK.EQ(K299,$K$200:$K$299,1)+COUNTIF($K$200:K299,K299)-1)),  " ")</f>
        <v>9</v>
      </c>
    </row>
    <row r="300" spans="10:12" x14ac:dyDescent="0.35">
      <c r="J300" s="11"/>
      <c r="K300" s="11"/>
    </row>
  </sheetData>
  <autoFilter ref="J199:L299" xr:uid="{012E7A88-5AEA-4B7A-8E03-E4E7AF5A36E9}"/>
  <phoneticPr fontId="4" type="noConversion"/>
  <pageMargins left="0.7" right="0.7" top="0.75" bottom="0.75" header="0.3" footer="0.3"/>
  <pageSetup orientation="portrait" r:id="rId1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9B4A3-E85D-4094-971F-150F2C4A423F}">
  <dimension ref="J10:Q30"/>
  <sheetViews>
    <sheetView showGridLines="0" showRowColHeaders="0" tabSelected="1" zoomScale="75" zoomScaleNormal="75" workbookViewId="0">
      <selection activeCell="AV90" sqref="AV90"/>
    </sheetView>
  </sheetViews>
  <sheetFormatPr defaultRowHeight="14.5" x14ac:dyDescent="0.35"/>
  <sheetData>
    <row r="10" spans="10:11" x14ac:dyDescent="0.35">
      <c r="J10" s="4"/>
    </row>
    <row r="12" spans="10:11" x14ac:dyDescent="0.35">
      <c r="K12" s="23"/>
    </row>
    <row r="30" spans="17:17" x14ac:dyDescent="0.35">
      <c r="Q30" t="s">
        <v>0</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32" r:id="rId4" name="Option Button 8">
              <controlPr defaultSize="0" autoFill="0" autoLine="0" autoPict="0">
                <anchor moveWithCells="1">
                  <from>
                    <xdr:col>3</xdr:col>
                    <xdr:colOff>546100</xdr:colOff>
                    <xdr:row>11</xdr:row>
                    <xdr:rowOff>50800</xdr:rowOff>
                  </from>
                  <to>
                    <xdr:col>5</xdr:col>
                    <xdr:colOff>304800</xdr:colOff>
                    <xdr:row>12</xdr:row>
                    <xdr:rowOff>88900</xdr:rowOff>
                  </to>
                </anchor>
              </controlPr>
            </control>
          </mc:Choice>
        </mc:AlternateContent>
        <mc:AlternateContent xmlns:mc="http://schemas.openxmlformats.org/markup-compatibility/2006">
          <mc:Choice Requires="x14">
            <control shapeId="2" r:id="rId5" name="Option Button 9">
              <controlPr defaultSize="0" autoFill="0" autoLine="0" autoPict="0">
                <anchor moveWithCells="1">
                  <from>
                    <xdr:col>5</xdr:col>
                    <xdr:colOff>412750</xdr:colOff>
                    <xdr:row>11</xdr:row>
                    <xdr:rowOff>25400</xdr:rowOff>
                  </from>
                  <to>
                    <xdr:col>7</xdr:col>
                    <xdr:colOff>190500</xdr:colOff>
                    <xdr:row>12</xdr:row>
                    <xdr:rowOff>88900</xdr:rowOff>
                  </to>
                </anchor>
              </controlPr>
            </control>
          </mc:Choice>
        </mc:AlternateContent>
        <mc:AlternateContent xmlns:mc="http://schemas.openxmlformats.org/markup-compatibility/2006">
          <mc:Choice Requires="x14">
            <control shapeId="4" r:id="rId6" name="Option Button 10">
              <controlPr defaultSize="0" autoFill="0" autoLine="0" autoPict="0">
                <anchor moveWithCells="1">
                  <from>
                    <xdr:col>7</xdr:col>
                    <xdr:colOff>298450</xdr:colOff>
                    <xdr:row>11</xdr:row>
                    <xdr:rowOff>50800</xdr:rowOff>
                  </from>
                  <to>
                    <xdr:col>9</xdr:col>
                    <xdr:colOff>82550</xdr:colOff>
                    <xdr:row>12</xdr:row>
                    <xdr:rowOff>88900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6802E-13B3-495C-966D-ECF3CBB6918A}">
  <dimension ref="J10"/>
  <sheetViews>
    <sheetView showGridLines="0" showRowColHeaders="0" zoomScale="74" zoomScaleNormal="74" workbookViewId="0">
      <selection activeCell="N4" sqref="N4"/>
    </sheetView>
  </sheetViews>
  <sheetFormatPr defaultRowHeight="14.5" x14ac:dyDescent="0.35"/>
  <sheetData>
    <row r="10" spans="10:10" x14ac:dyDescent="0.35">
      <c r="J10"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Props1.xml><?xml version="1.0" encoding="utf-8"?>
<ds:datastoreItem xmlns:ds="http://schemas.openxmlformats.org/officeDocument/2006/customXml" ds:itemID="{71C5EDA5-87F1-46DB-A814-A7985ADE80AB}">
  <ds:schemaRefs/>
</ds:datastoreItem>
</file>

<file path=customXml/itemProps2.xml><?xml version="1.0" encoding="utf-8"?>
<ds:datastoreItem xmlns:ds="http://schemas.openxmlformats.org/officeDocument/2006/customXml" ds:itemID="{E475826C-BD54-46CC-9A0B-1B16F2C2F257}">
  <ds:schemaRefs/>
</ds:datastoreItem>
</file>

<file path=customXml/itemProps3.xml><?xml version="1.0" encoding="utf-8"?>
<ds:datastoreItem xmlns:ds="http://schemas.openxmlformats.org/officeDocument/2006/customXml" ds:itemID="{C17DF343-3EC8-45C7-96A1-99B6FA32B579}">
  <ds:schemaRefs/>
</ds:datastoreItem>
</file>

<file path=customXml/itemProps4.xml><?xml version="1.0" encoding="utf-8"?>
<ds:datastoreItem xmlns:ds="http://schemas.openxmlformats.org/officeDocument/2006/customXml" ds:itemID="{4C8AAA72-58D9-4E4E-B2A7-48D33FDACC6F}">
  <ds:schemaRefs/>
</ds:datastoreItem>
</file>

<file path=customXml/itemProps5.xml><?xml version="1.0" encoding="utf-8"?>
<ds:datastoreItem xmlns:ds="http://schemas.openxmlformats.org/officeDocument/2006/customXml" ds:itemID="{BDF2240F-CE5E-488E-8FDA-BAE5D1860E92}">
  <ds:schemaRefs/>
</ds:datastoreItem>
</file>

<file path=customXml/itemProps6.xml><?xml version="1.0" encoding="utf-8"?>
<ds:datastoreItem xmlns:ds="http://schemas.openxmlformats.org/officeDocument/2006/customXml" ds:itemID="{CBD4007A-50D1-464F-9A88-AFE22C06EAF7}">
  <ds:schemaRefs/>
</ds:datastoreItem>
</file>

<file path=customXml/itemProps7.xml><?xml version="1.0" encoding="utf-8"?>
<ds:datastoreItem xmlns:ds="http://schemas.openxmlformats.org/officeDocument/2006/customXml" ds:itemID="{1A31AF7F-DF84-4AD5-A532-B239F29451C1}">
  <ds:schemaRefs/>
</ds:datastoreItem>
</file>

<file path=customXml/itemProps8.xml><?xml version="1.0" encoding="utf-8"?>
<ds:datastoreItem xmlns:ds="http://schemas.openxmlformats.org/officeDocument/2006/customXml" ds:itemID="{943075BC-3E77-4033-B646-F87857CAD330}">
  <ds:schemaRefs/>
</ds:datastoreItem>
</file>

<file path=customXml/itemProps9.xml><?xml version="1.0" encoding="utf-8"?>
<ds:datastoreItem xmlns:ds="http://schemas.openxmlformats.org/officeDocument/2006/customXml" ds:itemID="{BEF77B25-165E-47AF-AC0A-AC5EA958DD2A}">
  <ds:schemaRefs/>
</ds:datastoreItem>
</file>

<file path=customXml/itemProps10.xml><?xml version="1.0" encoding="utf-8"?>
<ds:datastoreItem xmlns:ds="http://schemas.openxmlformats.org/officeDocument/2006/customXml" ds:itemID="{6D840521-FBA4-4626-8EBA-5987FC9AD1B3}">
  <ds:schemaRefs/>
</ds:datastoreItem>
</file>

<file path=customXml/itemProps11.xml><?xml version="1.0" encoding="utf-8"?>
<ds:datastoreItem xmlns:ds="http://schemas.openxmlformats.org/officeDocument/2006/customXml" ds:itemID="{94662D21-63F3-43DC-925B-8399C3135DD4}">
  <ds:schemaRefs/>
</ds:datastoreItem>
</file>

<file path=customXml/itemProps12.xml><?xml version="1.0" encoding="utf-8"?>
<ds:datastoreItem xmlns:ds="http://schemas.openxmlformats.org/officeDocument/2006/customXml" ds:itemID="{C6D0BD78-814D-4FC8-A5BF-000E8594EB95}">
  <ds:schemaRefs/>
</ds:datastoreItem>
</file>

<file path=customXml/itemProps13.xml><?xml version="1.0" encoding="utf-8"?>
<ds:datastoreItem xmlns:ds="http://schemas.openxmlformats.org/officeDocument/2006/customXml" ds:itemID="{180B132C-E726-4BB1-A3F0-4E2FD2ADEB06}">
  <ds:schemaRefs/>
</ds:datastoreItem>
</file>

<file path=customXml/itemProps14.xml><?xml version="1.0" encoding="utf-8"?>
<ds:datastoreItem xmlns:ds="http://schemas.openxmlformats.org/officeDocument/2006/customXml" ds:itemID="{57F05043-1990-4E09-B6D0-84690D783DDA}">
  <ds:schemaRefs/>
</ds:datastoreItem>
</file>

<file path=customXml/itemProps15.xml><?xml version="1.0" encoding="utf-8"?>
<ds:datastoreItem xmlns:ds="http://schemas.openxmlformats.org/officeDocument/2006/customXml" ds:itemID="{3A34585A-0777-46EA-95F8-0F8A1AEBA5D4}">
  <ds:schemaRefs/>
</ds:datastoreItem>
</file>

<file path=customXml/itemProps16.xml><?xml version="1.0" encoding="utf-8"?>
<ds:datastoreItem xmlns:ds="http://schemas.openxmlformats.org/officeDocument/2006/customXml" ds:itemID="{0D5A449E-ADD6-4484-9C2F-122E7C963919}">
  <ds:schemaRefs/>
</ds:datastoreItem>
</file>

<file path=customXml/itemProps17.xml><?xml version="1.0" encoding="utf-8"?>
<ds:datastoreItem xmlns:ds="http://schemas.openxmlformats.org/officeDocument/2006/customXml" ds:itemID="{50FAE99C-C648-40DC-B536-DA8CDD176400}">
  <ds:schemaRefs/>
</ds:datastoreItem>
</file>

<file path=customXml/itemProps18.xml><?xml version="1.0" encoding="utf-8"?>
<ds:datastoreItem xmlns:ds="http://schemas.openxmlformats.org/officeDocument/2006/customXml" ds:itemID="{C7BD48FC-1B1A-4497-AB88-0EAB42DF07F1}">
  <ds:schemaRefs/>
</ds:datastoreItem>
</file>

<file path=customXml/itemProps19.xml><?xml version="1.0" encoding="utf-8"?>
<ds:datastoreItem xmlns:ds="http://schemas.openxmlformats.org/officeDocument/2006/customXml" ds:itemID="{9B347124-E2C4-4FEC-937B-F9BCA2E9226B}">
  <ds:schemaRefs/>
</ds:datastoreItem>
</file>

<file path=customXml/itemProps20.xml><?xml version="1.0" encoding="utf-8"?>
<ds:datastoreItem xmlns:ds="http://schemas.openxmlformats.org/officeDocument/2006/customXml" ds:itemID="{B6FFC87B-3A26-406F-A63D-04F85D51262B}">
  <ds:schemaRefs/>
</ds:datastoreItem>
</file>

<file path=customXml/itemProps21.xml><?xml version="1.0" encoding="utf-8"?>
<ds:datastoreItem xmlns:ds="http://schemas.openxmlformats.org/officeDocument/2006/customXml" ds:itemID="{2A524E3C-21F1-4F9C-93EA-36EC2DAFC34B}">
  <ds:schemaRefs/>
</ds:datastoreItem>
</file>

<file path=customXml/itemProps22.xml><?xml version="1.0" encoding="utf-8"?>
<ds:datastoreItem xmlns:ds="http://schemas.openxmlformats.org/officeDocument/2006/customXml" ds:itemID="{63D92AA2-DCA3-4204-BEDA-165EF8DEE872}">
  <ds:schemaRefs/>
</ds:datastoreItem>
</file>

<file path=customXml/itemProps23.xml><?xml version="1.0" encoding="utf-8"?>
<ds:datastoreItem xmlns:ds="http://schemas.openxmlformats.org/officeDocument/2006/customXml" ds:itemID="{C15FDC89-DF07-4E34-B3AF-51278AA66249}">
  <ds:schemaRefs/>
</ds:datastoreItem>
</file>

<file path=customXml/itemProps24.xml><?xml version="1.0" encoding="utf-8"?>
<ds:datastoreItem xmlns:ds="http://schemas.openxmlformats.org/officeDocument/2006/customXml" ds:itemID="{0531931A-30C9-4407-82BC-7728498EFAB5}">
  <ds:schemaRefs/>
</ds:datastoreItem>
</file>

<file path=customXml/itemProps25.xml><?xml version="1.0" encoding="utf-8"?>
<ds:datastoreItem xmlns:ds="http://schemas.openxmlformats.org/officeDocument/2006/customXml" ds:itemID="{D643FF3B-9907-4DCD-8E65-09819C0E910A}">
  <ds:schemaRefs/>
</ds:datastoreItem>
</file>

<file path=customXml/itemProps26.xml><?xml version="1.0" encoding="utf-8"?>
<ds:datastoreItem xmlns:ds="http://schemas.openxmlformats.org/officeDocument/2006/customXml" ds:itemID="{D2111495-D9E5-4467-BEE3-7A75596193F3}">
  <ds:schemaRefs/>
</ds:datastoreItem>
</file>

<file path=customXml/itemProps27.xml><?xml version="1.0" encoding="utf-8"?>
<ds:datastoreItem xmlns:ds="http://schemas.openxmlformats.org/officeDocument/2006/customXml" ds:itemID="{AA919FA5-5C37-4EEB-83AD-C707CBE45348}">
  <ds:schemaRefs/>
</ds:datastoreItem>
</file>

<file path=customXml/itemProps28.xml><?xml version="1.0" encoding="utf-8"?>
<ds:datastoreItem xmlns:ds="http://schemas.openxmlformats.org/officeDocument/2006/customXml" ds:itemID="{90E4E994-D9B9-4125-8F21-6058230BD295}">
  <ds:schemaRefs/>
</ds:datastoreItem>
</file>

<file path=customXml/itemProps29.xml><?xml version="1.0" encoding="utf-8"?>
<ds:datastoreItem xmlns:ds="http://schemas.openxmlformats.org/officeDocument/2006/customXml" ds:itemID="{0C0EB684-AA82-4E52-B7E4-982789D2F804}">
  <ds:schemaRefs/>
</ds:datastoreItem>
</file>

<file path=customXml/itemProps30.xml><?xml version="1.0" encoding="utf-8"?>
<ds:datastoreItem xmlns:ds="http://schemas.openxmlformats.org/officeDocument/2006/customXml" ds:itemID="{409BB8D4-28F1-4949-99CE-E43A3A677CB0}">
  <ds:schemaRefs/>
</ds:datastoreItem>
</file>

<file path=customXml/itemProps31.xml><?xml version="1.0" encoding="utf-8"?>
<ds:datastoreItem xmlns:ds="http://schemas.openxmlformats.org/officeDocument/2006/customXml" ds:itemID="{6BEF852B-3841-43C9-BA0A-F35A59A6A283}">
  <ds:schemaRefs/>
</ds:datastoreItem>
</file>

<file path=customXml/itemProps32.xml><?xml version="1.0" encoding="utf-8"?>
<ds:datastoreItem xmlns:ds="http://schemas.openxmlformats.org/officeDocument/2006/customXml" ds:itemID="{F15F1D10-3F9D-4B14-B7B5-64ADA24ADEDA}">
  <ds:schemaRefs/>
</ds:datastoreItem>
</file>

<file path=customXml/itemProps33.xml><?xml version="1.0" encoding="utf-8"?>
<ds:datastoreItem xmlns:ds="http://schemas.openxmlformats.org/officeDocument/2006/customXml" ds:itemID="{8CBC079E-21A5-492B-9CC5-AADC855C0DD8}">
  <ds:schemaRefs/>
</ds:datastoreItem>
</file>

<file path=customXml/itemProps34.xml><?xml version="1.0" encoding="utf-8"?>
<ds:datastoreItem xmlns:ds="http://schemas.openxmlformats.org/officeDocument/2006/customXml" ds:itemID="{468D28CE-0493-463F-AF36-292430912F19}">
  <ds:schemaRefs/>
</ds:datastoreItem>
</file>

<file path=customXml/itemProps35.xml><?xml version="1.0" encoding="utf-8"?>
<ds:datastoreItem xmlns:ds="http://schemas.openxmlformats.org/officeDocument/2006/customXml" ds:itemID="{6E3225BC-9A0E-4CCF-8EA4-6B284CF23782}">
  <ds:schemaRefs/>
</ds:datastoreItem>
</file>

<file path=customXml/itemProps36.xml><?xml version="1.0" encoding="utf-8"?>
<ds:datastoreItem xmlns:ds="http://schemas.openxmlformats.org/officeDocument/2006/customXml" ds:itemID="{4BB18736-E804-4FC2-B1B3-F471E352C22A}">
  <ds:schemaRefs/>
</ds:datastoreItem>
</file>

<file path=customXml/itemProps37.xml><?xml version="1.0" encoding="utf-8"?>
<ds:datastoreItem xmlns:ds="http://schemas.openxmlformats.org/officeDocument/2006/customXml" ds:itemID="{A949B09E-374A-4625-9402-F0E4E81F7D88}">
  <ds:schemaRefs/>
</ds:datastoreItem>
</file>

<file path=customXml/itemProps38.xml><?xml version="1.0" encoding="utf-8"?>
<ds:datastoreItem xmlns:ds="http://schemas.openxmlformats.org/officeDocument/2006/customXml" ds:itemID="{FC6AA3F1-11BB-4D28-80F9-AEB79DF5950C}">
  <ds:schemaRefs/>
</ds:datastoreItem>
</file>

<file path=customXml/itemProps39.xml><?xml version="1.0" encoding="utf-8"?>
<ds:datastoreItem xmlns:ds="http://schemas.openxmlformats.org/officeDocument/2006/customXml" ds:itemID="{84418946-DD0C-4F34-BB9F-12ADDD186F64}">
  <ds:schemaRefs/>
</ds:datastoreItem>
</file>

<file path=customXml/itemProps40.xml><?xml version="1.0" encoding="utf-8"?>
<ds:datastoreItem xmlns:ds="http://schemas.openxmlformats.org/officeDocument/2006/customXml" ds:itemID="{D517F225-DDF9-48B5-BEDE-DF4D5117AAD3}">
  <ds:schemaRefs/>
</ds:datastoreItem>
</file>

<file path=customXml/itemProps41.xml><?xml version="1.0" encoding="utf-8"?>
<ds:datastoreItem xmlns:ds="http://schemas.openxmlformats.org/officeDocument/2006/customXml" ds:itemID="{CFF80DC1-6D75-410B-A38D-1EC4A042A44D}">
  <ds:schemaRefs/>
</ds:datastoreItem>
</file>

<file path=customXml/itemProps42.xml><?xml version="1.0" encoding="utf-8"?>
<ds:datastoreItem xmlns:ds="http://schemas.openxmlformats.org/officeDocument/2006/customXml" ds:itemID="{BB040B6B-737D-4175-BF40-2EA3202BEEAA}">
  <ds:schemaRefs/>
</ds:datastoreItem>
</file>

<file path=customXml/itemProps43.xml><?xml version="1.0" encoding="utf-8"?>
<ds:datastoreItem xmlns:ds="http://schemas.openxmlformats.org/officeDocument/2006/customXml" ds:itemID="{46AE0CD1-C575-4868-9431-CE8CCF815D0B}">
  <ds:schemaRefs/>
</ds:datastoreItem>
</file>

<file path=customXml/itemProps44.xml><?xml version="1.0" encoding="utf-8"?>
<ds:datastoreItem xmlns:ds="http://schemas.openxmlformats.org/officeDocument/2006/customXml" ds:itemID="{0CDEF45F-FFC9-4FB6-A0D3-A990C98D32E7}">
  <ds:schemaRefs/>
</ds:datastoreItem>
</file>

<file path=customXml/itemProps45.xml><?xml version="1.0" encoding="utf-8"?>
<ds:datastoreItem xmlns:ds="http://schemas.openxmlformats.org/officeDocument/2006/customXml" ds:itemID="{82AA2BFA-7699-47E6-8FD1-27D3C59DE5E8}">
  <ds:schemaRefs/>
</ds:datastoreItem>
</file>

<file path=customXml/itemProps46.xml><?xml version="1.0" encoding="utf-8"?>
<ds:datastoreItem xmlns:ds="http://schemas.openxmlformats.org/officeDocument/2006/customXml" ds:itemID="{5A1C6F3D-3C99-4CB5-B1BC-5FF097B9CC15}">
  <ds:schemaRefs/>
</ds:datastoreItem>
</file>

<file path=customXml/itemProps47.xml><?xml version="1.0" encoding="utf-8"?>
<ds:datastoreItem xmlns:ds="http://schemas.openxmlformats.org/officeDocument/2006/customXml" ds:itemID="{A65878CB-AA8B-4896-9A50-5FE3A641A6B3}">
  <ds:schemaRefs/>
</ds:datastoreItem>
</file>

<file path=customXml/itemProps48.xml><?xml version="1.0" encoding="utf-8"?>
<ds:datastoreItem xmlns:ds="http://schemas.openxmlformats.org/officeDocument/2006/customXml" ds:itemID="{56E0807B-69FB-42C8-8C8B-FCEC221B7571}">
  <ds:schemaRefs>
    <ds:schemaRef ds:uri="http://schemas.microsoft.com/DataMashup"/>
  </ds:schemaRefs>
</ds:datastoreItem>
</file>

<file path=customXml/itemProps49.xml><?xml version="1.0" encoding="utf-8"?>
<ds:datastoreItem xmlns:ds="http://schemas.openxmlformats.org/officeDocument/2006/customXml" ds:itemID="{23C314AE-BEC0-49D6-8622-A64EE6C72E68}">
  <ds:schemaRefs/>
</ds:datastoreItem>
</file>

<file path=customXml/itemProps50.xml><?xml version="1.0" encoding="utf-8"?>
<ds:datastoreItem xmlns:ds="http://schemas.openxmlformats.org/officeDocument/2006/customXml" ds:itemID="{434AF40F-565F-49AD-8EA1-E49568B6688D}">
  <ds:schemaRefs/>
</ds:datastoreItem>
</file>

<file path=customXml/itemProps51.xml><?xml version="1.0" encoding="utf-8"?>
<ds:datastoreItem xmlns:ds="http://schemas.openxmlformats.org/officeDocument/2006/customXml" ds:itemID="{FC3CFB72-D89B-41B3-842A-1D26631EB6A2}">
  <ds:schemaRefs/>
</ds:datastoreItem>
</file>

<file path=customXml/itemProps52.xml><?xml version="1.0" encoding="utf-8"?>
<ds:datastoreItem xmlns:ds="http://schemas.openxmlformats.org/officeDocument/2006/customXml" ds:itemID="{B7A04BD3-083E-453E-9092-B07F2036124D}">
  <ds:schemaRefs/>
</ds:datastoreItem>
</file>

<file path=customXml/itemProps53.xml><?xml version="1.0" encoding="utf-8"?>
<ds:datastoreItem xmlns:ds="http://schemas.openxmlformats.org/officeDocument/2006/customXml" ds:itemID="{DBB0396B-6FD0-4D44-B1CD-467D9EBE3434}">
  <ds:schemaRefs/>
</ds:datastoreItem>
</file>

<file path=customXml/itemProps54.xml><?xml version="1.0" encoding="utf-8"?>
<ds:datastoreItem xmlns:ds="http://schemas.openxmlformats.org/officeDocument/2006/customXml" ds:itemID="{0EC9656C-085D-4166-BE74-5DB3F9583FE9}">
  <ds:schemaRefs/>
</ds:datastoreItem>
</file>

<file path=customXml/itemProps55.xml><?xml version="1.0" encoding="utf-8"?>
<ds:datastoreItem xmlns:ds="http://schemas.openxmlformats.org/officeDocument/2006/customXml" ds:itemID="{7CE4561B-713B-4073-91A2-821682876D2D}">
  <ds:schemaRefs/>
</ds:datastoreItem>
</file>

<file path=customXml/itemProps56.xml><?xml version="1.0" encoding="utf-8"?>
<ds:datastoreItem xmlns:ds="http://schemas.openxmlformats.org/officeDocument/2006/customXml" ds:itemID="{C0836C04-C8B5-45C3-B97D-AD94A54EC854}">
  <ds:schemaRefs/>
</ds:datastoreItem>
</file>

<file path=customXml/itemProps57.xml><?xml version="1.0" encoding="utf-8"?>
<ds:datastoreItem xmlns:ds="http://schemas.openxmlformats.org/officeDocument/2006/customXml" ds:itemID="{E0E0A9E7-57B6-4852-90A1-9B4108B12156}">
  <ds:schemaRefs/>
</ds:datastoreItem>
</file>

<file path=customXml/itemProps58.xml><?xml version="1.0" encoding="utf-8"?>
<ds:datastoreItem xmlns:ds="http://schemas.openxmlformats.org/officeDocument/2006/customXml" ds:itemID="{A77FF1E4-05B5-4A02-9E2C-8D6F6509EA0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analysis1</vt:lpstr>
      <vt:lpstr>TIME Series</vt:lpstr>
      <vt:lpstr>Time dashboard</vt:lpstr>
      <vt:lpstr>Overview dashboard </vt:lpstr>
      <vt:lpstr>K7lookup</vt:lpstr>
      <vt:lpstr>mylookup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okpala</dc:creator>
  <cp:lastModifiedBy>Sunday Okpalaojiego</cp:lastModifiedBy>
  <dcterms:created xsi:type="dcterms:W3CDTF">2025-07-01T13:47:59Z</dcterms:created>
  <dcterms:modified xsi:type="dcterms:W3CDTF">2025-08-14T02:46:24Z</dcterms:modified>
</cp:coreProperties>
</file>