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d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F85" i="1"/>
  <c r="G78" i="1"/>
  <c r="F78" i="1"/>
  <c r="G71" i="1"/>
  <c r="F71" i="1"/>
  <c r="G64" i="1"/>
  <c r="F64" i="1"/>
  <c r="E143" i="1" l="1"/>
  <c r="D143" i="1"/>
  <c r="C143" i="1"/>
  <c r="G141" i="1"/>
  <c r="F141" i="1"/>
  <c r="G140" i="1"/>
  <c r="G143" i="1" s="1"/>
  <c r="F140" i="1"/>
  <c r="F143" i="1" s="1"/>
  <c r="E131" i="1"/>
  <c r="E148" i="1" s="1"/>
  <c r="D131" i="1"/>
  <c r="D148" i="1" s="1"/>
  <c r="C131" i="1"/>
  <c r="F131" i="1" s="1"/>
  <c r="E130" i="1"/>
  <c r="E147" i="1" s="1"/>
  <c r="D130" i="1"/>
  <c r="C130" i="1"/>
  <c r="C147" i="1" s="1"/>
  <c r="D93" i="1"/>
  <c r="C93" i="1"/>
  <c r="G92" i="1"/>
  <c r="F92" i="1"/>
  <c r="E92" i="1"/>
  <c r="D92" i="1"/>
  <c r="C92" i="1"/>
  <c r="E89" i="1"/>
  <c r="D87" i="1"/>
  <c r="D89" i="1" s="1"/>
  <c r="C87" i="1"/>
  <c r="C89" i="1" s="1"/>
  <c r="G86" i="1"/>
  <c r="F86" i="1"/>
  <c r="E82" i="1"/>
  <c r="D80" i="1"/>
  <c r="D82" i="1" s="1"/>
  <c r="C80" i="1"/>
  <c r="C82" i="1" s="1"/>
  <c r="G79" i="1"/>
  <c r="F79" i="1"/>
  <c r="E75" i="1"/>
  <c r="D73" i="1"/>
  <c r="D75" i="1" s="1"/>
  <c r="C73" i="1"/>
  <c r="C75" i="1" s="1"/>
  <c r="G72" i="1"/>
  <c r="F72" i="1"/>
  <c r="E66" i="1"/>
  <c r="E94" i="1" s="1"/>
  <c r="D66" i="1"/>
  <c r="C66" i="1"/>
  <c r="G65" i="1"/>
  <c r="F65" i="1"/>
  <c r="D54" i="1"/>
  <c r="C54" i="1"/>
  <c r="D53" i="1"/>
  <c r="C53" i="1"/>
  <c r="D52" i="1"/>
  <c r="D56" i="1" s="1"/>
  <c r="C52" i="1"/>
  <c r="C56" i="1" s="1"/>
  <c r="D49" i="1"/>
  <c r="C49" i="1"/>
  <c r="G47" i="1"/>
  <c r="F47" i="1"/>
  <c r="E46" i="1"/>
  <c r="G46" i="1" s="1"/>
  <c r="E45" i="1"/>
  <c r="F45" i="1" s="1"/>
  <c r="D42" i="1"/>
  <c r="C42" i="1"/>
  <c r="G40" i="1"/>
  <c r="F40" i="1"/>
  <c r="E39" i="1"/>
  <c r="E42" i="1" s="1"/>
  <c r="D35" i="1"/>
  <c r="C35" i="1"/>
  <c r="E33" i="1"/>
  <c r="F33" i="1" s="1"/>
  <c r="G32" i="1"/>
  <c r="F32" i="1"/>
  <c r="E31" i="1"/>
  <c r="D28" i="1"/>
  <c r="C28" i="1"/>
  <c r="E26" i="1"/>
  <c r="G26" i="1" s="1"/>
  <c r="E25" i="1"/>
  <c r="F25" i="1" s="1"/>
  <c r="E24" i="1"/>
  <c r="D21" i="1"/>
  <c r="C21" i="1"/>
  <c r="E19" i="1"/>
  <c r="G18" i="1"/>
  <c r="F18" i="1"/>
  <c r="G17" i="1"/>
  <c r="F17" i="1"/>
  <c r="E54" i="1" l="1"/>
  <c r="E35" i="1"/>
  <c r="G93" i="1"/>
  <c r="D94" i="1"/>
  <c r="D96" i="1" s="1"/>
  <c r="D97" i="1" s="1"/>
  <c r="E150" i="1"/>
  <c r="G148" i="1"/>
  <c r="E52" i="1"/>
  <c r="C94" i="1"/>
  <c r="G130" i="1"/>
  <c r="C96" i="1"/>
  <c r="C97" i="1" s="1"/>
  <c r="E96" i="1"/>
  <c r="F147" i="1"/>
  <c r="F19" i="1"/>
  <c r="E21" i="1"/>
  <c r="F24" i="1"/>
  <c r="G25" i="1"/>
  <c r="F26" i="1"/>
  <c r="E28" i="1"/>
  <c r="F31" i="1"/>
  <c r="F35" i="1" s="1"/>
  <c r="G33" i="1"/>
  <c r="G39" i="1"/>
  <c r="G42" i="1" s="1"/>
  <c r="G45" i="1"/>
  <c r="G49" i="1" s="1"/>
  <c r="F46" i="1"/>
  <c r="F49" i="1" s="1"/>
  <c r="E49" i="1"/>
  <c r="F52" i="1"/>
  <c r="E53" i="1"/>
  <c r="E56" i="1" s="1"/>
  <c r="E97" i="1" s="1"/>
  <c r="F66" i="1"/>
  <c r="C68" i="1"/>
  <c r="E68" i="1"/>
  <c r="G73" i="1"/>
  <c r="G75" i="1" s="1"/>
  <c r="F80" i="1"/>
  <c r="F82" i="1" s="1"/>
  <c r="F87" i="1"/>
  <c r="F89" i="1" s="1"/>
  <c r="F93" i="1"/>
  <c r="F130" i="1"/>
  <c r="F133" i="1" s="1"/>
  <c r="G131" i="1"/>
  <c r="D133" i="1"/>
  <c r="D147" i="1"/>
  <c r="C148" i="1"/>
  <c r="F148" i="1" s="1"/>
  <c r="G19" i="1"/>
  <c r="G24" i="1"/>
  <c r="G31" i="1"/>
  <c r="F39" i="1"/>
  <c r="F42" i="1" s="1"/>
  <c r="G66" i="1"/>
  <c r="D68" i="1"/>
  <c r="F73" i="1"/>
  <c r="F75" i="1" s="1"/>
  <c r="G80" i="1"/>
  <c r="G82" i="1" s="1"/>
  <c r="G87" i="1"/>
  <c r="G89" i="1" s="1"/>
  <c r="C133" i="1"/>
  <c r="E133" i="1"/>
  <c r="G35" i="1" l="1"/>
  <c r="G54" i="1"/>
  <c r="G133" i="1"/>
  <c r="F54" i="1"/>
  <c r="G53" i="1"/>
  <c r="G94" i="1"/>
  <c r="G96" i="1" s="1"/>
  <c r="G28" i="1"/>
  <c r="F94" i="1"/>
  <c r="F96" i="1" s="1"/>
  <c r="F28" i="1"/>
  <c r="F150" i="1"/>
  <c r="F68" i="1"/>
  <c r="F21" i="1"/>
  <c r="G147" i="1"/>
  <c r="G150" i="1" s="1"/>
  <c r="D150" i="1"/>
  <c r="G68" i="1"/>
  <c r="G21" i="1"/>
  <c r="C150" i="1"/>
  <c r="F53" i="1"/>
  <c r="F56" i="1" s="1"/>
  <c r="G52" i="1"/>
  <c r="G56" i="1" l="1"/>
  <c r="G97" i="1" s="1"/>
  <c r="F97" i="1"/>
</calcChain>
</file>

<file path=xl/sharedStrings.xml><?xml version="1.0" encoding="utf-8"?>
<sst xmlns="http://schemas.openxmlformats.org/spreadsheetml/2006/main" count="142" uniqueCount="37">
  <si>
    <t>Annex D-2</t>
  </si>
  <si>
    <t>Republic of the Philippine</t>
  </si>
  <si>
    <t>PROVINCE OF LEYTE</t>
  </si>
  <si>
    <t>Local Government Unit-Tolosa, Leyte</t>
  </si>
  <si>
    <t xml:space="preserve">STATUS OF APPROPRIATIONS, ALLOTMENTS AND OBLIGATIONS </t>
  </si>
  <si>
    <t>GENERAL FUND</t>
  </si>
  <si>
    <t>As of December  2015</t>
  </si>
  <si>
    <t xml:space="preserve"> </t>
  </si>
  <si>
    <t>CODE</t>
  </si>
  <si>
    <t>FUNCTION/PROGRAM/PROJECT</t>
  </si>
  <si>
    <t>APPROPRIATIONS</t>
  </si>
  <si>
    <t>ALLOTMENTS</t>
  </si>
  <si>
    <t xml:space="preserve">OBLIGATIONS </t>
  </si>
  <si>
    <t>BALANCES OF</t>
  </si>
  <si>
    <t>I-</t>
  </si>
  <si>
    <t>CURRENT YEAR APPROPRIATIONS</t>
  </si>
  <si>
    <t>GENERAL PUBLIC SERVICES</t>
  </si>
  <si>
    <t>Personal Services</t>
  </si>
  <si>
    <t>Maintenance and Other Operating Expenses</t>
  </si>
  <si>
    <t xml:space="preserve">Capital Outlay </t>
  </si>
  <si>
    <t>Financial Expenses</t>
  </si>
  <si>
    <t>Total</t>
  </si>
  <si>
    <t>SOCIAL SERVICES</t>
  </si>
  <si>
    <t>ECONOMIC DEVELOPMENT</t>
  </si>
  <si>
    <t xml:space="preserve">ENVIRONMENT DEVELOPMENT </t>
  </si>
  <si>
    <t>OTHER SERVICES</t>
  </si>
  <si>
    <t>Total Current Year Appropriations</t>
  </si>
  <si>
    <t>GRAND TOTAL</t>
  </si>
  <si>
    <t>iI-</t>
  </si>
  <si>
    <t>CONTINUING APPROPRIATIONS</t>
  </si>
  <si>
    <t>Total Continuing Appropriations</t>
  </si>
  <si>
    <t xml:space="preserve"> TOTAL</t>
  </si>
  <si>
    <t>Prepared by:</t>
  </si>
  <si>
    <t>LOIDA A. PALANA</t>
  </si>
  <si>
    <t>Municipal Budget Officer</t>
  </si>
  <si>
    <t>ELEMENTARY SCHOOLS</t>
  </si>
  <si>
    <t>SECONDARY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</si>
</sst>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2" fillId="0" borderId="3" xfId="0" applyFont="1" applyFill="1" applyBorder="1"/>
    <xf numFmtId="43" fontId="0" fillId="0" borderId="3" xfId="1" applyFont="1" applyFill="1" applyBorder="1"/>
    <xf numFmtId="0" fontId="0" fillId="0" borderId="3" xfId="0" applyFill="1" applyBorder="1" applyAlignment="1">
      <alignment horizontal="left" indent="1"/>
    </xf>
    <xf numFmtId="0" fontId="2" fillId="0" borderId="4" xfId="0" applyFont="1" applyFill="1" applyBorder="1" applyAlignment="1">
      <alignment horizontal="left" indent="3"/>
    </xf>
    <xf numFmtId="43" fontId="0" fillId="0" borderId="4" xfId="1" applyFont="1" applyFill="1" applyBorder="1"/>
    <xf numFmtId="0" fontId="2" fillId="0" borderId="3" xfId="0" applyFont="1" applyFill="1" applyBorder="1" applyAlignment="1">
      <alignment horizontal="left" indent="3"/>
    </xf>
    <xf numFmtId="0" fontId="0" fillId="0" borderId="5" xfId="0" applyFill="1" applyBorder="1" applyAlignment="1">
      <alignment horizontal="left"/>
    </xf>
    <xf numFmtId="0" fontId="2" fillId="0" borderId="5" xfId="0" applyFont="1" applyFill="1" applyBorder="1" applyAlignment="1">
      <alignment horizontal="left" indent="3"/>
    </xf>
    <xf numFmtId="43" fontId="0" fillId="0" borderId="5" xfId="1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indent="3"/>
    </xf>
    <xf numFmtId="43" fontId="0" fillId="0" borderId="0" xfId="1" applyFont="1" applyFill="1" applyBorder="1"/>
    <xf numFmtId="0" fontId="0" fillId="0" borderId="6" xfId="0" applyFill="1" applyBorder="1"/>
    <xf numFmtId="0" fontId="2" fillId="0" borderId="6" xfId="0" applyFont="1" applyFill="1" applyBorder="1" applyAlignment="1">
      <alignment horizontal="left" indent="1"/>
    </xf>
    <xf numFmtId="43" fontId="0" fillId="0" borderId="6" xfId="0" applyNumberFormat="1" applyFill="1" applyBorder="1"/>
    <xf numFmtId="0" fontId="0" fillId="0" borderId="0" xfId="0" applyFill="1" applyBorder="1" applyAlignment="1">
      <alignment horizontal="left" indent="1"/>
    </xf>
    <xf numFmtId="43" fontId="0" fillId="0" borderId="0" xfId="0" applyNumberFormat="1" applyFill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1552575</xdr:colOff>
      <xdr:row>2</xdr:row>
      <xdr:rowOff>9525</xdr:rowOff>
    </xdr:from>
    <xdr:to>
      <xdr:col>1</xdr:col>
      <xdr:colOff>2409825</xdr:colOff>
      <xdr:row>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390525"/>
          <a:ext cx="857250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1485901</xdr:colOff>
      <xdr:row>2</xdr:row>
      <xdr:rowOff>28575</xdr:rowOff>
    </xdr:from>
    <xdr:to>
      <xdr:col>1</xdr:col>
      <xdr:colOff>1488765</xdr:colOff>
      <xdr:row>6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409575"/>
          <a:ext cx="2864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1485901</xdr:colOff>
      <xdr:row>112</xdr:row>
      <xdr:rowOff>28575</xdr:rowOff>
    </xdr:from>
    <xdr:to>
      <xdr:col>1</xdr:col>
      <xdr:colOff>1488765</xdr:colOff>
      <xdr:row>116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22755225"/>
          <a:ext cx="2864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1390650</xdr:colOff>
      <xdr:row>112</xdr:row>
      <xdr:rowOff>85725</xdr:rowOff>
    </xdr:from>
    <xdr:to>
      <xdr:col>1</xdr:col>
      <xdr:colOff>2247900</xdr:colOff>
      <xdr:row>116</xdr:row>
      <xdr:rowOff>142875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22812375"/>
          <a:ext cx="85725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topLeftCell="A138" workbookViewId="0">
      <selection activeCell="E160" sqref="E160"/>
    </sheetView>
  </sheetViews>
  <sheetFormatPr defaultRowHeight="15" x14ac:dyDescent="0.25"/>
  <cols>
    <col min="1" max="1" width="6.28515625" style="1" customWidth="1"/>
    <col min="2" max="2" width="37.85546875" style="1" customWidth="1"/>
    <col min="3" max="3" width="15" style="1" customWidth="1"/>
    <col min="4" max="4" width="13.85546875" style="1" customWidth="1"/>
    <col min="5" max="5" width="15" style="1" customWidth="1"/>
    <col min="6" max="6" width="15.85546875" style="1" customWidth="1"/>
    <col min="7" max="7" width="14.42578125" style="1" customWidth="1"/>
    <col min="8" max="16384" width="9.140625" style="1"/>
  </cols>
  <sheetData>
    <row r="1" spans="1:7" x14ac:dyDescent="0.25">
      <c r="G1" s="1" t="s">
        <v>0</v>
      </c>
    </row>
    <row r="4" spans="1:7" x14ac:dyDescent="0.25">
      <c r="A4" s="28" t="s">
        <v>1</v>
      </c>
      <c r="B4" s="28"/>
      <c r="C4" s="28"/>
      <c r="D4" s="28"/>
      <c r="E4" s="28"/>
      <c r="F4" s="28"/>
      <c r="G4" s="28"/>
    </row>
    <row r="5" spans="1:7" x14ac:dyDescent="0.25">
      <c r="A5" s="29" t="s">
        <v>2</v>
      </c>
      <c r="B5" s="29"/>
      <c r="C5" s="29"/>
      <c r="D5" s="29"/>
      <c r="E5" s="29"/>
      <c r="F5" s="29"/>
      <c r="G5" s="29"/>
    </row>
    <row r="6" spans="1:7" x14ac:dyDescent="0.25">
      <c r="A6" s="28" t="s">
        <v>3</v>
      </c>
      <c r="B6" s="28"/>
      <c r="C6" s="28"/>
      <c r="D6" s="28"/>
      <c r="E6" s="28"/>
      <c r="F6" s="28"/>
      <c r="G6" s="28"/>
    </row>
    <row r="7" spans="1:7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30" t="s">
        <v>4</v>
      </c>
      <c r="B8" s="30"/>
      <c r="C8" s="30"/>
      <c r="D8" s="30"/>
      <c r="E8" s="30"/>
      <c r="F8" s="30"/>
      <c r="G8" s="30"/>
    </row>
    <row r="9" spans="1:7" ht="15.75" x14ac:dyDescent="0.25">
      <c r="A9" s="30" t="s">
        <v>5</v>
      </c>
      <c r="B9" s="30"/>
      <c r="C9" s="30"/>
      <c r="D9" s="30"/>
      <c r="E9" s="30"/>
      <c r="F9" s="30"/>
      <c r="G9" s="30"/>
    </row>
    <row r="10" spans="1:7" x14ac:dyDescent="0.25">
      <c r="A10" s="31" t="s">
        <v>6</v>
      </c>
      <c r="B10" s="31"/>
      <c r="C10" s="31"/>
      <c r="D10" s="31"/>
      <c r="E10" s="31"/>
      <c r="F10" s="31"/>
      <c r="G10" s="31"/>
    </row>
    <row r="11" spans="1:7" x14ac:dyDescent="0.25">
      <c r="A11" s="1" t="s">
        <v>7</v>
      </c>
    </row>
    <row r="12" spans="1:7" x14ac:dyDescent="0.25">
      <c r="A12" s="26" t="s">
        <v>8</v>
      </c>
      <c r="B12" s="26" t="s">
        <v>9</v>
      </c>
      <c r="C12" s="26" t="s">
        <v>10</v>
      </c>
      <c r="D12" s="26" t="s">
        <v>11</v>
      </c>
      <c r="E12" s="26" t="s">
        <v>12</v>
      </c>
      <c r="F12" s="3" t="s">
        <v>13</v>
      </c>
      <c r="G12" s="3" t="s">
        <v>13</v>
      </c>
    </row>
    <row r="13" spans="1:7" x14ac:dyDescent="0.25">
      <c r="A13" s="27"/>
      <c r="B13" s="27"/>
      <c r="C13" s="27"/>
      <c r="D13" s="27"/>
      <c r="E13" s="27"/>
      <c r="F13" s="4" t="s">
        <v>10</v>
      </c>
      <c r="G13" s="4" t="s">
        <v>11</v>
      </c>
    </row>
    <row r="14" spans="1:7" x14ac:dyDescent="0.25">
      <c r="A14" s="5" t="s">
        <v>14</v>
      </c>
      <c r="B14" s="6" t="s">
        <v>15</v>
      </c>
      <c r="C14" s="6"/>
      <c r="D14" s="6"/>
      <c r="E14" s="6"/>
      <c r="F14" s="6"/>
      <c r="G14" s="6"/>
    </row>
    <row r="15" spans="1:7" x14ac:dyDescent="0.25">
      <c r="A15" s="7"/>
      <c r="B15" s="8"/>
      <c r="C15" s="8"/>
      <c r="D15" s="8"/>
      <c r="E15" s="8"/>
      <c r="F15" s="8"/>
      <c r="G15" s="8"/>
    </row>
    <row r="16" spans="1:7" x14ac:dyDescent="0.25">
      <c r="A16" s="7">
        <v>1000</v>
      </c>
      <c r="B16" s="9" t="s">
        <v>16</v>
      </c>
      <c r="C16" s="8"/>
      <c r="D16" s="10"/>
      <c r="E16" s="10"/>
      <c r="F16" s="10"/>
      <c r="G16" s="10"/>
    </row>
    <row r="17" spans="1:7" x14ac:dyDescent="0.25">
      <c r="A17" s="7"/>
      <c r="B17" s="11" t="s">
        <v>17</v>
      </c>
      <c r="C17" s="10">
        <v>18130758.239999998</v>
      </c>
      <c r="D17" s="10">
        <v>18130758.239999998</v>
      </c>
      <c r="E17" s="10">
        <v>16730758.24</v>
      </c>
      <c r="F17" s="10">
        <f>C17-E17</f>
        <v>1399999.9999999981</v>
      </c>
      <c r="G17" s="10">
        <f>D17-E17</f>
        <v>1399999.9999999981</v>
      </c>
    </row>
    <row r="18" spans="1:7" x14ac:dyDescent="0.25">
      <c r="A18" s="7"/>
      <c r="B18" s="11" t="s">
        <v>18</v>
      </c>
      <c r="C18" s="10">
        <v>7027147.04</v>
      </c>
      <c r="D18" s="10">
        <v>7027147.04</v>
      </c>
      <c r="E18" s="10">
        <v>7915802.8300000001</v>
      </c>
      <c r="F18" s="10">
        <f t="shared" ref="F18:F19" si="0">C18-E18</f>
        <v>-888655.79</v>
      </c>
      <c r="G18" s="10">
        <f t="shared" ref="G18:G19" si="1">D18-E18</f>
        <v>-888655.79</v>
      </c>
    </row>
    <row r="19" spans="1:7" x14ac:dyDescent="0.25">
      <c r="A19" s="7"/>
      <c r="B19" s="11" t="s">
        <v>19</v>
      </c>
      <c r="C19" s="10">
        <v>1840000</v>
      </c>
      <c r="D19" s="10">
        <v>1840000</v>
      </c>
      <c r="E19" s="10">
        <f>75420+80900+47908+31980+39872+135260+46555</f>
        <v>457895</v>
      </c>
      <c r="F19" s="10">
        <f t="shared" si="0"/>
        <v>1382105</v>
      </c>
      <c r="G19" s="10">
        <f t="shared" si="1"/>
        <v>1382105</v>
      </c>
    </row>
    <row r="20" spans="1:7" x14ac:dyDescent="0.25">
      <c r="A20" s="7"/>
      <c r="B20" s="11" t="s">
        <v>20</v>
      </c>
      <c r="C20" s="10"/>
      <c r="D20" s="10"/>
      <c r="E20" s="10"/>
      <c r="F20" s="10"/>
      <c r="G20" s="10"/>
    </row>
    <row r="21" spans="1:7" x14ac:dyDescent="0.25">
      <c r="A21" s="7"/>
      <c r="B21" s="12" t="s">
        <v>21</v>
      </c>
      <c r="C21" s="13">
        <f t="shared" ref="C21:G21" si="2">SUM(C17:C20)</f>
        <v>26997905.279999997</v>
      </c>
      <c r="D21" s="13">
        <f t="shared" ref="D21" si="3">SUM(D17:D20)</f>
        <v>26997905.279999997</v>
      </c>
      <c r="E21" s="13">
        <f t="shared" si="2"/>
        <v>25104456.07</v>
      </c>
      <c r="F21" s="13">
        <f t="shared" si="2"/>
        <v>1893449.2099999981</v>
      </c>
      <c r="G21" s="13">
        <f t="shared" si="2"/>
        <v>1893449.2099999981</v>
      </c>
    </row>
    <row r="22" spans="1:7" x14ac:dyDescent="0.25">
      <c r="A22" s="7"/>
      <c r="B22" s="8"/>
      <c r="C22" s="10"/>
      <c r="D22" s="10"/>
      <c r="E22" s="10"/>
      <c r="F22" s="10"/>
      <c r="G22" s="10"/>
    </row>
    <row r="23" spans="1:7" x14ac:dyDescent="0.25">
      <c r="A23" s="7">
        <v>4000</v>
      </c>
      <c r="B23" s="9" t="s">
        <v>22</v>
      </c>
      <c r="C23" s="10"/>
      <c r="D23" s="10"/>
      <c r="E23" s="10"/>
      <c r="F23" s="10"/>
      <c r="G23" s="10"/>
    </row>
    <row r="24" spans="1:7" x14ac:dyDescent="0.25">
      <c r="A24" s="7"/>
      <c r="B24" s="11" t="s">
        <v>17</v>
      </c>
      <c r="C24" s="10">
        <v>4397747.08</v>
      </c>
      <c r="D24" s="10">
        <v>4397747.08</v>
      </c>
      <c r="E24" s="10">
        <f>2774939.77+1117493.18</f>
        <v>3892432.95</v>
      </c>
      <c r="F24" s="10">
        <f>C24-E24</f>
        <v>505314.12999999989</v>
      </c>
      <c r="G24" s="10">
        <f>D24-E24</f>
        <v>505314.12999999989</v>
      </c>
    </row>
    <row r="25" spans="1:7" x14ac:dyDescent="0.25">
      <c r="A25" s="7"/>
      <c r="B25" s="11" t="s">
        <v>18</v>
      </c>
      <c r="C25" s="10">
        <v>1038194</v>
      </c>
      <c r="D25" s="10">
        <v>1038194</v>
      </c>
      <c r="E25" s="10">
        <f>166769.75+322372+107238+35000+60350</f>
        <v>691729.75</v>
      </c>
      <c r="F25" s="10">
        <f>C25-E25</f>
        <v>346464.25</v>
      </c>
      <c r="G25" s="10">
        <f>D25-E25</f>
        <v>346464.25</v>
      </c>
    </row>
    <row r="26" spans="1:7" x14ac:dyDescent="0.25">
      <c r="A26" s="7"/>
      <c r="B26" s="11" t="s">
        <v>19</v>
      </c>
      <c r="C26" s="10">
        <v>1520000</v>
      </c>
      <c r="D26" s="10">
        <v>1520000</v>
      </c>
      <c r="E26" s="10">
        <f>6900+828727.2</f>
        <v>835627.2</v>
      </c>
      <c r="F26" s="10">
        <f>C26-E26</f>
        <v>684372.8</v>
      </c>
      <c r="G26" s="10">
        <f>D26-E26</f>
        <v>684372.8</v>
      </c>
    </row>
    <row r="27" spans="1:7" x14ac:dyDescent="0.25">
      <c r="A27" s="7"/>
      <c r="B27" s="11" t="s">
        <v>20</v>
      </c>
      <c r="C27" s="10"/>
      <c r="D27" s="10"/>
      <c r="E27" s="10"/>
      <c r="F27" s="10"/>
      <c r="G27" s="10"/>
    </row>
    <row r="28" spans="1:7" x14ac:dyDescent="0.25">
      <c r="A28" s="7"/>
      <c r="B28" s="12" t="s">
        <v>21</v>
      </c>
      <c r="C28" s="13">
        <f>SUM(C24:C27)</f>
        <v>6955941.0800000001</v>
      </c>
      <c r="D28" s="13">
        <f>SUM(D24:D27)</f>
        <v>6955941.0800000001</v>
      </c>
      <c r="E28" s="13">
        <f>SUM(E24:E27)</f>
        <v>5419789.9000000004</v>
      </c>
      <c r="F28" s="13">
        <f>SUM(F24:F27)</f>
        <v>1536151.18</v>
      </c>
      <c r="G28" s="13">
        <f>SUM(G24:G27)</f>
        <v>1536151.18</v>
      </c>
    </row>
    <row r="29" spans="1:7" x14ac:dyDescent="0.25">
      <c r="A29" s="7"/>
      <c r="B29" s="8"/>
      <c r="C29" s="10"/>
      <c r="D29" s="10"/>
      <c r="E29" s="10"/>
      <c r="F29" s="10"/>
      <c r="G29" s="10"/>
    </row>
    <row r="30" spans="1:7" x14ac:dyDescent="0.25">
      <c r="A30" s="7">
        <v>8000</v>
      </c>
      <c r="B30" s="9" t="s">
        <v>23</v>
      </c>
      <c r="C30" s="10"/>
      <c r="D30" s="10"/>
      <c r="E30" s="10"/>
      <c r="F30" s="10"/>
      <c r="G30" s="10"/>
    </row>
    <row r="31" spans="1:7" x14ac:dyDescent="0.25">
      <c r="A31" s="7"/>
      <c r="B31" s="11" t="s">
        <v>17</v>
      </c>
      <c r="C31" s="10">
        <v>2060656.72</v>
      </c>
      <c r="D31" s="10">
        <v>2060656.72</v>
      </c>
      <c r="E31" s="10">
        <f>577043.38+1137423.12</f>
        <v>1714466.5</v>
      </c>
      <c r="F31" s="10">
        <f>C31-E31</f>
        <v>346190.22</v>
      </c>
      <c r="G31" s="10">
        <f>D31-E31</f>
        <v>346190.22</v>
      </c>
    </row>
    <row r="32" spans="1:7" x14ac:dyDescent="0.25">
      <c r="A32" s="7"/>
      <c r="B32" s="11" t="s">
        <v>18</v>
      </c>
      <c r="C32" s="10">
        <v>6428072</v>
      </c>
      <c r="D32" s="10">
        <v>6428072</v>
      </c>
      <c r="E32" s="10">
        <v>7711654.1100000003</v>
      </c>
      <c r="F32" s="10">
        <f>C32-E32</f>
        <v>-1283582.1100000003</v>
      </c>
      <c r="G32" s="10">
        <f>D32-E32</f>
        <v>-1283582.1100000003</v>
      </c>
    </row>
    <row r="33" spans="1:7" x14ac:dyDescent="0.25">
      <c r="A33" s="8"/>
      <c r="B33" s="11" t="s">
        <v>19</v>
      </c>
      <c r="C33" s="10">
        <v>1000000</v>
      </c>
      <c r="D33" s="10">
        <v>1000000</v>
      </c>
      <c r="E33" s="10">
        <f>49350+96118</f>
        <v>145468</v>
      </c>
      <c r="F33" s="10">
        <f>C33-E33</f>
        <v>854532</v>
      </c>
      <c r="G33" s="10">
        <f>D33-E33</f>
        <v>854532</v>
      </c>
    </row>
    <row r="34" spans="1:7" x14ac:dyDescent="0.25">
      <c r="A34" s="8"/>
      <c r="B34" s="11" t="s">
        <v>20</v>
      </c>
      <c r="C34" s="10"/>
      <c r="D34" s="10"/>
      <c r="E34" s="10"/>
      <c r="F34" s="10"/>
      <c r="G34" s="10"/>
    </row>
    <row r="35" spans="1:7" x14ac:dyDescent="0.25">
      <c r="A35" s="8"/>
      <c r="B35" s="12" t="s">
        <v>21</v>
      </c>
      <c r="C35" s="13">
        <f>SUM(C31:C34)</f>
        <v>9488728.7200000007</v>
      </c>
      <c r="D35" s="13">
        <f>SUM(D31:D34)</f>
        <v>9488728.7200000007</v>
      </c>
      <c r="E35" s="13">
        <f>SUM(E31:E34)</f>
        <v>9571588.6099999994</v>
      </c>
      <c r="F35" s="13">
        <f>SUM(F31:F34)</f>
        <v>-82859.890000000363</v>
      </c>
      <c r="G35" s="13">
        <f>SUM(G31:G34)</f>
        <v>-82859.890000000363</v>
      </c>
    </row>
    <row r="36" spans="1:7" x14ac:dyDescent="0.25">
      <c r="A36" s="8"/>
      <c r="B36" s="8"/>
      <c r="C36" s="10"/>
      <c r="D36" s="10"/>
      <c r="E36" s="10"/>
      <c r="F36" s="10"/>
      <c r="G36" s="10"/>
    </row>
    <row r="37" spans="1:7" x14ac:dyDescent="0.25">
      <c r="A37" s="7"/>
      <c r="B37" s="9" t="s">
        <v>24</v>
      </c>
      <c r="C37" s="10"/>
      <c r="D37" s="10"/>
      <c r="E37" s="10"/>
      <c r="F37" s="10"/>
      <c r="G37" s="10"/>
    </row>
    <row r="38" spans="1:7" x14ac:dyDescent="0.25">
      <c r="A38" s="7"/>
      <c r="B38" s="11" t="s">
        <v>17</v>
      </c>
      <c r="C38" s="10"/>
      <c r="D38" s="10"/>
      <c r="E38" s="10"/>
      <c r="F38" s="10"/>
      <c r="G38" s="10"/>
    </row>
    <row r="39" spans="1:7" x14ac:dyDescent="0.25">
      <c r="A39" s="7"/>
      <c r="B39" s="11" t="s">
        <v>18</v>
      </c>
      <c r="C39" s="10">
        <v>675000</v>
      </c>
      <c r="D39" s="10">
        <v>675000</v>
      </c>
      <c r="E39" s="10">
        <f>140261.42+245205</f>
        <v>385466.42000000004</v>
      </c>
      <c r="F39" s="10">
        <f>C39-E39</f>
        <v>289533.57999999996</v>
      </c>
      <c r="G39" s="10">
        <f>D39-E39</f>
        <v>289533.57999999996</v>
      </c>
    </row>
    <row r="40" spans="1:7" x14ac:dyDescent="0.25">
      <c r="A40" s="7"/>
      <c r="B40" s="11" t="s">
        <v>19</v>
      </c>
      <c r="C40" s="10"/>
      <c r="D40" s="10"/>
      <c r="E40" s="10"/>
      <c r="F40" s="10">
        <f>C40-E40</f>
        <v>0</v>
      </c>
      <c r="G40" s="10">
        <f>D40-E40</f>
        <v>0</v>
      </c>
    </row>
    <row r="41" spans="1:7" x14ac:dyDescent="0.25">
      <c r="A41" s="7"/>
      <c r="B41" s="11" t="s">
        <v>20</v>
      </c>
      <c r="C41" s="10"/>
      <c r="D41" s="10"/>
      <c r="E41" s="10"/>
      <c r="F41" s="10"/>
      <c r="G41" s="10"/>
    </row>
    <row r="42" spans="1:7" x14ac:dyDescent="0.25">
      <c r="A42" s="7"/>
      <c r="B42" s="12" t="s">
        <v>21</v>
      </c>
      <c r="C42" s="13">
        <f>SUM(C38:C41)</f>
        <v>675000</v>
      </c>
      <c r="D42" s="13">
        <f>SUM(D38:D41)</f>
        <v>675000</v>
      </c>
      <c r="E42" s="13">
        <f>SUM(E38:E41)</f>
        <v>385466.42000000004</v>
      </c>
      <c r="F42" s="13">
        <f>SUM(F38:F41)</f>
        <v>289533.57999999996</v>
      </c>
      <c r="G42" s="13">
        <f>SUM(G38:G41)</f>
        <v>289533.57999999996</v>
      </c>
    </row>
    <row r="43" spans="1:7" x14ac:dyDescent="0.25">
      <c r="A43" s="7"/>
      <c r="B43" s="8"/>
      <c r="C43" s="10"/>
      <c r="D43" s="10"/>
      <c r="E43" s="10"/>
      <c r="F43" s="10"/>
      <c r="G43" s="10"/>
    </row>
    <row r="44" spans="1:7" x14ac:dyDescent="0.25">
      <c r="A44" s="7">
        <v>9000</v>
      </c>
      <c r="B44" s="9" t="s">
        <v>25</v>
      </c>
      <c r="C44" s="10"/>
      <c r="D44" s="10"/>
      <c r="E44" s="10"/>
      <c r="F44" s="10"/>
      <c r="G44" s="10"/>
    </row>
    <row r="45" spans="1:7" x14ac:dyDescent="0.25">
      <c r="A45" s="7"/>
      <c r="B45" s="11" t="s">
        <v>17</v>
      </c>
      <c r="C45" s="10">
        <v>2885934.17</v>
      </c>
      <c r="D45" s="10">
        <v>2885934.17</v>
      </c>
      <c r="E45" s="10">
        <f>2316164.19+304716.72+1150655.24</f>
        <v>3771536.1500000004</v>
      </c>
      <c r="F45" s="10">
        <f>C45-E45</f>
        <v>-885601.98000000045</v>
      </c>
      <c r="G45" s="10">
        <f>D45-E45</f>
        <v>-885601.98000000045</v>
      </c>
    </row>
    <row r="46" spans="1:7" x14ac:dyDescent="0.25">
      <c r="A46" s="7"/>
      <c r="B46" s="11" t="s">
        <v>18</v>
      </c>
      <c r="C46" s="10">
        <v>6484787.46</v>
      </c>
      <c r="D46" s="10">
        <v>6484787.46</v>
      </c>
      <c r="E46" s="10">
        <f>1650064.36+1286306.72+362676</f>
        <v>3299047.08</v>
      </c>
      <c r="F46" s="10">
        <f>C46-E46</f>
        <v>3185740.38</v>
      </c>
      <c r="G46" s="10">
        <f>D46-E46</f>
        <v>3185740.38</v>
      </c>
    </row>
    <row r="47" spans="1:7" x14ac:dyDescent="0.25">
      <c r="A47" s="7"/>
      <c r="B47" s="11" t="s">
        <v>19</v>
      </c>
      <c r="C47" s="10">
        <v>776404</v>
      </c>
      <c r="D47" s="10">
        <v>776404</v>
      </c>
      <c r="E47" s="10">
        <v>388201.91</v>
      </c>
      <c r="F47" s="10">
        <f>C47-E47</f>
        <v>388202.09</v>
      </c>
      <c r="G47" s="10">
        <f>D47-E47</f>
        <v>388202.09</v>
      </c>
    </row>
    <row r="48" spans="1:7" x14ac:dyDescent="0.25">
      <c r="A48" s="7"/>
      <c r="B48" s="11" t="s">
        <v>20</v>
      </c>
      <c r="C48" s="10"/>
      <c r="D48" s="10"/>
      <c r="E48" s="10"/>
      <c r="F48" s="10"/>
      <c r="G48" s="10"/>
    </row>
    <row r="49" spans="1:7" x14ac:dyDescent="0.25">
      <c r="A49" s="7"/>
      <c r="B49" s="12" t="s">
        <v>21</v>
      </c>
      <c r="C49" s="13">
        <f>SUM(C45:C48)</f>
        <v>10147125.629999999</v>
      </c>
      <c r="D49" s="13">
        <f>SUM(D45:D48)</f>
        <v>10147125.629999999</v>
      </c>
      <c r="E49" s="13">
        <f>SUM(E45:E48)</f>
        <v>7458785.1400000006</v>
      </c>
      <c r="F49" s="13">
        <f>SUM(F45:F48)</f>
        <v>2688340.4899999993</v>
      </c>
      <c r="G49" s="13">
        <f>SUM(G45:G48)</f>
        <v>2688340.4899999993</v>
      </c>
    </row>
    <row r="50" spans="1:7" x14ac:dyDescent="0.25">
      <c r="A50" s="7"/>
      <c r="B50" s="14"/>
      <c r="C50" s="10"/>
      <c r="D50" s="10"/>
      <c r="E50" s="10"/>
      <c r="F50" s="10"/>
      <c r="G50" s="10"/>
    </row>
    <row r="51" spans="1:7" x14ac:dyDescent="0.25">
      <c r="A51" s="7"/>
      <c r="B51" s="9" t="s">
        <v>26</v>
      </c>
      <c r="C51" s="10"/>
      <c r="D51" s="10"/>
      <c r="E51" s="10"/>
      <c r="F51" s="10"/>
      <c r="G51" s="10"/>
    </row>
    <row r="52" spans="1:7" x14ac:dyDescent="0.25">
      <c r="A52" s="7"/>
      <c r="B52" s="11" t="s">
        <v>17</v>
      </c>
      <c r="C52" s="10">
        <f>C17+C24+C31+C45</f>
        <v>27475096.210000001</v>
      </c>
      <c r="D52" s="10">
        <f>D17+D24+D31+D45</f>
        <v>27475096.210000001</v>
      </c>
      <c r="E52" s="10">
        <f>E17+E24+E31+E45</f>
        <v>26109193.840000004</v>
      </c>
      <c r="F52" s="10">
        <f>F17+F24+F31+F45</f>
        <v>1365902.3699999973</v>
      </c>
      <c r="G52" s="10">
        <f>G17+G24+G31+G45</f>
        <v>1365902.3699999973</v>
      </c>
    </row>
    <row r="53" spans="1:7" x14ac:dyDescent="0.25">
      <c r="A53" s="7"/>
      <c r="B53" s="11" t="s">
        <v>18</v>
      </c>
      <c r="C53" s="10">
        <f>C18+C25+C32+C39+C46</f>
        <v>21653200.5</v>
      </c>
      <c r="D53" s="10">
        <f>D18+D25+D32+D39+D46</f>
        <v>21653200.5</v>
      </c>
      <c r="E53" s="10">
        <f>E18+E25+E32+E39+E46</f>
        <v>20003700.190000001</v>
      </c>
      <c r="F53" s="10">
        <f>F18+F25+F32+F39+F46</f>
        <v>1649500.3099999996</v>
      </c>
      <c r="G53" s="10">
        <f>G18+G25+G32+G39+G46</f>
        <v>1649500.3099999996</v>
      </c>
    </row>
    <row r="54" spans="1:7" x14ac:dyDescent="0.25">
      <c r="A54" s="7"/>
      <c r="B54" s="11" t="s">
        <v>19</v>
      </c>
      <c r="C54" s="10">
        <f>C19+C26+C33+C47</f>
        <v>5136404</v>
      </c>
      <c r="D54" s="10">
        <f>D19+D26+D33+D47</f>
        <v>5136404</v>
      </c>
      <c r="E54" s="10">
        <f>E19+E26+E33+E47</f>
        <v>1827192.1099999999</v>
      </c>
      <c r="F54" s="10">
        <f>F19+F26+F33+F47</f>
        <v>3309211.8899999997</v>
      </c>
      <c r="G54" s="10">
        <f>G19+G26+G33+G47</f>
        <v>3309211.8899999997</v>
      </c>
    </row>
    <row r="55" spans="1:7" x14ac:dyDescent="0.25">
      <c r="A55" s="7"/>
      <c r="B55" s="11" t="s">
        <v>20</v>
      </c>
      <c r="C55" s="10"/>
      <c r="D55" s="10"/>
      <c r="E55" s="10"/>
      <c r="F55" s="10"/>
      <c r="G55" s="10"/>
    </row>
    <row r="56" spans="1:7" ht="15.75" thickBot="1" x14ac:dyDescent="0.3">
      <c r="A56" s="15"/>
      <c r="B56" s="16" t="s">
        <v>27</v>
      </c>
      <c r="C56" s="17">
        <f>SUM(C52:C55)</f>
        <v>54264700.710000001</v>
      </c>
      <c r="D56" s="17">
        <f>SUM(D52:D55)</f>
        <v>54264700.710000001</v>
      </c>
      <c r="E56" s="17">
        <f>SUM(E52:E55)</f>
        <v>47940086.140000001</v>
      </c>
      <c r="F56" s="17">
        <f>SUM(F52:F55)</f>
        <v>6324614.5699999966</v>
      </c>
      <c r="G56" s="17">
        <f>SUM(G52:G55)</f>
        <v>6324614.5699999966</v>
      </c>
    </row>
    <row r="57" spans="1:7" x14ac:dyDescent="0.25">
      <c r="A57" s="18"/>
      <c r="B57" s="19"/>
      <c r="C57" s="20"/>
      <c r="D57" s="20"/>
      <c r="E57" s="20"/>
      <c r="F57" s="20"/>
      <c r="G57" s="20"/>
    </row>
    <row r="59" spans="1:7" x14ac:dyDescent="0.25">
      <c r="A59" s="26" t="s">
        <v>8</v>
      </c>
      <c r="B59" s="26" t="s">
        <v>9</v>
      </c>
      <c r="C59" s="26" t="s">
        <v>10</v>
      </c>
      <c r="D59" s="26" t="s">
        <v>11</v>
      </c>
      <c r="E59" s="26" t="s">
        <v>12</v>
      </c>
      <c r="F59" s="3" t="s">
        <v>13</v>
      </c>
      <c r="G59" s="3" t="s">
        <v>13</v>
      </c>
    </row>
    <row r="60" spans="1:7" x14ac:dyDescent="0.25">
      <c r="A60" s="27"/>
      <c r="B60" s="27"/>
      <c r="C60" s="27"/>
      <c r="D60" s="27"/>
      <c r="E60" s="27"/>
      <c r="F60" s="4" t="s">
        <v>10</v>
      </c>
      <c r="G60" s="4" t="s">
        <v>11</v>
      </c>
    </row>
    <row r="61" spans="1:7" x14ac:dyDescent="0.25">
      <c r="A61" s="5" t="s">
        <v>28</v>
      </c>
      <c r="B61" s="6" t="s">
        <v>29</v>
      </c>
      <c r="C61" s="6"/>
      <c r="D61" s="6"/>
      <c r="E61" s="6"/>
      <c r="F61" s="6"/>
      <c r="G61" s="6"/>
    </row>
    <row r="62" spans="1:7" x14ac:dyDescent="0.25">
      <c r="A62" s="7"/>
      <c r="B62" s="8"/>
      <c r="C62" s="8"/>
      <c r="D62" s="8"/>
      <c r="E62" s="8"/>
      <c r="F62" s="8"/>
      <c r="G62" s="8"/>
    </row>
    <row r="63" spans="1:7" x14ac:dyDescent="0.25">
      <c r="A63" s="7">
        <v>1000</v>
      </c>
      <c r="B63" s="9" t="s">
        <v>16</v>
      </c>
      <c r="C63" s="8"/>
      <c r="D63" s="10"/>
      <c r="E63" s="10"/>
      <c r="F63" s="10"/>
      <c r="G63" s="10"/>
    </row>
    <row r="64" spans="1:7" x14ac:dyDescent="0.25">
      <c r="A64" s="7"/>
      <c r="B64" s="11" t="s">
        <v>17</v>
      </c>
      <c r="C64" s="10">
        <v>1613038.39</v>
      </c>
      <c r="D64" s="10">
        <v>1613038.39</v>
      </c>
      <c r="E64" s="10"/>
      <c r="F64" s="10">
        <f>C64-E64</f>
        <v>1613038.39</v>
      </c>
      <c r="G64" s="10">
        <f>D64-E64</f>
        <v>1613038.39</v>
      </c>
    </row>
    <row r="65" spans="1:7" x14ac:dyDescent="0.25">
      <c r="A65" s="7"/>
      <c r="B65" s="11" t="s">
        <v>18</v>
      </c>
      <c r="C65" s="10">
        <v>1635344.86</v>
      </c>
      <c r="D65" s="10">
        <v>1635344.86</v>
      </c>
      <c r="E65" s="10"/>
      <c r="F65" s="10">
        <f t="shared" ref="F65:F66" si="4">C65-E65</f>
        <v>1635344.86</v>
      </c>
      <c r="G65" s="10">
        <f t="shared" ref="G65:G66" si="5">D65-E65</f>
        <v>1635344.86</v>
      </c>
    </row>
    <row r="66" spans="1:7" x14ac:dyDescent="0.25">
      <c r="A66" s="7"/>
      <c r="B66" s="11" t="s">
        <v>19</v>
      </c>
      <c r="C66" s="10">
        <f>-214380+334148.86</f>
        <v>119768.85999999999</v>
      </c>
      <c r="D66" s="10">
        <f>-214380+334148.86</f>
        <v>119768.85999999999</v>
      </c>
      <c r="E66" s="10">
        <f>80900+49438</f>
        <v>130338</v>
      </c>
      <c r="F66" s="10">
        <f t="shared" si="4"/>
        <v>-10569.140000000014</v>
      </c>
      <c r="G66" s="10">
        <f t="shared" si="5"/>
        <v>-10569.140000000014</v>
      </c>
    </row>
    <row r="67" spans="1:7" x14ac:dyDescent="0.25">
      <c r="A67" s="7"/>
      <c r="B67" s="11" t="s">
        <v>20</v>
      </c>
      <c r="C67" s="10"/>
      <c r="D67" s="10"/>
      <c r="E67" s="10"/>
      <c r="F67" s="10"/>
      <c r="G67" s="10"/>
    </row>
    <row r="68" spans="1:7" x14ac:dyDescent="0.25">
      <c r="A68" s="7"/>
      <c r="B68" s="12" t="s">
        <v>21</v>
      </c>
      <c r="C68" s="13">
        <f t="shared" ref="C68:D68" si="6">SUM(C64:C67)</f>
        <v>3368152.11</v>
      </c>
      <c r="D68" s="13">
        <f t="shared" si="6"/>
        <v>3368152.11</v>
      </c>
      <c r="E68" s="13">
        <f t="shared" ref="E68:G68" si="7">SUM(E64:E67)</f>
        <v>130338</v>
      </c>
      <c r="F68" s="13">
        <f t="shared" si="7"/>
        <v>3237814.11</v>
      </c>
      <c r="G68" s="13">
        <f t="shared" si="7"/>
        <v>3237814.11</v>
      </c>
    </row>
    <row r="69" spans="1:7" x14ac:dyDescent="0.25">
      <c r="A69" s="7"/>
      <c r="B69" s="8"/>
      <c r="C69" s="10"/>
      <c r="D69" s="10"/>
      <c r="E69" s="10"/>
      <c r="F69" s="10"/>
      <c r="G69" s="10"/>
    </row>
    <row r="70" spans="1:7" x14ac:dyDescent="0.25">
      <c r="A70" s="7">
        <v>4000</v>
      </c>
      <c r="B70" s="9" t="s">
        <v>22</v>
      </c>
      <c r="C70" s="10"/>
      <c r="D70" s="10"/>
      <c r="E70" s="10"/>
      <c r="F70" s="10"/>
      <c r="G70" s="10"/>
    </row>
    <row r="71" spans="1:7" x14ac:dyDescent="0.25">
      <c r="A71" s="7"/>
      <c r="B71" s="11" t="s">
        <v>17</v>
      </c>
      <c r="C71" s="10">
        <v>128663.2</v>
      </c>
      <c r="D71" s="10">
        <v>128663.2</v>
      </c>
      <c r="E71" s="10"/>
      <c r="F71" s="10">
        <f>C71-E71</f>
        <v>128663.2</v>
      </c>
      <c r="G71" s="10">
        <f>D71-E71</f>
        <v>128663.2</v>
      </c>
    </row>
    <row r="72" spans="1:7" x14ac:dyDescent="0.25">
      <c r="A72" s="7"/>
      <c r="B72" s="11" t="s">
        <v>18</v>
      </c>
      <c r="C72" s="10">
        <v>301494.98</v>
      </c>
      <c r="D72" s="10">
        <v>301494.98</v>
      </c>
      <c r="E72" s="10"/>
      <c r="F72" s="10">
        <f t="shared" ref="F72" si="8">C72-E72</f>
        <v>301494.98</v>
      </c>
      <c r="G72" s="10">
        <f t="shared" ref="G72" si="9">D72-E72</f>
        <v>301494.98</v>
      </c>
    </row>
    <row r="73" spans="1:7" x14ac:dyDescent="0.25">
      <c r="A73" s="7"/>
      <c r="B73" s="11" t="s">
        <v>19</v>
      </c>
      <c r="C73" s="10">
        <f>22203+16068</f>
        <v>38271</v>
      </c>
      <c r="D73" s="10">
        <f>22203+16068</f>
        <v>38271</v>
      </c>
      <c r="E73" s="10"/>
      <c r="F73" s="10">
        <f>C73-E73</f>
        <v>38271</v>
      </c>
      <c r="G73" s="10">
        <f>D73-E73</f>
        <v>38271</v>
      </c>
    </row>
    <row r="74" spans="1:7" x14ac:dyDescent="0.25">
      <c r="A74" s="7"/>
      <c r="B74" s="11" t="s">
        <v>20</v>
      </c>
      <c r="C74" s="10"/>
      <c r="D74" s="10"/>
      <c r="E74" s="10"/>
      <c r="F74" s="10"/>
      <c r="G74" s="10"/>
    </row>
    <row r="75" spans="1:7" x14ac:dyDescent="0.25">
      <c r="A75" s="7"/>
      <c r="B75" s="12" t="s">
        <v>21</v>
      </c>
      <c r="C75" s="13">
        <f>SUM(C71:C74)</f>
        <v>468429.18</v>
      </c>
      <c r="D75" s="13">
        <f>SUM(D71:D74)</f>
        <v>468429.18</v>
      </c>
      <c r="E75" s="13">
        <f>SUM(E71:E74)</f>
        <v>0</v>
      </c>
      <c r="F75" s="13">
        <f>SUM(F71:F74)</f>
        <v>468429.18</v>
      </c>
      <c r="G75" s="13">
        <f>SUM(G71:G74)</f>
        <v>468429.18</v>
      </c>
    </row>
    <row r="76" spans="1:7" x14ac:dyDescent="0.25">
      <c r="A76" s="7"/>
      <c r="B76" s="8"/>
      <c r="C76" s="10"/>
      <c r="D76" s="10"/>
      <c r="E76" s="10"/>
      <c r="F76" s="10"/>
      <c r="G76" s="10"/>
    </row>
    <row r="77" spans="1:7" x14ac:dyDescent="0.25">
      <c r="A77" s="7">
        <v>8000</v>
      </c>
      <c r="B77" s="9" t="s">
        <v>23</v>
      </c>
      <c r="C77" s="10"/>
      <c r="D77" s="10"/>
      <c r="E77" s="10"/>
      <c r="F77" s="10"/>
      <c r="G77" s="10"/>
    </row>
    <row r="78" spans="1:7" x14ac:dyDescent="0.25">
      <c r="A78" s="7"/>
      <c r="B78" s="11" t="s">
        <v>17</v>
      </c>
      <c r="C78" s="10">
        <v>77858.539999999994</v>
      </c>
      <c r="D78" s="10">
        <v>77858.539999999994</v>
      </c>
      <c r="E78" s="10"/>
      <c r="F78" s="10">
        <f>C78-E78</f>
        <v>77858.539999999994</v>
      </c>
      <c r="G78" s="10">
        <f>D78-E78</f>
        <v>77858.539999999994</v>
      </c>
    </row>
    <row r="79" spans="1:7" x14ac:dyDescent="0.25">
      <c r="A79" s="7"/>
      <c r="B79" s="11" t="s">
        <v>18</v>
      </c>
      <c r="C79" s="10">
        <v>1972989.22</v>
      </c>
      <c r="D79" s="10">
        <v>1972989.22</v>
      </c>
      <c r="E79" s="10"/>
      <c r="F79" s="10">
        <f t="shared" ref="F79:F80" si="10">C79-E79</f>
        <v>1972989.22</v>
      </c>
      <c r="G79" s="10">
        <f t="shared" ref="G79:G80" si="11">D79-E79</f>
        <v>1972989.22</v>
      </c>
    </row>
    <row r="80" spans="1:7" x14ac:dyDescent="0.25">
      <c r="A80" s="8"/>
      <c r="B80" s="11" t="s">
        <v>19</v>
      </c>
      <c r="C80" s="10">
        <f>47868.1+400000</f>
        <v>447868.1</v>
      </c>
      <c r="D80" s="10">
        <f>47868.1+400000</f>
        <v>447868.1</v>
      </c>
      <c r="E80" s="10">
        <v>63550.9</v>
      </c>
      <c r="F80" s="10">
        <f t="shared" si="10"/>
        <v>384317.19999999995</v>
      </c>
      <c r="G80" s="10">
        <f t="shared" si="11"/>
        <v>384317.19999999995</v>
      </c>
    </row>
    <row r="81" spans="1:7" x14ac:dyDescent="0.25">
      <c r="A81" s="8"/>
      <c r="B81" s="11" t="s">
        <v>20</v>
      </c>
      <c r="C81" s="10"/>
      <c r="D81" s="10"/>
      <c r="E81" s="10"/>
      <c r="F81" s="10"/>
      <c r="G81" s="10"/>
    </row>
    <row r="82" spans="1:7" x14ac:dyDescent="0.25">
      <c r="A82" s="8"/>
      <c r="B82" s="12" t="s">
        <v>21</v>
      </c>
      <c r="C82" s="13">
        <f>SUM(C78:C81)</f>
        <v>2498715.86</v>
      </c>
      <c r="D82" s="13">
        <f>SUM(D78:D81)</f>
        <v>2498715.86</v>
      </c>
      <c r="E82" s="13">
        <f>SUM(E78:E81)</f>
        <v>63550.9</v>
      </c>
      <c r="F82" s="13">
        <f>SUM(F78:F81)</f>
        <v>2435164.96</v>
      </c>
      <c r="G82" s="13">
        <f>SUM(G78:G81)</f>
        <v>2435164.96</v>
      </c>
    </row>
    <row r="83" spans="1:7" x14ac:dyDescent="0.25">
      <c r="A83" s="8"/>
      <c r="B83" s="14"/>
      <c r="C83" s="10"/>
      <c r="D83" s="10"/>
      <c r="E83" s="10"/>
      <c r="F83" s="10"/>
      <c r="G83" s="10"/>
    </row>
    <row r="84" spans="1:7" x14ac:dyDescent="0.25">
      <c r="A84" s="7">
        <v>9000</v>
      </c>
      <c r="B84" s="9" t="s">
        <v>25</v>
      </c>
      <c r="C84" s="10"/>
      <c r="D84" s="10"/>
      <c r="E84" s="10"/>
      <c r="F84" s="10"/>
      <c r="G84" s="10"/>
    </row>
    <row r="85" spans="1:7" x14ac:dyDescent="0.25">
      <c r="A85" s="7"/>
      <c r="B85" s="11" t="s">
        <v>17</v>
      </c>
      <c r="C85" s="10">
        <v>-226391.26</v>
      </c>
      <c r="D85" s="10">
        <v>-226391.26</v>
      </c>
      <c r="E85" s="10"/>
      <c r="F85" s="10">
        <f>C85-E85</f>
        <v>-226391.26</v>
      </c>
      <c r="G85" s="10">
        <f>D85-E85</f>
        <v>-226391.26</v>
      </c>
    </row>
    <row r="86" spans="1:7" x14ac:dyDescent="0.25">
      <c r="A86" s="7"/>
      <c r="B86" s="11" t="s">
        <v>18</v>
      </c>
      <c r="C86" s="10">
        <v>3727838.32</v>
      </c>
      <c r="D86" s="10">
        <v>3727838.32</v>
      </c>
      <c r="E86" s="10"/>
      <c r="F86" s="10">
        <f>C86-E86</f>
        <v>3727838.32</v>
      </c>
      <c r="G86" s="10">
        <f>D86-E86</f>
        <v>3727838.32</v>
      </c>
    </row>
    <row r="87" spans="1:7" x14ac:dyDescent="0.25">
      <c r="A87" s="7"/>
      <c r="B87" s="11" t="s">
        <v>19</v>
      </c>
      <c r="C87" s="10">
        <f>764834.27+1189762.09</f>
        <v>1954596.36</v>
      </c>
      <c r="D87" s="10">
        <f>764834.27+1189762.09</f>
        <v>1954596.36</v>
      </c>
      <c r="E87" s="10">
        <v>138296.9</v>
      </c>
      <c r="F87" s="10">
        <f>C87-E87</f>
        <v>1816299.4600000002</v>
      </c>
      <c r="G87" s="10">
        <f>D87-E87</f>
        <v>1816299.4600000002</v>
      </c>
    </row>
    <row r="88" spans="1:7" x14ac:dyDescent="0.25">
      <c r="A88" s="7"/>
      <c r="B88" s="11" t="s">
        <v>20</v>
      </c>
      <c r="C88" s="10"/>
      <c r="D88" s="10"/>
      <c r="E88" s="10"/>
      <c r="F88" s="10"/>
      <c r="G88" s="10"/>
    </row>
    <row r="89" spans="1:7" x14ac:dyDescent="0.25">
      <c r="A89" s="7"/>
      <c r="B89" s="12" t="s">
        <v>21</v>
      </c>
      <c r="C89" s="13">
        <f>SUM(C85:C88)</f>
        <v>5456043.4199999999</v>
      </c>
      <c r="D89" s="13">
        <f>SUM(D85:D88)</f>
        <v>5456043.4199999999</v>
      </c>
      <c r="E89" s="13">
        <f>SUM(E85:E88)</f>
        <v>138296.9</v>
      </c>
      <c r="F89" s="13">
        <f>SUM(F85:F88)</f>
        <v>5317746.5199999996</v>
      </c>
      <c r="G89" s="13">
        <f>SUM(G85:G88)</f>
        <v>5317746.5199999996</v>
      </c>
    </row>
    <row r="90" spans="1:7" x14ac:dyDescent="0.25">
      <c r="A90" s="7"/>
      <c r="B90" s="14"/>
      <c r="C90" s="10"/>
      <c r="D90" s="10"/>
      <c r="E90" s="10"/>
      <c r="F90" s="10"/>
      <c r="G90" s="10"/>
    </row>
    <row r="91" spans="1:7" x14ac:dyDescent="0.25">
      <c r="A91" s="7"/>
      <c r="B91" s="9" t="s">
        <v>30</v>
      </c>
      <c r="C91" s="10"/>
      <c r="D91" s="10"/>
      <c r="E91" s="10"/>
      <c r="F91" s="10"/>
      <c r="G91" s="10"/>
    </row>
    <row r="92" spans="1:7" x14ac:dyDescent="0.25">
      <c r="A92" s="7"/>
      <c r="B92" s="11" t="s">
        <v>17</v>
      </c>
      <c r="C92" s="10">
        <f>C64+C71+C78+C85</f>
        <v>1593168.8699999999</v>
      </c>
      <c r="D92" s="10">
        <f>D64+D71+D78+D85</f>
        <v>1593168.8699999999</v>
      </c>
      <c r="E92" s="10">
        <f>E64+E71+E78+E85</f>
        <v>0</v>
      </c>
      <c r="F92" s="10">
        <f>F64+F71+F78+F85</f>
        <v>1593168.8699999999</v>
      </c>
      <c r="G92" s="10">
        <f>G64+G71+G78+G85</f>
        <v>1593168.8699999999</v>
      </c>
    </row>
    <row r="93" spans="1:7" x14ac:dyDescent="0.25">
      <c r="A93" s="7"/>
      <c r="B93" s="11" t="s">
        <v>18</v>
      </c>
      <c r="C93" s="10">
        <f>C65+C72+C79+C86</f>
        <v>7637667.3799999999</v>
      </c>
      <c r="D93" s="10">
        <f>D65+D72+D79+D86</f>
        <v>7637667.3799999999</v>
      </c>
      <c r="E93" s="10"/>
      <c r="F93" s="10">
        <f>F65+F72+F79+F86</f>
        <v>7637667.3799999999</v>
      </c>
      <c r="G93" s="10">
        <f>G65+G72+G79+G86</f>
        <v>7637667.3799999999</v>
      </c>
    </row>
    <row r="94" spans="1:7" x14ac:dyDescent="0.25">
      <c r="A94" s="7"/>
      <c r="B94" s="11" t="s">
        <v>19</v>
      </c>
      <c r="C94" s="10">
        <f>C66+C73+C80+C87</f>
        <v>2560504.3200000003</v>
      </c>
      <c r="D94" s="10">
        <f>D66+D73+D80+D87</f>
        <v>2560504.3200000003</v>
      </c>
      <c r="E94" s="10">
        <f>E66+E73+E80+E87</f>
        <v>332185.8</v>
      </c>
      <c r="F94" s="10">
        <f>F66+F73+F80+F87</f>
        <v>2228318.52</v>
      </c>
      <c r="G94" s="10">
        <f>G66+G73+G80+G87</f>
        <v>2228318.52</v>
      </c>
    </row>
    <row r="95" spans="1:7" x14ac:dyDescent="0.25">
      <c r="A95" s="7"/>
      <c r="B95" s="11" t="s">
        <v>20</v>
      </c>
      <c r="C95" s="10"/>
      <c r="D95" s="10"/>
      <c r="E95" s="10"/>
      <c r="F95" s="10"/>
      <c r="G95" s="10"/>
    </row>
    <row r="96" spans="1:7" ht="15.75" thickBot="1" x14ac:dyDescent="0.3">
      <c r="A96" s="15"/>
      <c r="B96" s="16" t="s">
        <v>31</v>
      </c>
      <c r="C96" s="17">
        <f>SUM(C92:C95)</f>
        <v>11791340.57</v>
      </c>
      <c r="D96" s="17">
        <f>SUM(D92:D95)</f>
        <v>11791340.57</v>
      </c>
      <c r="E96" s="17">
        <f>SUM(E92:E95)</f>
        <v>332185.8</v>
      </c>
      <c r="F96" s="17">
        <f>SUM(F92:F95)</f>
        <v>11459154.77</v>
      </c>
      <c r="G96" s="17">
        <f>SUM(G92:G95)</f>
        <v>11459154.77</v>
      </c>
    </row>
    <row r="97" spans="1:7" ht="15.75" thickBot="1" x14ac:dyDescent="0.3">
      <c r="A97" s="21"/>
      <c r="B97" s="22" t="s">
        <v>27</v>
      </c>
      <c r="C97" s="23">
        <f>C56+C96</f>
        <v>66056041.280000001</v>
      </c>
      <c r="D97" s="23">
        <f>D56+D96</f>
        <v>66056041.280000001</v>
      </c>
      <c r="E97" s="23">
        <f>E56+E96</f>
        <v>48272271.939999998</v>
      </c>
      <c r="F97" s="23">
        <f>F56+F96</f>
        <v>17783769.339999996</v>
      </c>
      <c r="G97" s="23">
        <f>G56+G96</f>
        <v>17783769.339999996</v>
      </c>
    </row>
    <row r="98" spans="1:7" ht="15.75" thickTop="1" x14ac:dyDescent="0.25"/>
    <row r="99" spans="1:7" x14ac:dyDescent="0.25">
      <c r="B99" s="24" t="s">
        <v>32</v>
      </c>
    </row>
    <row r="100" spans="1:7" x14ac:dyDescent="0.25">
      <c r="C100" s="25"/>
    </row>
    <row r="102" spans="1:7" x14ac:dyDescent="0.25">
      <c r="B102" s="1" t="s">
        <v>33</v>
      </c>
    </row>
    <row r="103" spans="1:7" x14ac:dyDescent="0.25">
      <c r="B103" s="1" t="s">
        <v>34</v>
      </c>
    </row>
    <row r="111" spans="1:7" x14ac:dyDescent="0.25">
      <c r="G111" s="1" t="s">
        <v>0</v>
      </c>
    </row>
    <row r="114" spans="1:7" x14ac:dyDescent="0.25">
      <c r="A114" s="28" t="s">
        <v>1</v>
      </c>
      <c r="B114" s="28"/>
      <c r="C114" s="28"/>
      <c r="D114" s="28"/>
      <c r="E114" s="28"/>
      <c r="F114" s="28"/>
      <c r="G114" s="28"/>
    </row>
    <row r="115" spans="1:7" x14ac:dyDescent="0.25">
      <c r="A115" s="29" t="s">
        <v>2</v>
      </c>
      <c r="B115" s="29"/>
      <c r="C115" s="29"/>
      <c r="D115" s="29"/>
      <c r="E115" s="29"/>
      <c r="F115" s="29"/>
      <c r="G115" s="29"/>
    </row>
    <row r="116" spans="1:7" x14ac:dyDescent="0.25">
      <c r="A116" s="28" t="s">
        <v>3</v>
      </c>
      <c r="B116" s="28"/>
      <c r="C116" s="28"/>
      <c r="D116" s="28"/>
      <c r="E116" s="28"/>
      <c r="F116" s="28"/>
      <c r="G116" s="28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ht="15.75" x14ac:dyDescent="0.25">
      <c r="A118" s="30" t="s">
        <v>4</v>
      </c>
      <c r="B118" s="30"/>
      <c r="C118" s="30"/>
      <c r="D118" s="30"/>
      <c r="E118" s="30"/>
      <c r="F118" s="30"/>
      <c r="G118" s="30"/>
    </row>
    <row r="119" spans="1:7" ht="15.75" x14ac:dyDescent="0.25">
      <c r="A119" s="30" t="s">
        <v>5</v>
      </c>
      <c r="B119" s="30"/>
      <c r="C119" s="30"/>
      <c r="D119" s="30"/>
      <c r="E119" s="30"/>
      <c r="F119" s="30"/>
      <c r="G119" s="30"/>
    </row>
    <row r="120" spans="1:7" x14ac:dyDescent="0.25">
      <c r="A120" s="31" t="s">
        <v>6</v>
      </c>
      <c r="B120" s="31"/>
      <c r="C120" s="31"/>
      <c r="D120" s="31"/>
      <c r="E120" s="31"/>
      <c r="F120" s="31"/>
      <c r="G120" s="31"/>
    </row>
    <row r="121" spans="1:7" x14ac:dyDescent="0.25">
      <c r="A121" s="1" t="s">
        <v>7</v>
      </c>
    </row>
    <row r="122" spans="1:7" x14ac:dyDescent="0.25">
      <c r="A122" s="26" t="s">
        <v>8</v>
      </c>
      <c r="B122" s="26" t="s">
        <v>9</v>
      </c>
      <c r="C122" s="26" t="s">
        <v>10</v>
      </c>
      <c r="D122" s="26" t="s">
        <v>11</v>
      </c>
      <c r="E122" s="26" t="s">
        <v>12</v>
      </c>
      <c r="F122" s="3" t="s">
        <v>13</v>
      </c>
      <c r="G122" s="3" t="s">
        <v>13</v>
      </c>
    </row>
    <row r="123" spans="1:7" x14ac:dyDescent="0.25">
      <c r="A123" s="27"/>
      <c r="B123" s="27"/>
      <c r="C123" s="27"/>
      <c r="D123" s="27"/>
      <c r="E123" s="27"/>
      <c r="F123" s="4" t="s">
        <v>10</v>
      </c>
      <c r="G123" s="4" t="s">
        <v>11</v>
      </c>
    </row>
    <row r="124" spans="1:7" x14ac:dyDescent="0.25">
      <c r="A124" s="5" t="s">
        <v>14</v>
      </c>
      <c r="B124" s="6" t="s">
        <v>15</v>
      </c>
      <c r="C124" s="6"/>
      <c r="D124" s="6"/>
      <c r="E124" s="6"/>
      <c r="F124" s="6"/>
      <c r="G124" s="6"/>
    </row>
    <row r="125" spans="1:7" x14ac:dyDescent="0.25">
      <c r="A125" s="7"/>
      <c r="B125" s="8"/>
      <c r="C125" s="8"/>
      <c r="D125" s="8"/>
      <c r="E125" s="8"/>
      <c r="F125" s="8"/>
      <c r="G125" s="8"/>
    </row>
    <row r="126" spans="1:7" x14ac:dyDescent="0.25">
      <c r="A126" s="7"/>
      <c r="B126" s="8" t="s">
        <v>35</v>
      </c>
      <c r="C126" s="8"/>
      <c r="D126" s="8"/>
      <c r="E126" s="8"/>
      <c r="F126" s="8"/>
      <c r="G126" s="8"/>
    </row>
    <row r="127" spans="1:7" x14ac:dyDescent="0.25">
      <c r="A127" s="7"/>
      <c r="B127" s="8"/>
      <c r="C127" s="8"/>
      <c r="D127" s="8"/>
      <c r="E127" s="8"/>
      <c r="F127" s="8"/>
      <c r="G127" s="8"/>
    </row>
    <row r="128" spans="1:7" x14ac:dyDescent="0.25">
      <c r="A128" s="7">
        <v>1000</v>
      </c>
      <c r="B128" s="9" t="s">
        <v>16</v>
      </c>
      <c r="C128" s="8"/>
      <c r="D128" s="10"/>
      <c r="E128" s="10"/>
      <c r="F128" s="10"/>
      <c r="G128" s="10"/>
    </row>
    <row r="129" spans="1:7" x14ac:dyDescent="0.25">
      <c r="A129" s="7"/>
      <c r="B129" s="11" t="s">
        <v>17</v>
      </c>
      <c r="C129" s="10"/>
      <c r="D129" s="10"/>
      <c r="E129" s="10"/>
      <c r="F129" s="10"/>
      <c r="G129" s="10"/>
    </row>
    <row r="130" spans="1:7" x14ac:dyDescent="0.25">
      <c r="A130" s="7"/>
      <c r="B130" s="11" t="s">
        <v>18</v>
      </c>
      <c r="C130" s="10">
        <f>40000+20000+5000+10000+5000+47000+43000+10000+20000</f>
        <v>200000</v>
      </c>
      <c r="D130" s="10">
        <f>40000+20000+5000+10000+5000+47000+43000+10000+20000</f>
        <v>200000</v>
      </c>
      <c r="E130" s="10">
        <f>39700+13800+46980+43000+25500</f>
        <v>168980</v>
      </c>
      <c r="F130" s="10">
        <f t="shared" ref="F130:F131" si="12">C130-E130</f>
        <v>31020</v>
      </c>
      <c r="G130" s="10">
        <f t="shared" ref="G130:G131" si="13">D130-E130</f>
        <v>31020</v>
      </c>
    </row>
    <row r="131" spans="1:7" x14ac:dyDescent="0.25">
      <c r="A131" s="7"/>
      <c r="B131" s="11" t="s">
        <v>19</v>
      </c>
      <c r="C131" s="10">
        <f>90000+45000+25000</f>
        <v>160000</v>
      </c>
      <c r="D131" s="10">
        <f>90000+45000+25000</f>
        <v>160000</v>
      </c>
      <c r="E131" s="10">
        <f>49400+45000</f>
        <v>94400</v>
      </c>
      <c r="F131" s="10">
        <f t="shared" si="12"/>
        <v>65600</v>
      </c>
      <c r="G131" s="10">
        <f t="shared" si="13"/>
        <v>65600</v>
      </c>
    </row>
    <row r="132" spans="1:7" x14ac:dyDescent="0.25">
      <c r="A132" s="7"/>
      <c r="B132" s="11" t="s">
        <v>20</v>
      </c>
      <c r="C132" s="10"/>
      <c r="D132" s="10"/>
      <c r="E132" s="10"/>
      <c r="F132" s="10"/>
      <c r="G132" s="10"/>
    </row>
    <row r="133" spans="1:7" x14ac:dyDescent="0.25">
      <c r="A133" s="7"/>
      <c r="B133" s="12" t="s">
        <v>21</v>
      </c>
      <c r="C133" s="13">
        <f t="shared" ref="C133:G133" si="14">SUM(C129:C132)</f>
        <v>360000</v>
      </c>
      <c r="D133" s="13">
        <f t="shared" ref="D133" si="15">SUM(D129:D132)</f>
        <v>360000</v>
      </c>
      <c r="E133" s="13">
        <f t="shared" si="14"/>
        <v>263380</v>
      </c>
      <c r="F133" s="13">
        <f t="shared" si="14"/>
        <v>96620</v>
      </c>
      <c r="G133" s="13">
        <f t="shared" si="14"/>
        <v>96620</v>
      </c>
    </row>
    <row r="134" spans="1:7" x14ac:dyDescent="0.25">
      <c r="A134" s="7"/>
      <c r="B134" s="14"/>
      <c r="C134" s="10"/>
      <c r="D134" s="10"/>
      <c r="E134" s="10"/>
      <c r="F134" s="10"/>
      <c r="G134" s="10"/>
    </row>
    <row r="135" spans="1:7" x14ac:dyDescent="0.25">
      <c r="A135" s="7"/>
      <c r="B135" s="14"/>
      <c r="C135" s="10"/>
      <c r="D135" s="10"/>
      <c r="E135" s="10"/>
      <c r="F135" s="10"/>
      <c r="G135" s="10"/>
    </row>
    <row r="136" spans="1:7" x14ac:dyDescent="0.25">
      <c r="A136" s="7"/>
      <c r="B136" s="14" t="s">
        <v>36</v>
      </c>
      <c r="C136" s="10"/>
      <c r="D136" s="10"/>
      <c r="E136" s="10"/>
      <c r="F136" s="10"/>
      <c r="G136" s="10"/>
    </row>
    <row r="137" spans="1:7" x14ac:dyDescent="0.25">
      <c r="A137" s="7"/>
      <c r="B137" s="8"/>
      <c r="C137" s="10"/>
      <c r="D137" s="10"/>
      <c r="E137" s="10"/>
      <c r="F137" s="10"/>
      <c r="G137" s="10"/>
    </row>
    <row r="138" spans="1:7" x14ac:dyDescent="0.25">
      <c r="A138" s="7">
        <v>4000</v>
      </c>
      <c r="B138" s="9" t="s">
        <v>16</v>
      </c>
      <c r="C138" s="10"/>
      <c r="D138" s="10"/>
      <c r="E138" s="10"/>
      <c r="F138" s="10"/>
      <c r="G138" s="10"/>
    </row>
    <row r="139" spans="1:7" x14ac:dyDescent="0.25">
      <c r="A139" s="7"/>
      <c r="B139" s="11" t="s">
        <v>17</v>
      </c>
      <c r="C139" s="10"/>
      <c r="D139" s="10"/>
      <c r="E139" s="10"/>
      <c r="F139" s="10"/>
      <c r="G139" s="10"/>
    </row>
    <row r="140" spans="1:7" x14ac:dyDescent="0.25">
      <c r="A140" s="7"/>
      <c r="B140" s="11" t="s">
        <v>18</v>
      </c>
      <c r="C140" s="10">
        <v>50000</v>
      </c>
      <c r="D140" s="10">
        <v>50000</v>
      </c>
      <c r="E140" s="10">
        <v>54921</v>
      </c>
      <c r="F140" s="10">
        <f>C140-E140</f>
        <v>-4921</v>
      </c>
      <c r="G140" s="10">
        <f>D140-E140</f>
        <v>-4921</v>
      </c>
    </row>
    <row r="141" spans="1:7" x14ac:dyDescent="0.25">
      <c r="A141" s="7"/>
      <c r="B141" s="11" t="s">
        <v>19</v>
      </c>
      <c r="C141" s="10">
        <v>40000</v>
      </c>
      <c r="D141" s="10">
        <v>40000</v>
      </c>
      <c r="E141" s="10">
        <v>38760</v>
      </c>
      <c r="F141" s="10">
        <f t="shared" ref="F141" si="16">C141-E141</f>
        <v>1240</v>
      </c>
      <c r="G141" s="10">
        <f t="shared" ref="G141" si="17">D141-E141</f>
        <v>1240</v>
      </c>
    </row>
    <row r="142" spans="1:7" x14ac:dyDescent="0.25">
      <c r="A142" s="7"/>
      <c r="B142" s="11" t="s">
        <v>20</v>
      </c>
      <c r="C142" s="10"/>
      <c r="D142" s="10"/>
      <c r="E142" s="10"/>
      <c r="F142" s="10"/>
      <c r="G142" s="10"/>
    </row>
    <row r="143" spans="1:7" x14ac:dyDescent="0.25">
      <c r="A143" s="7"/>
      <c r="B143" s="12" t="s">
        <v>21</v>
      </c>
      <c r="C143" s="13">
        <f>SUM(C139:C142)</f>
        <v>90000</v>
      </c>
      <c r="D143" s="13">
        <f>SUM(D139:D142)</f>
        <v>90000</v>
      </c>
      <c r="E143" s="13">
        <f>SUM(E139:E142)</f>
        <v>93681</v>
      </c>
      <c r="F143" s="13">
        <f>SUM(F139:F142)</f>
        <v>-3681</v>
      </c>
      <c r="G143" s="13">
        <f>SUM(G139:G142)</f>
        <v>-3681</v>
      </c>
    </row>
    <row r="144" spans="1:7" x14ac:dyDescent="0.25">
      <c r="A144" s="7"/>
      <c r="B144" s="14"/>
      <c r="C144" s="10"/>
      <c r="D144" s="10"/>
      <c r="E144" s="10"/>
      <c r="F144" s="10"/>
      <c r="G144" s="10"/>
    </row>
    <row r="145" spans="1:7" x14ac:dyDescent="0.25">
      <c r="A145" s="7"/>
      <c r="B145" s="9" t="s">
        <v>26</v>
      </c>
      <c r="C145" s="10"/>
      <c r="D145" s="10"/>
      <c r="E145" s="10"/>
      <c r="F145" s="10"/>
      <c r="G145" s="10"/>
    </row>
    <row r="146" spans="1:7" x14ac:dyDescent="0.25">
      <c r="A146" s="7"/>
      <c r="B146" s="11" t="s">
        <v>17</v>
      </c>
      <c r="C146" s="10"/>
      <c r="D146" s="10"/>
      <c r="E146" s="10"/>
      <c r="F146" s="10"/>
      <c r="G146" s="10"/>
    </row>
    <row r="147" spans="1:7" x14ac:dyDescent="0.25">
      <c r="A147" s="7"/>
      <c r="B147" s="11" t="s">
        <v>18</v>
      </c>
      <c r="C147" s="10">
        <f t="shared" ref="C147:E148" si="18">C130+C140</f>
        <v>250000</v>
      </c>
      <c r="D147" s="10">
        <f t="shared" si="18"/>
        <v>250000</v>
      </c>
      <c r="E147" s="10">
        <f t="shared" si="18"/>
        <v>223901</v>
      </c>
      <c r="F147" s="10">
        <f t="shared" ref="F147:F148" si="19">C147-E147</f>
        <v>26099</v>
      </c>
      <c r="G147" s="10">
        <f t="shared" ref="G147:G148" si="20">D147-E147</f>
        <v>26099</v>
      </c>
    </row>
    <row r="148" spans="1:7" x14ac:dyDescent="0.25">
      <c r="A148" s="7"/>
      <c r="B148" s="11" t="s">
        <v>19</v>
      </c>
      <c r="C148" s="10">
        <f t="shared" si="18"/>
        <v>200000</v>
      </c>
      <c r="D148" s="10">
        <f t="shared" si="18"/>
        <v>200000</v>
      </c>
      <c r="E148" s="10">
        <f t="shared" si="18"/>
        <v>133160</v>
      </c>
      <c r="F148" s="10">
        <f t="shared" si="19"/>
        <v>66840</v>
      </c>
      <c r="G148" s="10">
        <f t="shared" si="20"/>
        <v>66840</v>
      </c>
    </row>
    <row r="149" spans="1:7" x14ac:dyDescent="0.25">
      <c r="A149" s="7"/>
      <c r="B149" s="11" t="s">
        <v>20</v>
      </c>
      <c r="C149" s="10"/>
      <c r="D149" s="10"/>
      <c r="E149" s="10"/>
      <c r="F149" s="10"/>
      <c r="G149" s="10"/>
    </row>
    <row r="150" spans="1:7" ht="15.75" thickBot="1" x14ac:dyDescent="0.3">
      <c r="A150" s="15"/>
      <c r="B150" s="16" t="s">
        <v>27</v>
      </c>
      <c r="C150" s="17">
        <f>SUM(C146:C149)</f>
        <v>450000</v>
      </c>
      <c r="D150" s="17">
        <f>SUM(D146:D149)</f>
        <v>450000</v>
      </c>
      <c r="E150" s="17">
        <f>SUM(E146:E149)</f>
        <v>357061</v>
      </c>
      <c r="F150" s="17">
        <f>SUM(F146:F149)</f>
        <v>92939</v>
      </c>
      <c r="G150" s="17">
        <f t="shared" ref="G150" si="21">SUM(G146:G149)</f>
        <v>92939</v>
      </c>
    </row>
    <row r="153" spans="1:7" x14ac:dyDescent="0.25">
      <c r="B153" s="24" t="s">
        <v>32</v>
      </c>
    </row>
    <row r="156" spans="1:7" x14ac:dyDescent="0.25">
      <c r="B156" s="1" t="s">
        <v>33</v>
      </c>
    </row>
    <row r="157" spans="1:7" x14ac:dyDescent="0.25">
      <c r="B157" s="1" t="s">
        <v>34</v>
      </c>
    </row>
  </sheetData>
  <mergeCells count="27">
    <mergeCell ref="A10:G10"/>
    <mergeCell ref="A4:G4"/>
    <mergeCell ref="A5:G5"/>
    <mergeCell ref="A6:G6"/>
    <mergeCell ref="A8:G8"/>
    <mergeCell ref="A9:G9"/>
    <mergeCell ref="A120:G120"/>
    <mergeCell ref="A12:A13"/>
    <mergeCell ref="B12:B13"/>
    <mergeCell ref="C12:C13"/>
    <mergeCell ref="D12:D13"/>
    <mergeCell ref="E12:E13"/>
    <mergeCell ref="A59:A60"/>
    <mergeCell ref="B59:B60"/>
    <mergeCell ref="C59:C60"/>
    <mergeCell ref="D59:D60"/>
    <mergeCell ref="E59:E60"/>
    <mergeCell ref="A114:G114"/>
    <mergeCell ref="A115:G115"/>
    <mergeCell ref="A116:G116"/>
    <mergeCell ref="A118:G118"/>
    <mergeCell ref="A119:G119"/>
    <mergeCell ref="A122:A123"/>
    <mergeCell ref="B122:B123"/>
    <mergeCell ref="C122:C123"/>
    <mergeCell ref="D122:D123"/>
    <mergeCell ref="E122:E1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Loida</dc:creator>
  <cp:lastModifiedBy>Loida</cp:lastModifiedBy>
  <dcterms:created xsi:type="dcterms:W3CDTF">2016-04-04T07:47:47Z</dcterms:created>
  <dcterms:modified xsi:type="dcterms:W3CDTF">2016-04-04T07:52:53Z</dcterms:modified>
</cp:coreProperties>
</file>