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M_Search_Result" sheetId="1" r:id="rId1"/>
  </sheets>
  <calcPr fullCalcOnLoad="1"/>
</workbook>
</file>

<file path=xl/sharedStrings.xml><?xml version="1.0" encoding="utf-8"?>
<sst xmlns="http://schemas.openxmlformats.org/spreadsheetml/2006/main" count="266" uniqueCount="266">
  <si>
    <t>Your search results for: 'vista'</t>
  </si>
  <si>
    <t>Name</t>
  </si>
  <si>
    <t>Vendor</t>
  </si>
  <si>
    <t>Status</t>
  </si>
  <si>
    <t>Decision Date/Date Requested</t>
  </si>
  <si>
    <t>Document Storage Systems, Inc (DSS)</t>
  </si>
  <si>
    <t>Analysis Completed</t>
  </si>
  <si>
    <t>06/06/2024 at 16:17:50 UTC</t>
  </si>
  <si>
    <t>VA OIT Product Development</t>
  </si>
  <si>
    <t>09/10/2024 at 15:46:03 UTC</t>
  </si>
  <si>
    <t>Global Med</t>
  </si>
  <si>
    <t>11/06/2023 at 20:27:15 UTC</t>
  </si>
  <si>
    <t>12/10/2024 at 18:07:41 UTC</t>
  </si>
  <si>
    <t>DSS</t>
  </si>
  <si>
    <t>06/18/2024 at 16:24:56 UTC</t>
  </si>
  <si>
    <t>08/25/2023 at 15:05:23 UTC</t>
  </si>
  <si>
    <t>N/A</t>
  </si>
  <si>
    <t>01/23/2024 at 01:30:43 UTC</t>
  </si>
  <si>
    <t>InterSystems</t>
  </si>
  <si>
    <t>05/16/2024 at 15:53:20 UTC</t>
  </si>
  <si>
    <t>iMDSoft</t>
  </si>
  <si>
    <t>11/14/2022 at 17:43:10 UTC</t>
  </si>
  <si>
    <t>Intrinisic Systems, Inc</t>
  </si>
  <si>
    <t>08/03/2020 at 21:15:24 UTC</t>
  </si>
  <si>
    <t>07/24/2024 at 04:25:11 UTC</t>
  </si>
  <si>
    <t>02/28/2023 at 03:24:29 UTC</t>
  </si>
  <si>
    <t>04/25/2024 at 15:08:44 UTC</t>
  </si>
  <si>
    <t>01/20/2023 at 19:57:14 UTC</t>
  </si>
  <si>
    <t>Taylor Healthcare</t>
  </si>
  <si>
    <t>07/30/2024 at 15:31:40 UTC</t>
  </si>
  <si>
    <t>Vecna Technologies, Inc</t>
  </si>
  <si>
    <t>01/11/2024 at 17:00:48 UTC</t>
  </si>
  <si>
    <t>09/01/2022 at 20:19:25 UTC</t>
  </si>
  <si>
    <t>ProSphere Tek, Inc.</t>
  </si>
  <si>
    <t>12/06/2022 at 02:46:39 UTC</t>
  </si>
  <si>
    <t>MITRE</t>
  </si>
  <si>
    <t>02/22/2023 at 19:05:57 UTC</t>
  </si>
  <si>
    <t>Werfen</t>
  </si>
  <si>
    <t>10/12/2022 at 17:42:22 UTC</t>
  </si>
  <si>
    <t>OSEHRA</t>
  </si>
  <si>
    <t>07/19/2024 at 16:33:55 UTC</t>
  </si>
  <si>
    <t>SupraVISTA Medical DSS, LLC</t>
  </si>
  <si>
    <t>04/01/2021 at 15:28:25 UTC</t>
  </si>
  <si>
    <t>Microsoft</t>
  </si>
  <si>
    <t>11/29/2024 at 17:31:35 UTC</t>
  </si>
  <si>
    <t>Brillians</t>
  </si>
  <si>
    <t>11/20/2023 at 13:27:48 UTC</t>
  </si>
  <si>
    <t>Schneider Electric</t>
  </si>
  <si>
    <t>01/10/2024 at 21:11:25 UTC</t>
  </si>
  <si>
    <t>Advarra</t>
  </si>
  <si>
    <t>10/29/2024 at 19:18:23 UTC</t>
  </si>
  <si>
    <t>Ready Computing</t>
  </si>
  <si>
    <t>04/11/2024 at 15:53:29 UTC</t>
  </si>
  <si>
    <t>10/31/2024 at 16:35:42 UTC</t>
  </si>
  <si>
    <t>09/28/2022 at 01:40:48 UTC</t>
  </si>
  <si>
    <t>11/02/2022 at 04:10:25 UTC</t>
  </si>
  <si>
    <t>GetWellNetwork Inc</t>
  </si>
  <si>
    <t>05/16/2024 at 15:53:28 UTC</t>
  </si>
  <si>
    <t>Bosch Healthcare</t>
  </si>
  <si>
    <t>04/07/2019 at 21:08:07 UTC</t>
  </si>
  <si>
    <t>Draeger Medical Inc.</t>
  </si>
  <si>
    <t>11/06/2024 at 02:07:50 UTC</t>
  </si>
  <si>
    <t>Nuance</t>
  </si>
  <si>
    <t>04/22/2024 at 17:37:29 UTC</t>
  </si>
  <si>
    <t>Parable Health, Inc.</t>
  </si>
  <si>
    <t>03/27/2023 at 15:43:21 UTC</t>
  </si>
  <si>
    <t>06/30/2020 at 15:38:23 UTC</t>
  </si>
  <si>
    <t>AudioCARE Systems</t>
  </si>
  <si>
    <t>01/10/2024 at 21:11:23 UTC</t>
  </si>
  <si>
    <t>01/10/2024 at 21:11:28 UTC</t>
  </si>
  <si>
    <t>03/14/2024 at 15:08:48 UTC</t>
  </si>
  <si>
    <t>01/10/2024 at 21:11:26 UTC</t>
  </si>
  <si>
    <t>01/10/2024 at 21:11:27 UTC</t>
  </si>
  <si>
    <t>01/10/2024 at 21:11:24 UTC</t>
  </si>
  <si>
    <t>06/27/2024 at 17:09:36 UTC</t>
  </si>
  <si>
    <t>Avicenna Medical Systems</t>
  </si>
  <si>
    <t>02/14/2024 at 03:29:45 UTC</t>
  </si>
  <si>
    <t>11/14/2022 at 02:06:18 UTC</t>
  </si>
  <si>
    <t>06/21/2024 at 22:00:34 UTC</t>
  </si>
  <si>
    <t>12/01/2022 at 03:44:34 UTC</t>
  </si>
  <si>
    <t>02/12/2024 at 03:27:28 UTC</t>
  </si>
  <si>
    <t>05/23/2024 at 16:18:48 UTC</t>
  </si>
  <si>
    <t>10/25/2022 at 19:18:03 UTC</t>
  </si>
  <si>
    <t>02/02/2023 at 18:46:41 UTC</t>
  </si>
  <si>
    <t>10/25/2023 at 20:45:49 UTC</t>
  </si>
  <si>
    <t>11/07/2024 at 19:09:16 UTC</t>
  </si>
  <si>
    <t>02/02/2024 at 03:13:44 UTC</t>
  </si>
  <si>
    <t>10/02/2024 at 21:47:30 UTC</t>
  </si>
  <si>
    <t>12/06/2023 at 02:43:51 UTC</t>
  </si>
  <si>
    <t>12/19/2024 at 15:06:48 UTC</t>
  </si>
  <si>
    <t>11/06/2024 at 02:07:38 UTC</t>
  </si>
  <si>
    <t>05/29/2024 at 02:13:29 UTC</t>
  </si>
  <si>
    <t>12/13/2023 at 14:52:01 UTC</t>
  </si>
  <si>
    <t>Optimal Solutions</t>
  </si>
  <si>
    <t>04/04/2023 at 02:07:22 UTC</t>
  </si>
  <si>
    <t>MSS Software</t>
  </si>
  <si>
    <t>InVita Healthcare Technologies</t>
  </si>
  <si>
    <t>09/16/2022 at 19:27:19 UTC</t>
  </si>
  <si>
    <t>Epredia</t>
  </si>
  <si>
    <t>10/26/2023 at 19:18:29 UTC</t>
  </si>
  <si>
    <t>Krames</t>
  </si>
  <si>
    <t>12/06/2022 at 02:46:56 UTC</t>
  </si>
  <si>
    <t>11/28/2018 at 07:50:08 UTC</t>
  </si>
  <si>
    <t>Medicor Imaging</t>
  </si>
  <si>
    <t>08/28/2024 at 17:43:16 UTC</t>
  </si>
  <si>
    <t>04/05/2023 at 00:57:24 UTC</t>
  </si>
  <si>
    <t>04/11/2023 at 02:19:05 UTC</t>
  </si>
  <si>
    <t>BitScopic</t>
  </si>
  <si>
    <t>07/16/2024 at 18:26:17 UTC</t>
  </si>
  <si>
    <t>Agency for Healthcare Research and Quality</t>
  </si>
  <si>
    <t>10/14/2024 at 01:23:23 UTC</t>
  </si>
  <si>
    <t>01/20/2023 at 19:57:13 UTC</t>
  </si>
  <si>
    <t>03/20/2024 at 02:23:25 UTC</t>
  </si>
  <si>
    <t>DSHI Systems</t>
  </si>
  <si>
    <t>08/26/2019 at 15:04:19 UTC</t>
  </si>
  <si>
    <t>Philips</t>
  </si>
  <si>
    <t>10/28/2023 at 03:30:55 UTC</t>
  </si>
  <si>
    <t>01/11/2024 at 16:12:22 UTC</t>
  </si>
  <si>
    <t>06/03/2024 at 16:54:59 UTC</t>
  </si>
  <si>
    <t>Vista Medical LTD.</t>
  </si>
  <si>
    <t>05/09/2024 at 19:08:25 UTC</t>
  </si>
  <si>
    <t>3D4Medical</t>
  </si>
  <si>
    <t>12/02/2022 at 02:34:08 UTC</t>
  </si>
  <si>
    <t>AccuMed</t>
  </si>
  <si>
    <t>02/20/2020 at 08:28:10 UTC</t>
  </si>
  <si>
    <t>01/10/2024 at 21:11:22 UTC</t>
  </si>
  <si>
    <t>Grason-Stadler</t>
  </si>
  <si>
    <t>01/02/2025 at 15:43:47 UTC</t>
  </si>
  <si>
    <t>Capital Solution Design</t>
  </si>
  <si>
    <t>11/15/2022 at 13:31:31 UTC</t>
  </si>
  <si>
    <t>Bio-Optronics</t>
  </si>
  <si>
    <t>05/29/2020 at 11:23:24 UTC</t>
  </si>
  <si>
    <t>CareSystems, Inc</t>
  </si>
  <si>
    <t>08/12/2024 at 15:25:19 UTC</t>
  </si>
  <si>
    <t>Shipcom Wireless, Inc</t>
  </si>
  <si>
    <t>12/05/2022 at 17:52:44 UTC</t>
  </si>
  <si>
    <t>01/11/2023 at 18:22:30 UTC</t>
  </si>
  <si>
    <t>GE Healthcare</t>
  </si>
  <si>
    <t>04/04/2023 at 02:07:15 UTC</t>
  </si>
  <si>
    <t>09/12/2024 at 16:58:22 UTC</t>
  </si>
  <si>
    <t>Health Services Research and Development Service (HSR&amp;D)</t>
  </si>
  <si>
    <t>09/27/2024 at 16:28:42 UTC</t>
  </si>
  <si>
    <t>Clinical Outcomes Reporting Informatics</t>
  </si>
  <si>
    <t>10/25/2022 at 19:18:02 UTC</t>
  </si>
  <si>
    <t>CliniComp International</t>
  </si>
  <si>
    <t>09/26/2024 at 17:51:15 UTC</t>
  </si>
  <si>
    <t>Roche Diagnostics</t>
  </si>
  <si>
    <t>3M</t>
  </si>
  <si>
    <t>05/03/2023 at 03:31:36 UTC</t>
  </si>
  <si>
    <t>09/14/2022 at 19:24:11 UTC</t>
  </si>
  <si>
    <t>07/19/2024 at 16:34:04 UTC</t>
  </si>
  <si>
    <t>Pearson</t>
  </si>
  <si>
    <t>09/12/2024 at 16:58:28 UTC</t>
  </si>
  <si>
    <t>11/07/2023 at 17:12:43 UTC</t>
  </si>
  <si>
    <t>10/25/2024 at 15:13:47 UTC</t>
  </si>
  <si>
    <t>12/12/2023 at 16:53:39 UTC</t>
  </si>
  <si>
    <t>05/23/2024 at 16:18:51 UTC</t>
  </si>
  <si>
    <t>11/08/2024 at 02:03:34 UTC</t>
  </si>
  <si>
    <t>09/28/2022 at 01:40:47 UTC</t>
  </si>
  <si>
    <t>10/03/2023 at 02:09:32 UTC</t>
  </si>
  <si>
    <t>09/16/2022 at 19:27:23 UTC</t>
  </si>
  <si>
    <t>01/17/2023 at 17:42:14 UTC</t>
  </si>
  <si>
    <t>Eagle6</t>
  </si>
  <si>
    <t>08/10/2023 at 00:54:49 UTC</t>
  </si>
  <si>
    <t>03/14/2024 at 15:08:58 UTC</t>
  </si>
  <si>
    <t>Harris Computer</t>
  </si>
  <si>
    <t>04/20/2020 at 22:42:32 UTC</t>
  </si>
  <si>
    <t>M/Gateway Developments Ltd</t>
  </si>
  <si>
    <t>12/03/2020 at 22:38:30 UTC</t>
  </si>
  <si>
    <t>06/25/2024 at 15:28:01 UTC</t>
  </si>
  <si>
    <t>Data Innovations, LLC</t>
  </si>
  <si>
    <t>12/20/2024 at 21:29:09 UTC</t>
  </si>
  <si>
    <t>EVT2SYS Open Source Project</t>
  </si>
  <si>
    <t>09/12/2019 at 06:25:00 UTC</t>
  </si>
  <si>
    <t>MModal IP LLC</t>
  </si>
  <si>
    <t>06/16/2020 at 07:59:38 UTC</t>
  </si>
  <si>
    <t>09/25/2024 at 18:22:50 UTC</t>
  </si>
  <si>
    <t>Carl Zeiss Meditec</t>
  </si>
  <si>
    <t>04/18/2019 at 11:10:02 UTC</t>
  </si>
  <si>
    <t>Huron Consulting Group, Inc.</t>
  </si>
  <si>
    <t>02/23/2024 at 02:59:39 UTC</t>
  </si>
  <si>
    <t>DeBugBar</t>
  </si>
  <si>
    <t>01/27/2020 at 11:57:23 UTC</t>
  </si>
  <si>
    <t>Medicom</t>
  </si>
  <si>
    <t>11/20/2023 at 13:27:51 UTC</t>
  </si>
  <si>
    <t>09/24/2024 at 16:21:59 UTC</t>
  </si>
  <si>
    <t>Becton, Dickinson and Company</t>
  </si>
  <si>
    <t>08/18/2020 at 08:54:59 UTC</t>
  </si>
  <si>
    <t>ViTel Net</t>
  </si>
  <si>
    <t>12/20/2022 at 16:43:27 UTC</t>
  </si>
  <si>
    <t>01/02/2025 at 19:25:02 UTC</t>
  </si>
  <si>
    <t>Lutech Industries, Inc.</t>
  </si>
  <si>
    <t>10/24/2023 at 01:34:27 UTC</t>
  </si>
  <si>
    <t>Strategic Reporting Systems, Inc.</t>
  </si>
  <si>
    <t>10/10/2024 at 18:03:50 UTC</t>
  </si>
  <si>
    <t>10/10/2024 at 18:03:51 UTC</t>
  </si>
  <si>
    <t>10/14/2024 at 01:22:54 UTC</t>
  </si>
  <si>
    <t>02/13/2020 at 16:11:24 UTC</t>
  </si>
  <si>
    <t>03/13/2023 at 16:47:53 UTC</t>
  </si>
  <si>
    <t>Netsmart</t>
  </si>
  <si>
    <t>05/01/2024 at 19:32:14 UTC</t>
  </si>
  <si>
    <t>VA Developed Class 2 or Class 3 Software</t>
  </si>
  <si>
    <t>12/06/2022 at 02:46:57 UTC</t>
  </si>
  <si>
    <t>Hammer Technologies</t>
  </si>
  <si>
    <t>07/01/2024 at 15:53:16 UTC</t>
  </si>
  <si>
    <t>11/06/2023 at 20:27:14 UTC</t>
  </si>
  <si>
    <t>07/24/2024 at 04:25:15 UTC</t>
  </si>
  <si>
    <t>09/25/2024 at 01:50:27 UTC</t>
  </si>
  <si>
    <t>Quatrex</t>
  </si>
  <si>
    <t>12/20/2024 at 21:29:11 UTC</t>
  </si>
  <si>
    <t>02/15/2024 at 20:11:04 UTC</t>
  </si>
  <si>
    <t>03/14/2024 at 15:09:24 UTC</t>
  </si>
  <si>
    <t>07/29/2024 at 14:48:41 UTC</t>
  </si>
  <si>
    <t>06/18/2024 at 21:37:17 UTC</t>
  </si>
  <si>
    <t>Consensus Medical Systems, Inc</t>
  </si>
  <si>
    <t>10/26/2023 at 16:23:56 UTC</t>
  </si>
  <si>
    <t>Baxter</t>
  </si>
  <si>
    <t>04/19/2024 at 03:49:21 UTC</t>
  </si>
  <si>
    <t>Voicebrook</t>
  </si>
  <si>
    <t>03/30/2023 at 17:10:02 UTC</t>
  </si>
  <si>
    <t>Welch Allyn</t>
  </si>
  <si>
    <t>01/03/2023 at 08:08:45 UTC</t>
  </si>
  <si>
    <t>Sase Sham, Inc.</t>
  </si>
  <si>
    <t>04/29/2019 at 14:55:10 UTC</t>
  </si>
  <si>
    <t>Interacoustics</t>
  </si>
  <si>
    <t>06/25/2024 at 15:27:59 UTC</t>
  </si>
  <si>
    <t>02/14/2024 at 03:14:53 UTC</t>
  </si>
  <si>
    <t>Carestream Medical and Dental</t>
  </si>
  <si>
    <t>11/07/2024 at 19:09:15 UTC</t>
  </si>
  <si>
    <t>Motorola Solutions, Inc.</t>
  </si>
  <si>
    <t>09/12/2024 at 16:58:23 UTC</t>
  </si>
  <si>
    <t>Ventana Medical Systems</t>
  </si>
  <si>
    <t>06/17/2021 at 21:28:29 UTC</t>
  </si>
  <si>
    <t>12/04/2024 at 19:12:01 UTC</t>
  </si>
  <si>
    <t>Adobe</t>
  </si>
  <si>
    <t>11/05/2019 at 06:51:17 UTC</t>
  </si>
  <si>
    <t>Fluke Networks</t>
  </si>
  <si>
    <t>02/03/2021 at 13:10:03 UTC</t>
  </si>
  <si>
    <t>McKesson</t>
  </si>
  <si>
    <t>08/04/2023 at 00:45:57 UTC</t>
  </si>
  <si>
    <t>09/26/2024 at 17:51:03 UTC</t>
  </si>
  <si>
    <t>Intelligent Hearing Systems</t>
  </si>
  <si>
    <t>11/25/2024 at 18:01:52 UTC</t>
  </si>
  <si>
    <t>11/22/2023 at 15:05:18 UTC</t>
  </si>
  <si>
    <t>Medicalis Corporation</t>
  </si>
  <si>
    <t>09/14/2022 at 19:24:13 UTC</t>
  </si>
  <si>
    <t>05/08/2019 at 16:14:17 UTC</t>
  </si>
  <si>
    <t>03/11/2019 at 07:42:10 UTC</t>
  </si>
  <si>
    <t>IBA Dosimetry</t>
  </si>
  <si>
    <t>02/06/2019 at 09:44:52 UTC</t>
  </si>
  <si>
    <t>Corel</t>
  </si>
  <si>
    <t>02/19/2019 at 08:14:24 UTC</t>
  </si>
  <si>
    <t>Picis Clinical Solutions</t>
  </si>
  <si>
    <t>Precision software &amp; consulting</t>
  </si>
  <si>
    <t>11/28/2018 at 07:50:01 UTC</t>
  </si>
  <si>
    <t>05/06/2020 at 16:34:25 UTC</t>
  </si>
  <si>
    <t>Trividia Health</t>
  </si>
  <si>
    <t>04/16/2019 at 08:02:53 UTC</t>
  </si>
  <si>
    <t>Karamasoft LLC</t>
  </si>
  <si>
    <t>03/16/2020 at 22:27:34 UTC</t>
  </si>
  <si>
    <t>PKWARE</t>
  </si>
  <si>
    <t>10/28/2020 at 15:40:28 UTC</t>
  </si>
  <si>
    <t>University Health Network</t>
  </si>
  <si>
    <t>10/05/2023 at 03:01:02 UTC</t>
  </si>
  <si>
    <t>University of New Mexico Center on Alcoholism, Substance Abuse, and Addictions</t>
  </si>
  <si>
    <t>04/08/2020 at 12:25:01 UTC</t>
  </si>
</sst>
</file>

<file path=xl/styles.xml><?xml version="1.0" encoding="utf-8"?>
<styleSheet xmlns="http://schemas.openxmlformats.org/spreadsheetml/2006/main">
  <numFmts count="1">
    <numFmt numFmtId="164" formatCode="mm/dd/yyyy h:mm AM/PM"/>
  </numFmts>
  <fonts count="4">
    <font>
      <sz val="11"/>
      <name val="Calibri"/>
    </font>
    <font>
      <b/>
      <sz val="11"/>
      <color rgb="FF000000" tint="0"/>
      <name val="Calibri"/>
    </font>
    <font>
      <sz val="11"/>
      <color rgb="FF4A452A" tint="0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BBFFF" tint="0"/>
      </patternFill>
    </fill>
    <fill>
      <patternFill patternType="solid">
        <fgColor rgb="FFE4E4E4" tint="0"/>
      </patternFill>
    </fill>
  </fills>
  <borders count="5">
    <border>
      <left/>
      <right/>
      <top/>
      <bottom/>
      <diagonal/>
    </border>
    <border>
      <left/>
      <right/>
      <top style="thin">
        <color rgb="FF999999" tint="0"/>
      </top>
      <bottom style="thin">
        <color rgb="FF999999" tint="0"/>
      </bottom>
      <diagonal/>
    </border>
    <border>
      <left style="thin">
        <color rgb="FF999999" tint="0"/>
      </left>
      <right/>
      <top style="thin">
        <color rgb="FF999999" tint="0"/>
      </top>
      <bottom style="thin">
        <color rgb="FF999999" tint="0"/>
      </bottom>
      <diagonal/>
    </border>
    <border>
      <left/>
      <right style="thin">
        <color rgb="FF999999" tint="0"/>
      </right>
      <top style="thin">
        <color rgb="FF999999" tint="0"/>
      </top>
      <bottom style="thin">
        <color rgb="FF999999" tint="0"/>
      </bottom>
      <diagonal/>
    </border>
    <border>
      <left style="thin">
        <color rgb="FFD9D9D9" tint="0"/>
      </left>
      <right style="thin">
        <color rgb="FFD9D9D9" tint="0"/>
      </right>
      <top style="thin">
        <color rgb="FFD9D9D9" tint="0"/>
      </top>
      <bottom style="thin">
        <color rgb="FFD9D9D9" tint="0"/>
      </bottom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xfId="0">
      <alignment horizontal="left" wrapText="1"/>
    </xf>
    <xf numFmtId="0" applyNumberFormat="1" fontId="1" applyFont="1" fillId="2" applyFill="1" borderId="2" applyBorder="1" xfId="0">
      <alignment horizontal="left" wrapText="1"/>
    </xf>
    <xf numFmtId="0" applyNumberFormat="1" fontId="2" applyFont="1" fillId="3" applyFill="1" borderId="4" applyBorder="1" xfId="0">
      <alignment horizontal="left" wrapText="1"/>
    </xf>
    <xf numFmtId="0" applyNumberFormat="1" fontId="3" applyFont="1" fillId="3" applyFill="1" borderId="4" applyBorder="1" xfId="0">
      <alignment horizontal="left" wrapText="1"/>
    </xf>
    <xf numFmtId="0" applyNumberFormat="1" fontId="1" applyFont="1" fillId="2" applyFill="1" borderId="1" applyBorder="1" xfId="0">
      <alignment horizontal="left" wrapText="1"/>
    </xf>
    <xf numFmtId="0" applyNumberFormat="1" fontId="0" applyFont="1" xfId="0">
      <alignment horizontal="center"/>
    </xf>
    <xf numFmtId="0" applyNumberFormat="1" fontId="0" applyFont="1" xfId="0">
      <alignment horizontal="center" wrapText="1"/>
    </xf>
    <xf numFmtId="0" applyNumberFormat="1" fontId="2" applyFont="1" fillId="3" applyFill="1" borderId="4" applyBorder="1" xfId="0">
      <alignment horizontal="center"/>
    </xf>
    <xf numFmtId="164" applyNumberFormat="1" fontId="1" applyFont="1" fillId="2" applyFill="1" borderId="3" applyBorder="1" xfId="0">
      <alignment horizontal="center" wrapText="1"/>
    </xf>
    <xf numFmtId="164" applyNumberFormat="1" fontId="0" applyFont="1" xfId="0">
      <alignment horizontal="center" wrapText="1"/>
    </xf>
    <xf numFmtId="164" applyNumberFormat="1" fontId="2" applyFont="1" fillId="3" applyFill="1" borderId="4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6"/>
  <sheetViews>
    <sheetView workbookViewId="0"/>
  </sheetViews>
  <sheetFormatPr defaultRowHeight="15"/>
  <cols>
    <col min="1" max="1" width="60" customWidth="1" style="2"/>
    <col min="2" max="2" width="40" customWidth="1" style="2"/>
    <col min="3" max="3" width="20" customWidth="1" style="7"/>
    <col min="4" max="4" width="20" customWidth="1" style="11"/>
  </cols>
  <sheetData>
    <row r="1">
      <c r="A1" s="2" t="s">
        <v>0</v>
      </c>
      <c r="B1" s="2" t="s">
        <v>0</v>
      </c>
      <c r="C1" s="8" t="s">
        <v>0</v>
      </c>
      <c r="D1" s="11" t="s">
        <v>0</v>
      </c>
    </row>
    <row r="2">
      <c r="A2" s="3" t="s">
        <v>1</v>
      </c>
      <c r="B2" s="6" t="s">
        <v>2</v>
      </c>
      <c r="C2" s="1" t="s">
        <v>3</v>
      </c>
      <c r="D2" s="10" t="s">
        <v>4</v>
      </c>
    </row>
    <row r="3">
      <c r="A3" s="5">
        <f>HYPERLINK("https://www.oit.va.gov/Services/TRM/ToolPage.aspx?tid=9505^","Document Storage Systems (DSS) VistA Service Oriented Architecture (SOA) Suite")</f>
      </c>
      <c r="B3" s="4" t="s">
        <v>5</v>
      </c>
      <c r="C3" s="9" t="s">
        <v>6</v>
      </c>
      <c r="D3" s="12" t="s">
        <v>7</v>
      </c>
    </row>
    <row r="4">
      <c r="A4" s="5">
        <f>HYPERLINK("https://www.oit.va.gov/Services/TRM/ToolPage.aspx?tid=8338^","Veterans Health Information Systems and Technology Architecture (VistA) Integration Adapter (VIA)")</f>
      </c>
      <c r="B4" s="4" t="s">
        <v>8</v>
      </c>
      <c r="C4" s="9" t="s">
        <v>6</v>
      </c>
      <c r="D4" s="12" t="s">
        <v>9</v>
      </c>
    </row>
    <row r="5">
      <c r="A5" s="5">
        <f>HYPERLINK("https://www.oit.va.gov/Services/TRM/ToolPage.aspx?tid=9448^","CapSure Veterans Health Information Systems and Technology Architecture (VistA)")</f>
      </c>
      <c r="B5" s="4" t="s">
        <v>10</v>
      </c>
      <c r="C5" s="9" t="s">
        <v>6</v>
      </c>
      <c r="D5" s="12" t="s">
        <v>11</v>
      </c>
    </row>
    <row r="6">
      <c r="A6" s="5">
        <f>HYPERLINK("https://www.oit.va.gov/Services/TRM/ToolPage.aspx?tid=7544^","Document Storage Systems (DSS) Veterans Information Systems and Technology Architecture (VistA) Chemotherapy Manager (VCM)")</f>
      </c>
      <c r="B6" s="4" t="s">
        <v>5</v>
      </c>
      <c r="C6" s="9" t="s">
        <v>6</v>
      </c>
      <c r="D6" s="12" t="s">
        <v>12</v>
      </c>
    </row>
    <row r="7">
      <c r="A7" s="5">
        <f>HYPERLINK("https://www.oit.va.gov/Services/TRM/ToolPage.aspx?tid=15532^","VistA Integration Reporting and Revenue (VIRR)")</f>
      </c>
      <c r="B7" s="4" t="s">
        <v>13</v>
      </c>
      <c r="C7" s="9" t="s">
        <v>6</v>
      </c>
      <c r="D7" s="12" t="s">
        <v>14</v>
      </c>
    </row>
    <row r="8">
      <c r="A8" s="5">
        <f>HYPERLINK("https://www.oit.va.gov/Services/TRM/ToolPage.aspx?tid=16187^","Order Tracking Management (OTM) - Radiology Module")</f>
      </c>
      <c r="B8" s="4" t="s">
        <v>5</v>
      </c>
      <c r="C8" s="9" t="s">
        <v>6</v>
      </c>
      <c r="D8" s="12" t="s">
        <v>15</v>
      </c>
    </row>
    <row r="9">
      <c r="A9" s="5">
        <f>HYPERLINK("https://www.oit.va.gov/Services/TRM/VAStandardPage.aspx?tid=15248^","Veterans Data Integration and Federation Enterprise Platform (VDIF-EP) VistA REST Service Standard")</f>
      </c>
      <c r="B9" s="4" t="s">
        <v>16</v>
      </c>
      <c r="C9" s="9" t="s">
        <v>6</v>
      </c>
      <c r="D9" s="12" t="s">
        <v>17</v>
      </c>
    </row>
    <row r="10">
      <c r="A10" s="5">
        <f>HYPERLINK("https://www.oit.va.gov/Services/TRM/ToolPage.aspx?tid=10^","Cach&amp;#233;")</f>
      </c>
      <c r="B10" s="4" t="s">
        <v>18</v>
      </c>
      <c r="C10" s="9" t="s">
        <v>6</v>
      </c>
      <c r="D10" s="12" t="s">
        <v>19</v>
      </c>
    </row>
    <row r="11">
      <c r="A11" s="5">
        <f>HYPERLINK("https://www.oit.va.gov/Services/TRM/ToolPage.aspx?tid=10387^","MetaVision VistA Application Programming Interface (API)")</f>
      </c>
      <c r="B11" s="4" t="s">
        <v>20</v>
      </c>
      <c r="C11" s="9" t="s">
        <v>6</v>
      </c>
      <c r="D11" s="12" t="s">
        <v>21</v>
      </c>
    </row>
    <row r="12">
      <c r="A12" s="5">
        <f>HYPERLINK("https://www.oit.va.gov/Services/TRM/ToolPage.aspx?tid=10784^","VistA Advanced Analytics")</f>
      </c>
      <c r="B12" s="4" t="s">
        <v>22</v>
      </c>
      <c r="C12" s="9" t="s">
        <v>6</v>
      </c>
      <c r="D12" s="12" t="s">
        <v>23</v>
      </c>
    </row>
    <row r="13">
      <c r="A13" s="5">
        <f>HYPERLINK("https://www.oit.va.gov/Services/TRM/ToolPage.aspx?tid=5703^","Document Storage System (DSS) Encoder Product Suite (EPS)")</f>
      </c>
      <c r="B13" s="4" t="s">
        <v>5</v>
      </c>
      <c r="C13" s="9" t="s">
        <v>6</v>
      </c>
      <c r="D13" s="12" t="s">
        <v>24</v>
      </c>
    </row>
    <row r="14">
      <c r="A14" s="5">
        <f>HYPERLINK("https://www.oit.va.gov/Services/TRM/ToolPage.aspx?tid=8212^","Document Storage Systems (DSS) Mental Health Suite (MHS)")</f>
      </c>
      <c r="B14" s="4" t="s">
        <v>5</v>
      </c>
      <c r="C14" s="9" t="s">
        <v>6</v>
      </c>
      <c r="D14" s="12" t="s">
        <v>25</v>
      </c>
    </row>
    <row r="15">
      <c r="A15" s="5">
        <f>HYPERLINK("https://www.oit.va.gov/Services/TRM/ToolPage.aspx?tid=15470^","Document Storage Systems, Inc (DSS) RxTracker")</f>
      </c>
      <c r="B15" s="4" t="s">
        <v>5</v>
      </c>
      <c r="C15" s="9" t="s">
        <v>6</v>
      </c>
      <c r="D15" s="12" t="s">
        <v>26</v>
      </c>
    </row>
    <row r="16">
      <c r="A16" s="5">
        <f>HYPERLINK("https://www.oit.va.gov/Services/TRM/ToolPage.aspx?tid=8603^","DSS Dental Record Manager (DRM) Plus")</f>
      </c>
      <c r="B16" s="4" t="s">
        <v>5</v>
      </c>
      <c r="C16" s="9" t="s">
        <v>6</v>
      </c>
      <c r="D16" s="12" t="s">
        <v>27</v>
      </c>
    </row>
    <row r="17">
      <c r="A17" s="5">
        <f>HYPERLINK("https://www.oit.va.gov/Services/TRM/ToolPage.aspx?tid=5627^","iMedConsent")</f>
      </c>
      <c r="B17" s="4" t="s">
        <v>28</v>
      </c>
      <c r="C17" s="9" t="s">
        <v>6</v>
      </c>
      <c r="D17" s="12" t="s">
        <v>29</v>
      </c>
    </row>
    <row r="18">
      <c r="A18" s="5">
        <f>HYPERLINK("https://www.oit.va.gov/Services/TRM/ToolPage.aspx?tid=6569^","Vecna VA Patient Self Service Solution")</f>
      </c>
      <c r="B18" s="4" t="s">
        <v>30</v>
      </c>
      <c r="C18" s="9" t="s">
        <v>6</v>
      </c>
      <c r="D18" s="12" t="s">
        <v>31</v>
      </c>
    </row>
    <row r="19">
      <c r="A19" s="5">
        <f>HYPERLINK("https://www.oit.va.gov/Services/TRM/ToolPage.aspx?tid=14854^","DSS VistA Chemotherapy Manager (VCM) Order Status Fix It Tool")</f>
      </c>
      <c r="B19" s="4" t="s">
        <v>5</v>
      </c>
      <c r="C19" s="9" t="s">
        <v>6</v>
      </c>
      <c r="D19" s="12" t="s">
        <v>32</v>
      </c>
    </row>
    <row r="20">
      <c r="A20" s="5">
        <f>HYPERLINK("https://www.oit.va.gov/Services/TRM/ToolPage.aspx?tid=10743^","Veterans Health Information Systems and Technology Architecture (VistA) Automated Testing Suite (VATS)")</f>
      </c>
      <c r="B20" s="4" t="s">
        <v>33</v>
      </c>
      <c r="C20" s="9" t="s">
        <v>6</v>
      </c>
      <c r="D20" s="12" t="s">
        <v>34</v>
      </c>
    </row>
    <row r="21">
      <c r="A21" s="5">
        <f>HYPERLINK("https://www.oit.va.gov/Services/TRM/ToolPage.aspx?tid=14171^","Veterans Health Information Systems and Technology Architecture (VistA) Fast Healthcare Interoperability Resources (FHIR) Data Loader")</f>
      </c>
      <c r="B21" s="4" t="s">
        <v>35</v>
      </c>
      <c r="C21" s="9" t="s">
        <v>6</v>
      </c>
      <c r="D21" s="12" t="s">
        <v>36</v>
      </c>
    </row>
    <row r="22">
      <c r="A22" s="5">
        <f>HYPERLINK("https://www.oit.va.gov/Services/TRM/ToolPage.aspx?tid=10665^","Synapse Link")</f>
      </c>
      <c r="B22" s="4" t="s">
        <v>37</v>
      </c>
      <c r="C22" s="9" t="s">
        <v>6</v>
      </c>
      <c r="D22" s="12" t="s">
        <v>38</v>
      </c>
    </row>
    <row r="23">
      <c r="A23" s="5">
        <f>HYPERLINK("https://www.oit.va.gov/Services/TRM/ToolPage.aspx?tid=11801^","Victory Programming Environment (VPE)")</f>
      </c>
      <c r="B23" s="4" t="s">
        <v>39</v>
      </c>
      <c r="C23" s="9" t="s">
        <v>6</v>
      </c>
      <c r="D23" s="12" t="s">
        <v>40</v>
      </c>
    </row>
    <row r="24">
      <c r="A24" s="5">
        <f>HYPERLINK("https://www.oit.va.gov/Services/TRM/ToolPage.aspx?tid=6477^","SupraCCHT")</f>
      </c>
      <c r="B24" s="4" t="s">
        <v>41</v>
      </c>
      <c r="C24" s="9" t="s">
        <v>6</v>
      </c>
      <c r="D24" s="12" t="s">
        <v>42</v>
      </c>
    </row>
    <row r="25">
      <c r="A25" s="5">
        <f>HYPERLINK("https://www.oit.va.gov/Services/TRM/ToolPage.aspx?tid=31^","Windows Client")</f>
      </c>
      <c r="B25" s="4" t="s">
        <v>43</v>
      </c>
      <c r="C25" s="9" t="s">
        <v>6</v>
      </c>
      <c r="D25" s="12" t="s">
        <v>44</v>
      </c>
    </row>
    <row r="26">
      <c r="A26" s="5">
        <f>HYPERLINK("https://www.oit.va.gov/Services/TRM/ToolPage.aspx?tid=7557^","Brillians")</f>
      </c>
      <c r="B26" s="4" t="s">
        <v>45</v>
      </c>
      <c r="C26" s="9" t="s">
        <v>6</v>
      </c>
      <c r="D26" s="12" t="s">
        <v>46</v>
      </c>
    </row>
    <row r="27">
      <c r="A27" s="5">
        <f>HYPERLINK("https://www.oit.va.gov/Services/TRM/ToolPage.aspx?tid=10013^","EcoStruxure Power Monitoring Expert")</f>
      </c>
      <c r="B27" s="4" t="s">
        <v>47</v>
      </c>
      <c r="C27" s="9" t="s">
        <v>6</v>
      </c>
      <c r="D27" s="12" t="s">
        <v>48</v>
      </c>
    </row>
    <row r="28">
      <c r="A28" s="5">
        <f>HYPERLINK("https://www.oit.va.gov/Services/TRM/ToolPage.aspx?tid=5582^","Biopoint Patient Identification Wristband System")</f>
      </c>
      <c r="B28" s="4" t="s">
        <v>49</v>
      </c>
      <c r="C28" s="9" t="s">
        <v>6</v>
      </c>
      <c r="D28" s="12" t="s">
        <v>50</v>
      </c>
    </row>
    <row r="29">
      <c r="A29" s="5">
        <f>HYPERLINK("https://www.oit.va.gov/Services/TRM/ToolPage.aspx?tid=14984^","Channels")</f>
      </c>
      <c r="B29" s="4" t="s">
        <v>51</v>
      </c>
      <c r="C29" s="9" t="s">
        <v>6</v>
      </c>
      <c r="D29" s="12" t="s">
        <v>52</v>
      </c>
    </row>
    <row r="30">
      <c r="A30" s="5">
        <f>HYPERLINK("https://www.oit.va.gov/Services/TRM/ToolPage.aspx?tid=15262^","Document Storage Systems (DSS) Diasyst")</f>
      </c>
      <c r="B30" s="4" t="s">
        <v>5</v>
      </c>
      <c r="C30" s="9" t="s">
        <v>6</v>
      </c>
      <c r="D30" s="12" t="s">
        <v>53</v>
      </c>
    </row>
    <row r="31">
      <c r="A31" s="5">
        <f>HYPERLINK("https://www.oit.va.gov/Services/TRM/ToolPage.aspx?tid=10312^","Document Storage Systems (DSS) Enterprise Reporting")</f>
      </c>
      <c r="B31" s="4" t="s">
        <v>5</v>
      </c>
      <c r="C31" s="9" t="s">
        <v>6</v>
      </c>
      <c r="D31" s="12" t="s">
        <v>54</v>
      </c>
    </row>
    <row r="32">
      <c r="A32" s="5">
        <f>HYPERLINK("https://www.oit.va.gov/Services/TRM/ToolPage.aspx?tid=8604^","DSS Fee Basis Claims Systems (FBCS)")</f>
      </c>
      <c r="B32" s="4" t="s">
        <v>5</v>
      </c>
      <c r="C32" s="9" t="s">
        <v>6</v>
      </c>
      <c r="D32" s="12" t="s">
        <v>55</v>
      </c>
    </row>
    <row r="33">
      <c r="A33" s="5">
        <f>HYPERLINK("https://www.oit.va.gov/Services/TRM/ToolPage.aspx?tid=8065^","GetWellNetwork")</f>
      </c>
      <c r="B33" s="4" t="s">
        <v>56</v>
      </c>
      <c r="C33" s="9" t="s">
        <v>6</v>
      </c>
      <c r="D33" s="12" t="s">
        <v>57</v>
      </c>
    </row>
    <row r="34">
      <c r="A34" s="5">
        <f>HYPERLINK("https://www.oit.va.gov/Services/TRM/ToolPage.aspx?tid=7910^","Health Buddy Health Level 7 (HL7)")</f>
      </c>
      <c r="B34" s="4" t="s">
        <v>58</v>
      </c>
      <c r="C34" s="9" t="s">
        <v>6</v>
      </c>
      <c r="D34" s="12" t="s">
        <v>59</v>
      </c>
    </row>
    <row r="35">
      <c r="A35" s="5">
        <f>HYPERLINK("https://www.oit.va.gov/Services/TRM/ToolPage.aspx?tid=7755^","Innovian Non-Clinical Anesthesia Record Keeping Clinical Information System")</f>
      </c>
      <c r="B35" s="4" t="s">
        <v>60</v>
      </c>
      <c r="C35" s="9" t="s">
        <v>6</v>
      </c>
      <c r="D35" s="12" t="s">
        <v>61</v>
      </c>
    </row>
    <row r="36">
      <c r="A36" s="5">
        <f>HYPERLINK("https://www.oit.va.gov/Services/TRM/ToolPage.aspx?tid=11323^","Nuance Clintegrity")</f>
      </c>
      <c r="B36" s="4" t="s">
        <v>62</v>
      </c>
      <c r="C36" s="9" t="s">
        <v>6</v>
      </c>
      <c r="D36" s="12" t="s">
        <v>63</v>
      </c>
    </row>
    <row r="37">
      <c r="A37" s="5">
        <f>HYPERLINK("https://www.oit.va.gov/Services/TRM/ToolPage.aspx?tid=13060^","Parable Post-Acute-Inpatient")</f>
      </c>
      <c r="B37" s="4" t="s">
        <v>64</v>
      </c>
      <c r="C37" s="9" t="s">
        <v>6</v>
      </c>
      <c r="D37" s="12" t="s">
        <v>65</v>
      </c>
    </row>
    <row r="38">
      <c r="A38" s="5">
        <f>HYPERLINK("https://www.oit.va.gov/Services/TRM/ToolPage.aspx?tid=10108^","Windows Mail")</f>
      </c>
      <c r="B38" s="4" t="s">
        <v>43</v>
      </c>
      <c r="C38" s="9" t="s">
        <v>6</v>
      </c>
      <c r="D38" s="12" t="s">
        <v>66</v>
      </c>
    </row>
    <row r="39">
      <c r="A39" s="5">
        <f>HYPERLINK("https://www.oit.va.gov/Services/TRM/ToolPage.aspx?tid=10804^","AudioBALANCE")</f>
      </c>
      <c r="B39" s="4" t="s">
        <v>67</v>
      </c>
      <c r="C39" s="9" t="s">
        <v>6</v>
      </c>
      <c r="D39" s="12" t="s">
        <v>68</v>
      </c>
    </row>
    <row r="40">
      <c r="A40" s="5">
        <f>HYPERLINK("https://www.oit.va.gov/Services/TRM/ToolPage.aspx?tid=10795^","AudioCANCEL")</f>
      </c>
      <c r="B40" s="4" t="s">
        <v>67</v>
      </c>
      <c r="C40" s="9" t="s">
        <v>6</v>
      </c>
      <c r="D40" s="12" t="s">
        <v>69</v>
      </c>
    </row>
    <row r="41">
      <c r="A41" s="5">
        <f>HYPERLINK("https://www.oit.va.gov/Services/TRM/ToolPage.aspx?tid=10148^","AudioCARE")</f>
      </c>
      <c r="B41" s="4" t="s">
        <v>67</v>
      </c>
      <c r="C41" s="9" t="s">
        <v>6</v>
      </c>
      <c r="D41" s="12" t="s">
        <v>70</v>
      </c>
    </row>
    <row r="42">
      <c r="A42" s="5">
        <f>HYPERLINK("https://www.oit.va.gov/Services/TRM/ToolPage.aspx?tid=10806^","AudioCOMMUNICATOR")</f>
      </c>
      <c r="B42" s="4" t="s">
        <v>67</v>
      </c>
      <c r="C42" s="9" t="s">
        <v>6</v>
      </c>
      <c r="D42" s="12" t="s">
        <v>69</v>
      </c>
    </row>
    <row r="43">
      <c r="A43" s="5">
        <f>HYPERLINK("https://www.oit.va.gov/Services/TRM/ToolPage.aspx?tid=10799^","AudioINQUIRY")</f>
      </c>
      <c r="B43" s="4" t="s">
        <v>67</v>
      </c>
      <c r="C43" s="9" t="s">
        <v>6</v>
      </c>
      <c r="D43" s="12" t="s">
        <v>48</v>
      </c>
    </row>
    <row r="44">
      <c r="A44" s="5">
        <f>HYPERLINK("https://www.oit.va.gov/Services/TRM/ToolPage.aspx?tid=14339^","AudioPREFILL")</f>
      </c>
      <c r="B44" s="4" t="s">
        <v>67</v>
      </c>
      <c r="C44" s="9" t="s">
        <v>6</v>
      </c>
      <c r="D44" s="12" t="s">
        <v>68</v>
      </c>
    </row>
    <row r="45">
      <c r="A45" s="5">
        <f>HYPERLINK("https://www.oit.va.gov/Services/TRM/ToolPage.aspx?tid=10802^","AudioRECALL")</f>
      </c>
      <c r="B45" s="4" t="s">
        <v>67</v>
      </c>
      <c r="C45" s="9" t="s">
        <v>6</v>
      </c>
      <c r="D45" s="12" t="s">
        <v>71</v>
      </c>
    </row>
    <row r="46">
      <c r="A46" s="5">
        <f>HYPERLINK("https://www.oit.va.gov/Services/TRM/ToolPage.aspx?tid=10801^","AudioRecallReminder")</f>
      </c>
      <c r="B46" s="4" t="s">
        <v>67</v>
      </c>
      <c r="C46" s="9" t="s">
        <v>6</v>
      </c>
      <c r="D46" s="12" t="s">
        <v>72</v>
      </c>
    </row>
    <row r="47">
      <c r="A47" s="5">
        <f>HYPERLINK("https://www.oit.va.gov/Services/TRM/ToolPage.aspx?tid=7928^","AudioRefill")</f>
      </c>
      <c r="B47" s="4" t="s">
        <v>67</v>
      </c>
      <c r="C47" s="9" t="s">
        <v>6</v>
      </c>
      <c r="D47" s="12" t="s">
        <v>73</v>
      </c>
    </row>
    <row r="48">
      <c r="A48" s="5">
        <f>HYPERLINK("https://www.oit.va.gov/Services/TRM/ToolPage.aspx?tid=10793^","AudioREMINDER")</f>
      </c>
      <c r="B48" s="4" t="s">
        <v>67</v>
      </c>
      <c r="C48" s="9" t="s">
        <v>6</v>
      </c>
      <c r="D48" s="12" t="s">
        <v>69</v>
      </c>
    </row>
    <row r="49">
      <c r="A49" s="5">
        <f>HYPERLINK("https://www.oit.va.gov/Services/TRM/ToolPage.aspx?tid=10800^","AudioRENEWAL")</f>
      </c>
      <c r="B49" s="4" t="s">
        <v>67</v>
      </c>
      <c r="C49" s="9" t="s">
        <v>6</v>
      </c>
      <c r="D49" s="12" t="s">
        <v>74</v>
      </c>
    </row>
    <row r="50">
      <c r="A50" s="5">
        <f>HYPERLINK("https://www.oit.va.gov/Services/TRM/ToolPage.aspx?tid=10652^","AviTracks Disease Management (AviTracks-DM)")</f>
      </c>
      <c r="B50" s="4" t="s">
        <v>75</v>
      </c>
      <c r="C50" s="9" t="s">
        <v>6</v>
      </c>
      <c r="D50" s="12" t="s">
        <v>76</v>
      </c>
    </row>
    <row r="51">
      <c r="A51" s="5">
        <f>HYPERLINK("https://www.oit.va.gov/Services/TRM/ToolPage.aspx?tid=8013^","bioPoint Barcode Point of Care (BPOC)")</f>
      </c>
      <c r="B51" s="4" t="s">
        <v>49</v>
      </c>
      <c r="C51" s="9" t="s">
        <v>6</v>
      </c>
      <c r="D51" s="12" t="s">
        <v>77</v>
      </c>
    </row>
    <row r="52">
      <c r="A52" s="5">
        <f>HYPERLINK("https://www.oit.va.gov/Services/TRM/ToolPage.aspx?tid=7725^","Document Storage System (DSS) Above PAR (APAR)")</f>
      </c>
      <c r="B52" s="4" t="s">
        <v>5</v>
      </c>
      <c r="C52" s="9" t="s">
        <v>6</v>
      </c>
      <c r="D52" s="12" t="s">
        <v>78</v>
      </c>
    </row>
    <row r="53">
      <c r="A53" s="5">
        <f>HYPERLINK("https://www.oit.va.gov/Services/TRM/ToolPage.aspx?tid=11265^","Document Storage System (DSS) VitalsLink")</f>
      </c>
      <c r="B53" s="4" t="s">
        <v>5</v>
      </c>
      <c r="C53" s="9" t="s">
        <v>6</v>
      </c>
      <c r="D53" s="12" t="s">
        <v>79</v>
      </c>
    </row>
    <row r="54">
      <c r="A54" s="5">
        <f>HYPERLINK("https://www.oit.va.gov/Services/TRM/ToolPage.aspx?tid=8969^","Document Storage Systems (DSS) Clinical Information System (CIS)-DataBridge")</f>
      </c>
      <c r="B54" s="4" t="s">
        <v>5</v>
      </c>
      <c r="C54" s="9" t="s">
        <v>6</v>
      </c>
      <c r="D54" s="12" t="s">
        <v>80</v>
      </c>
    </row>
    <row r="55">
      <c r="A55" s="5">
        <f>HYPERLINK("https://www.oit.va.gov/Services/TRM/ToolPage.aspx?tid=8602^","Document Storage Systems (DSS) Clinical Note Templates (CNT) Plus")</f>
      </c>
      <c r="B55" s="4" t="s">
        <v>5</v>
      </c>
      <c r="C55" s="9" t="s">
        <v>6</v>
      </c>
      <c r="D55" s="12" t="s">
        <v>81</v>
      </c>
    </row>
    <row r="56">
      <c r="A56" s="5">
        <f>HYPERLINK("https://www.oit.va.gov/Services/TRM/ToolPage.aspx?tid=10967^","Document Storage Systems (DSS) Data Miner")</f>
      </c>
      <c r="B56" s="4" t="s">
        <v>5</v>
      </c>
      <c r="C56" s="9" t="s">
        <v>6</v>
      </c>
      <c r="D56" s="12" t="s">
        <v>82</v>
      </c>
    </row>
    <row r="57">
      <c r="A57" s="5">
        <f>HYPERLINK("https://www.oit.va.gov/Services/TRM/ToolPage.aspx?tid=10968^","Document Storage Systems (DSS) ForSite2020")</f>
      </c>
      <c r="B57" s="4" t="s">
        <v>5</v>
      </c>
      <c r="C57" s="9" t="s">
        <v>6</v>
      </c>
      <c r="D57" s="12" t="s">
        <v>83</v>
      </c>
    </row>
    <row r="58">
      <c r="A58" s="5">
        <f>HYPERLINK("https://www.oit.va.gov/Services/TRM/ToolPage.aspx?tid=8971^","Document Storage Systems (DSS) Insurance Capture Buffer (ICB)")</f>
      </c>
      <c r="B58" s="4" t="s">
        <v>5</v>
      </c>
      <c r="C58" s="9" t="s">
        <v>6</v>
      </c>
      <c r="D58" s="12" t="s">
        <v>84</v>
      </c>
    </row>
    <row r="59">
      <c r="A59" s="5">
        <f>HYPERLINK("https://www.oit.va.gov/Services/TRM/ToolPage.aspx?tid=9450^","Document Storage Systems (DSS) Integration Framework")</f>
      </c>
      <c r="B59" s="4" t="s">
        <v>5</v>
      </c>
      <c r="C59" s="9" t="s">
        <v>6</v>
      </c>
      <c r="D59" s="12" t="s">
        <v>85</v>
      </c>
    </row>
    <row r="60">
      <c r="A60" s="5">
        <f>HYPERLINK("https://www.oit.va.gov/Services/TRM/ToolPage.aspx?tid=12929^","Document Storage Systems (DSS) Prescription Drug Monitoring Program (PDMP)")</f>
      </c>
      <c r="B60" s="4" t="s">
        <v>5</v>
      </c>
      <c r="C60" s="9" t="s">
        <v>6</v>
      </c>
      <c r="D60" s="12" t="s">
        <v>86</v>
      </c>
    </row>
    <row r="61">
      <c r="A61" s="5">
        <f>HYPERLINK("https://www.oit.va.gov/Services/TRM/ToolPage.aspx?tid=8972^","Document Storage Systems (DSS) Release of Information (ROI)")</f>
      </c>
      <c r="B61" s="4" t="s">
        <v>5</v>
      </c>
      <c r="C61" s="9" t="s">
        <v>6</v>
      </c>
      <c r="D61" s="12" t="s">
        <v>87</v>
      </c>
    </row>
    <row r="62">
      <c r="A62" s="5">
        <f>HYPERLINK("https://www.oit.va.gov/Services/TRM/ToolPage.aspx?tid=7563^","Document Storage Systems (DSS) Rx-Framework")</f>
      </c>
      <c r="B62" s="4" t="s">
        <v>5</v>
      </c>
      <c r="C62" s="9" t="s">
        <v>6</v>
      </c>
      <c r="D62" s="12" t="s">
        <v>88</v>
      </c>
    </row>
    <row r="63">
      <c r="A63" s="5">
        <f>HYPERLINK("https://www.oit.va.gov/Services/TRM/ToolPage.aspx?tid=13874^","Document Storage Systems (DSS) Unique Device Identification (UDI) Tracker Integration Framework")</f>
      </c>
      <c r="B63" s="4" t="s">
        <v>5</v>
      </c>
      <c r="C63" s="9" t="s">
        <v>6</v>
      </c>
      <c r="D63" s="12" t="s">
        <v>89</v>
      </c>
    </row>
    <row r="64">
      <c r="A64" s="5">
        <f>HYPERLINK("https://www.oit.va.gov/Services/TRM/ToolPage.aspx?tid=8609^","DSS Advanced Prosthetics Acquisition Tool (APAT)")</f>
      </c>
      <c r="B64" s="4" t="s">
        <v>5</v>
      </c>
      <c r="C64" s="9" t="s">
        <v>6</v>
      </c>
      <c r="D64" s="12" t="s">
        <v>90</v>
      </c>
    </row>
    <row r="65">
      <c r="A65" s="5">
        <f>HYPERLINK("https://www.oit.va.gov/Services/TRM/ToolPage.aspx?tid=8970^","DSS Enterprise Manager")</f>
      </c>
      <c r="B65" s="4" t="s">
        <v>5</v>
      </c>
      <c r="C65" s="9" t="s">
        <v>6</v>
      </c>
      <c r="D65" s="12" t="s">
        <v>89</v>
      </c>
    </row>
    <row r="66">
      <c r="A66" s="5">
        <f>HYPERLINK("https://www.oit.va.gov/Services/TRM/ToolPage.aspx?tid=16052^","DSS Order Tracking Manager (OTM) Dermatology")</f>
      </c>
      <c r="B66" s="4" t="s">
        <v>5</v>
      </c>
      <c r="C66" s="9" t="s">
        <v>6</v>
      </c>
      <c r="D66" s="12" t="s">
        <v>91</v>
      </c>
    </row>
    <row r="67">
      <c r="A67" s="5">
        <f>HYPERLINK("https://www.oit.va.gov/Services/TRM/ToolPage.aspx?tid=15372^","DSS Order Tracking Manager (OTM) Laboratory")</f>
      </c>
      <c r="B67" s="4" t="s">
        <v>13</v>
      </c>
      <c r="C67" s="9" t="s">
        <v>6</v>
      </c>
      <c r="D67" s="12" t="s">
        <v>91</v>
      </c>
    </row>
    <row r="68">
      <c r="A68" s="5">
        <f>HYPERLINK("https://www.oit.va.gov/Services/TRM/ToolPage.aspx?tid=15205^","DSS Order Tracking Manager (OTM) Oncology")</f>
      </c>
      <c r="B68" s="4" t="s">
        <v>5</v>
      </c>
      <c r="C68" s="9" t="s">
        <v>6</v>
      </c>
      <c r="D68" s="12" t="s">
        <v>91</v>
      </c>
    </row>
    <row r="69">
      <c r="A69" s="5">
        <f>HYPERLINK("https://www.oit.va.gov/Services/TRM/ToolPage.aspx?tid=13735^","DSS Order Tracking Manager (OTM) Pharmacy")</f>
      </c>
      <c r="B69" s="4" t="s">
        <v>5</v>
      </c>
      <c r="C69" s="9" t="s">
        <v>6</v>
      </c>
      <c r="D69" s="12" t="s">
        <v>92</v>
      </c>
    </row>
    <row r="70">
      <c r="A70" s="5">
        <f>HYPERLINK("https://www.oit.va.gov/Services/TRM/ToolPage.aspx?tid=15187^","DSS Order Tracking Manager (OTM) Radiology")</f>
      </c>
      <c r="B70" s="4" t="s">
        <v>5</v>
      </c>
      <c r="C70" s="9" t="s">
        <v>6</v>
      </c>
      <c r="D70" s="12" t="s">
        <v>91</v>
      </c>
    </row>
    <row r="71">
      <c r="A71" s="5">
        <f>HYPERLINK("https://www.oit.va.gov/Services/TRM/ToolPage.aspx?tid=9233^","eVideon Interactive Patient Care Television System")</f>
      </c>
      <c r="B71" s="4" t="s">
        <v>93</v>
      </c>
      <c r="C71" s="9" t="s">
        <v>6</v>
      </c>
      <c r="D71" s="12" t="s">
        <v>94</v>
      </c>
    </row>
    <row r="72">
      <c r="A72" s="5">
        <f>HYPERLINK("https://www.oit.va.gov/Services/TRM/ToolPage.aspx?tid=14162^","EZWedge")</f>
      </c>
      <c r="B72" s="4" t="s">
        <v>95</v>
      </c>
      <c r="C72" s="9" t="s">
        <v>6</v>
      </c>
      <c r="D72" s="12" t="s">
        <v>94</v>
      </c>
    </row>
    <row r="73">
      <c r="A73" s="5">
        <f>HYPERLINK("https://www.oit.va.gov/Services/TRM/ToolPage.aspx?tid=14893^","InVita Unique Device Identifier Tracker (UDITracker)")</f>
      </c>
      <c r="B73" s="4" t="s">
        <v>96</v>
      </c>
      <c r="C73" s="9" t="s">
        <v>6</v>
      </c>
      <c r="D73" s="12" t="s">
        <v>97</v>
      </c>
    </row>
    <row r="74">
      <c r="A74" s="5">
        <f>HYPERLINK("https://www.oit.va.gov/Services/TRM/ToolPage.aspx?tid=15474^","LabWriter")</f>
      </c>
      <c r="B74" s="4" t="s">
        <v>98</v>
      </c>
      <c r="C74" s="9" t="s">
        <v>6</v>
      </c>
      <c r="D74" s="12" t="s">
        <v>99</v>
      </c>
    </row>
    <row r="75">
      <c r="A75" s="5">
        <f>HYPERLINK("https://www.oit.va.gov/Services/TRM/ToolPage.aspx?tid=6031^","LOGICARE")</f>
      </c>
      <c r="B75" s="4" t="s">
        <v>100</v>
      </c>
      <c r="C75" s="9" t="s">
        <v>6</v>
      </c>
      <c r="D75" s="12" t="s">
        <v>101</v>
      </c>
    </row>
    <row r="76">
      <c r="A76" s="5">
        <f>HYPERLINK("https://www.oit.va.gov/Services/TRM/ToolPage.aspx?tid=7242^","Medical Domain Web Services (MDWS)")</f>
      </c>
      <c r="B76" s="4" t="s">
        <v>8</v>
      </c>
      <c r="C76" s="9" t="s">
        <v>6</v>
      </c>
      <c r="D76" s="12" t="s">
        <v>102</v>
      </c>
    </row>
    <row r="77">
      <c r="A77" s="5">
        <f>HYPERLINK("https://www.oit.va.gov/Services/TRM/ToolPage.aspx?tid=15416^","Medicor Imaging Picture Archiving and Communication System (MiPACS) Storage Server")</f>
      </c>
      <c r="B77" s="4" t="s">
        <v>103</v>
      </c>
      <c r="C77" s="9" t="s">
        <v>6</v>
      </c>
      <c r="D77" s="12" t="s">
        <v>104</v>
      </c>
    </row>
    <row r="78">
      <c r="A78" s="5">
        <f>HYPERLINK("https://www.oit.va.gov/Services/TRM/ToolPage.aspx?tid=15417^","Medicor Imaging Picture Archiving and Communication System (MiPACS) Utility Suite")</f>
      </c>
      <c r="B78" s="4" t="s">
        <v>103</v>
      </c>
      <c r="C78" s="9" t="s">
        <v>6</v>
      </c>
      <c r="D78" s="12" t="s">
        <v>105</v>
      </c>
    </row>
    <row r="79">
      <c r="A79" s="5">
        <f>HYPERLINK("https://www.oit.va.gov/Services/TRM/ToolPage.aspx?tid=5653^","Microsoft .NET Compact Framework")</f>
      </c>
      <c r="B79" s="4" t="s">
        <v>43</v>
      </c>
      <c r="C79" s="9" t="s">
        <v>6</v>
      </c>
      <c r="D79" s="12" t="s">
        <v>106</v>
      </c>
    </row>
    <row r="80">
      <c r="A80" s="5">
        <f>HYPERLINK("https://www.oit.va.gov/Services/TRM/ToolPage.aspx?tid=15154^","PraediTrial")</f>
      </c>
      <c r="B80" s="4" t="s">
        <v>107</v>
      </c>
      <c r="C80" s="9" t="s">
        <v>6</v>
      </c>
      <c r="D80" s="12" t="s">
        <v>108</v>
      </c>
    </row>
    <row r="81">
      <c r="A81" s="5">
        <f>HYPERLINK("https://www.oit.va.gov/Services/TRM/ToolPage.aspx?tid=8071^","Project Re-Engineered Discharge (RED)")</f>
      </c>
      <c r="B81" s="4" t="s">
        <v>109</v>
      </c>
      <c r="C81" s="9" t="s">
        <v>6</v>
      </c>
      <c r="D81" s="12" t="s">
        <v>110</v>
      </c>
    </row>
    <row r="82">
      <c r="A82" s="5">
        <f>HYPERLINK("https://www.oit.va.gov/Services/TRM/ToolPage.aspx?tid=10082^","Unique Device Identification (UDI) Tracker")</f>
      </c>
      <c r="B82" s="4" t="s">
        <v>96</v>
      </c>
      <c r="C82" s="9" t="s">
        <v>6</v>
      </c>
      <c r="D82" s="12" t="s">
        <v>111</v>
      </c>
    </row>
    <row r="83">
      <c r="A83" s="5">
        <f>HYPERLINK("https://www.oit.va.gov/Services/TRM/VAStandardPage.aspx?tid=13133^","VA Cache Programming Standard")</f>
      </c>
      <c r="B83" s="4" t="s">
        <v>16</v>
      </c>
      <c r="C83" s="9" t="s">
        <v>6</v>
      </c>
      <c r="D83" s="12" t="s">
        <v>112</v>
      </c>
    </row>
    <row r="84">
      <c r="A84" s="5">
        <f>HYPERLINK("https://www.oit.va.gov/Services/TRM/ToolPage.aspx?tid=8468^","Veterans Health Gateway (VHG)")</f>
      </c>
      <c r="B84" s="4" t="s">
        <v>113</v>
      </c>
      <c r="C84" s="9" t="s">
        <v>6</v>
      </c>
      <c r="D84" s="12" t="s">
        <v>114</v>
      </c>
    </row>
    <row r="85">
      <c r="A85" s="5">
        <f>HYPERLINK("https://www.oit.va.gov/Services/TRM/ToolPage.aspx?tid=7934^","Xper Information Management")</f>
      </c>
      <c r="B85" s="4" t="s">
        <v>115</v>
      </c>
      <c r="C85" s="9" t="s">
        <v>6</v>
      </c>
      <c r="D85" s="12" t="s">
        <v>116</v>
      </c>
    </row>
    <row r="86">
      <c r="A86" s="5">
        <f>HYPERLINK("https://www.oit.va.gov/Services/TRM/ToolPage.aspx?tid=9707^","Document Storage Systems (DSS) Iconic Data Patient Case Manager (PCM) High Reliability Organization (HRO) Platform")</f>
      </c>
      <c r="B86" s="4" t="s">
        <v>5</v>
      </c>
      <c r="C86" s="9" t="s">
        <v>6</v>
      </c>
      <c r="D86" s="12" t="s">
        <v>117</v>
      </c>
    </row>
    <row r="87">
      <c r="A87" s="5">
        <f>HYPERLINK("https://www.oit.va.gov/Services/TRM/ToolPage.aspx?tid=8317^","Document Storage Systems (DSS) LiveData PeriOp Manager")</f>
      </c>
      <c r="B87" s="4" t="s">
        <v>5</v>
      </c>
      <c r="C87" s="9" t="s">
        <v>6</v>
      </c>
      <c r="D87" s="12" t="s">
        <v>118</v>
      </c>
    </row>
    <row r="88">
      <c r="A88" s="5">
        <f>HYPERLINK("https://www.oit.va.gov/Services/TRM/ToolPage.aspx?tid=9708^","BodiTrak Pro")</f>
      </c>
      <c r="B88" s="4" t="s">
        <v>119</v>
      </c>
      <c r="C88" s="9" t="s">
        <v>6</v>
      </c>
      <c r="D88" s="12" t="s">
        <v>120</v>
      </c>
    </row>
    <row r="89">
      <c r="A89" s="5">
        <f>HYPERLINK("https://www.oit.va.gov/Services/TRM/ToolPage.aspx?tid=16177^","Accounts Receivable Management System Provider Reimbursement Optimization (ARMS PRO)")</f>
      </c>
      <c r="B89" s="4" t="s">
        <v>121</v>
      </c>
      <c r="C89" s="9" t="s">
        <v>6</v>
      </c>
      <c r="D89" s="12" t="s">
        <v>122</v>
      </c>
    </row>
    <row r="90">
      <c r="A90" s="5">
        <f>HYPERLINK("https://www.oit.va.gov/Services/TRM/ToolPage.aspx?tid=5865^","Accu-Care")</f>
      </c>
      <c r="B90" s="4" t="s">
        <v>123</v>
      </c>
      <c r="C90" s="9" t="s">
        <v>6</v>
      </c>
      <c r="D90" s="12" t="s">
        <v>124</v>
      </c>
    </row>
    <row r="91">
      <c r="A91" s="5">
        <f>HYPERLINK("https://www.oit.va.gov/Services/TRM/ToolPage.aspx?tid=10811^","AudioCONTACT")</f>
      </c>
      <c r="B91" s="4" t="s">
        <v>67</v>
      </c>
      <c r="C91" s="9" t="s">
        <v>6</v>
      </c>
      <c r="D91" s="12" t="s">
        <v>72</v>
      </c>
    </row>
    <row r="92">
      <c r="A92" s="5">
        <f>HYPERLINK("https://www.oit.va.gov/Services/TRM/ToolPage.aspx?tid=10803^","AudioNOTES")</f>
      </c>
      <c r="B92" s="4" t="s">
        <v>67</v>
      </c>
      <c r="C92" s="9" t="s">
        <v>6</v>
      </c>
      <c r="D92" s="12" t="s">
        <v>71</v>
      </c>
    </row>
    <row r="93">
      <c r="A93" s="5">
        <f>HYPERLINK("https://www.oit.va.gov/Services/TRM/ToolPage.aspx?tid=10805^","AudioRxInfo")</f>
      </c>
      <c r="B93" s="4" t="s">
        <v>67</v>
      </c>
      <c r="C93" s="9" t="s">
        <v>6</v>
      </c>
      <c r="D93" s="12" t="s">
        <v>125</v>
      </c>
    </row>
    <row r="94">
      <c r="A94" s="5">
        <f>HYPERLINK("https://www.oit.va.gov/Services/TRM/ToolPage.aspx?tid=11772^","AudioRxReady")</f>
      </c>
      <c r="B94" s="4" t="s">
        <v>67</v>
      </c>
      <c r="C94" s="9" t="s">
        <v>6</v>
      </c>
      <c r="D94" s="12" t="s">
        <v>125</v>
      </c>
    </row>
    <row r="95">
      <c r="A95" s="5">
        <f>HYPERLINK("https://www.oit.va.gov/Services/TRM/ToolPage.aspx?tid=10810^","AudioVERIFY")</f>
      </c>
      <c r="B95" s="4" t="s">
        <v>67</v>
      </c>
      <c r="C95" s="9" t="s">
        <v>6</v>
      </c>
      <c r="D95" s="12" t="s">
        <v>72</v>
      </c>
    </row>
    <row r="96">
      <c r="A96" s="5">
        <f>HYPERLINK("https://www.oit.va.gov/Services/TRM/ToolPage.aspx?tid=12850^","Automated Method for Testing Auditory Sensitivity (AMTAS) Pro")</f>
      </c>
      <c r="B96" s="4" t="s">
        <v>126</v>
      </c>
      <c r="C96" s="9" t="s">
        <v>6</v>
      </c>
      <c r="D96" s="12" t="s">
        <v>127</v>
      </c>
    </row>
    <row r="97">
      <c r="A97" s="5">
        <f>HYPERLINK("https://www.oit.va.gov/Services/TRM/ToolPage.aspx?tid=8165^","Behavioral Health Laboratory (BHL)")</f>
      </c>
      <c r="B97" s="4" t="s">
        <v>128</v>
      </c>
      <c r="C97" s="9" t="s">
        <v>6</v>
      </c>
      <c r="D97" s="12" t="s">
        <v>129</v>
      </c>
    </row>
    <row r="98">
      <c r="A98" s="5">
        <f>HYPERLINK("https://www.oit.va.gov/Services/TRM/ToolPage.aspx?tid=10981^","Biopoint Treatment Scheduler")</f>
      </c>
      <c r="B98" s="4" t="s">
        <v>130</v>
      </c>
      <c r="C98" s="9" t="s">
        <v>6</v>
      </c>
      <c r="D98" s="12" t="s">
        <v>131</v>
      </c>
    </row>
    <row r="99">
      <c r="A99" s="5">
        <f>HYPERLINK("https://www.oit.va.gov/Services/TRM/ToolPage.aspx?tid=8254^","CareWare")</f>
      </c>
      <c r="B99" s="4" t="s">
        <v>132</v>
      </c>
      <c r="C99" s="9" t="s">
        <v>6</v>
      </c>
      <c r="D99" s="12" t="s">
        <v>133</v>
      </c>
    </row>
    <row r="100">
      <c r="A100" s="5">
        <f>HYPERLINK("https://www.oit.va.gov/Services/TRM/ToolPage.aspx?tid=9502^","Catamaran Platform")</f>
      </c>
      <c r="B100" s="4" t="s">
        <v>134</v>
      </c>
      <c r="C100" s="9" t="s">
        <v>6</v>
      </c>
      <c r="D100" s="12" t="s">
        <v>135</v>
      </c>
    </row>
    <row r="101">
      <c r="A101" s="5">
        <f>HYPERLINK("https://www.oit.va.gov/Services/TRM/ToolPage.aspx?tid=7954^","Catamaran Point of Use (POU) Inventory System")</f>
      </c>
      <c r="B101" s="4" t="s">
        <v>134</v>
      </c>
      <c r="C101" s="9" t="s">
        <v>6</v>
      </c>
      <c r="D101" s="12" t="s">
        <v>136</v>
      </c>
    </row>
    <row r="102">
      <c r="A102" s="5">
        <f>HYPERLINK("https://www.oit.va.gov/Services/TRM/ToolPage.aspx?tid=10888^","Centricity Cardio Workflow (CCW)")</f>
      </c>
      <c r="B102" s="4" t="s">
        <v>137</v>
      </c>
      <c r="C102" s="9" t="s">
        <v>6</v>
      </c>
      <c r="D102" s="12" t="s">
        <v>138</v>
      </c>
    </row>
    <row r="103">
      <c r="A103" s="5">
        <f>HYPERLINK("https://www.oit.va.gov/Services/TRM/ToolPage.aspx?tid=10887^","Centricity Universal Viewer (CUV)")</f>
      </c>
      <c r="B103" s="4" t="s">
        <v>137</v>
      </c>
      <c r="C103" s="9" t="s">
        <v>6</v>
      </c>
      <c r="D103" s="12" t="s">
        <v>139</v>
      </c>
    </row>
    <row r="104">
      <c r="A104" s="5">
        <f>HYPERLINK("https://www.oit.va.gov/Services/TRM/ToolPage.aspx?tid=13574^","Cirrhosis Order Set and Clinical Decision Support (CirrODS)")</f>
      </c>
      <c r="B104" s="4" t="s">
        <v>140</v>
      </c>
      <c r="C104" s="9" t="s">
        <v>6</v>
      </c>
      <c r="D104" s="12" t="s">
        <v>141</v>
      </c>
    </row>
    <row r="105">
      <c r="A105" s="5">
        <f>HYPERLINK("https://www.oit.va.gov/Services/TRM/ToolPage.aspx?tid=9432^","Clinical Outcomes Reporting Informatics (CORI2)")</f>
      </c>
      <c r="B105" s="4" t="s">
        <v>142</v>
      </c>
      <c r="C105" s="9" t="s">
        <v>6</v>
      </c>
      <c r="D105" s="12" t="s">
        <v>143</v>
      </c>
    </row>
    <row r="106">
      <c r="A106" s="5">
        <f>HYPERLINK("https://www.oit.va.gov/Services/TRM/ToolPage.aspx?tid=7764^","CliniComp")</f>
      </c>
      <c r="B106" s="4" t="s">
        <v>144</v>
      </c>
      <c r="C106" s="9" t="s">
        <v>6</v>
      </c>
      <c r="D106" s="12" t="s">
        <v>145</v>
      </c>
    </row>
    <row r="107">
      <c r="A107" s="5">
        <f>HYPERLINK("https://www.oit.va.gov/Services/TRM/ToolPage.aspx?tid=14056^","Cobas Infinity Laboratory Solution")</f>
      </c>
      <c r="B107" s="4" t="s">
        <v>146</v>
      </c>
      <c r="C107" s="9" t="s">
        <v>6</v>
      </c>
      <c r="D107" s="12" t="s">
        <v>82</v>
      </c>
    </row>
    <row r="108">
      <c r="A108" s="5">
        <f>HYPERLINK("https://www.oit.va.gov/Services/TRM/ToolPage.aspx?tid=11044^","Connexion")</f>
      </c>
      <c r="B108" s="4" t="s">
        <v>147</v>
      </c>
      <c r="C108" s="9" t="s">
        <v>6</v>
      </c>
      <c r="D108" s="12" t="s">
        <v>148</v>
      </c>
    </row>
    <row r="109">
      <c r="A109" s="5">
        <f>HYPERLINK("https://www.oit.va.gov/Services/TRM/ToolPage.aspx?tid=13751^","Data Extractor and Decision Support System (DSS) Enabled Reporting System (DexDERS)")</f>
      </c>
      <c r="B109" s="4" t="s">
        <v>140</v>
      </c>
      <c r="C109" s="9" t="s">
        <v>6</v>
      </c>
      <c r="D109" s="12" t="s">
        <v>149</v>
      </c>
    </row>
    <row r="110">
      <c r="A110" s="5">
        <f>HYPERLINK("https://www.oit.va.gov/Services/TRM/ToolPage.aspx?tid=8159^","Day-of-Care")</f>
      </c>
      <c r="B110" s="4" t="s">
        <v>49</v>
      </c>
      <c r="C110" s="9" t="s">
        <v>6</v>
      </c>
      <c r="D110" s="12" t="s">
        <v>150</v>
      </c>
    </row>
    <row r="111">
      <c r="A111" s="5">
        <f>HYPERLINK("https://www.oit.va.gov/Services/TRM/ToolPage.aspx?tid=7156^","Delis Kaplan Executive Function System (D-KEFS)")</f>
      </c>
      <c r="B111" s="4" t="s">
        <v>151</v>
      </c>
      <c r="C111" s="9" t="s">
        <v>6</v>
      </c>
      <c r="D111" s="12" t="s">
        <v>152</v>
      </c>
    </row>
    <row r="112">
      <c r="A112" s="5">
        <f>HYPERLINK("https://www.oit.va.gov/Services/TRM/ToolPage.aspx?tid=14079^","Document Storage System (DSS) Consult Tracking Manager Plus (CTM+)")</f>
      </c>
      <c r="B112" s="4" t="s">
        <v>5</v>
      </c>
      <c r="C112" s="9" t="s">
        <v>6</v>
      </c>
      <c r="D112" s="12" t="s">
        <v>153</v>
      </c>
    </row>
    <row r="113">
      <c r="A113" s="5">
        <f>HYPERLINK("https://www.oit.va.gov/Services/TRM/ToolPage.aspx?tid=15783^","Document Storage System (DSS) Infusion Therapy Manager (ITM)")</f>
      </c>
      <c r="B113" s="4" t="s">
        <v>5</v>
      </c>
      <c r="C113" s="9" t="s">
        <v>6</v>
      </c>
      <c r="D113" s="12" t="s">
        <v>154</v>
      </c>
    </row>
    <row r="114">
      <c r="A114" s="5">
        <f>HYPERLINK("https://www.oit.va.gov/Services/TRM/ToolPage.aspx?tid=9147^","Document Storage Systems (DSS) Caribou Community Living Care (CLC) Suite")</f>
      </c>
      <c r="B114" s="4" t="s">
        <v>5</v>
      </c>
      <c r="C114" s="9" t="s">
        <v>6</v>
      </c>
      <c r="D114" s="12" t="s">
        <v>155</v>
      </c>
    </row>
    <row r="115">
      <c r="A115" s="5">
        <f>HYPERLINK("https://www.oit.va.gov/Services/TRM/ToolPage.aspx?tid=10654^","Document Storage Systems (DSS) Comprehensive Care Coordination (C3)")</f>
      </c>
      <c r="B115" s="4" t="s">
        <v>5</v>
      </c>
      <c r="C115" s="9" t="s">
        <v>6</v>
      </c>
      <c r="D115" s="12" t="s">
        <v>91</v>
      </c>
    </row>
    <row r="116">
      <c r="A116" s="5">
        <f>HYPERLINK("https://www.oit.va.gov/Services/TRM/ToolPage.aspx?tid=9591^","Document Storage Systems (DSS) CyberREN")</f>
      </c>
      <c r="B116" s="4" t="s">
        <v>5</v>
      </c>
      <c r="C116" s="9" t="s">
        <v>6</v>
      </c>
      <c r="D116" s="12" t="s">
        <v>156</v>
      </c>
    </row>
    <row r="117">
      <c r="A117" s="5">
        <f>HYPERLINK("https://www.oit.va.gov/Services/TRM/ToolPage.aspx?tid=7722^","Document Storage Systems (DSS) DocManager")</f>
      </c>
      <c r="B117" s="4" t="s">
        <v>5</v>
      </c>
      <c r="C117" s="9" t="s">
        <v>6</v>
      </c>
      <c r="D117" s="12" t="s">
        <v>157</v>
      </c>
    </row>
    <row r="118">
      <c r="A118" s="5">
        <f>HYPERLINK("https://www.oit.va.gov/Services/TRM/ToolPage.aspx?tid=12996^","Document Storage Systems (DSS) Face2Face Manager")</f>
      </c>
      <c r="B118" s="4" t="s">
        <v>5</v>
      </c>
      <c r="C118" s="9" t="s">
        <v>6</v>
      </c>
      <c r="D118" s="12" t="s">
        <v>158</v>
      </c>
    </row>
    <row r="119">
      <c r="A119" s="5">
        <f>HYPERLINK("https://www.oit.va.gov/Services/TRM/ToolPage.aspx?tid=9778^","DSS Consult Tracking Manager (CTM)")</f>
      </c>
      <c r="B119" s="4" t="s">
        <v>5</v>
      </c>
      <c r="C119" s="9" t="s">
        <v>6</v>
      </c>
      <c r="D119" s="12" t="s">
        <v>159</v>
      </c>
    </row>
    <row r="120">
      <c r="A120" s="5">
        <f>HYPERLINK("https://www.oit.va.gov/Services/TRM/ToolPage.aspx?tid=11656^","DSS Radiation Oncology")</f>
      </c>
      <c r="B120" s="4" t="s">
        <v>5</v>
      </c>
      <c r="C120" s="9" t="s">
        <v>6</v>
      </c>
      <c r="D120" s="12" t="s">
        <v>160</v>
      </c>
    </row>
    <row r="121">
      <c r="A121" s="5">
        <f>HYPERLINK("https://www.oit.va.gov/Services/TRM/ToolPage.aspx?tid=13000^","DSS RadWise")</f>
      </c>
      <c r="B121" s="4" t="s">
        <v>5</v>
      </c>
      <c r="C121" s="9" t="s">
        <v>6</v>
      </c>
      <c r="D121" s="12" t="s">
        <v>161</v>
      </c>
    </row>
    <row r="122">
      <c r="A122" s="5">
        <f>HYPERLINK("https://www.oit.va.gov/Services/TRM/ToolPage.aspx?tid=11039^","Eagle6")</f>
      </c>
      <c r="B122" s="4" t="s">
        <v>162</v>
      </c>
      <c r="C122" s="9" t="s">
        <v>6</v>
      </c>
      <c r="D122" s="12" t="s">
        <v>163</v>
      </c>
    </row>
    <row r="123">
      <c r="A123" s="5">
        <f>HYPERLINK("https://www.oit.va.gov/Services/TRM/ToolPage.aspx?tid=10797^","E-CANCEL")</f>
      </c>
      <c r="B123" s="4" t="s">
        <v>67</v>
      </c>
      <c r="C123" s="9" t="s">
        <v>6</v>
      </c>
      <c r="D123" s="12" t="s">
        <v>164</v>
      </c>
    </row>
    <row r="124">
      <c r="A124" s="5">
        <f>HYPERLINK("https://www.oit.va.gov/Services/TRM/ToolPage.aspx?tid=8079^","ED PulseCheck")</f>
      </c>
      <c r="B124" s="4" t="s">
        <v>165</v>
      </c>
      <c r="C124" s="9" t="s">
        <v>6</v>
      </c>
      <c r="D124" s="12" t="s">
        <v>166</v>
      </c>
    </row>
    <row r="125">
      <c r="A125" s="5">
        <f>HYPERLINK("https://www.oit.va.gov/Services/TRM/ToolPage.aspx?tid=7046^","Enterprise Web Developer (EWD).js")</f>
      </c>
      <c r="B125" s="4" t="s">
        <v>167</v>
      </c>
      <c r="C125" s="9" t="s">
        <v>6</v>
      </c>
      <c r="D125" s="12" t="s">
        <v>168</v>
      </c>
    </row>
    <row r="126">
      <c r="A126" s="5">
        <f>HYPERLINK("https://www.oit.va.gov/Services/TRM/ToolPage.aspx?tid=10796^","E-REMINDER")</f>
      </c>
      <c r="B126" s="4" t="s">
        <v>67</v>
      </c>
      <c r="C126" s="9" t="s">
        <v>6</v>
      </c>
      <c r="D126" s="12" t="s">
        <v>169</v>
      </c>
    </row>
    <row r="127">
      <c r="A127" s="5">
        <f>HYPERLINK("https://www.oit.va.gov/Services/TRM/ToolPage.aspx?tid=6865^","Evaluation Protocol (EP) Evaluator")</f>
      </c>
      <c r="B127" s="4" t="s">
        <v>170</v>
      </c>
      <c r="C127" s="9" t="s">
        <v>6</v>
      </c>
      <c r="D127" s="12" t="s">
        <v>171</v>
      </c>
    </row>
    <row r="128">
      <c r="A128" s="5">
        <f>HYPERLINK("https://www.oit.va.gov/Services/TRM/ToolPage.aspx?tid=8087^","Eventlog to Syslog Service for Windows (EVT2SYS)")</f>
      </c>
      <c r="B128" s="4" t="s">
        <v>172</v>
      </c>
      <c r="C128" s="9" t="s">
        <v>6</v>
      </c>
      <c r="D128" s="12" t="s">
        <v>173</v>
      </c>
    </row>
    <row r="129">
      <c r="A129" s="5">
        <f>HYPERLINK("https://www.oit.va.gov/Services/TRM/ToolPage.aspx?tid=11045^","Fluency Dispatch Server")</f>
      </c>
      <c r="B129" s="4" t="s">
        <v>174</v>
      </c>
      <c r="C129" s="9" t="s">
        <v>6</v>
      </c>
      <c r="D129" s="12" t="s">
        <v>175</v>
      </c>
    </row>
    <row r="130">
      <c r="A130" s="5">
        <f>HYPERLINK("https://www.oit.va.gov/Services/TRM/ToolPage.aspx?tid=8686^","HealthShare")</f>
      </c>
      <c r="B130" s="4" t="s">
        <v>18</v>
      </c>
      <c r="C130" s="9" t="s">
        <v>6</v>
      </c>
      <c r="D130" s="12" t="s">
        <v>176</v>
      </c>
    </row>
    <row r="131">
      <c r="A131" s="5">
        <f>HYPERLINK("https://www.oit.va.gov/Services/TRM/ToolPage.aspx?tid=9142^","Humphrey Field Analyzer (HFA) II-i Application Software")</f>
      </c>
      <c r="B131" s="4" t="s">
        <v>177</v>
      </c>
      <c r="C131" s="9" t="s">
        <v>6</v>
      </c>
      <c r="D131" s="12" t="s">
        <v>178</v>
      </c>
    </row>
    <row r="132">
      <c r="A132" s="5">
        <f>HYPERLINK("https://www.oit.va.gov/Services/TRM/ToolPage.aspx?tid=14307^","Huron Healthcare Revenue Workflow Management Tools")</f>
      </c>
      <c r="B132" s="4" t="s">
        <v>179</v>
      </c>
      <c r="C132" s="9" t="s">
        <v>6</v>
      </c>
      <c r="D132" s="12" t="s">
        <v>180</v>
      </c>
    </row>
    <row r="133">
      <c r="A133" s="5">
        <f>HYPERLINK("https://www.oit.va.gov/Services/TRM/ToolPage.aspx?tid=6698^","IETester")</f>
      </c>
      <c r="B133" s="4" t="s">
        <v>181</v>
      </c>
      <c r="C133" s="9" t="s">
        <v>6</v>
      </c>
      <c r="D133" s="12" t="s">
        <v>182</v>
      </c>
    </row>
    <row r="134">
      <c r="A134" s="5">
        <f>HYPERLINK("https://www.oit.va.gov/Services/TRM/ToolPage.aspx?tid=11612^","Imagex")</f>
      </c>
      <c r="B134" s="4" t="s">
        <v>183</v>
      </c>
      <c r="C134" s="9" t="s">
        <v>6</v>
      </c>
      <c r="D134" s="12" t="s">
        <v>184</v>
      </c>
    </row>
    <row r="135">
      <c r="A135" s="5">
        <f>HYPERLINK("https://www.oit.va.gov/Services/TRM/ToolPage.aspx?tid=16803^","iMedConsent Web (ICW)")</f>
      </c>
      <c r="B135" s="4" t="s">
        <v>28</v>
      </c>
      <c r="C135" s="9" t="s">
        <v>6</v>
      </c>
      <c r="D135" s="12" t="s">
        <v>185</v>
      </c>
    </row>
    <row r="136">
      <c r="A136" s="5">
        <f>HYPERLINK("https://www.oit.va.gov/Services/TRM/ToolPage.aspx?tid=10831^","Infusion Barcode Medication Administration (BCMA)")</f>
      </c>
      <c r="B136" s="4" t="s">
        <v>186</v>
      </c>
      <c r="C136" s="9" t="s">
        <v>6</v>
      </c>
      <c r="D136" s="12" t="s">
        <v>187</v>
      </c>
    </row>
    <row r="137">
      <c r="A137" s="5">
        <f>HYPERLINK("https://www.oit.va.gov/Services/TRM/ToolPage.aspx?tid=16223^","ISI Rad")</f>
      </c>
      <c r="B137" s="4" t="s">
        <v>188</v>
      </c>
      <c r="C137" s="9" t="s">
        <v>6</v>
      </c>
      <c r="D137" s="12" t="s">
        <v>189</v>
      </c>
    </row>
    <row r="138">
      <c r="A138" s="5">
        <f>HYPERLINK("https://www.oit.va.gov/Services/TRM/ToolPage.aspx?tid=8279^","KWedge")</f>
      </c>
      <c r="B138" s="4" t="s">
        <v>95</v>
      </c>
      <c r="C138" s="9" t="s">
        <v>6</v>
      </c>
      <c r="D138" s="12" t="s">
        <v>190</v>
      </c>
    </row>
    <row r="139">
      <c r="A139" s="5">
        <f>HYPERLINK("https://www.oit.va.gov/Services/TRM/ToolPage.aspx?tid=15538^","Lutech Medical Viewer Software")</f>
      </c>
      <c r="B139" s="4" t="s">
        <v>191</v>
      </c>
      <c r="C139" s="9" t="s">
        <v>6</v>
      </c>
      <c r="D139" s="12" t="s">
        <v>192</v>
      </c>
    </row>
    <row r="140">
      <c r="A140" s="5">
        <f>HYPERLINK("https://www.oit.va.gov/Services/TRM/ToolPage.aspx?tid=10075^","M Data Extractor (MDE)")</f>
      </c>
      <c r="B140" s="4" t="s">
        <v>193</v>
      </c>
      <c r="C140" s="9" t="s">
        <v>6</v>
      </c>
      <c r="D140" s="12" t="s">
        <v>194</v>
      </c>
    </row>
    <row r="141">
      <c r="A141" s="5">
        <f>HYPERLINK("https://www.oit.va.gov/Services/TRM/ToolPage.aspx?tid=9483^","MedRec Inpatient")</f>
      </c>
      <c r="B141" s="4" t="s">
        <v>75</v>
      </c>
      <c r="C141" s="9" t="s">
        <v>6</v>
      </c>
      <c r="D141" s="12" t="s">
        <v>195</v>
      </c>
    </row>
    <row r="142">
      <c r="A142" s="5">
        <f>HYPERLINK("https://www.oit.va.gov/Services/TRM/ToolPage.aspx?tid=15952^","MedRec Outpatient")</f>
      </c>
      <c r="B142" s="4" t="s">
        <v>75</v>
      </c>
      <c r="C142" s="9" t="s">
        <v>6</v>
      </c>
      <c r="D142" s="12" t="s">
        <v>196</v>
      </c>
    </row>
    <row r="143">
      <c r="A143" s="5">
        <f>HYPERLINK("https://www.oit.va.gov/Services/TRM/ToolPage.aspx?tid=13724^","Microsoft Windows Application Program Interface (API) Code Pack")</f>
      </c>
      <c r="B143" s="4" t="s">
        <v>43</v>
      </c>
      <c r="C143" s="9" t="s">
        <v>6</v>
      </c>
      <c r="D143" s="12" t="s">
        <v>197</v>
      </c>
    </row>
    <row r="144">
      <c r="A144" s="5">
        <f>HYPERLINK("https://www.oit.va.gov/Services/TRM/ToolPage.aspx?tid=6528^","Microsoft Windows Mobile Device Center")</f>
      </c>
      <c r="B144" s="4" t="s">
        <v>43</v>
      </c>
      <c r="C144" s="9" t="s">
        <v>6</v>
      </c>
      <c r="D144" s="12" t="s">
        <v>198</v>
      </c>
    </row>
    <row r="145">
      <c r="A145" s="5">
        <f>HYPERLINK("https://www.oit.va.gov/Services/TRM/ToolPage.aspx?tid=9071^","MyAvatar")</f>
      </c>
      <c r="B145" s="4" t="s">
        <v>199</v>
      </c>
      <c r="C145" s="9" t="s">
        <v>6</v>
      </c>
      <c r="D145" s="12" t="s">
        <v>200</v>
      </c>
    </row>
    <row r="146">
      <c r="A146" s="5">
        <f>HYPERLINK("https://www.oit.va.gov/Services/TRM/ToolPage.aspx?tid=10676^","Nutrition and Food Services Annual Report (NFSAR)")</f>
      </c>
      <c r="B146" s="4" t="s">
        <v>201</v>
      </c>
      <c r="C146" s="9" t="s">
        <v>6</v>
      </c>
      <c r="D146" s="12" t="s">
        <v>202</v>
      </c>
    </row>
    <row r="147">
      <c r="A147" s="5">
        <f>HYPERLINK("https://www.oit.va.gov/Services/TRM/ToolPage.aspx?tid=7196^","OneSight")</f>
      </c>
      <c r="B147" s="4" t="s">
        <v>203</v>
      </c>
      <c r="C147" s="9" t="s">
        <v>6</v>
      </c>
      <c r="D147" s="12" t="s">
        <v>204</v>
      </c>
    </row>
    <row r="148">
      <c r="A148" s="5">
        <f>HYPERLINK("https://www.oit.va.gov/Services/TRM/ToolPage.aspx?tid=14853^","Patient Flow Suite (PFS)")</f>
      </c>
      <c r="B148" s="4" t="s">
        <v>5</v>
      </c>
      <c r="C148" s="9" t="s">
        <v>6</v>
      </c>
      <c r="D148" s="12" t="s">
        <v>205</v>
      </c>
    </row>
    <row r="149">
      <c r="A149" s="5">
        <f>HYPERLINK("https://www.oit.va.gov/Services/TRM/ToolPage.aspx?tid=13232^","PraediAlert")</f>
      </c>
      <c r="B149" s="4" t="s">
        <v>107</v>
      </c>
      <c r="C149" s="9" t="s">
        <v>6</v>
      </c>
      <c r="D149" s="12" t="s">
        <v>206</v>
      </c>
    </row>
    <row r="150">
      <c r="A150" s="5">
        <f>HYPERLINK("https://www.oit.va.gov/Services/TRM/ToolPage.aspx?tid=11439^","PraediCare")</f>
      </c>
      <c r="B150" s="4" t="s">
        <v>107</v>
      </c>
      <c r="C150" s="9" t="s">
        <v>6</v>
      </c>
      <c r="D150" s="12" t="s">
        <v>207</v>
      </c>
    </row>
    <row r="151">
      <c r="A151" s="5">
        <f>HYPERLINK("https://www.oit.va.gov/Services/TRM/ToolPage.aspx?tid=6146^","Staff Anyware")</f>
      </c>
      <c r="B151" s="4" t="s">
        <v>208</v>
      </c>
      <c r="C151" s="9" t="s">
        <v>6</v>
      </c>
      <c r="D151" s="12" t="s">
        <v>209</v>
      </c>
    </row>
    <row r="152">
      <c r="A152" s="5">
        <f>HYPERLINK("https://www.oit.va.gov/Services/TRM/ToolPage.aspx?tid=8302^","TeleCare Record Manager (TRM) Plus")</f>
      </c>
      <c r="B152" s="4" t="s">
        <v>5</v>
      </c>
      <c r="C152" s="9" t="s">
        <v>6</v>
      </c>
      <c r="D152" s="12" t="s">
        <v>210</v>
      </c>
    </row>
    <row r="153">
      <c r="A153" s="5">
        <f>HYPERLINK("https://www.oit.va.gov/Services/TRM/ToolPage.aspx?tid=10798^","TM-CANCEL")</f>
      </c>
      <c r="B153" s="4" t="s">
        <v>67</v>
      </c>
      <c r="C153" s="9" t="s">
        <v>6</v>
      </c>
      <c r="D153" s="12" t="s">
        <v>211</v>
      </c>
    </row>
    <row r="154">
      <c r="A154" s="5">
        <f>HYPERLINK("https://www.oit.va.gov/Services/TRM/ToolPage.aspx?tid=10809^","TM-COMMUNICATOR")</f>
      </c>
      <c r="B154" s="4" t="s">
        <v>67</v>
      </c>
      <c r="C154" s="9" t="s">
        <v>6</v>
      </c>
      <c r="D154" s="12" t="s">
        <v>212</v>
      </c>
    </row>
    <row r="155">
      <c r="A155" s="5">
        <f>HYPERLINK("https://www.oit.va.gov/Services/TRM/ToolPage.aspx?tid=10794^","TM-REMINDER")</f>
      </c>
      <c r="B155" s="4" t="s">
        <v>67</v>
      </c>
      <c r="C155" s="9" t="s">
        <v>6</v>
      </c>
      <c r="D155" s="12" t="s">
        <v>212</v>
      </c>
    </row>
    <row r="156">
      <c r="A156" s="5">
        <f>HYPERLINK("https://www.oit.va.gov/Services/TRM/ToolPage.aspx?tid=10265^","VA Provider Desktop (VAPD)")</f>
      </c>
      <c r="B156" s="4" t="s">
        <v>62</v>
      </c>
      <c r="C156" s="9" t="s">
        <v>6</v>
      </c>
      <c r="D156" s="12" t="s">
        <v>213</v>
      </c>
    </row>
    <row r="157">
      <c r="A157" s="5">
        <f>HYPERLINK("https://www.oit.va.gov/Services/TRM/ToolPage.aspx?tid=16476^","VascuPro")</f>
      </c>
      <c r="B157" s="4" t="s">
        <v>214</v>
      </c>
      <c r="C157" s="9" t="s">
        <v>6</v>
      </c>
      <c r="D157" s="12" t="s">
        <v>215</v>
      </c>
    </row>
    <row r="158">
      <c r="A158" s="5">
        <f>HYPERLINK("https://www.oit.va.gov/Services/TRM/ToolPage.aspx?tid=15383^","Voalte Platform")</f>
      </c>
      <c r="B158" s="4" t="s">
        <v>216</v>
      </c>
      <c r="C158" s="9" t="s">
        <v>6</v>
      </c>
      <c r="D158" s="12" t="s">
        <v>217</v>
      </c>
    </row>
    <row r="159">
      <c r="A159" s="5">
        <f>HYPERLINK("https://www.oit.va.gov/Services/TRM/ToolPage.aspx?tid=16314^","VoiceOver Enterprise.")</f>
      </c>
      <c r="B159" s="4" t="s">
        <v>218</v>
      </c>
      <c r="C159" s="9" t="s">
        <v>6</v>
      </c>
      <c r="D159" s="12" t="s">
        <v>219</v>
      </c>
    </row>
    <row r="160">
      <c r="A160" s="5">
        <f>HYPERLINK("https://www.oit.va.gov/Services/TRM/ToolPage.aspx?tid=10779^","Welch Allyn Viewer")</f>
      </c>
      <c r="B160" s="4" t="s">
        <v>220</v>
      </c>
      <c r="C160" s="9" t="s">
        <v>6</v>
      </c>
      <c r="D160" s="12" t="s">
        <v>221</v>
      </c>
    </row>
    <row r="161">
      <c r="A161" s="5">
        <f>HYPERLINK("https://www.oit.va.gov/Services/TRM/ToolPage.aspx?tid=11478^","Wireless AutoSwitch XPV")</f>
      </c>
      <c r="B161" s="4" t="s">
        <v>222</v>
      </c>
      <c r="C161" s="9" t="s">
        <v>6</v>
      </c>
      <c r="D161" s="12" t="s">
        <v>223</v>
      </c>
    </row>
    <row r="162">
      <c r="A162" s="5">
        <f>HYPERLINK("https://www.oit.va.gov/Services/TRM/ToolPage.aspx?tid=11735^","Affinity Suite")</f>
      </c>
      <c r="B162" s="4" t="s">
        <v>224</v>
      </c>
      <c r="C162" s="9" t="s">
        <v>6</v>
      </c>
      <c r="D162" s="12" t="s">
        <v>225</v>
      </c>
    </row>
    <row r="163">
      <c r="A163" s="5">
        <f>HYPERLINK("https://www.oit.va.gov/Services/TRM/ToolPage.aspx?tid=15178^","Coding and Reimbursement System Plus (CRS+)")</f>
      </c>
      <c r="B163" s="4" t="s">
        <v>147</v>
      </c>
      <c r="C163" s="9" t="s">
        <v>6</v>
      </c>
      <c r="D163" s="12" t="s">
        <v>226</v>
      </c>
    </row>
    <row r="164">
      <c r="A164" s="5">
        <f>HYPERLINK("https://www.oit.va.gov/Services/TRM/ToolPage.aspx?tid=11807^","CS 3D Imaging")</f>
      </c>
      <c r="B164" s="4" t="s">
        <v>227</v>
      </c>
      <c r="C164" s="9" t="s">
        <v>6</v>
      </c>
      <c r="D164" s="12" t="s">
        <v>228</v>
      </c>
    </row>
    <row r="165">
      <c r="A165" s="5">
        <f>HYPERLINK("https://www.oit.va.gov/Services/TRM/ToolPage.aspx?tid=15113^","Evidence Library 4 Web")</f>
      </c>
      <c r="B165" s="4" t="s">
        <v>229</v>
      </c>
      <c r="C165" s="9" t="s">
        <v>6</v>
      </c>
      <c r="D165" s="12" t="s">
        <v>230</v>
      </c>
    </row>
    <row r="166">
      <c r="A166" s="5">
        <f>HYPERLINK("https://www.oit.va.gov/Services/TRM/ToolPage.aspx?tid=9054^","VANTAGE Workflow Solution")</f>
      </c>
      <c r="B166" s="4" t="s">
        <v>231</v>
      </c>
      <c r="C166" s="9" t="s">
        <v>6</v>
      </c>
      <c r="D166" s="12" t="s">
        <v>232</v>
      </c>
    </row>
    <row r="167">
      <c r="A167" s="5">
        <f>HYPERLINK("https://www.oit.va.gov/Services/TRM/ToolPage.aspx?tid=35^","Windows Server")</f>
      </c>
      <c r="B167" s="4" t="s">
        <v>43</v>
      </c>
      <c r="C167" s="9" t="s">
        <v>6</v>
      </c>
      <c r="D167" s="12" t="s">
        <v>233</v>
      </c>
    </row>
    <row r="168">
      <c r="A168" s="5">
        <f>HYPERLINK("https://www.oit.va.gov/Services/TRM/ToolPage.aspx?tid=5872^","Adobe Help Viewer")</f>
      </c>
      <c r="B168" s="4" t="s">
        <v>234</v>
      </c>
      <c r="C168" s="9" t="s">
        <v>6</v>
      </c>
      <c r="D168" s="12" t="s">
        <v>235</v>
      </c>
    </row>
    <row r="169">
      <c r="A169" s="5">
        <f>HYPERLINK("https://www.oit.va.gov/Services/TRM/ToolPage.aspx?tid=10421^","CableIQ Reporter Software")</f>
      </c>
      <c r="B169" s="4" t="s">
        <v>236</v>
      </c>
      <c r="C169" s="9" t="s">
        <v>6</v>
      </c>
      <c r="D169" s="12" t="s">
        <v>237</v>
      </c>
    </row>
    <row r="170">
      <c r="A170" s="5">
        <f>HYPERLINK("https://www.oit.va.gov/Services/TRM/ToolPage.aspx?tid=6864^","CareEnhance Review Manager Enterprise (CERMe)")</f>
      </c>
      <c r="B170" s="4" t="s">
        <v>238</v>
      </c>
      <c r="C170" s="9" t="s">
        <v>6</v>
      </c>
      <c r="D170" s="12" t="s">
        <v>239</v>
      </c>
    </row>
    <row r="171">
      <c r="A171" s="5">
        <f>HYPERLINK("https://www.oit.va.gov/Services/TRM/ToolPage.aspx?tid=5744^","Clintegrity VA Chart Complete (VACC)")</f>
      </c>
      <c r="B171" s="4" t="s">
        <v>62</v>
      </c>
      <c r="C171" s="9" t="s">
        <v>6</v>
      </c>
      <c r="D171" s="12" t="s">
        <v>240</v>
      </c>
    </row>
    <row r="172">
      <c r="A172" s="5">
        <f>HYPERLINK("https://www.oit.va.gov/Services/TRM/ToolPage.aspx?tid=14828^","Intelligent Hearing Systems SmartEP")</f>
      </c>
      <c r="B172" s="4" t="s">
        <v>241</v>
      </c>
      <c r="C172" s="9" t="s">
        <v>6</v>
      </c>
      <c r="D172" s="12" t="s">
        <v>242</v>
      </c>
    </row>
    <row r="173">
      <c r="A173" s="5">
        <f>HYPERLINK("https://www.oit.va.gov/Services/TRM/ToolPage.aspx?tid=9374^","Knowledge Portal for BD Pyxis Medication Technologies")</f>
      </c>
      <c r="B173" s="4" t="s">
        <v>186</v>
      </c>
      <c r="C173" s="9" t="s">
        <v>6</v>
      </c>
      <c r="D173" s="12" t="s">
        <v>243</v>
      </c>
    </row>
    <row r="174">
      <c r="A174" s="5">
        <f>HYPERLINK("https://www.oit.va.gov/Services/TRM/ToolPage.aspx?tid=9014^","Medicalis Workflow Orchestrator")</f>
      </c>
      <c r="B174" s="4" t="s">
        <v>244</v>
      </c>
      <c r="C174" s="9" t="s">
        <v>6</v>
      </c>
      <c r="D174" s="12" t="s">
        <v>245</v>
      </c>
    </row>
    <row r="175">
      <c r="A175" s="5">
        <f>HYPERLINK("https://www.oit.va.gov/Services/TRM/ToolPage.aspx?tid=10625^","Microsoft Expression Web")</f>
      </c>
      <c r="B175" s="4" t="s">
        <v>43</v>
      </c>
      <c r="C175" s="9" t="s">
        <v>6</v>
      </c>
      <c r="D175" s="12" t="s">
        <v>246</v>
      </c>
    </row>
    <row r="176">
      <c r="A176" s="5">
        <f>HYPERLINK("https://www.oit.va.gov/Services/TRM/ToolPage.aspx?tid=9237^","Microsoft Office Word Add-in For MediaWiki")</f>
      </c>
      <c r="B176" s="4" t="s">
        <v>43</v>
      </c>
      <c r="C176" s="9" t="s">
        <v>6</v>
      </c>
      <c r="D176" s="12" t="s">
        <v>247</v>
      </c>
    </row>
    <row r="177">
      <c r="A177" s="5">
        <f>HYPERLINK("https://www.oit.va.gov/Services/TRM/ToolPage.aspx?tid=13990^","OmniPro-Accept")</f>
      </c>
      <c r="B177" s="4" t="s">
        <v>248</v>
      </c>
      <c r="C177" s="9" t="s">
        <v>6</v>
      </c>
      <c r="D177" s="12" t="s">
        <v>249</v>
      </c>
    </row>
    <row r="178">
      <c r="A178" s="5">
        <f>HYPERLINK("https://www.oit.va.gov/Services/TRM/ToolPage.aspx?tid=14011^","PhotoImpact")</f>
      </c>
      <c r="B178" s="4" t="s">
        <v>250</v>
      </c>
      <c r="C178" s="9" t="s">
        <v>6</v>
      </c>
      <c r="D178" s="12" t="s">
        <v>251</v>
      </c>
    </row>
    <row r="179">
      <c r="A179" s="5">
        <f>HYPERLINK("https://www.oit.va.gov/Services/TRM/ToolPage.aspx?tid=11507^","PICIS Critical Care Manager")</f>
      </c>
      <c r="B179" s="4" t="s">
        <v>252</v>
      </c>
      <c r="C179" s="9" t="s">
        <v>6</v>
      </c>
      <c r="D179" s="12" t="s">
        <v>73</v>
      </c>
    </row>
    <row r="180">
      <c r="A180" s="5">
        <f>HYPERLINK("https://www.oit.va.gov/Services/TRM/ToolPage.aspx?tid=6608^","Precision Helper")</f>
      </c>
      <c r="B180" s="4" t="s">
        <v>253</v>
      </c>
      <c r="C180" s="9" t="s">
        <v>6</v>
      </c>
      <c r="D180" s="12" t="s">
        <v>254</v>
      </c>
    </row>
    <row r="181">
      <c r="A181" s="5">
        <f>HYPERLINK("https://www.oit.va.gov/Services/TRM/ToolPage.aspx?tid=7818^","StethOne Streaming Stethoscope Over Internet Protocol (IP)")</f>
      </c>
      <c r="B181" s="4" t="s">
        <v>10</v>
      </c>
      <c r="C181" s="9" t="s">
        <v>6</v>
      </c>
      <c r="D181" s="12" t="s">
        <v>255</v>
      </c>
    </row>
    <row r="182">
      <c r="A182" s="5">
        <f>HYPERLINK("https://www.oit.va.gov/Services/TRM/ToolPage.aspx?tid=10895^","TrackRecord Data Management Software")</f>
      </c>
      <c r="B182" s="4" t="s">
        <v>256</v>
      </c>
      <c r="C182" s="9" t="s">
        <v>6</v>
      </c>
      <c r="D182" s="12" t="s">
        <v>257</v>
      </c>
    </row>
    <row r="183">
      <c r="A183" s="5">
        <f>HYPERLINK("https://www.oit.va.gov/Services/TRM/ToolPage.aspx?tid=7432^","UltimateSpell")</f>
      </c>
      <c r="B183" s="4" t="s">
        <v>258</v>
      </c>
      <c r="C183" s="9" t="s">
        <v>6</v>
      </c>
      <c r="D183" s="12" t="s">
        <v>259</v>
      </c>
    </row>
    <row r="184">
      <c r="A184" s="5">
        <f>HYPERLINK("https://www.oit.va.gov/Services/TRM/ToolPage.aspx?tid=10785^","Zip Reader")</f>
      </c>
      <c r="B184" s="4" t="s">
        <v>260</v>
      </c>
      <c r="C184" s="9" t="s">
        <v>6</v>
      </c>
      <c r="D184" s="12" t="s">
        <v>261</v>
      </c>
    </row>
    <row r="185">
      <c r="A185" s="5">
        <f>HYPERLINK("https://www.oit.va.gov/Services/TRM/ToolPage.aspx?tid=7919^","Health Level Seven (HL7) Application Programming Interface (HAPI)")</f>
      </c>
      <c r="B185" s="4" t="s">
        <v>262</v>
      </c>
      <c r="C185" s="9" t="s">
        <v>6</v>
      </c>
      <c r="D185" s="12" t="s">
        <v>263</v>
      </c>
    </row>
    <row r="186">
      <c r="A186" s="5">
        <f>HYPERLINK("https://www.oit.va.gov/Services/TRM/ToolPage.aspx?tid=6948^","Center on Alcoholism, Substance Abuse, and Addictions (CASAA) Application for Coding Treatment Interactions (CACTI)")</f>
      </c>
      <c r="B186" s="4" t="s">
        <v>264</v>
      </c>
      <c r="C186" s="9" t="s">
        <v>6</v>
      </c>
      <c r="D186" s="12" t="s">
        <v>265</v>
      </c>
    </row>
  </sheetData>
  <mergeCells>
    <mergeCell ref="A1:D1"/>
  </mergeCells>
  <headerFooter/>
</worksheet>
</file>